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شغل\الشغل 2025\اعمالي\حسابات\حسابات سائقين خارجيين\"/>
    </mc:Choice>
  </mc:AlternateContent>
  <xr:revisionPtr revIDLastSave="0" documentId="13_ncr:1_{3775C8B9-805D-46E3-ACB6-02773F35B8DD}" xr6:coauthVersionLast="47" xr6:coauthVersionMax="47" xr10:uidLastSave="{00000000-0000-0000-0000-000000000000}"/>
  <bookViews>
    <workbookView xWindow="-108" yWindow="-108" windowWidth="23256" windowHeight="13896" tabRatio="908" firstSheet="11" activeTab="46" xr2:uid="{00000000-000D-0000-FFFF-FFFF00000000}"/>
  </bookViews>
  <sheets>
    <sheet name="كشف" sheetId="2" r:id="rId1"/>
    <sheet name="1" sheetId="3" r:id="rId2"/>
    <sheet name="6" sheetId="10" r:id="rId3"/>
    <sheet name="7" sheetId="11" r:id="rId4"/>
    <sheet name="8" sheetId="12" r:id="rId5"/>
    <sheet name="9" sheetId="13" r:id="rId6"/>
    <sheet name="10" sheetId="14" r:id="rId7"/>
    <sheet name="11" sheetId="15" r:id="rId8"/>
    <sheet name="15" sheetId="19" r:id="rId9"/>
    <sheet name="18" sheetId="22" r:id="rId10"/>
    <sheet name="19" sheetId="23" r:id="rId11"/>
    <sheet name="20" sheetId="24" r:id="rId12"/>
    <sheet name="21" sheetId="25" r:id="rId13"/>
    <sheet name="22" sheetId="26" r:id="rId14"/>
    <sheet name="24" sheetId="28" r:id="rId15"/>
    <sheet name="26" sheetId="43" r:id="rId16"/>
    <sheet name="27" sheetId="44" r:id="rId17"/>
    <sheet name="29" sheetId="52" r:id="rId18"/>
    <sheet name="30" sheetId="53" r:id="rId19"/>
    <sheet name="31" sheetId="54" r:id="rId20"/>
    <sheet name="32" sheetId="55" r:id="rId21"/>
    <sheet name="33" sheetId="56" r:id="rId22"/>
    <sheet name="35" sheetId="58" r:id="rId23"/>
    <sheet name="37" sheetId="60" r:id="rId24"/>
    <sheet name="39" sheetId="62" r:id="rId25"/>
    <sheet name="42" sheetId="65" r:id="rId26"/>
    <sheet name="43" sheetId="66" r:id="rId27"/>
    <sheet name="45" sheetId="68" r:id="rId28"/>
    <sheet name="46" sheetId="69" r:id="rId29"/>
    <sheet name="47" sheetId="70" r:id="rId30"/>
    <sheet name="48" sheetId="71" r:id="rId31"/>
    <sheet name="50" sheetId="73" r:id="rId32"/>
    <sheet name="51" sheetId="74" r:id="rId33"/>
    <sheet name="52" sheetId="75" r:id="rId34"/>
    <sheet name="53" sheetId="76" r:id="rId35"/>
    <sheet name="56" sheetId="80" r:id="rId36"/>
    <sheet name="57" sheetId="81" r:id="rId37"/>
    <sheet name="59" sheetId="77" r:id="rId38"/>
    <sheet name="61" sheetId="84" r:id="rId39"/>
    <sheet name="55" sheetId="79" r:id="rId40"/>
    <sheet name="62" sheetId="85" r:id="rId41"/>
    <sheet name="63" sheetId="86" r:id="rId42"/>
    <sheet name="54" sheetId="78" r:id="rId43"/>
    <sheet name="64" sheetId="87" r:id="rId44"/>
    <sheet name="66" sheetId="89" r:id="rId45"/>
    <sheet name="67" sheetId="90" r:id="rId46"/>
    <sheet name="68" sheetId="91" r:id="rId47"/>
    <sheet name="69" sheetId="92" r:id="rId48"/>
    <sheet name="70" sheetId="93" r:id="rId49"/>
    <sheet name="71" sheetId="94" r:id="rId50"/>
    <sheet name="72" sheetId="95" r:id="rId51"/>
    <sheet name="73" sheetId="96" r:id="rId52"/>
    <sheet name="74" sheetId="97" r:id="rId53"/>
    <sheet name="75" sheetId="98" r:id="rId54"/>
    <sheet name="76" sheetId="99" r:id="rId55"/>
    <sheet name="77" sheetId="100" r:id="rId56"/>
    <sheet name="78" sheetId="101" r:id="rId57"/>
    <sheet name="79" sheetId="102" r:id="rId58"/>
    <sheet name="80" sheetId="103" r:id="rId59"/>
    <sheet name="81" sheetId="104" r:id="rId60"/>
    <sheet name="82" sheetId="105" r:id="rId61"/>
    <sheet name="83" sheetId="106" r:id="rId62"/>
    <sheet name="84" sheetId="107" r:id="rId63"/>
    <sheet name="85" sheetId="108" r:id="rId64"/>
    <sheet name="86" sheetId="109" r:id="rId65"/>
    <sheet name="87" sheetId="110" r:id="rId66"/>
    <sheet name="88" sheetId="111" r:id="rId67"/>
    <sheet name="89" sheetId="112" r:id="rId68"/>
    <sheet name="90" sheetId="113" r:id="rId69"/>
    <sheet name="91" sheetId="114" r:id="rId70"/>
    <sheet name="92" sheetId="115" r:id="rId71"/>
    <sheet name="93" sheetId="116" r:id="rId72"/>
    <sheet name="94" sheetId="117" r:id="rId73"/>
    <sheet name="95" sheetId="118" r:id="rId74"/>
    <sheet name="96" sheetId="119" r:id="rId75"/>
    <sheet name="97" sheetId="120" r:id="rId76"/>
    <sheet name="98" sheetId="121" r:id="rId77"/>
    <sheet name="99" sheetId="122" r:id="rId78"/>
    <sheet name="100" sheetId="123" r:id="rId79"/>
    <sheet name="101" sheetId="125" r:id="rId80"/>
  </sheets>
  <definedNames>
    <definedName name="_xlnm._FilterDatabase" localSheetId="2" hidden="1">'6'!$A$11:$Q$110</definedName>
    <definedName name="_xlnm.Print_Area" localSheetId="12">'21'!$A$7:$M$28</definedName>
    <definedName name="_xlnm.Print_Area" localSheetId="41">'63'!$A$1:$M$18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4" i="103" l="1"/>
  <c r="D83" i="2"/>
  <c r="C83" i="2"/>
  <c r="E83" i="2"/>
  <c r="Q12" i="125"/>
  <c r="Q13" i="125" s="1"/>
  <c r="Q14" i="125" s="1"/>
  <c r="Q15" i="125" s="1"/>
  <c r="Q16" i="125" s="1"/>
  <c r="Q17" i="125" s="1"/>
  <c r="Q18" i="125" s="1"/>
  <c r="Q19" i="125" s="1"/>
  <c r="Q20" i="125" s="1"/>
  <c r="Q21" i="125" s="1"/>
  <c r="Q22" i="125" s="1"/>
  <c r="Q23" i="125" s="1"/>
  <c r="Q24" i="125" s="1"/>
  <c r="Q25" i="125" s="1"/>
  <c r="Q26" i="125" s="1"/>
  <c r="Q27" i="125" s="1"/>
  <c r="Q28" i="125" s="1"/>
  <c r="Q29" i="125" s="1"/>
  <c r="Q30" i="125" s="1"/>
  <c r="Q31" i="125" s="1"/>
  <c r="Q32" i="125" s="1"/>
  <c r="Q33" i="125" s="1"/>
  <c r="Q34" i="125" s="1"/>
  <c r="Q35" i="125" s="1"/>
  <c r="Q36" i="125" s="1"/>
  <c r="Q37" i="125" s="1"/>
  <c r="Q38" i="125" s="1"/>
  <c r="Q39" i="125" s="1"/>
  <c r="Q40" i="125" s="1"/>
  <c r="Q41" i="125" s="1"/>
  <c r="Q42" i="125" s="1"/>
  <c r="Q43" i="125" s="1"/>
  <c r="Q44" i="125" s="1"/>
  <c r="Q45" i="125" s="1"/>
  <c r="Q46" i="125" s="1"/>
  <c r="Q47" i="125" s="1"/>
  <c r="Q48" i="125" s="1"/>
  <c r="Q49" i="125" s="1"/>
  <c r="Q50" i="125" s="1"/>
  <c r="Q51" i="125" s="1"/>
  <c r="Q52" i="125" s="1"/>
  <c r="Q53" i="125" s="1"/>
  <c r="Q54" i="125" s="1"/>
  <c r="Q55" i="125" s="1"/>
  <c r="Q56" i="125" s="1"/>
  <c r="Q57" i="125" s="1"/>
  <c r="Q58" i="125" s="1"/>
  <c r="Q59" i="125" s="1"/>
  <c r="Q60" i="125" s="1"/>
  <c r="Q61" i="125" s="1"/>
  <c r="Q62" i="125" s="1"/>
  <c r="Q63" i="125" s="1"/>
  <c r="Q64" i="125" s="1"/>
  <c r="Q65" i="125" s="1"/>
  <c r="Q66" i="125" s="1"/>
  <c r="Q67" i="125" s="1"/>
  <c r="Q68" i="125" s="1"/>
  <c r="Q69" i="125" s="1"/>
  <c r="Q70" i="125" s="1"/>
  <c r="Q71" i="125" s="1"/>
  <c r="Q72" i="125" s="1"/>
  <c r="Q73" i="125" s="1"/>
  <c r="Q74" i="125" s="1"/>
  <c r="Q75" i="125" s="1"/>
  <c r="Q76" i="125" s="1"/>
  <c r="Q77" i="125" s="1"/>
  <c r="Q78" i="125" s="1"/>
  <c r="Q79" i="125" s="1"/>
  <c r="Q80" i="125" s="1"/>
  <c r="Q81" i="125" s="1"/>
  <c r="Q82" i="125" s="1"/>
  <c r="Q83" i="125" s="1"/>
  <c r="Q84" i="125" s="1"/>
  <c r="Q85" i="125" s="1"/>
  <c r="Q86" i="125" s="1"/>
  <c r="Q87" i="125" s="1"/>
  <c r="Q88" i="125" s="1"/>
  <c r="Q89" i="125" s="1"/>
  <c r="Q90" i="125" s="1"/>
  <c r="Q91" i="125" s="1"/>
  <c r="Q92" i="125" s="1"/>
  <c r="Q93" i="125" s="1"/>
  <c r="Q94" i="125" s="1"/>
  <c r="Q95" i="125" s="1"/>
  <c r="Q96" i="125" s="1"/>
  <c r="Q97" i="125" s="1"/>
  <c r="Q98" i="125" s="1"/>
  <c r="Q99" i="125" s="1"/>
  <c r="Q100" i="125" s="1"/>
  <c r="Q101" i="125" s="1"/>
  <c r="Q102" i="125" s="1"/>
  <c r="Q103" i="125" s="1"/>
  <c r="Q104" i="125" s="1"/>
  <c r="Q105" i="125" s="1"/>
  <c r="Q106" i="125" s="1"/>
  <c r="Q107" i="125" s="1"/>
  <c r="Q108" i="125" s="1"/>
  <c r="Q109" i="125" s="1"/>
  <c r="Q110" i="125" s="1"/>
  <c r="Q111" i="125" s="1"/>
  <c r="M12" i="125"/>
  <c r="M13" i="125" s="1"/>
  <c r="M14" i="125" s="1"/>
  <c r="M15" i="125" s="1"/>
  <c r="M16" i="125" s="1"/>
  <c r="M17" i="125" s="1"/>
  <c r="M18" i="125" s="1"/>
  <c r="M19" i="125" s="1"/>
  <c r="M20" i="125" s="1"/>
  <c r="M21" i="125" s="1"/>
  <c r="M22" i="125" s="1"/>
  <c r="M23" i="125" s="1"/>
  <c r="M24" i="125" s="1"/>
  <c r="M25" i="125" s="1"/>
  <c r="M26" i="125" s="1"/>
  <c r="M27" i="125" s="1"/>
  <c r="M28" i="125" s="1"/>
  <c r="M29" i="125" s="1"/>
  <c r="M30" i="125" s="1"/>
  <c r="M31" i="125" s="1"/>
  <c r="M32" i="125" s="1"/>
  <c r="M33" i="125" s="1"/>
  <c r="M34" i="125" s="1"/>
  <c r="M35" i="125" s="1"/>
  <c r="M36" i="125" s="1"/>
  <c r="M37" i="125" s="1"/>
  <c r="M38" i="125" s="1"/>
  <c r="M39" i="125" s="1"/>
  <c r="M40" i="125" s="1"/>
  <c r="M41" i="125" s="1"/>
  <c r="M42" i="125" s="1"/>
  <c r="M43" i="125" s="1"/>
  <c r="M44" i="125" s="1"/>
  <c r="M45" i="125" s="1"/>
  <c r="M46" i="125" s="1"/>
  <c r="M47" i="125" s="1"/>
  <c r="M48" i="125" s="1"/>
  <c r="M49" i="125" s="1"/>
  <c r="M50" i="125" s="1"/>
  <c r="M51" i="125" s="1"/>
  <c r="M52" i="125" s="1"/>
  <c r="M53" i="125" s="1"/>
  <c r="M54" i="125" s="1"/>
  <c r="M55" i="125" s="1"/>
  <c r="M56" i="125" s="1"/>
  <c r="M57" i="125" s="1"/>
  <c r="M58" i="125" s="1"/>
  <c r="M59" i="125" s="1"/>
  <c r="M60" i="125" s="1"/>
  <c r="M61" i="125" s="1"/>
  <c r="M62" i="125" s="1"/>
  <c r="M63" i="125" s="1"/>
  <c r="M64" i="125" s="1"/>
  <c r="M65" i="125" s="1"/>
  <c r="M66" i="125" s="1"/>
  <c r="M67" i="125" s="1"/>
  <c r="M68" i="125" s="1"/>
  <c r="M69" i="125" s="1"/>
  <c r="M70" i="125" s="1"/>
  <c r="M71" i="125" s="1"/>
  <c r="M72" i="125" s="1"/>
  <c r="M73" i="125" s="1"/>
  <c r="M74" i="125" s="1"/>
  <c r="M75" i="125" s="1"/>
  <c r="M76" i="125" s="1"/>
  <c r="M77" i="125" s="1"/>
  <c r="M78" i="125" s="1"/>
  <c r="M79" i="125" s="1"/>
  <c r="M80" i="125" s="1"/>
  <c r="M81" i="125" s="1"/>
  <c r="M82" i="125" s="1"/>
  <c r="M83" i="125" s="1"/>
  <c r="M84" i="125" s="1"/>
  <c r="M85" i="125" s="1"/>
  <c r="M86" i="125" s="1"/>
  <c r="M87" i="125" s="1"/>
  <c r="M88" i="125" s="1"/>
  <c r="M89" i="125" s="1"/>
  <c r="M90" i="125" s="1"/>
  <c r="M91" i="125" s="1"/>
  <c r="M92" i="125" s="1"/>
  <c r="M93" i="125" s="1"/>
  <c r="M94" i="125" s="1"/>
  <c r="M95" i="125" s="1"/>
  <c r="M96" i="125" s="1"/>
  <c r="M97" i="125" s="1"/>
  <c r="M98" i="125" s="1"/>
  <c r="M99" i="125" s="1"/>
  <c r="M100" i="125" s="1"/>
  <c r="M101" i="125" s="1"/>
  <c r="M102" i="125" s="1"/>
  <c r="M103" i="125" s="1"/>
  <c r="M104" i="125" s="1"/>
  <c r="M105" i="125" s="1"/>
  <c r="M106" i="125" s="1"/>
  <c r="M107" i="125" s="1"/>
  <c r="M108" i="125" s="1"/>
  <c r="M109" i="125" s="1"/>
  <c r="M110" i="125" s="1"/>
  <c r="M111" i="125" s="1"/>
  <c r="P8" i="125"/>
  <c r="O8" i="125"/>
  <c r="L8" i="125"/>
  <c r="K8" i="125"/>
  <c r="M8" i="125" s="1"/>
  <c r="M83" i="2"/>
  <c r="O83" i="2"/>
  <c r="Q83" i="2" s="1"/>
  <c r="P83" i="2"/>
  <c r="Q8" i="125" l="1"/>
  <c r="P27" i="80"/>
  <c r="AA31" i="10" l="1"/>
  <c r="AA16" i="10"/>
  <c r="AB30" i="10"/>
  <c r="AB22" i="10"/>
  <c r="AB16" i="10" l="1"/>
  <c r="AA15" i="10"/>
  <c r="P24" i="97"/>
  <c r="P26" i="14"/>
  <c r="P22" i="14"/>
  <c r="L25" i="14"/>
  <c r="K25" i="14"/>
  <c r="P16" i="106"/>
  <c r="O18" i="93" l="1"/>
  <c r="P21" i="85"/>
  <c r="P17" i="91"/>
  <c r="P24" i="108"/>
  <c r="P17" i="101" l="1"/>
  <c r="K22" i="108"/>
  <c r="P63" i="22"/>
  <c r="O21" i="86"/>
  <c r="K22" i="105"/>
  <c r="L60" i="25"/>
  <c r="O57" i="25"/>
  <c r="L27" i="24"/>
  <c r="K27" i="24"/>
  <c r="P21" i="79" l="1"/>
  <c r="Z13" i="94"/>
  <c r="Z15" i="94" s="1"/>
  <c r="K30" i="80"/>
  <c r="L30" i="80"/>
  <c r="P17" i="90"/>
  <c r="P22" i="87"/>
  <c r="P27" i="55"/>
  <c r="P13" i="55"/>
  <c r="P21" i="55"/>
  <c r="P24" i="55"/>
  <c r="P26" i="75"/>
  <c r="P19" i="79"/>
  <c r="P38" i="76"/>
  <c r="P20" i="78"/>
  <c r="P21" i="74"/>
  <c r="P18" i="74"/>
  <c r="P13" i="68"/>
  <c r="P36" i="68"/>
  <c r="P15" i="73"/>
  <c r="P30" i="19"/>
  <c r="P14" i="84"/>
  <c r="P21" i="89"/>
  <c r="P22" i="92"/>
  <c r="P22" i="110"/>
  <c r="P18" i="104"/>
  <c r="P20" i="96"/>
  <c r="P13" i="111"/>
  <c r="P16" i="71"/>
  <c r="M30" i="80" l="1"/>
  <c r="P17" i="105"/>
  <c r="P20" i="102"/>
  <c r="P19" i="86"/>
  <c r="O65" i="12" l="1"/>
  <c r="P44" i="10"/>
  <c r="P43" i="10"/>
  <c r="L46" i="10"/>
  <c r="L85" i="3"/>
  <c r="L63" i="12"/>
  <c r="P56" i="25"/>
  <c r="P31" i="15"/>
  <c r="P14" i="77"/>
  <c r="P12" i="77"/>
  <c r="P26" i="24"/>
  <c r="L75" i="3" l="1"/>
  <c r="L77" i="3" l="1"/>
  <c r="P82" i="2" l="1"/>
  <c r="O82" i="2"/>
  <c r="L82" i="2"/>
  <c r="K82" i="2"/>
  <c r="H82" i="2"/>
  <c r="G82" i="2"/>
  <c r="I82" i="2" s="1"/>
  <c r="F82" i="2"/>
  <c r="E82" i="2"/>
  <c r="D82" i="2"/>
  <c r="C82" i="2"/>
  <c r="P81" i="2"/>
  <c r="O81" i="2"/>
  <c r="L81" i="2"/>
  <c r="K81" i="2"/>
  <c r="H81" i="2"/>
  <c r="G81" i="2"/>
  <c r="I81" i="2" s="1"/>
  <c r="F81" i="2"/>
  <c r="E81" i="2"/>
  <c r="D81" i="2"/>
  <c r="C81" i="2"/>
  <c r="P80" i="2"/>
  <c r="O80" i="2"/>
  <c r="L80" i="2"/>
  <c r="K80" i="2"/>
  <c r="H80" i="2"/>
  <c r="G80" i="2"/>
  <c r="I80" i="2" s="1"/>
  <c r="F80" i="2"/>
  <c r="E80" i="2"/>
  <c r="D80" i="2"/>
  <c r="C80" i="2"/>
  <c r="P79" i="2"/>
  <c r="O79" i="2"/>
  <c r="L79" i="2"/>
  <c r="K79" i="2"/>
  <c r="H79" i="2"/>
  <c r="G79" i="2"/>
  <c r="I79" i="2" s="1"/>
  <c r="F79" i="2"/>
  <c r="E79" i="2"/>
  <c r="D79" i="2"/>
  <c r="C79" i="2"/>
  <c r="P78" i="2"/>
  <c r="O78" i="2"/>
  <c r="L78" i="2"/>
  <c r="K78" i="2"/>
  <c r="H78" i="2"/>
  <c r="G78" i="2"/>
  <c r="I78" i="2" s="1"/>
  <c r="F78" i="2"/>
  <c r="E78" i="2"/>
  <c r="D78" i="2"/>
  <c r="C78" i="2"/>
  <c r="P77" i="2"/>
  <c r="O77" i="2"/>
  <c r="L77" i="2"/>
  <c r="K77" i="2"/>
  <c r="H77" i="2"/>
  <c r="G77" i="2"/>
  <c r="I77" i="2" s="1"/>
  <c r="F77" i="2"/>
  <c r="E77" i="2"/>
  <c r="D77" i="2"/>
  <c r="C77" i="2"/>
  <c r="P76" i="2"/>
  <c r="O76" i="2"/>
  <c r="L76" i="2"/>
  <c r="K76" i="2"/>
  <c r="H76" i="2"/>
  <c r="G76" i="2"/>
  <c r="I76" i="2" s="1"/>
  <c r="F76" i="2"/>
  <c r="E76" i="2"/>
  <c r="D76" i="2"/>
  <c r="C76" i="2"/>
  <c r="P75" i="2"/>
  <c r="O75" i="2"/>
  <c r="L75" i="2"/>
  <c r="K75" i="2"/>
  <c r="H75" i="2"/>
  <c r="G75" i="2"/>
  <c r="I75" i="2" s="1"/>
  <c r="F75" i="2"/>
  <c r="E75" i="2"/>
  <c r="D75" i="2"/>
  <c r="C75" i="2"/>
  <c r="P74" i="2"/>
  <c r="O74" i="2"/>
  <c r="L74" i="2"/>
  <c r="K74" i="2"/>
  <c r="H74" i="2"/>
  <c r="G74" i="2"/>
  <c r="I74" i="2" s="1"/>
  <c r="F74" i="2"/>
  <c r="E74" i="2"/>
  <c r="D74" i="2"/>
  <c r="C74" i="2"/>
  <c r="P73" i="2"/>
  <c r="O73" i="2"/>
  <c r="L73" i="2"/>
  <c r="K73" i="2"/>
  <c r="H73" i="2"/>
  <c r="G73" i="2"/>
  <c r="I73" i="2" s="1"/>
  <c r="F73" i="2"/>
  <c r="D73" i="2"/>
  <c r="E73" i="2"/>
  <c r="C73" i="2"/>
  <c r="Q12" i="123"/>
  <c r="Q13" i="123" s="1"/>
  <c r="Q14" i="123" s="1"/>
  <c r="Q15" i="123" s="1"/>
  <c r="Q16" i="123" s="1"/>
  <c r="Q17" i="123" s="1"/>
  <c r="Q18" i="123" s="1"/>
  <c r="Q19" i="123" s="1"/>
  <c r="Q20" i="123" s="1"/>
  <c r="Q21" i="123" s="1"/>
  <c r="Q22" i="123" s="1"/>
  <c r="Q23" i="123" s="1"/>
  <c r="Q24" i="123" s="1"/>
  <c r="Q25" i="123" s="1"/>
  <c r="Q26" i="123" s="1"/>
  <c r="Q27" i="123" s="1"/>
  <c r="Q28" i="123" s="1"/>
  <c r="Q29" i="123" s="1"/>
  <c r="Q30" i="123" s="1"/>
  <c r="Q31" i="123" s="1"/>
  <c r="Q32" i="123" s="1"/>
  <c r="Q33" i="123" s="1"/>
  <c r="Q34" i="123" s="1"/>
  <c r="Q35" i="123" s="1"/>
  <c r="Q36" i="123" s="1"/>
  <c r="Q37" i="123" s="1"/>
  <c r="Q38" i="123" s="1"/>
  <c r="Q39" i="123" s="1"/>
  <c r="Q40" i="123" s="1"/>
  <c r="Q41" i="123" s="1"/>
  <c r="Q42" i="123" s="1"/>
  <c r="Q43" i="123" s="1"/>
  <c r="Q44" i="123" s="1"/>
  <c r="Q45" i="123" s="1"/>
  <c r="Q46" i="123" s="1"/>
  <c r="Q47" i="123" s="1"/>
  <c r="Q48" i="123" s="1"/>
  <c r="Q49" i="123" s="1"/>
  <c r="Q50" i="123" s="1"/>
  <c r="Q51" i="123" s="1"/>
  <c r="Q52" i="123" s="1"/>
  <c r="Q53" i="123" s="1"/>
  <c r="Q54" i="123" s="1"/>
  <c r="Q55" i="123" s="1"/>
  <c r="Q56" i="123" s="1"/>
  <c r="Q57" i="123" s="1"/>
  <c r="Q58" i="123" s="1"/>
  <c r="Q59" i="123" s="1"/>
  <c r="Q60" i="123" s="1"/>
  <c r="Q61" i="123" s="1"/>
  <c r="Q62" i="123" s="1"/>
  <c r="Q63" i="123" s="1"/>
  <c r="Q64" i="123" s="1"/>
  <c r="Q65" i="123" s="1"/>
  <c r="Q66" i="123" s="1"/>
  <c r="Q67" i="123" s="1"/>
  <c r="Q68" i="123" s="1"/>
  <c r="Q69" i="123" s="1"/>
  <c r="Q70" i="123" s="1"/>
  <c r="Q71" i="123" s="1"/>
  <c r="Q72" i="123" s="1"/>
  <c r="Q73" i="123" s="1"/>
  <c r="Q74" i="123" s="1"/>
  <c r="Q75" i="123" s="1"/>
  <c r="Q76" i="123" s="1"/>
  <c r="Q77" i="123" s="1"/>
  <c r="Q78" i="123" s="1"/>
  <c r="Q79" i="123" s="1"/>
  <c r="Q80" i="123" s="1"/>
  <c r="Q81" i="123" s="1"/>
  <c r="Q82" i="123" s="1"/>
  <c r="Q83" i="123" s="1"/>
  <c r="Q84" i="123" s="1"/>
  <c r="Q85" i="123" s="1"/>
  <c r="Q86" i="123" s="1"/>
  <c r="Q87" i="123" s="1"/>
  <c r="Q88" i="123" s="1"/>
  <c r="Q89" i="123" s="1"/>
  <c r="Q90" i="123" s="1"/>
  <c r="Q91" i="123" s="1"/>
  <c r="Q92" i="123" s="1"/>
  <c r="Q93" i="123" s="1"/>
  <c r="Q94" i="123" s="1"/>
  <c r="Q95" i="123" s="1"/>
  <c r="Q96" i="123" s="1"/>
  <c r="Q97" i="123" s="1"/>
  <c r="Q98" i="123" s="1"/>
  <c r="Q99" i="123" s="1"/>
  <c r="Q100" i="123" s="1"/>
  <c r="Q101" i="123" s="1"/>
  <c r="Q102" i="123" s="1"/>
  <c r="Q103" i="123" s="1"/>
  <c r="Q104" i="123" s="1"/>
  <c r="Q105" i="123" s="1"/>
  <c r="Q106" i="123" s="1"/>
  <c r="Q107" i="123" s="1"/>
  <c r="Q108" i="123" s="1"/>
  <c r="Q109" i="123" s="1"/>
  <c r="Q110" i="123" s="1"/>
  <c r="Q111" i="123" s="1"/>
  <c r="M12" i="123"/>
  <c r="M13" i="123" s="1"/>
  <c r="M14" i="123" s="1"/>
  <c r="M15" i="123" s="1"/>
  <c r="M16" i="123" s="1"/>
  <c r="M17" i="123" s="1"/>
  <c r="M18" i="123" s="1"/>
  <c r="M19" i="123" s="1"/>
  <c r="M20" i="123" s="1"/>
  <c r="M21" i="123" s="1"/>
  <c r="M22" i="123" s="1"/>
  <c r="M23" i="123" s="1"/>
  <c r="M24" i="123" s="1"/>
  <c r="M25" i="123" s="1"/>
  <c r="M26" i="123" s="1"/>
  <c r="M27" i="123" s="1"/>
  <c r="M28" i="123" s="1"/>
  <c r="M29" i="123" s="1"/>
  <c r="M30" i="123" s="1"/>
  <c r="M31" i="123" s="1"/>
  <c r="M32" i="123" s="1"/>
  <c r="M33" i="123" s="1"/>
  <c r="M34" i="123" s="1"/>
  <c r="M35" i="123" s="1"/>
  <c r="M36" i="123" s="1"/>
  <c r="M37" i="123" s="1"/>
  <c r="M38" i="123" s="1"/>
  <c r="M39" i="123" s="1"/>
  <c r="M40" i="123" s="1"/>
  <c r="M41" i="123" s="1"/>
  <c r="M42" i="123" s="1"/>
  <c r="M43" i="123" s="1"/>
  <c r="M44" i="123" s="1"/>
  <c r="M45" i="123" s="1"/>
  <c r="M46" i="123" s="1"/>
  <c r="M47" i="123" s="1"/>
  <c r="M48" i="123" s="1"/>
  <c r="M49" i="123" s="1"/>
  <c r="M50" i="123" s="1"/>
  <c r="M51" i="123" s="1"/>
  <c r="M52" i="123" s="1"/>
  <c r="M53" i="123" s="1"/>
  <c r="M54" i="123" s="1"/>
  <c r="M55" i="123" s="1"/>
  <c r="M56" i="123" s="1"/>
  <c r="M57" i="123" s="1"/>
  <c r="M58" i="123" s="1"/>
  <c r="M59" i="123" s="1"/>
  <c r="M60" i="123" s="1"/>
  <c r="M61" i="123" s="1"/>
  <c r="M62" i="123" s="1"/>
  <c r="M63" i="123" s="1"/>
  <c r="M64" i="123" s="1"/>
  <c r="M65" i="123" s="1"/>
  <c r="M66" i="123" s="1"/>
  <c r="M67" i="123" s="1"/>
  <c r="M68" i="123" s="1"/>
  <c r="M69" i="123" s="1"/>
  <c r="M70" i="123" s="1"/>
  <c r="M71" i="123" s="1"/>
  <c r="M72" i="123" s="1"/>
  <c r="M73" i="123" s="1"/>
  <c r="M74" i="123" s="1"/>
  <c r="M75" i="123" s="1"/>
  <c r="M76" i="123" s="1"/>
  <c r="M77" i="123" s="1"/>
  <c r="M78" i="123" s="1"/>
  <c r="M79" i="123" s="1"/>
  <c r="M80" i="123" s="1"/>
  <c r="M81" i="123" s="1"/>
  <c r="M82" i="123" s="1"/>
  <c r="M83" i="123" s="1"/>
  <c r="M84" i="123" s="1"/>
  <c r="M85" i="123" s="1"/>
  <c r="M86" i="123" s="1"/>
  <c r="M87" i="123" s="1"/>
  <c r="M88" i="123" s="1"/>
  <c r="M89" i="123" s="1"/>
  <c r="M90" i="123" s="1"/>
  <c r="M91" i="123" s="1"/>
  <c r="M92" i="123" s="1"/>
  <c r="M93" i="123" s="1"/>
  <c r="M94" i="123" s="1"/>
  <c r="M95" i="123" s="1"/>
  <c r="M96" i="123" s="1"/>
  <c r="M97" i="123" s="1"/>
  <c r="M98" i="123" s="1"/>
  <c r="M99" i="123" s="1"/>
  <c r="M100" i="123" s="1"/>
  <c r="M101" i="123" s="1"/>
  <c r="M102" i="123" s="1"/>
  <c r="M103" i="123" s="1"/>
  <c r="M104" i="123" s="1"/>
  <c r="M105" i="123" s="1"/>
  <c r="M106" i="123" s="1"/>
  <c r="M107" i="123" s="1"/>
  <c r="M108" i="123" s="1"/>
  <c r="M109" i="123" s="1"/>
  <c r="M110" i="123" s="1"/>
  <c r="M111" i="123" s="1"/>
  <c r="P8" i="123"/>
  <c r="O8" i="123"/>
  <c r="L8" i="123"/>
  <c r="K8" i="123"/>
  <c r="Q12" i="122"/>
  <c r="Q13" i="122" s="1"/>
  <c r="Q14" i="122" s="1"/>
  <c r="Q15" i="122" s="1"/>
  <c r="Q16" i="122" s="1"/>
  <c r="Q17" i="122" s="1"/>
  <c r="Q18" i="122" s="1"/>
  <c r="Q19" i="122" s="1"/>
  <c r="Q20" i="122" s="1"/>
  <c r="Q21" i="122" s="1"/>
  <c r="Q22" i="122" s="1"/>
  <c r="Q23" i="122" s="1"/>
  <c r="Q24" i="122" s="1"/>
  <c r="Q25" i="122" s="1"/>
  <c r="Q26" i="122" s="1"/>
  <c r="Q27" i="122" s="1"/>
  <c r="Q28" i="122" s="1"/>
  <c r="Q29" i="122" s="1"/>
  <c r="Q30" i="122" s="1"/>
  <c r="Q31" i="122" s="1"/>
  <c r="Q32" i="122" s="1"/>
  <c r="Q33" i="122" s="1"/>
  <c r="Q34" i="122" s="1"/>
  <c r="Q35" i="122" s="1"/>
  <c r="Q36" i="122" s="1"/>
  <c r="Q37" i="122" s="1"/>
  <c r="Q38" i="122" s="1"/>
  <c r="Q39" i="122" s="1"/>
  <c r="Q40" i="122" s="1"/>
  <c r="Q41" i="122" s="1"/>
  <c r="Q42" i="122" s="1"/>
  <c r="Q43" i="122" s="1"/>
  <c r="Q44" i="122" s="1"/>
  <c r="Q45" i="122" s="1"/>
  <c r="Q46" i="122" s="1"/>
  <c r="Q47" i="122" s="1"/>
  <c r="Q48" i="122" s="1"/>
  <c r="Q49" i="122" s="1"/>
  <c r="Q50" i="122" s="1"/>
  <c r="Q51" i="122" s="1"/>
  <c r="Q52" i="122" s="1"/>
  <c r="Q53" i="122" s="1"/>
  <c r="Q54" i="122" s="1"/>
  <c r="Q55" i="122" s="1"/>
  <c r="Q56" i="122" s="1"/>
  <c r="Q57" i="122" s="1"/>
  <c r="Q58" i="122" s="1"/>
  <c r="Q59" i="122" s="1"/>
  <c r="Q60" i="122" s="1"/>
  <c r="Q61" i="122" s="1"/>
  <c r="Q62" i="122" s="1"/>
  <c r="Q63" i="122" s="1"/>
  <c r="Q64" i="122" s="1"/>
  <c r="Q65" i="122" s="1"/>
  <c r="Q66" i="122" s="1"/>
  <c r="Q67" i="122" s="1"/>
  <c r="Q68" i="122" s="1"/>
  <c r="Q69" i="122" s="1"/>
  <c r="Q70" i="122" s="1"/>
  <c r="Q71" i="122" s="1"/>
  <c r="Q72" i="122" s="1"/>
  <c r="Q73" i="122" s="1"/>
  <c r="Q74" i="122" s="1"/>
  <c r="Q75" i="122" s="1"/>
  <c r="Q76" i="122" s="1"/>
  <c r="Q77" i="122" s="1"/>
  <c r="Q78" i="122" s="1"/>
  <c r="Q79" i="122" s="1"/>
  <c r="Q80" i="122" s="1"/>
  <c r="Q81" i="122" s="1"/>
  <c r="Q82" i="122" s="1"/>
  <c r="Q83" i="122" s="1"/>
  <c r="Q84" i="122" s="1"/>
  <c r="Q85" i="122" s="1"/>
  <c r="Q86" i="122" s="1"/>
  <c r="Q87" i="122" s="1"/>
  <c r="Q88" i="122" s="1"/>
  <c r="Q89" i="122" s="1"/>
  <c r="Q90" i="122" s="1"/>
  <c r="Q91" i="122" s="1"/>
  <c r="Q92" i="122" s="1"/>
  <c r="Q93" i="122" s="1"/>
  <c r="Q94" i="122" s="1"/>
  <c r="Q95" i="122" s="1"/>
  <c r="Q96" i="122" s="1"/>
  <c r="Q97" i="122" s="1"/>
  <c r="Q98" i="122" s="1"/>
  <c r="Q99" i="122" s="1"/>
  <c r="Q100" i="122" s="1"/>
  <c r="Q101" i="122" s="1"/>
  <c r="Q102" i="122" s="1"/>
  <c r="Q103" i="122" s="1"/>
  <c r="Q104" i="122" s="1"/>
  <c r="Q105" i="122" s="1"/>
  <c r="Q106" i="122" s="1"/>
  <c r="Q107" i="122" s="1"/>
  <c r="Q108" i="122" s="1"/>
  <c r="Q109" i="122" s="1"/>
  <c r="Q110" i="122" s="1"/>
  <c r="Q111" i="122" s="1"/>
  <c r="M12" i="122"/>
  <c r="M13" i="122" s="1"/>
  <c r="M14" i="122" s="1"/>
  <c r="M15" i="122" s="1"/>
  <c r="M16" i="122" s="1"/>
  <c r="M17" i="122" s="1"/>
  <c r="M18" i="122" s="1"/>
  <c r="M19" i="122" s="1"/>
  <c r="M20" i="122" s="1"/>
  <c r="M21" i="122" s="1"/>
  <c r="M22" i="122" s="1"/>
  <c r="M23" i="122" s="1"/>
  <c r="M24" i="122" s="1"/>
  <c r="M25" i="122" s="1"/>
  <c r="M26" i="122" s="1"/>
  <c r="M27" i="122" s="1"/>
  <c r="M28" i="122" s="1"/>
  <c r="M29" i="122" s="1"/>
  <c r="M30" i="122" s="1"/>
  <c r="M31" i="122" s="1"/>
  <c r="M32" i="122" s="1"/>
  <c r="M33" i="122" s="1"/>
  <c r="M34" i="122" s="1"/>
  <c r="M35" i="122" s="1"/>
  <c r="M36" i="122" s="1"/>
  <c r="M37" i="122" s="1"/>
  <c r="M38" i="122" s="1"/>
  <c r="M39" i="122" s="1"/>
  <c r="M40" i="122" s="1"/>
  <c r="M41" i="122" s="1"/>
  <c r="M42" i="122" s="1"/>
  <c r="M43" i="122" s="1"/>
  <c r="M44" i="122" s="1"/>
  <c r="M45" i="122" s="1"/>
  <c r="M46" i="122" s="1"/>
  <c r="M47" i="122" s="1"/>
  <c r="M48" i="122" s="1"/>
  <c r="M49" i="122" s="1"/>
  <c r="M50" i="122" s="1"/>
  <c r="M51" i="122" s="1"/>
  <c r="M52" i="122" s="1"/>
  <c r="M53" i="122" s="1"/>
  <c r="M54" i="122" s="1"/>
  <c r="M55" i="122" s="1"/>
  <c r="M56" i="122" s="1"/>
  <c r="M57" i="122" s="1"/>
  <c r="M58" i="122" s="1"/>
  <c r="M59" i="122" s="1"/>
  <c r="M60" i="122" s="1"/>
  <c r="M61" i="122" s="1"/>
  <c r="M62" i="122" s="1"/>
  <c r="M63" i="122" s="1"/>
  <c r="M64" i="122" s="1"/>
  <c r="M65" i="122" s="1"/>
  <c r="M66" i="122" s="1"/>
  <c r="M67" i="122" s="1"/>
  <c r="M68" i="122" s="1"/>
  <c r="M69" i="122" s="1"/>
  <c r="M70" i="122" s="1"/>
  <c r="M71" i="122" s="1"/>
  <c r="M72" i="122" s="1"/>
  <c r="M73" i="122" s="1"/>
  <c r="M74" i="122" s="1"/>
  <c r="M75" i="122" s="1"/>
  <c r="M76" i="122" s="1"/>
  <c r="M77" i="122" s="1"/>
  <c r="M78" i="122" s="1"/>
  <c r="M79" i="122" s="1"/>
  <c r="M80" i="122" s="1"/>
  <c r="M81" i="122" s="1"/>
  <c r="M82" i="122" s="1"/>
  <c r="M83" i="122" s="1"/>
  <c r="M84" i="122" s="1"/>
  <c r="M85" i="122" s="1"/>
  <c r="M86" i="122" s="1"/>
  <c r="M87" i="122" s="1"/>
  <c r="M88" i="122" s="1"/>
  <c r="M89" i="122" s="1"/>
  <c r="M90" i="122" s="1"/>
  <c r="M91" i="122" s="1"/>
  <c r="M92" i="122" s="1"/>
  <c r="M93" i="122" s="1"/>
  <c r="M94" i="122" s="1"/>
  <c r="M95" i="122" s="1"/>
  <c r="M96" i="122" s="1"/>
  <c r="M97" i="122" s="1"/>
  <c r="M98" i="122" s="1"/>
  <c r="M99" i="122" s="1"/>
  <c r="M100" i="122" s="1"/>
  <c r="M101" i="122" s="1"/>
  <c r="M102" i="122" s="1"/>
  <c r="M103" i="122" s="1"/>
  <c r="M104" i="122" s="1"/>
  <c r="M105" i="122" s="1"/>
  <c r="M106" i="122" s="1"/>
  <c r="M107" i="122" s="1"/>
  <c r="M108" i="122" s="1"/>
  <c r="M109" i="122" s="1"/>
  <c r="M110" i="122" s="1"/>
  <c r="M111" i="122" s="1"/>
  <c r="P8" i="122"/>
  <c r="O8" i="122"/>
  <c r="L8" i="122"/>
  <c r="K8" i="122"/>
  <c r="Q12" i="121"/>
  <c r="Q13" i="121" s="1"/>
  <c r="Q14" i="121" s="1"/>
  <c r="Q15" i="121" s="1"/>
  <c r="Q16" i="121" s="1"/>
  <c r="Q17" i="121" s="1"/>
  <c r="Q18" i="121" s="1"/>
  <c r="Q19" i="121" s="1"/>
  <c r="Q20" i="121" s="1"/>
  <c r="Q21" i="121" s="1"/>
  <c r="Q22" i="121" s="1"/>
  <c r="Q23" i="121" s="1"/>
  <c r="Q24" i="121" s="1"/>
  <c r="Q25" i="121" s="1"/>
  <c r="Q26" i="121" s="1"/>
  <c r="Q27" i="121" s="1"/>
  <c r="Q28" i="121" s="1"/>
  <c r="Q29" i="121" s="1"/>
  <c r="Q30" i="121" s="1"/>
  <c r="Q31" i="121" s="1"/>
  <c r="Q32" i="121" s="1"/>
  <c r="Q33" i="121" s="1"/>
  <c r="Q34" i="121" s="1"/>
  <c r="Q35" i="121" s="1"/>
  <c r="Q36" i="121" s="1"/>
  <c r="Q37" i="121" s="1"/>
  <c r="Q38" i="121" s="1"/>
  <c r="Q39" i="121" s="1"/>
  <c r="Q40" i="121" s="1"/>
  <c r="Q41" i="121" s="1"/>
  <c r="Q42" i="121" s="1"/>
  <c r="Q43" i="121" s="1"/>
  <c r="Q44" i="121" s="1"/>
  <c r="Q45" i="121" s="1"/>
  <c r="Q46" i="121" s="1"/>
  <c r="Q47" i="121" s="1"/>
  <c r="Q48" i="121" s="1"/>
  <c r="Q49" i="121" s="1"/>
  <c r="Q50" i="121" s="1"/>
  <c r="Q51" i="121" s="1"/>
  <c r="Q52" i="121" s="1"/>
  <c r="Q53" i="121" s="1"/>
  <c r="Q54" i="121" s="1"/>
  <c r="Q55" i="121" s="1"/>
  <c r="Q56" i="121" s="1"/>
  <c r="Q57" i="121" s="1"/>
  <c r="Q58" i="121" s="1"/>
  <c r="Q59" i="121" s="1"/>
  <c r="Q60" i="121" s="1"/>
  <c r="Q61" i="121" s="1"/>
  <c r="Q62" i="121" s="1"/>
  <c r="Q63" i="121" s="1"/>
  <c r="Q64" i="121" s="1"/>
  <c r="Q65" i="121" s="1"/>
  <c r="Q66" i="121" s="1"/>
  <c r="Q67" i="121" s="1"/>
  <c r="Q68" i="121" s="1"/>
  <c r="Q69" i="121" s="1"/>
  <c r="Q70" i="121" s="1"/>
  <c r="Q71" i="121" s="1"/>
  <c r="Q72" i="121" s="1"/>
  <c r="Q73" i="121" s="1"/>
  <c r="Q74" i="121" s="1"/>
  <c r="Q75" i="121" s="1"/>
  <c r="Q76" i="121" s="1"/>
  <c r="Q77" i="121" s="1"/>
  <c r="Q78" i="121" s="1"/>
  <c r="Q79" i="121" s="1"/>
  <c r="Q80" i="121" s="1"/>
  <c r="Q81" i="121" s="1"/>
  <c r="Q82" i="121" s="1"/>
  <c r="Q83" i="121" s="1"/>
  <c r="Q84" i="121" s="1"/>
  <c r="Q85" i="121" s="1"/>
  <c r="Q86" i="121" s="1"/>
  <c r="Q87" i="121" s="1"/>
  <c r="Q88" i="121" s="1"/>
  <c r="Q89" i="121" s="1"/>
  <c r="Q90" i="121" s="1"/>
  <c r="Q91" i="121" s="1"/>
  <c r="Q92" i="121" s="1"/>
  <c r="Q93" i="121" s="1"/>
  <c r="Q94" i="121" s="1"/>
  <c r="Q95" i="121" s="1"/>
  <c r="Q96" i="121" s="1"/>
  <c r="Q97" i="121" s="1"/>
  <c r="Q98" i="121" s="1"/>
  <c r="Q99" i="121" s="1"/>
  <c r="Q100" i="121" s="1"/>
  <c r="Q101" i="121" s="1"/>
  <c r="Q102" i="121" s="1"/>
  <c r="Q103" i="121" s="1"/>
  <c r="Q104" i="121" s="1"/>
  <c r="Q105" i="121" s="1"/>
  <c r="Q106" i="121" s="1"/>
  <c r="Q107" i="121" s="1"/>
  <c r="Q108" i="121" s="1"/>
  <c r="Q109" i="121" s="1"/>
  <c r="Q110" i="121" s="1"/>
  <c r="Q111" i="121" s="1"/>
  <c r="M12" i="121"/>
  <c r="M13" i="121" s="1"/>
  <c r="M14" i="121" s="1"/>
  <c r="M15" i="121" s="1"/>
  <c r="M16" i="121" s="1"/>
  <c r="M17" i="121" s="1"/>
  <c r="M18" i="121" s="1"/>
  <c r="M19" i="121" s="1"/>
  <c r="M20" i="121" s="1"/>
  <c r="M21" i="121" s="1"/>
  <c r="M22" i="121" s="1"/>
  <c r="M23" i="121" s="1"/>
  <c r="M24" i="121" s="1"/>
  <c r="M25" i="121" s="1"/>
  <c r="M26" i="121" s="1"/>
  <c r="M27" i="121" s="1"/>
  <c r="M28" i="121" s="1"/>
  <c r="M29" i="121" s="1"/>
  <c r="M30" i="121" s="1"/>
  <c r="M31" i="121" s="1"/>
  <c r="M32" i="121" s="1"/>
  <c r="M33" i="121" s="1"/>
  <c r="M34" i="121" s="1"/>
  <c r="M35" i="121" s="1"/>
  <c r="M36" i="121" s="1"/>
  <c r="M37" i="121" s="1"/>
  <c r="M38" i="121" s="1"/>
  <c r="M39" i="121" s="1"/>
  <c r="M40" i="121" s="1"/>
  <c r="M41" i="121" s="1"/>
  <c r="M42" i="121" s="1"/>
  <c r="M43" i="121" s="1"/>
  <c r="M44" i="121" s="1"/>
  <c r="M45" i="121" s="1"/>
  <c r="M46" i="121" s="1"/>
  <c r="M47" i="121" s="1"/>
  <c r="M48" i="121" s="1"/>
  <c r="M49" i="121" s="1"/>
  <c r="M50" i="121" s="1"/>
  <c r="M51" i="121" s="1"/>
  <c r="M52" i="121" s="1"/>
  <c r="M53" i="121" s="1"/>
  <c r="M54" i="121" s="1"/>
  <c r="M55" i="121" s="1"/>
  <c r="M56" i="121" s="1"/>
  <c r="M57" i="121" s="1"/>
  <c r="M58" i="121" s="1"/>
  <c r="M59" i="121" s="1"/>
  <c r="M60" i="121" s="1"/>
  <c r="M61" i="121" s="1"/>
  <c r="M62" i="121" s="1"/>
  <c r="M63" i="121" s="1"/>
  <c r="M64" i="121" s="1"/>
  <c r="M65" i="121" s="1"/>
  <c r="M66" i="121" s="1"/>
  <c r="M67" i="121" s="1"/>
  <c r="M68" i="121" s="1"/>
  <c r="M69" i="121" s="1"/>
  <c r="M70" i="121" s="1"/>
  <c r="M71" i="121" s="1"/>
  <c r="M72" i="121" s="1"/>
  <c r="M73" i="121" s="1"/>
  <c r="M74" i="121" s="1"/>
  <c r="M75" i="121" s="1"/>
  <c r="M76" i="121" s="1"/>
  <c r="M77" i="121" s="1"/>
  <c r="M78" i="121" s="1"/>
  <c r="M79" i="121" s="1"/>
  <c r="M80" i="121" s="1"/>
  <c r="M81" i="121" s="1"/>
  <c r="M82" i="121" s="1"/>
  <c r="M83" i="121" s="1"/>
  <c r="M84" i="121" s="1"/>
  <c r="M85" i="121" s="1"/>
  <c r="M86" i="121" s="1"/>
  <c r="M87" i="121" s="1"/>
  <c r="M88" i="121" s="1"/>
  <c r="M89" i="121" s="1"/>
  <c r="M90" i="121" s="1"/>
  <c r="M91" i="121" s="1"/>
  <c r="M92" i="121" s="1"/>
  <c r="M93" i="121" s="1"/>
  <c r="M94" i="121" s="1"/>
  <c r="M95" i="121" s="1"/>
  <c r="M96" i="121" s="1"/>
  <c r="M97" i="121" s="1"/>
  <c r="M98" i="121" s="1"/>
  <c r="M99" i="121" s="1"/>
  <c r="M100" i="121" s="1"/>
  <c r="M101" i="121" s="1"/>
  <c r="M102" i="121" s="1"/>
  <c r="M103" i="121" s="1"/>
  <c r="M104" i="121" s="1"/>
  <c r="M105" i="121" s="1"/>
  <c r="M106" i="121" s="1"/>
  <c r="M107" i="121" s="1"/>
  <c r="M108" i="121" s="1"/>
  <c r="M109" i="121" s="1"/>
  <c r="M110" i="121" s="1"/>
  <c r="M111" i="121" s="1"/>
  <c r="P8" i="121"/>
  <c r="O8" i="121"/>
  <c r="L8" i="121"/>
  <c r="K8" i="121"/>
  <c r="Q12" i="120"/>
  <c r="Q13" i="120" s="1"/>
  <c r="Q14" i="120" s="1"/>
  <c r="Q15" i="120" s="1"/>
  <c r="Q16" i="120" s="1"/>
  <c r="Q17" i="120" s="1"/>
  <c r="Q18" i="120" s="1"/>
  <c r="Q19" i="120" s="1"/>
  <c r="Q20" i="120" s="1"/>
  <c r="Q21" i="120" s="1"/>
  <c r="Q22" i="120" s="1"/>
  <c r="Q23" i="120" s="1"/>
  <c r="Q24" i="120" s="1"/>
  <c r="Q25" i="120" s="1"/>
  <c r="Q26" i="120" s="1"/>
  <c r="Q27" i="120" s="1"/>
  <c r="Q28" i="120" s="1"/>
  <c r="Q29" i="120" s="1"/>
  <c r="Q30" i="120" s="1"/>
  <c r="Q31" i="120" s="1"/>
  <c r="Q32" i="120" s="1"/>
  <c r="Q33" i="120" s="1"/>
  <c r="Q34" i="120" s="1"/>
  <c r="Q35" i="120" s="1"/>
  <c r="Q36" i="120" s="1"/>
  <c r="Q37" i="120" s="1"/>
  <c r="Q38" i="120" s="1"/>
  <c r="Q39" i="120" s="1"/>
  <c r="Q40" i="120" s="1"/>
  <c r="Q41" i="120" s="1"/>
  <c r="Q42" i="120" s="1"/>
  <c r="Q43" i="120" s="1"/>
  <c r="Q44" i="120" s="1"/>
  <c r="Q45" i="120" s="1"/>
  <c r="Q46" i="120" s="1"/>
  <c r="Q47" i="120" s="1"/>
  <c r="Q48" i="120" s="1"/>
  <c r="Q49" i="120" s="1"/>
  <c r="Q50" i="120" s="1"/>
  <c r="Q51" i="120" s="1"/>
  <c r="Q52" i="120" s="1"/>
  <c r="Q53" i="120" s="1"/>
  <c r="Q54" i="120" s="1"/>
  <c r="Q55" i="120" s="1"/>
  <c r="Q56" i="120" s="1"/>
  <c r="Q57" i="120" s="1"/>
  <c r="Q58" i="120" s="1"/>
  <c r="Q59" i="120" s="1"/>
  <c r="Q60" i="120" s="1"/>
  <c r="Q61" i="120" s="1"/>
  <c r="Q62" i="120" s="1"/>
  <c r="Q63" i="120" s="1"/>
  <c r="Q64" i="120" s="1"/>
  <c r="Q65" i="120" s="1"/>
  <c r="Q66" i="120" s="1"/>
  <c r="Q67" i="120" s="1"/>
  <c r="Q68" i="120" s="1"/>
  <c r="Q69" i="120" s="1"/>
  <c r="Q70" i="120" s="1"/>
  <c r="Q71" i="120" s="1"/>
  <c r="Q72" i="120" s="1"/>
  <c r="Q73" i="120" s="1"/>
  <c r="Q74" i="120" s="1"/>
  <c r="Q75" i="120" s="1"/>
  <c r="Q76" i="120" s="1"/>
  <c r="Q77" i="120" s="1"/>
  <c r="Q78" i="120" s="1"/>
  <c r="Q79" i="120" s="1"/>
  <c r="Q80" i="120" s="1"/>
  <c r="Q81" i="120" s="1"/>
  <c r="Q82" i="120" s="1"/>
  <c r="Q83" i="120" s="1"/>
  <c r="Q84" i="120" s="1"/>
  <c r="Q85" i="120" s="1"/>
  <c r="Q86" i="120" s="1"/>
  <c r="Q87" i="120" s="1"/>
  <c r="Q88" i="120" s="1"/>
  <c r="Q89" i="120" s="1"/>
  <c r="Q90" i="120" s="1"/>
  <c r="Q91" i="120" s="1"/>
  <c r="Q92" i="120" s="1"/>
  <c r="Q93" i="120" s="1"/>
  <c r="Q94" i="120" s="1"/>
  <c r="Q95" i="120" s="1"/>
  <c r="Q96" i="120" s="1"/>
  <c r="Q97" i="120" s="1"/>
  <c r="Q98" i="120" s="1"/>
  <c r="Q99" i="120" s="1"/>
  <c r="Q100" i="120" s="1"/>
  <c r="Q101" i="120" s="1"/>
  <c r="Q102" i="120" s="1"/>
  <c r="Q103" i="120" s="1"/>
  <c r="Q104" i="120" s="1"/>
  <c r="Q105" i="120" s="1"/>
  <c r="Q106" i="120" s="1"/>
  <c r="Q107" i="120" s="1"/>
  <c r="Q108" i="120" s="1"/>
  <c r="Q109" i="120" s="1"/>
  <c r="Q110" i="120" s="1"/>
  <c r="Q111" i="120" s="1"/>
  <c r="M12" i="120"/>
  <c r="M13" i="120" s="1"/>
  <c r="M14" i="120" s="1"/>
  <c r="M15" i="120" s="1"/>
  <c r="M16" i="120" s="1"/>
  <c r="M17" i="120" s="1"/>
  <c r="M18" i="120" s="1"/>
  <c r="M19" i="120" s="1"/>
  <c r="M20" i="120" s="1"/>
  <c r="M21" i="120" s="1"/>
  <c r="M22" i="120" s="1"/>
  <c r="M23" i="120" s="1"/>
  <c r="M24" i="120" s="1"/>
  <c r="M25" i="120" s="1"/>
  <c r="M26" i="120" s="1"/>
  <c r="M27" i="120" s="1"/>
  <c r="M28" i="120" s="1"/>
  <c r="M29" i="120" s="1"/>
  <c r="M30" i="120" s="1"/>
  <c r="M31" i="120" s="1"/>
  <c r="M32" i="120" s="1"/>
  <c r="M33" i="120" s="1"/>
  <c r="M34" i="120" s="1"/>
  <c r="M35" i="120" s="1"/>
  <c r="M36" i="120" s="1"/>
  <c r="M37" i="120" s="1"/>
  <c r="M38" i="120" s="1"/>
  <c r="M39" i="120" s="1"/>
  <c r="M40" i="120" s="1"/>
  <c r="M41" i="120" s="1"/>
  <c r="M42" i="120" s="1"/>
  <c r="M43" i="120" s="1"/>
  <c r="M44" i="120" s="1"/>
  <c r="M45" i="120" s="1"/>
  <c r="M46" i="120" s="1"/>
  <c r="M47" i="120" s="1"/>
  <c r="M48" i="120" s="1"/>
  <c r="M49" i="120" s="1"/>
  <c r="M50" i="120" s="1"/>
  <c r="M51" i="120" s="1"/>
  <c r="M52" i="120" s="1"/>
  <c r="M53" i="120" s="1"/>
  <c r="M54" i="120" s="1"/>
  <c r="M55" i="120" s="1"/>
  <c r="M56" i="120" s="1"/>
  <c r="M57" i="120" s="1"/>
  <c r="M58" i="120" s="1"/>
  <c r="M59" i="120" s="1"/>
  <c r="M60" i="120" s="1"/>
  <c r="M61" i="120" s="1"/>
  <c r="M62" i="120" s="1"/>
  <c r="M63" i="120" s="1"/>
  <c r="M64" i="120" s="1"/>
  <c r="M65" i="120" s="1"/>
  <c r="M66" i="120" s="1"/>
  <c r="M67" i="120" s="1"/>
  <c r="M68" i="120" s="1"/>
  <c r="M69" i="120" s="1"/>
  <c r="M70" i="120" s="1"/>
  <c r="M71" i="120" s="1"/>
  <c r="M72" i="120" s="1"/>
  <c r="M73" i="120" s="1"/>
  <c r="M74" i="120" s="1"/>
  <c r="M75" i="120" s="1"/>
  <c r="M76" i="120" s="1"/>
  <c r="M77" i="120" s="1"/>
  <c r="M78" i="120" s="1"/>
  <c r="M79" i="120" s="1"/>
  <c r="M80" i="120" s="1"/>
  <c r="M81" i="120" s="1"/>
  <c r="M82" i="120" s="1"/>
  <c r="M83" i="120" s="1"/>
  <c r="M84" i="120" s="1"/>
  <c r="M85" i="120" s="1"/>
  <c r="M86" i="120" s="1"/>
  <c r="M87" i="120" s="1"/>
  <c r="M88" i="120" s="1"/>
  <c r="M89" i="120" s="1"/>
  <c r="M90" i="120" s="1"/>
  <c r="M91" i="120" s="1"/>
  <c r="M92" i="120" s="1"/>
  <c r="M93" i="120" s="1"/>
  <c r="M94" i="120" s="1"/>
  <c r="M95" i="120" s="1"/>
  <c r="M96" i="120" s="1"/>
  <c r="M97" i="120" s="1"/>
  <c r="M98" i="120" s="1"/>
  <c r="M99" i="120" s="1"/>
  <c r="M100" i="120" s="1"/>
  <c r="M101" i="120" s="1"/>
  <c r="M102" i="120" s="1"/>
  <c r="M103" i="120" s="1"/>
  <c r="M104" i="120" s="1"/>
  <c r="M105" i="120" s="1"/>
  <c r="M106" i="120" s="1"/>
  <c r="M107" i="120" s="1"/>
  <c r="M108" i="120" s="1"/>
  <c r="M109" i="120" s="1"/>
  <c r="M110" i="120" s="1"/>
  <c r="M111" i="120" s="1"/>
  <c r="P8" i="120"/>
  <c r="O8" i="120"/>
  <c r="L8" i="120"/>
  <c r="K8" i="120"/>
  <c r="Q12" i="119"/>
  <c r="Q13" i="119" s="1"/>
  <c r="Q14" i="119" s="1"/>
  <c r="Q15" i="119" s="1"/>
  <c r="Q16" i="119" s="1"/>
  <c r="Q17" i="119" s="1"/>
  <c r="Q18" i="119" s="1"/>
  <c r="Q19" i="119" s="1"/>
  <c r="Q20" i="119" s="1"/>
  <c r="Q21" i="119" s="1"/>
  <c r="Q22" i="119" s="1"/>
  <c r="Q23" i="119" s="1"/>
  <c r="Q24" i="119" s="1"/>
  <c r="Q25" i="119" s="1"/>
  <c r="Q26" i="119" s="1"/>
  <c r="Q27" i="119" s="1"/>
  <c r="Q28" i="119" s="1"/>
  <c r="Q29" i="119" s="1"/>
  <c r="Q30" i="119" s="1"/>
  <c r="Q31" i="119" s="1"/>
  <c r="Q32" i="119" s="1"/>
  <c r="Q33" i="119" s="1"/>
  <c r="Q34" i="119" s="1"/>
  <c r="Q35" i="119" s="1"/>
  <c r="Q36" i="119" s="1"/>
  <c r="Q37" i="119" s="1"/>
  <c r="Q38" i="119" s="1"/>
  <c r="Q39" i="119" s="1"/>
  <c r="Q40" i="119" s="1"/>
  <c r="Q41" i="119" s="1"/>
  <c r="Q42" i="119" s="1"/>
  <c r="Q43" i="119" s="1"/>
  <c r="Q44" i="119" s="1"/>
  <c r="Q45" i="119" s="1"/>
  <c r="Q46" i="119" s="1"/>
  <c r="Q47" i="119" s="1"/>
  <c r="Q48" i="119" s="1"/>
  <c r="Q49" i="119" s="1"/>
  <c r="Q50" i="119" s="1"/>
  <c r="Q51" i="119" s="1"/>
  <c r="Q52" i="119" s="1"/>
  <c r="Q53" i="119" s="1"/>
  <c r="Q54" i="119" s="1"/>
  <c r="Q55" i="119" s="1"/>
  <c r="Q56" i="119" s="1"/>
  <c r="Q57" i="119" s="1"/>
  <c r="Q58" i="119" s="1"/>
  <c r="Q59" i="119" s="1"/>
  <c r="Q60" i="119" s="1"/>
  <c r="Q61" i="119" s="1"/>
  <c r="Q62" i="119" s="1"/>
  <c r="Q63" i="119" s="1"/>
  <c r="Q64" i="119" s="1"/>
  <c r="Q65" i="119" s="1"/>
  <c r="Q66" i="119" s="1"/>
  <c r="Q67" i="119" s="1"/>
  <c r="Q68" i="119" s="1"/>
  <c r="Q69" i="119" s="1"/>
  <c r="Q70" i="119" s="1"/>
  <c r="Q71" i="119" s="1"/>
  <c r="Q72" i="119" s="1"/>
  <c r="Q73" i="119" s="1"/>
  <c r="Q74" i="119" s="1"/>
  <c r="Q75" i="119" s="1"/>
  <c r="Q76" i="119" s="1"/>
  <c r="Q77" i="119" s="1"/>
  <c r="Q78" i="119" s="1"/>
  <c r="Q79" i="119" s="1"/>
  <c r="Q80" i="119" s="1"/>
  <c r="Q81" i="119" s="1"/>
  <c r="Q82" i="119" s="1"/>
  <c r="Q83" i="119" s="1"/>
  <c r="Q84" i="119" s="1"/>
  <c r="Q85" i="119" s="1"/>
  <c r="Q86" i="119" s="1"/>
  <c r="Q87" i="119" s="1"/>
  <c r="Q88" i="119" s="1"/>
  <c r="Q89" i="119" s="1"/>
  <c r="Q90" i="119" s="1"/>
  <c r="Q91" i="119" s="1"/>
  <c r="Q92" i="119" s="1"/>
  <c r="Q93" i="119" s="1"/>
  <c r="Q94" i="119" s="1"/>
  <c r="Q95" i="119" s="1"/>
  <c r="Q96" i="119" s="1"/>
  <c r="Q97" i="119" s="1"/>
  <c r="Q98" i="119" s="1"/>
  <c r="Q99" i="119" s="1"/>
  <c r="Q100" i="119" s="1"/>
  <c r="Q101" i="119" s="1"/>
  <c r="Q102" i="119" s="1"/>
  <c r="Q103" i="119" s="1"/>
  <c r="Q104" i="119" s="1"/>
  <c r="Q105" i="119" s="1"/>
  <c r="Q106" i="119" s="1"/>
  <c r="Q107" i="119" s="1"/>
  <c r="Q108" i="119" s="1"/>
  <c r="Q109" i="119" s="1"/>
  <c r="Q110" i="119" s="1"/>
  <c r="Q111" i="119" s="1"/>
  <c r="M12" i="119"/>
  <c r="M13" i="119" s="1"/>
  <c r="M14" i="119" s="1"/>
  <c r="M15" i="119" s="1"/>
  <c r="M16" i="119" s="1"/>
  <c r="M17" i="119" s="1"/>
  <c r="M18" i="119" s="1"/>
  <c r="M19" i="119" s="1"/>
  <c r="M20" i="119" s="1"/>
  <c r="M21" i="119" s="1"/>
  <c r="M22" i="119" s="1"/>
  <c r="M23" i="119" s="1"/>
  <c r="M24" i="119" s="1"/>
  <c r="M25" i="119" s="1"/>
  <c r="M26" i="119" s="1"/>
  <c r="M27" i="119" s="1"/>
  <c r="M28" i="119" s="1"/>
  <c r="M29" i="119" s="1"/>
  <c r="M30" i="119" s="1"/>
  <c r="M31" i="119" s="1"/>
  <c r="M32" i="119" s="1"/>
  <c r="M33" i="119" s="1"/>
  <c r="M34" i="119" s="1"/>
  <c r="M35" i="119" s="1"/>
  <c r="M36" i="119" s="1"/>
  <c r="M37" i="119" s="1"/>
  <c r="M38" i="119" s="1"/>
  <c r="M39" i="119" s="1"/>
  <c r="M40" i="119" s="1"/>
  <c r="M41" i="119" s="1"/>
  <c r="M42" i="119" s="1"/>
  <c r="M43" i="119" s="1"/>
  <c r="M44" i="119" s="1"/>
  <c r="M45" i="119" s="1"/>
  <c r="M46" i="119" s="1"/>
  <c r="M47" i="119" s="1"/>
  <c r="M48" i="119" s="1"/>
  <c r="M49" i="119" s="1"/>
  <c r="M50" i="119" s="1"/>
  <c r="M51" i="119" s="1"/>
  <c r="M52" i="119" s="1"/>
  <c r="M53" i="119" s="1"/>
  <c r="M54" i="119" s="1"/>
  <c r="M55" i="119" s="1"/>
  <c r="M56" i="119" s="1"/>
  <c r="M57" i="119" s="1"/>
  <c r="M58" i="119" s="1"/>
  <c r="M59" i="119" s="1"/>
  <c r="M60" i="119" s="1"/>
  <c r="M61" i="119" s="1"/>
  <c r="M62" i="119" s="1"/>
  <c r="M63" i="119" s="1"/>
  <c r="M64" i="119" s="1"/>
  <c r="M65" i="119" s="1"/>
  <c r="M66" i="119" s="1"/>
  <c r="M67" i="119" s="1"/>
  <c r="M68" i="119" s="1"/>
  <c r="M69" i="119" s="1"/>
  <c r="M70" i="119" s="1"/>
  <c r="M71" i="119" s="1"/>
  <c r="M72" i="119" s="1"/>
  <c r="M73" i="119" s="1"/>
  <c r="M74" i="119" s="1"/>
  <c r="M75" i="119" s="1"/>
  <c r="M76" i="119" s="1"/>
  <c r="M77" i="119" s="1"/>
  <c r="M78" i="119" s="1"/>
  <c r="M79" i="119" s="1"/>
  <c r="M80" i="119" s="1"/>
  <c r="M81" i="119" s="1"/>
  <c r="M82" i="119" s="1"/>
  <c r="M83" i="119" s="1"/>
  <c r="M84" i="119" s="1"/>
  <c r="M85" i="119" s="1"/>
  <c r="M86" i="119" s="1"/>
  <c r="M87" i="119" s="1"/>
  <c r="M88" i="119" s="1"/>
  <c r="M89" i="119" s="1"/>
  <c r="M90" i="119" s="1"/>
  <c r="M91" i="119" s="1"/>
  <c r="M92" i="119" s="1"/>
  <c r="M93" i="119" s="1"/>
  <c r="M94" i="119" s="1"/>
  <c r="M95" i="119" s="1"/>
  <c r="M96" i="119" s="1"/>
  <c r="M97" i="119" s="1"/>
  <c r="M98" i="119" s="1"/>
  <c r="M99" i="119" s="1"/>
  <c r="M100" i="119" s="1"/>
  <c r="M101" i="119" s="1"/>
  <c r="M102" i="119" s="1"/>
  <c r="M103" i="119" s="1"/>
  <c r="M104" i="119" s="1"/>
  <c r="M105" i="119" s="1"/>
  <c r="M106" i="119" s="1"/>
  <c r="M107" i="119" s="1"/>
  <c r="M108" i="119" s="1"/>
  <c r="M109" i="119" s="1"/>
  <c r="M110" i="119" s="1"/>
  <c r="M111" i="119" s="1"/>
  <c r="P8" i="119"/>
  <c r="O8" i="119"/>
  <c r="L8" i="119"/>
  <c r="K8" i="119"/>
  <c r="Q12" i="118"/>
  <c r="Q13" i="118" s="1"/>
  <c r="Q14" i="118" s="1"/>
  <c r="Q15" i="118" s="1"/>
  <c r="Q16" i="118" s="1"/>
  <c r="Q17" i="118" s="1"/>
  <c r="Q18" i="118" s="1"/>
  <c r="Q19" i="118" s="1"/>
  <c r="Q20" i="118" s="1"/>
  <c r="Q21" i="118" s="1"/>
  <c r="Q22" i="118" s="1"/>
  <c r="Q23" i="118" s="1"/>
  <c r="Q24" i="118" s="1"/>
  <c r="Q25" i="118" s="1"/>
  <c r="Q26" i="118" s="1"/>
  <c r="Q27" i="118" s="1"/>
  <c r="Q28" i="118" s="1"/>
  <c r="Q29" i="118" s="1"/>
  <c r="Q30" i="118" s="1"/>
  <c r="Q31" i="118" s="1"/>
  <c r="Q32" i="118" s="1"/>
  <c r="Q33" i="118" s="1"/>
  <c r="Q34" i="118" s="1"/>
  <c r="Q35" i="118" s="1"/>
  <c r="Q36" i="118" s="1"/>
  <c r="Q37" i="118" s="1"/>
  <c r="Q38" i="118" s="1"/>
  <c r="Q39" i="118" s="1"/>
  <c r="Q40" i="118" s="1"/>
  <c r="Q41" i="118" s="1"/>
  <c r="Q42" i="118" s="1"/>
  <c r="Q43" i="118" s="1"/>
  <c r="Q44" i="118" s="1"/>
  <c r="Q45" i="118" s="1"/>
  <c r="Q46" i="118" s="1"/>
  <c r="Q47" i="118" s="1"/>
  <c r="Q48" i="118" s="1"/>
  <c r="Q49" i="118" s="1"/>
  <c r="Q50" i="118" s="1"/>
  <c r="Q51" i="118" s="1"/>
  <c r="Q52" i="118" s="1"/>
  <c r="Q53" i="118" s="1"/>
  <c r="Q54" i="118" s="1"/>
  <c r="Q55" i="118" s="1"/>
  <c r="Q56" i="118" s="1"/>
  <c r="Q57" i="118" s="1"/>
  <c r="Q58" i="118" s="1"/>
  <c r="Q59" i="118" s="1"/>
  <c r="Q60" i="118" s="1"/>
  <c r="Q61" i="118" s="1"/>
  <c r="Q62" i="118" s="1"/>
  <c r="Q63" i="118" s="1"/>
  <c r="Q64" i="118" s="1"/>
  <c r="Q65" i="118" s="1"/>
  <c r="Q66" i="118" s="1"/>
  <c r="Q67" i="118" s="1"/>
  <c r="Q68" i="118" s="1"/>
  <c r="Q69" i="118" s="1"/>
  <c r="Q70" i="118" s="1"/>
  <c r="Q71" i="118" s="1"/>
  <c r="Q72" i="118" s="1"/>
  <c r="Q73" i="118" s="1"/>
  <c r="Q74" i="118" s="1"/>
  <c r="Q75" i="118" s="1"/>
  <c r="Q76" i="118" s="1"/>
  <c r="Q77" i="118" s="1"/>
  <c r="Q78" i="118" s="1"/>
  <c r="Q79" i="118" s="1"/>
  <c r="Q80" i="118" s="1"/>
  <c r="Q81" i="118" s="1"/>
  <c r="Q82" i="118" s="1"/>
  <c r="Q83" i="118" s="1"/>
  <c r="Q84" i="118" s="1"/>
  <c r="Q85" i="118" s="1"/>
  <c r="Q86" i="118" s="1"/>
  <c r="Q87" i="118" s="1"/>
  <c r="Q88" i="118" s="1"/>
  <c r="Q89" i="118" s="1"/>
  <c r="Q90" i="118" s="1"/>
  <c r="Q91" i="118" s="1"/>
  <c r="Q92" i="118" s="1"/>
  <c r="Q93" i="118" s="1"/>
  <c r="Q94" i="118" s="1"/>
  <c r="Q95" i="118" s="1"/>
  <c r="Q96" i="118" s="1"/>
  <c r="Q97" i="118" s="1"/>
  <c r="Q98" i="118" s="1"/>
  <c r="Q99" i="118" s="1"/>
  <c r="Q100" i="118" s="1"/>
  <c r="Q101" i="118" s="1"/>
  <c r="Q102" i="118" s="1"/>
  <c r="Q103" i="118" s="1"/>
  <c r="Q104" i="118" s="1"/>
  <c r="Q105" i="118" s="1"/>
  <c r="Q106" i="118" s="1"/>
  <c r="Q107" i="118" s="1"/>
  <c r="Q108" i="118" s="1"/>
  <c r="Q109" i="118" s="1"/>
  <c r="Q110" i="118" s="1"/>
  <c r="Q111" i="118" s="1"/>
  <c r="M12" i="118"/>
  <c r="M13" i="118" s="1"/>
  <c r="M14" i="118" s="1"/>
  <c r="M15" i="118" s="1"/>
  <c r="M16" i="118" s="1"/>
  <c r="M17" i="118" s="1"/>
  <c r="M18" i="118" s="1"/>
  <c r="M19" i="118" s="1"/>
  <c r="M20" i="118" s="1"/>
  <c r="M21" i="118" s="1"/>
  <c r="M22" i="118" s="1"/>
  <c r="M23" i="118" s="1"/>
  <c r="M24" i="118" s="1"/>
  <c r="M25" i="118" s="1"/>
  <c r="M26" i="118" s="1"/>
  <c r="M27" i="118" s="1"/>
  <c r="M28" i="118" s="1"/>
  <c r="M29" i="118" s="1"/>
  <c r="M30" i="118" s="1"/>
  <c r="M31" i="118" s="1"/>
  <c r="M32" i="118" s="1"/>
  <c r="M33" i="118" s="1"/>
  <c r="M34" i="118" s="1"/>
  <c r="M35" i="118" s="1"/>
  <c r="M36" i="118" s="1"/>
  <c r="M37" i="118" s="1"/>
  <c r="M38" i="118" s="1"/>
  <c r="M39" i="118" s="1"/>
  <c r="M40" i="118" s="1"/>
  <c r="M41" i="118" s="1"/>
  <c r="M42" i="118" s="1"/>
  <c r="M43" i="118" s="1"/>
  <c r="M44" i="118" s="1"/>
  <c r="M45" i="118" s="1"/>
  <c r="M46" i="118" s="1"/>
  <c r="M47" i="118" s="1"/>
  <c r="M48" i="118" s="1"/>
  <c r="M49" i="118" s="1"/>
  <c r="M50" i="118" s="1"/>
  <c r="M51" i="118" s="1"/>
  <c r="M52" i="118" s="1"/>
  <c r="M53" i="118" s="1"/>
  <c r="M54" i="118" s="1"/>
  <c r="M55" i="118" s="1"/>
  <c r="M56" i="118" s="1"/>
  <c r="M57" i="118" s="1"/>
  <c r="M58" i="118" s="1"/>
  <c r="M59" i="118" s="1"/>
  <c r="M60" i="118" s="1"/>
  <c r="M61" i="118" s="1"/>
  <c r="M62" i="118" s="1"/>
  <c r="M63" i="118" s="1"/>
  <c r="M64" i="118" s="1"/>
  <c r="M65" i="118" s="1"/>
  <c r="M66" i="118" s="1"/>
  <c r="M67" i="118" s="1"/>
  <c r="M68" i="118" s="1"/>
  <c r="M69" i="118" s="1"/>
  <c r="M70" i="118" s="1"/>
  <c r="M71" i="118" s="1"/>
  <c r="M72" i="118" s="1"/>
  <c r="M73" i="118" s="1"/>
  <c r="M74" i="118" s="1"/>
  <c r="M75" i="118" s="1"/>
  <c r="M76" i="118" s="1"/>
  <c r="M77" i="118" s="1"/>
  <c r="M78" i="118" s="1"/>
  <c r="M79" i="118" s="1"/>
  <c r="M80" i="118" s="1"/>
  <c r="M81" i="118" s="1"/>
  <c r="M82" i="118" s="1"/>
  <c r="M83" i="118" s="1"/>
  <c r="M84" i="118" s="1"/>
  <c r="M85" i="118" s="1"/>
  <c r="M86" i="118" s="1"/>
  <c r="M87" i="118" s="1"/>
  <c r="M88" i="118" s="1"/>
  <c r="M89" i="118" s="1"/>
  <c r="M90" i="118" s="1"/>
  <c r="M91" i="118" s="1"/>
  <c r="M92" i="118" s="1"/>
  <c r="M93" i="118" s="1"/>
  <c r="M94" i="118" s="1"/>
  <c r="M95" i="118" s="1"/>
  <c r="M96" i="118" s="1"/>
  <c r="M97" i="118" s="1"/>
  <c r="M98" i="118" s="1"/>
  <c r="M99" i="118" s="1"/>
  <c r="M100" i="118" s="1"/>
  <c r="M101" i="118" s="1"/>
  <c r="M102" i="118" s="1"/>
  <c r="M103" i="118" s="1"/>
  <c r="M104" i="118" s="1"/>
  <c r="M105" i="118" s="1"/>
  <c r="M106" i="118" s="1"/>
  <c r="M107" i="118" s="1"/>
  <c r="M108" i="118" s="1"/>
  <c r="M109" i="118" s="1"/>
  <c r="M110" i="118" s="1"/>
  <c r="M111" i="118" s="1"/>
  <c r="P8" i="118"/>
  <c r="O8" i="118"/>
  <c r="L8" i="118"/>
  <c r="K8" i="118"/>
  <c r="Q12" i="117"/>
  <c r="Q13" i="117" s="1"/>
  <c r="Q14" i="117" s="1"/>
  <c r="Q15" i="117" s="1"/>
  <c r="Q16" i="117" s="1"/>
  <c r="Q17" i="117" s="1"/>
  <c r="Q18" i="117" s="1"/>
  <c r="Q19" i="117" s="1"/>
  <c r="Q20" i="117" s="1"/>
  <c r="Q21" i="117" s="1"/>
  <c r="Q22" i="117" s="1"/>
  <c r="Q23" i="117" s="1"/>
  <c r="Q24" i="117" s="1"/>
  <c r="Q25" i="117" s="1"/>
  <c r="Q26" i="117" s="1"/>
  <c r="Q27" i="117" s="1"/>
  <c r="Q28" i="117" s="1"/>
  <c r="Q29" i="117" s="1"/>
  <c r="Q30" i="117" s="1"/>
  <c r="Q31" i="117" s="1"/>
  <c r="Q32" i="117" s="1"/>
  <c r="Q33" i="117" s="1"/>
  <c r="Q34" i="117" s="1"/>
  <c r="Q35" i="117" s="1"/>
  <c r="Q36" i="117" s="1"/>
  <c r="Q37" i="117" s="1"/>
  <c r="Q38" i="117" s="1"/>
  <c r="Q39" i="117" s="1"/>
  <c r="Q40" i="117" s="1"/>
  <c r="Q41" i="117" s="1"/>
  <c r="Q42" i="117" s="1"/>
  <c r="Q43" i="117" s="1"/>
  <c r="Q44" i="117" s="1"/>
  <c r="Q45" i="117" s="1"/>
  <c r="Q46" i="117" s="1"/>
  <c r="Q47" i="117" s="1"/>
  <c r="Q48" i="117" s="1"/>
  <c r="Q49" i="117" s="1"/>
  <c r="Q50" i="117" s="1"/>
  <c r="Q51" i="117" s="1"/>
  <c r="Q52" i="117" s="1"/>
  <c r="Q53" i="117" s="1"/>
  <c r="Q54" i="117" s="1"/>
  <c r="Q55" i="117" s="1"/>
  <c r="Q56" i="117" s="1"/>
  <c r="Q57" i="117" s="1"/>
  <c r="Q58" i="117" s="1"/>
  <c r="Q59" i="117" s="1"/>
  <c r="Q60" i="117" s="1"/>
  <c r="Q61" i="117" s="1"/>
  <c r="Q62" i="117" s="1"/>
  <c r="Q63" i="117" s="1"/>
  <c r="Q64" i="117" s="1"/>
  <c r="Q65" i="117" s="1"/>
  <c r="Q66" i="117" s="1"/>
  <c r="Q67" i="117" s="1"/>
  <c r="Q68" i="117" s="1"/>
  <c r="Q69" i="117" s="1"/>
  <c r="Q70" i="117" s="1"/>
  <c r="Q71" i="117" s="1"/>
  <c r="Q72" i="117" s="1"/>
  <c r="Q73" i="117" s="1"/>
  <c r="Q74" i="117" s="1"/>
  <c r="Q75" i="117" s="1"/>
  <c r="Q76" i="117" s="1"/>
  <c r="Q77" i="117" s="1"/>
  <c r="Q78" i="117" s="1"/>
  <c r="Q79" i="117" s="1"/>
  <c r="Q80" i="117" s="1"/>
  <c r="Q81" i="117" s="1"/>
  <c r="Q82" i="117" s="1"/>
  <c r="Q83" i="117" s="1"/>
  <c r="Q84" i="117" s="1"/>
  <c r="Q85" i="117" s="1"/>
  <c r="Q86" i="117" s="1"/>
  <c r="Q87" i="117" s="1"/>
  <c r="Q88" i="117" s="1"/>
  <c r="Q89" i="117" s="1"/>
  <c r="Q90" i="117" s="1"/>
  <c r="Q91" i="117" s="1"/>
  <c r="Q92" i="117" s="1"/>
  <c r="Q93" i="117" s="1"/>
  <c r="Q94" i="117" s="1"/>
  <c r="Q95" i="117" s="1"/>
  <c r="Q96" i="117" s="1"/>
  <c r="Q97" i="117" s="1"/>
  <c r="Q98" i="117" s="1"/>
  <c r="Q99" i="117" s="1"/>
  <c r="Q100" i="117" s="1"/>
  <c r="Q101" i="117" s="1"/>
  <c r="Q102" i="117" s="1"/>
  <c r="Q103" i="117" s="1"/>
  <c r="Q104" i="117" s="1"/>
  <c r="Q105" i="117" s="1"/>
  <c r="Q106" i="117" s="1"/>
  <c r="Q107" i="117" s="1"/>
  <c r="Q108" i="117" s="1"/>
  <c r="Q109" i="117" s="1"/>
  <c r="Q110" i="117" s="1"/>
  <c r="Q111" i="117" s="1"/>
  <c r="M12" i="117"/>
  <c r="M13" i="117" s="1"/>
  <c r="M14" i="117" s="1"/>
  <c r="M15" i="117" s="1"/>
  <c r="M16" i="117" s="1"/>
  <c r="M17" i="117" s="1"/>
  <c r="M18" i="117" s="1"/>
  <c r="M19" i="117" s="1"/>
  <c r="M20" i="117" s="1"/>
  <c r="M21" i="117" s="1"/>
  <c r="M22" i="117" s="1"/>
  <c r="M23" i="117" s="1"/>
  <c r="M24" i="117" s="1"/>
  <c r="M25" i="117" s="1"/>
  <c r="M26" i="117" s="1"/>
  <c r="M27" i="117" s="1"/>
  <c r="M28" i="117" s="1"/>
  <c r="M29" i="117" s="1"/>
  <c r="M30" i="117" s="1"/>
  <c r="M31" i="117" s="1"/>
  <c r="M32" i="117" s="1"/>
  <c r="M33" i="117" s="1"/>
  <c r="M34" i="117" s="1"/>
  <c r="M35" i="117" s="1"/>
  <c r="M36" i="117" s="1"/>
  <c r="M37" i="117" s="1"/>
  <c r="M38" i="117" s="1"/>
  <c r="M39" i="117" s="1"/>
  <c r="M40" i="117" s="1"/>
  <c r="M41" i="117" s="1"/>
  <c r="M42" i="117" s="1"/>
  <c r="M43" i="117" s="1"/>
  <c r="M44" i="117" s="1"/>
  <c r="M45" i="117" s="1"/>
  <c r="M46" i="117" s="1"/>
  <c r="M47" i="117" s="1"/>
  <c r="M48" i="117" s="1"/>
  <c r="M49" i="117" s="1"/>
  <c r="M50" i="117" s="1"/>
  <c r="M51" i="117" s="1"/>
  <c r="M52" i="117" s="1"/>
  <c r="M53" i="117" s="1"/>
  <c r="M54" i="117" s="1"/>
  <c r="M55" i="117" s="1"/>
  <c r="M56" i="117" s="1"/>
  <c r="M57" i="117" s="1"/>
  <c r="M58" i="117" s="1"/>
  <c r="M59" i="117" s="1"/>
  <c r="M60" i="117" s="1"/>
  <c r="M61" i="117" s="1"/>
  <c r="M62" i="117" s="1"/>
  <c r="M63" i="117" s="1"/>
  <c r="M64" i="117" s="1"/>
  <c r="M65" i="117" s="1"/>
  <c r="M66" i="117" s="1"/>
  <c r="M67" i="117" s="1"/>
  <c r="M68" i="117" s="1"/>
  <c r="M69" i="117" s="1"/>
  <c r="M70" i="117" s="1"/>
  <c r="M71" i="117" s="1"/>
  <c r="M72" i="117" s="1"/>
  <c r="M73" i="117" s="1"/>
  <c r="M74" i="117" s="1"/>
  <c r="M75" i="117" s="1"/>
  <c r="M76" i="117" s="1"/>
  <c r="M77" i="117" s="1"/>
  <c r="M78" i="117" s="1"/>
  <c r="M79" i="117" s="1"/>
  <c r="M80" i="117" s="1"/>
  <c r="M81" i="117" s="1"/>
  <c r="M82" i="117" s="1"/>
  <c r="M83" i="117" s="1"/>
  <c r="M84" i="117" s="1"/>
  <c r="M85" i="117" s="1"/>
  <c r="M86" i="117" s="1"/>
  <c r="M87" i="117" s="1"/>
  <c r="M88" i="117" s="1"/>
  <c r="M89" i="117" s="1"/>
  <c r="M90" i="117" s="1"/>
  <c r="M91" i="117" s="1"/>
  <c r="M92" i="117" s="1"/>
  <c r="M93" i="117" s="1"/>
  <c r="M94" i="117" s="1"/>
  <c r="M95" i="117" s="1"/>
  <c r="M96" i="117" s="1"/>
  <c r="M97" i="117" s="1"/>
  <c r="M98" i="117" s="1"/>
  <c r="M99" i="117" s="1"/>
  <c r="M100" i="117" s="1"/>
  <c r="M101" i="117" s="1"/>
  <c r="M102" i="117" s="1"/>
  <c r="M103" i="117" s="1"/>
  <c r="M104" i="117" s="1"/>
  <c r="M105" i="117" s="1"/>
  <c r="M106" i="117" s="1"/>
  <c r="M107" i="117" s="1"/>
  <c r="M108" i="117" s="1"/>
  <c r="M109" i="117" s="1"/>
  <c r="M110" i="117" s="1"/>
  <c r="M111" i="117" s="1"/>
  <c r="P8" i="117"/>
  <c r="O8" i="117"/>
  <c r="L8" i="117"/>
  <c r="K8" i="117"/>
  <c r="Q12" i="116"/>
  <c r="Q13" i="116" s="1"/>
  <c r="Q14" i="116" s="1"/>
  <c r="Q15" i="116" s="1"/>
  <c r="Q16" i="116" s="1"/>
  <c r="Q17" i="116" s="1"/>
  <c r="Q18" i="116" s="1"/>
  <c r="Q19" i="116" s="1"/>
  <c r="Q20" i="116" s="1"/>
  <c r="Q21" i="116" s="1"/>
  <c r="Q22" i="116" s="1"/>
  <c r="Q23" i="116" s="1"/>
  <c r="Q24" i="116" s="1"/>
  <c r="Q25" i="116" s="1"/>
  <c r="Q26" i="116" s="1"/>
  <c r="Q27" i="116" s="1"/>
  <c r="Q28" i="116" s="1"/>
  <c r="Q29" i="116" s="1"/>
  <c r="Q30" i="116" s="1"/>
  <c r="Q31" i="116" s="1"/>
  <c r="Q32" i="116" s="1"/>
  <c r="Q33" i="116" s="1"/>
  <c r="Q34" i="116" s="1"/>
  <c r="Q35" i="116" s="1"/>
  <c r="Q36" i="116" s="1"/>
  <c r="Q37" i="116" s="1"/>
  <c r="Q38" i="116" s="1"/>
  <c r="Q39" i="116" s="1"/>
  <c r="Q40" i="116" s="1"/>
  <c r="Q41" i="116" s="1"/>
  <c r="Q42" i="116" s="1"/>
  <c r="Q43" i="116" s="1"/>
  <c r="Q44" i="116" s="1"/>
  <c r="Q45" i="116" s="1"/>
  <c r="Q46" i="116" s="1"/>
  <c r="Q47" i="116" s="1"/>
  <c r="Q48" i="116" s="1"/>
  <c r="Q49" i="116" s="1"/>
  <c r="Q50" i="116" s="1"/>
  <c r="Q51" i="116" s="1"/>
  <c r="Q52" i="116" s="1"/>
  <c r="Q53" i="116" s="1"/>
  <c r="Q54" i="116" s="1"/>
  <c r="Q55" i="116" s="1"/>
  <c r="Q56" i="116" s="1"/>
  <c r="Q57" i="116" s="1"/>
  <c r="Q58" i="116" s="1"/>
  <c r="Q59" i="116" s="1"/>
  <c r="Q60" i="116" s="1"/>
  <c r="Q61" i="116" s="1"/>
  <c r="Q62" i="116" s="1"/>
  <c r="Q63" i="116" s="1"/>
  <c r="Q64" i="116" s="1"/>
  <c r="Q65" i="116" s="1"/>
  <c r="Q66" i="116" s="1"/>
  <c r="Q67" i="116" s="1"/>
  <c r="Q68" i="116" s="1"/>
  <c r="Q69" i="116" s="1"/>
  <c r="Q70" i="116" s="1"/>
  <c r="Q71" i="116" s="1"/>
  <c r="Q72" i="116" s="1"/>
  <c r="Q73" i="116" s="1"/>
  <c r="Q74" i="116" s="1"/>
  <c r="Q75" i="116" s="1"/>
  <c r="Q76" i="116" s="1"/>
  <c r="Q77" i="116" s="1"/>
  <c r="Q78" i="116" s="1"/>
  <c r="Q79" i="116" s="1"/>
  <c r="Q80" i="116" s="1"/>
  <c r="Q81" i="116" s="1"/>
  <c r="Q82" i="116" s="1"/>
  <c r="Q83" i="116" s="1"/>
  <c r="Q84" i="116" s="1"/>
  <c r="Q85" i="116" s="1"/>
  <c r="Q86" i="116" s="1"/>
  <c r="Q87" i="116" s="1"/>
  <c r="Q88" i="116" s="1"/>
  <c r="Q89" i="116" s="1"/>
  <c r="Q90" i="116" s="1"/>
  <c r="Q91" i="116" s="1"/>
  <c r="Q92" i="116" s="1"/>
  <c r="Q93" i="116" s="1"/>
  <c r="Q94" i="116" s="1"/>
  <c r="Q95" i="116" s="1"/>
  <c r="Q96" i="116" s="1"/>
  <c r="Q97" i="116" s="1"/>
  <c r="Q98" i="116" s="1"/>
  <c r="Q99" i="116" s="1"/>
  <c r="Q100" i="116" s="1"/>
  <c r="Q101" i="116" s="1"/>
  <c r="Q102" i="116" s="1"/>
  <c r="Q103" i="116" s="1"/>
  <c r="Q104" i="116" s="1"/>
  <c r="Q105" i="116" s="1"/>
  <c r="Q106" i="116" s="1"/>
  <c r="Q107" i="116" s="1"/>
  <c r="Q108" i="116" s="1"/>
  <c r="Q109" i="116" s="1"/>
  <c r="Q110" i="116" s="1"/>
  <c r="Q111" i="116" s="1"/>
  <c r="M12" i="116"/>
  <c r="M13" i="116" s="1"/>
  <c r="M14" i="116" s="1"/>
  <c r="M15" i="116" s="1"/>
  <c r="M16" i="116" s="1"/>
  <c r="M17" i="116" s="1"/>
  <c r="M18" i="116" s="1"/>
  <c r="M19" i="116" s="1"/>
  <c r="M20" i="116" s="1"/>
  <c r="M21" i="116" s="1"/>
  <c r="M22" i="116" s="1"/>
  <c r="M23" i="116" s="1"/>
  <c r="M24" i="116" s="1"/>
  <c r="M25" i="116" s="1"/>
  <c r="M26" i="116" s="1"/>
  <c r="M27" i="116" s="1"/>
  <c r="M28" i="116" s="1"/>
  <c r="M29" i="116" s="1"/>
  <c r="M30" i="116" s="1"/>
  <c r="M31" i="116" s="1"/>
  <c r="M32" i="116" s="1"/>
  <c r="M33" i="116" s="1"/>
  <c r="M34" i="116" s="1"/>
  <c r="M35" i="116" s="1"/>
  <c r="M36" i="116" s="1"/>
  <c r="M37" i="116" s="1"/>
  <c r="M38" i="116" s="1"/>
  <c r="M39" i="116" s="1"/>
  <c r="M40" i="116" s="1"/>
  <c r="M41" i="116" s="1"/>
  <c r="M42" i="116" s="1"/>
  <c r="M43" i="116" s="1"/>
  <c r="M44" i="116" s="1"/>
  <c r="M45" i="116" s="1"/>
  <c r="M46" i="116" s="1"/>
  <c r="M47" i="116" s="1"/>
  <c r="M48" i="116" s="1"/>
  <c r="M49" i="116" s="1"/>
  <c r="M50" i="116" s="1"/>
  <c r="M51" i="116" s="1"/>
  <c r="M52" i="116" s="1"/>
  <c r="M53" i="116" s="1"/>
  <c r="M54" i="116" s="1"/>
  <c r="M55" i="116" s="1"/>
  <c r="M56" i="116" s="1"/>
  <c r="M57" i="116" s="1"/>
  <c r="M58" i="116" s="1"/>
  <c r="M59" i="116" s="1"/>
  <c r="M60" i="116" s="1"/>
  <c r="M61" i="116" s="1"/>
  <c r="M62" i="116" s="1"/>
  <c r="M63" i="116" s="1"/>
  <c r="M64" i="116" s="1"/>
  <c r="M65" i="116" s="1"/>
  <c r="M66" i="116" s="1"/>
  <c r="M67" i="116" s="1"/>
  <c r="M68" i="116" s="1"/>
  <c r="M69" i="116" s="1"/>
  <c r="M70" i="116" s="1"/>
  <c r="M71" i="116" s="1"/>
  <c r="M72" i="116" s="1"/>
  <c r="M73" i="116" s="1"/>
  <c r="M74" i="116" s="1"/>
  <c r="M75" i="116" s="1"/>
  <c r="M76" i="116" s="1"/>
  <c r="M77" i="116" s="1"/>
  <c r="M78" i="116" s="1"/>
  <c r="M79" i="116" s="1"/>
  <c r="M80" i="116" s="1"/>
  <c r="M81" i="116" s="1"/>
  <c r="M82" i="116" s="1"/>
  <c r="M83" i="116" s="1"/>
  <c r="M84" i="116" s="1"/>
  <c r="M85" i="116" s="1"/>
  <c r="M86" i="116" s="1"/>
  <c r="M87" i="116" s="1"/>
  <c r="M88" i="116" s="1"/>
  <c r="M89" i="116" s="1"/>
  <c r="M90" i="116" s="1"/>
  <c r="M91" i="116" s="1"/>
  <c r="M92" i="116" s="1"/>
  <c r="M93" i="116" s="1"/>
  <c r="M94" i="116" s="1"/>
  <c r="M95" i="116" s="1"/>
  <c r="M96" i="116" s="1"/>
  <c r="M97" i="116" s="1"/>
  <c r="M98" i="116" s="1"/>
  <c r="M99" i="116" s="1"/>
  <c r="M100" i="116" s="1"/>
  <c r="M101" i="116" s="1"/>
  <c r="M102" i="116" s="1"/>
  <c r="M103" i="116" s="1"/>
  <c r="M104" i="116" s="1"/>
  <c r="M105" i="116" s="1"/>
  <c r="M106" i="116" s="1"/>
  <c r="M107" i="116" s="1"/>
  <c r="M108" i="116" s="1"/>
  <c r="M109" i="116" s="1"/>
  <c r="M110" i="116" s="1"/>
  <c r="M111" i="116" s="1"/>
  <c r="P8" i="116"/>
  <c r="O8" i="116"/>
  <c r="L8" i="116"/>
  <c r="K8" i="116"/>
  <c r="Q12" i="115"/>
  <c r="Q13" i="115" s="1"/>
  <c r="Q14" i="115" s="1"/>
  <c r="Q15" i="115" s="1"/>
  <c r="Q16" i="115" s="1"/>
  <c r="Q17" i="115" s="1"/>
  <c r="Q18" i="115" s="1"/>
  <c r="Q19" i="115" s="1"/>
  <c r="Q20" i="115" s="1"/>
  <c r="Q21" i="115" s="1"/>
  <c r="Q22" i="115" s="1"/>
  <c r="Q23" i="115" s="1"/>
  <c r="Q24" i="115" s="1"/>
  <c r="Q25" i="115" s="1"/>
  <c r="Q26" i="115" s="1"/>
  <c r="Q27" i="115" s="1"/>
  <c r="Q28" i="115" s="1"/>
  <c r="Q29" i="115" s="1"/>
  <c r="Q30" i="115" s="1"/>
  <c r="Q31" i="115" s="1"/>
  <c r="Q32" i="115" s="1"/>
  <c r="Q33" i="115" s="1"/>
  <c r="Q34" i="115" s="1"/>
  <c r="Q35" i="115" s="1"/>
  <c r="Q36" i="115" s="1"/>
  <c r="Q37" i="115" s="1"/>
  <c r="Q38" i="115" s="1"/>
  <c r="Q39" i="115" s="1"/>
  <c r="Q40" i="115" s="1"/>
  <c r="Q41" i="115" s="1"/>
  <c r="Q42" i="115" s="1"/>
  <c r="Q43" i="115" s="1"/>
  <c r="Q44" i="115" s="1"/>
  <c r="Q45" i="115" s="1"/>
  <c r="Q46" i="115" s="1"/>
  <c r="Q47" i="115" s="1"/>
  <c r="Q48" i="115" s="1"/>
  <c r="Q49" i="115" s="1"/>
  <c r="Q50" i="115" s="1"/>
  <c r="Q51" i="115" s="1"/>
  <c r="Q52" i="115" s="1"/>
  <c r="Q53" i="115" s="1"/>
  <c r="Q54" i="115" s="1"/>
  <c r="Q55" i="115" s="1"/>
  <c r="Q56" i="115" s="1"/>
  <c r="Q57" i="115" s="1"/>
  <c r="Q58" i="115" s="1"/>
  <c r="Q59" i="115" s="1"/>
  <c r="Q60" i="115" s="1"/>
  <c r="Q61" i="115" s="1"/>
  <c r="Q62" i="115" s="1"/>
  <c r="Q63" i="115" s="1"/>
  <c r="Q64" i="115" s="1"/>
  <c r="Q65" i="115" s="1"/>
  <c r="Q66" i="115" s="1"/>
  <c r="Q67" i="115" s="1"/>
  <c r="Q68" i="115" s="1"/>
  <c r="Q69" i="115" s="1"/>
  <c r="Q70" i="115" s="1"/>
  <c r="Q71" i="115" s="1"/>
  <c r="Q72" i="115" s="1"/>
  <c r="Q73" i="115" s="1"/>
  <c r="Q74" i="115" s="1"/>
  <c r="Q75" i="115" s="1"/>
  <c r="Q76" i="115" s="1"/>
  <c r="Q77" i="115" s="1"/>
  <c r="Q78" i="115" s="1"/>
  <c r="Q79" i="115" s="1"/>
  <c r="Q80" i="115" s="1"/>
  <c r="Q81" i="115" s="1"/>
  <c r="Q82" i="115" s="1"/>
  <c r="Q83" i="115" s="1"/>
  <c r="Q84" i="115" s="1"/>
  <c r="Q85" i="115" s="1"/>
  <c r="Q86" i="115" s="1"/>
  <c r="Q87" i="115" s="1"/>
  <c r="Q88" i="115" s="1"/>
  <c r="Q89" i="115" s="1"/>
  <c r="Q90" i="115" s="1"/>
  <c r="Q91" i="115" s="1"/>
  <c r="Q92" i="115" s="1"/>
  <c r="Q93" i="115" s="1"/>
  <c r="Q94" i="115" s="1"/>
  <c r="Q95" i="115" s="1"/>
  <c r="Q96" i="115" s="1"/>
  <c r="Q97" i="115" s="1"/>
  <c r="Q98" i="115" s="1"/>
  <c r="Q99" i="115" s="1"/>
  <c r="Q100" i="115" s="1"/>
  <c r="Q101" i="115" s="1"/>
  <c r="Q102" i="115" s="1"/>
  <c r="Q103" i="115" s="1"/>
  <c r="Q104" i="115" s="1"/>
  <c r="Q105" i="115" s="1"/>
  <c r="Q106" i="115" s="1"/>
  <c r="Q107" i="115" s="1"/>
  <c r="Q108" i="115" s="1"/>
  <c r="Q109" i="115" s="1"/>
  <c r="Q110" i="115" s="1"/>
  <c r="Q111" i="115" s="1"/>
  <c r="M12" i="115"/>
  <c r="M13" i="115" s="1"/>
  <c r="M14" i="115" s="1"/>
  <c r="M15" i="115" s="1"/>
  <c r="M16" i="115" s="1"/>
  <c r="M17" i="115" s="1"/>
  <c r="M18" i="115" s="1"/>
  <c r="M19" i="115" s="1"/>
  <c r="M20" i="115" s="1"/>
  <c r="M21" i="115" s="1"/>
  <c r="M22" i="115" s="1"/>
  <c r="M23" i="115" s="1"/>
  <c r="M24" i="115" s="1"/>
  <c r="M25" i="115" s="1"/>
  <c r="M26" i="115" s="1"/>
  <c r="M27" i="115" s="1"/>
  <c r="M28" i="115" s="1"/>
  <c r="M29" i="115" s="1"/>
  <c r="M30" i="115" s="1"/>
  <c r="M31" i="115" s="1"/>
  <c r="M32" i="115" s="1"/>
  <c r="M33" i="115" s="1"/>
  <c r="M34" i="115" s="1"/>
  <c r="M35" i="115" s="1"/>
  <c r="M36" i="115" s="1"/>
  <c r="M37" i="115" s="1"/>
  <c r="M38" i="115" s="1"/>
  <c r="M39" i="115" s="1"/>
  <c r="M40" i="115" s="1"/>
  <c r="M41" i="115" s="1"/>
  <c r="M42" i="115" s="1"/>
  <c r="M43" i="115" s="1"/>
  <c r="M44" i="115" s="1"/>
  <c r="M45" i="115" s="1"/>
  <c r="M46" i="115" s="1"/>
  <c r="M47" i="115" s="1"/>
  <c r="M48" i="115" s="1"/>
  <c r="M49" i="115" s="1"/>
  <c r="M50" i="115" s="1"/>
  <c r="M51" i="115" s="1"/>
  <c r="M52" i="115" s="1"/>
  <c r="M53" i="115" s="1"/>
  <c r="M54" i="115" s="1"/>
  <c r="M55" i="115" s="1"/>
  <c r="M56" i="115" s="1"/>
  <c r="M57" i="115" s="1"/>
  <c r="M58" i="115" s="1"/>
  <c r="M59" i="115" s="1"/>
  <c r="M60" i="115" s="1"/>
  <c r="M61" i="115" s="1"/>
  <c r="M62" i="115" s="1"/>
  <c r="M63" i="115" s="1"/>
  <c r="M64" i="115" s="1"/>
  <c r="M65" i="115" s="1"/>
  <c r="M66" i="115" s="1"/>
  <c r="M67" i="115" s="1"/>
  <c r="M68" i="115" s="1"/>
  <c r="M69" i="115" s="1"/>
  <c r="M70" i="115" s="1"/>
  <c r="M71" i="115" s="1"/>
  <c r="M72" i="115" s="1"/>
  <c r="M73" i="115" s="1"/>
  <c r="M74" i="115" s="1"/>
  <c r="M75" i="115" s="1"/>
  <c r="M76" i="115" s="1"/>
  <c r="M77" i="115" s="1"/>
  <c r="M78" i="115" s="1"/>
  <c r="M79" i="115" s="1"/>
  <c r="M80" i="115" s="1"/>
  <c r="M81" i="115" s="1"/>
  <c r="M82" i="115" s="1"/>
  <c r="M83" i="115" s="1"/>
  <c r="M84" i="115" s="1"/>
  <c r="M85" i="115" s="1"/>
  <c r="M86" i="115" s="1"/>
  <c r="M87" i="115" s="1"/>
  <c r="M88" i="115" s="1"/>
  <c r="M89" i="115" s="1"/>
  <c r="M90" i="115" s="1"/>
  <c r="M91" i="115" s="1"/>
  <c r="M92" i="115" s="1"/>
  <c r="M93" i="115" s="1"/>
  <c r="M94" i="115" s="1"/>
  <c r="M95" i="115" s="1"/>
  <c r="M96" i="115" s="1"/>
  <c r="M97" i="115" s="1"/>
  <c r="M98" i="115" s="1"/>
  <c r="M99" i="115" s="1"/>
  <c r="M100" i="115" s="1"/>
  <c r="M101" i="115" s="1"/>
  <c r="M102" i="115" s="1"/>
  <c r="M103" i="115" s="1"/>
  <c r="M104" i="115" s="1"/>
  <c r="M105" i="115" s="1"/>
  <c r="M106" i="115" s="1"/>
  <c r="M107" i="115" s="1"/>
  <c r="M108" i="115" s="1"/>
  <c r="M109" i="115" s="1"/>
  <c r="M110" i="115" s="1"/>
  <c r="M111" i="115" s="1"/>
  <c r="P8" i="115"/>
  <c r="O8" i="115"/>
  <c r="L8" i="115"/>
  <c r="K8" i="115"/>
  <c r="Q12" i="114"/>
  <c r="Q13" i="114" s="1"/>
  <c r="Q14" i="114" s="1"/>
  <c r="Q15" i="114" s="1"/>
  <c r="Q16" i="114" s="1"/>
  <c r="Q17" i="114" s="1"/>
  <c r="Q18" i="114" s="1"/>
  <c r="Q19" i="114" s="1"/>
  <c r="Q20" i="114" s="1"/>
  <c r="Q21" i="114" s="1"/>
  <c r="Q22" i="114" s="1"/>
  <c r="Q23" i="114" s="1"/>
  <c r="Q24" i="114" s="1"/>
  <c r="Q25" i="114" s="1"/>
  <c r="Q26" i="114" s="1"/>
  <c r="Q27" i="114" s="1"/>
  <c r="Q28" i="114" s="1"/>
  <c r="Q29" i="114" s="1"/>
  <c r="Q30" i="114" s="1"/>
  <c r="Q31" i="114" s="1"/>
  <c r="Q32" i="114" s="1"/>
  <c r="Q33" i="114" s="1"/>
  <c r="Q34" i="114" s="1"/>
  <c r="Q35" i="114" s="1"/>
  <c r="Q36" i="114" s="1"/>
  <c r="Q37" i="114" s="1"/>
  <c r="Q38" i="114" s="1"/>
  <c r="Q39" i="114" s="1"/>
  <c r="Q40" i="114" s="1"/>
  <c r="Q41" i="114" s="1"/>
  <c r="Q42" i="114" s="1"/>
  <c r="Q43" i="114" s="1"/>
  <c r="Q44" i="114" s="1"/>
  <c r="Q45" i="114" s="1"/>
  <c r="Q46" i="114" s="1"/>
  <c r="Q47" i="114" s="1"/>
  <c r="Q48" i="114" s="1"/>
  <c r="Q49" i="114" s="1"/>
  <c r="Q50" i="114" s="1"/>
  <c r="Q51" i="114" s="1"/>
  <c r="Q52" i="114" s="1"/>
  <c r="Q53" i="114" s="1"/>
  <c r="Q54" i="114" s="1"/>
  <c r="Q55" i="114" s="1"/>
  <c r="Q56" i="114" s="1"/>
  <c r="Q57" i="114" s="1"/>
  <c r="Q58" i="114" s="1"/>
  <c r="Q59" i="114" s="1"/>
  <c r="Q60" i="114" s="1"/>
  <c r="Q61" i="114" s="1"/>
  <c r="Q62" i="114" s="1"/>
  <c r="Q63" i="114" s="1"/>
  <c r="Q64" i="114" s="1"/>
  <c r="Q65" i="114" s="1"/>
  <c r="Q66" i="114" s="1"/>
  <c r="Q67" i="114" s="1"/>
  <c r="Q68" i="114" s="1"/>
  <c r="Q69" i="114" s="1"/>
  <c r="Q70" i="114" s="1"/>
  <c r="Q71" i="114" s="1"/>
  <c r="Q72" i="114" s="1"/>
  <c r="Q73" i="114" s="1"/>
  <c r="Q74" i="114" s="1"/>
  <c r="Q75" i="114" s="1"/>
  <c r="Q76" i="114" s="1"/>
  <c r="Q77" i="114" s="1"/>
  <c r="Q78" i="114" s="1"/>
  <c r="Q79" i="114" s="1"/>
  <c r="Q80" i="114" s="1"/>
  <c r="Q81" i="114" s="1"/>
  <c r="Q82" i="114" s="1"/>
  <c r="Q83" i="114" s="1"/>
  <c r="Q84" i="114" s="1"/>
  <c r="Q85" i="114" s="1"/>
  <c r="Q86" i="114" s="1"/>
  <c r="Q87" i="114" s="1"/>
  <c r="Q88" i="114" s="1"/>
  <c r="Q89" i="114" s="1"/>
  <c r="Q90" i="114" s="1"/>
  <c r="Q91" i="114" s="1"/>
  <c r="Q92" i="114" s="1"/>
  <c r="Q93" i="114" s="1"/>
  <c r="Q94" i="114" s="1"/>
  <c r="Q95" i="114" s="1"/>
  <c r="Q96" i="114" s="1"/>
  <c r="Q97" i="114" s="1"/>
  <c r="Q98" i="114" s="1"/>
  <c r="Q99" i="114" s="1"/>
  <c r="Q100" i="114" s="1"/>
  <c r="Q101" i="114" s="1"/>
  <c r="Q102" i="114" s="1"/>
  <c r="Q103" i="114" s="1"/>
  <c r="Q104" i="114" s="1"/>
  <c r="Q105" i="114" s="1"/>
  <c r="Q106" i="114" s="1"/>
  <c r="Q107" i="114" s="1"/>
  <c r="Q108" i="114" s="1"/>
  <c r="Q109" i="114" s="1"/>
  <c r="Q110" i="114" s="1"/>
  <c r="Q111" i="114" s="1"/>
  <c r="M12" i="114"/>
  <c r="M13" i="114" s="1"/>
  <c r="M14" i="114" s="1"/>
  <c r="M15" i="114" s="1"/>
  <c r="M16" i="114" s="1"/>
  <c r="M17" i="114" s="1"/>
  <c r="M18" i="114" s="1"/>
  <c r="M19" i="114" s="1"/>
  <c r="M20" i="114" s="1"/>
  <c r="M21" i="114" s="1"/>
  <c r="M22" i="114" s="1"/>
  <c r="M23" i="114" s="1"/>
  <c r="M24" i="114" s="1"/>
  <c r="M25" i="114" s="1"/>
  <c r="M26" i="114" s="1"/>
  <c r="M27" i="114" s="1"/>
  <c r="M28" i="114" s="1"/>
  <c r="M29" i="114" s="1"/>
  <c r="M30" i="114" s="1"/>
  <c r="M31" i="114" s="1"/>
  <c r="M32" i="114" s="1"/>
  <c r="M33" i="114" s="1"/>
  <c r="M34" i="114" s="1"/>
  <c r="M35" i="114" s="1"/>
  <c r="M36" i="114" s="1"/>
  <c r="M37" i="114" s="1"/>
  <c r="M38" i="114" s="1"/>
  <c r="M39" i="114" s="1"/>
  <c r="M40" i="114" s="1"/>
  <c r="M41" i="114" s="1"/>
  <c r="M42" i="114" s="1"/>
  <c r="M43" i="114" s="1"/>
  <c r="M44" i="114" s="1"/>
  <c r="M45" i="114" s="1"/>
  <c r="M46" i="114" s="1"/>
  <c r="M47" i="114" s="1"/>
  <c r="M48" i="114" s="1"/>
  <c r="M49" i="114" s="1"/>
  <c r="M50" i="114" s="1"/>
  <c r="M51" i="114" s="1"/>
  <c r="M52" i="114" s="1"/>
  <c r="M53" i="114" s="1"/>
  <c r="M54" i="114" s="1"/>
  <c r="M55" i="114" s="1"/>
  <c r="M56" i="114" s="1"/>
  <c r="M57" i="114" s="1"/>
  <c r="M58" i="114" s="1"/>
  <c r="M59" i="114" s="1"/>
  <c r="M60" i="114" s="1"/>
  <c r="M61" i="114" s="1"/>
  <c r="M62" i="114" s="1"/>
  <c r="M63" i="114" s="1"/>
  <c r="M64" i="114" s="1"/>
  <c r="M65" i="114" s="1"/>
  <c r="M66" i="114" s="1"/>
  <c r="M67" i="114" s="1"/>
  <c r="M68" i="114" s="1"/>
  <c r="M69" i="114" s="1"/>
  <c r="M70" i="114" s="1"/>
  <c r="M71" i="114" s="1"/>
  <c r="M72" i="114" s="1"/>
  <c r="M73" i="114" s="1"/>
  <c r="M74" i="114" s="1"/>
  <c r="M75" i="114" s="1"/>
  <c r="M76" i="114" s="1"/>
  <c r="M77" i="114" s="1"/>
  <c r="M78" i="114" s="1"/>
  <c r="M79" i="114" s="1"/>
  <c r="M80" i="114" s="1"/>
  <c r="M81" i="114" s="1"/>
  <c r="M82" i="114" s="1"/>
  <c r="M83" i="114" s="1"/>
  <c r="M84" i="114" s="1"/>
  <c r="M85" i="114" s="1"/>
  <c r="M86" i="114" s="1"/>
  <c r="M87" i="114" s="1"/>
  <c r="M88" i="114" s="1"/>
  <c r="M89" i="114" s="1"/>
  <c r="M90" i="114" s="1"/>
  <c r="M91" i="114" s="1"/>
  <c r="M92" i="114" s="1"/>
  <c r="M93" i="114" s="1"/>
  <c r="M94" i="114" s="1"/>
  <c r="M95" i="114" s="1"/>
  <c r="M96" i="114" s="1"/>
  <c r="M97" i="114" s="1"/>
  <c r="M98" i="114" s="1"/>
  <c r="M99" i="114" s="1"/>
  <c r="M100" i="114" s="1"/>
  <c r="M101" i="114" s="1"/>
  <c r="M102" i="114" s="1"/>
  <c r="M103" i="114" s="1"/>
  <c r="M104" i="114" s="1"/>
  <c r="M105" i="114" s="1"/>
  <c r="M106" i="114" s="1"/>
  <c r="M107" i="114" s="1"/>
  <c r="M108" i="114" s="1"/>
  <c r="M109" i="114" s="1"/>
  <c r="M110" i="114" s="1"/>
  <c r="M111" i="114" s="1"/>
  <c r="P8" i="114"/>
  <c r="O8" i="114"/>
  <c r="L8" i="114"/>
  <c r="K8" i="114"/>
  <c r="C72" i="2"/>
  <c r="P72" i="2"/>
  <c r="O72" i="2"/>
  <c r="L72" i="2"/>
  <c r="K72" i="2"/>
  <c r="H72" i="2"/>
  <c r="G72" i="2"/>
  <c r="F72" i="2"/>
  <c r="E72" i="2"/>
  <c r="D72" i="2"/>
  <c r="Q80" i="2" l="1"/>
  <c r="Q78" i="2"/>
  <c r="M79" i="2"/>
  <c r="Q8" i="121"/>
  <c r="Q73" i="2"/>
  <c r="M74" i="2"/>
  <c r="Q75" i="2"/>
  <c r="M76" i="2"/>
  <c r="Q77" i="2"/>
  <c r="M78" i="2"/>
  <c r="Q79" i="2"/>
  <c r="Q81" i="2"/>
  <c r="M82" i="2"/>
  <c r="M8" i="121"/>
  <c r="M8" i="114"/>
  <c r="Q8" i="117"/>
  <c r="Q8" i="120"/>
  <c r="M8" i="123"/>
  <c r="M73" i="2"/>
  <c r="Q74" i="2"/>
  <c r="M75" i="2"/>
  <c r="Q76" i="2"/>
  <c r="M77" i="2"/>
  <c r="M8" i="117"/>
  <c r="M8" i="119"/>
  <c r="M81" i="2"/>
  <c r="Q82" i="2"/>
  <c r="Q8" i="115"/>
  <c r="Q8" i="118"/>
  <c r="Q8" i="119"/>
  <c r="M8" i="120"/>
  <c r="Q8" i="122"/>
  <c r="Q8" i="123"/>
  <c r="M8" i="115"/>
  <c r="M8" i="118"/>
  <c r="M8" i="116"/>
  <c r="M8" i="122"/>
  <c r="M80" i="2"/>
  <c r="Q8" i="114"/>
  <c r="Q8" i="116"/>
  <c r="Q72" i="2"/>
  <c r="I72" i="2"/>
  <c r="P71" i="2"/>
  <c r="O71" i="2"/>
  <c r="L71" i="2"/>
  <c r="K71" i="2"/>
  <c r="H71" i="2"/>
  <c r="G71" i="2"/>
  <c r="I71" i="2" s="1"/>
  <c r="F71" i="2"/>
  <c r="E71" i="2"/>
  <c r="D71" i="2"/>
  <c r="C71" i="2"/>
  <c r="P70" i="2"/>
  <c r="O70" i="2"/>
  <c r="L70" i="2"/>
  <c r="K70" i="2"/>
  <c r="G70" i="2"/>
  <c r="I70" i="2" s="1"/>
  <c r="F70" i="2"/>
  <c r="E70" i="2"/>
  <c r="D70" i="2"/>
  <c r="H70" i="2"/>
  <c r="C70" i="2"/>
  <c r="H69" i="2"/>
  <c r="H68" i="2"/>
  <c r="H67" i="2"/>
  <c r="H66" i="2"/>
  <c r="H65" i="2"/>
  <c r="P69" i="2"/>
  <c r="O69" i="2"/>
  <c r="L69" i="2"/>
  <c r="K69" i="2"/>
  <c r="G69" i="2"/>
  <c r="I69" i="2" s="1"/>
  <c r="F69" i="2"/>
  <c r="E69" i="2"/>
  <c r="D69" i="2"/>
  <c r="C69" i="2"/>
  <c r="P68" i="2"/>
  <c r="O68" i="2"/>
  <c r="L68" i="2"/>
  <c r="K68" i="2"/>
  <c r="G68" i="2"/>
  <c r="I68" i="2" s="1"/>
  <c r="F68" i="2"/>
  <c r="E68" i="2"/>
  <c r="D68" i="2"/>
  <c r="C68" i="2"/>
  <c r="P67" i="2"/>
  <c r="O67" i="2"/>
  <c r="L67" i="2"/>
  <c r="K67" i="2"/>
  <c r="G67" i="2"/>
  <c r="I67" i="2" s="1"/>
  <c r="F67" i="2"/>
  <c r="E67" i="2"/>
  <c r="D67" i="2"/>
  <c r="C67" i="2"/>
  <c r="P66" i="2"/>
  <c r="O66" i="2"/>
  <c r="L66" i="2"/>
  <c r="K66" i="2"/>
  <c r="G66" i="2"/>
  <c r="I66" i="2" s="1"/>
  <c r="F66" i="2"/>
  <c r="E66" i="2"/>
  <c r="D66" i="2"/>
  <c r="C66" i="2"/>
  <c r="P65" i="2"/>
  <c r="O65" i="2"/>
  <c r="L65" i="2"/>
  <c r="K65" i="2"/>
  <c r="P64" i="2"/>
  <c r="O64" i="2"/>
  <c r="L64" i="2"/>
  <c r="K64" i="2"/>
  <c r="H64" i="2"/>
  <c r="G64" i="2"/>
  <c r="I64" i="2" s="1"/>
  <c r="G65" i="2"/>
  <c r="I65" i="2" s="1"/>
  <c r="F64" i="2"/>
  <c r="F65" i="2"/>
  <c r="E65" i="2"/>
  <c r="D65" i="2"/>
  <c r="C65" i="2"/>
  <c r="Q12" i="113"/>
  <c r="Q13" i="113" s="1"/>
  <c r="Q14" i="113" s="1"/>
  <c r="Q15" i="113" s="1"/>
  <c r="Q16" i="113" s="1"/>
  <c r="Q17" i="113" s="1"/>
  <c r="Q18" i="113" s="1"/>
  <c r="Q19" i="113" s="1"/>
  <c r="Q20" i="113" s="1"/>
  <c r="Q21" i="113" s="1"/>
  <c r="Q22" i="113" s="1"/>
  <c r="Q23" i="113" s="1"/>
  <c r="Q24" i="113" s="1"/>
  <c r="Q25" i="113" s="1"/>
  <c r="Q26" i="113" s="1"/>
  <c r="Q27" i="113" s="1"/>
  <c r="Q28" i="113" s="1"/>
  <c r="Q29" i="113" s="1"/>
  <c r="Q30" i="113" s="1"/>
  <c r="Q31" i="113" s="1"/>
  <c r="Q32" i="113" s="1"/>
  <c r="Q33" i="113" s="1"/>
  <c r="Q34" i="113" s="1"/>
  <c r="Q35" i="113" s="1"/>
  <c r="Q36" i="113" s="1"/>
  <c r="Q37" i="113" s="1"/>
  <c r="Q38" i="113" s="1"/>
  <c r="Q39" i="113" s="1"/>
  <c r="Q40" i="113" s="1"/>
  <c r="Q41" i="113" s="1"/>
  <c r="Q42" i="113" s="1"/>
  <c r="Q43" i="113" s="1"/>
  <c r="Q44" i="113" s="1"/>
  <c r="Q45" i="113" s="1"/>
  <c r="Q46" i="113" s="1"/>
  <c r="Q47" i="113" s="1"/>
  <c r="Q48" i="113" s="1"/>
  <c r="Q49" i="113" s="1"/>
  <c r="Q50" i="113" s="1"/>
  <c r="Q51" i="113" s="1"/>
  <c r="Q52" i="113" s="1"/>
  <c r="Q53" i="113" s="1"/>
  <c r="Q54" i="113" s="1"/>
  <c r="Q55" i="113" s="1"/>
  <c r="Q56" i="113" s="1"/>
  <c r="Q57" i="113" s="1"/>
  <c r="Q58" i="113" s="1"/>
  <c r="Q59" i="113" s="1"/>
  <c r="Q60" i="113" s="1"/>
  <c r="Q61" i="113" s="1"/>
  <c r="Q62" i="113" s="1"/>
  <c r="Q63" i="113" s="1"/>
  <c r="Q64" i="113" s="1"/>
  <c r="Q65" i="113" s="1"/>
  <c r="Q66" i="113" s="1"/>
  <c r="Q67" i="113" s="1"/>
  <c r="Q68" i="113" s="1"/>
  <c r="Q69" i="113" s="1"/>
  <c r="Q70" i="113" s="1"/>
  <c r="Q71" i="113" s="1"/>
  <c r="Q72" i="113" s="1"/>
  <c r="Q73" i="113" s="1"/>
  <c r="Q74" i="113" s="1"/>
  <c r="Q75" i="113" s="1"/>
  <c r="Q76" i="113" s="1"/>
  <c r="Q77" i="113" s="1"/>
  <c r="Q78" i="113" s="1"/>
  <c r="Q79" i="113" s="1"/>
  <c r="Q80" i="113" s="1"/>
  <c r="Q81" i="113" s="1"/>
  <c r="Q82" i="113" s="1"/>
  <c r="Q83" i="113" s="1"/>
  <c r="Q84" i="113" s="1"/>
  <c r="Q85" i="113" s="1"/>
  <c r="Q86" i="113" s="1"/>
  <c r="Q87" i="113" s="1"/>
  <c r="Q88" i="113" s="1"/>
  <c r="Q89" i="113" s="1"/>
  <c r="Q90" i="113" s="1"/>
  <c r="Q91" i="113" s="1"/>
  <c r="Q92" i="113" s="1"/>
  <c r="Q93" i="113" s="1"/>
  <c r="Q94" i="113" s="1"/>
  <c r="Q95" i="113" s="1"/>
  <c r="Q96" i="113" s="1"/>
  <c r="Q97" i="113" s="1"/>
  <c r="Q98" i="113" s="1"/>
  <c r="Q99" i="113" s="1"/>
  <c r="Q100" i="113" s="1"/>
  <c r="Q101" i="113" s="1"/>
  <c r="Q102" i="113" s="1"/>
  <c r="Q103" i="113" s="1"/>
  <c r="Q104" i="113" s="1"/>
  <c r="Q105" i="113" s="1"/>
  <c r="Q106" i="113" s="1"/>
  <c r="Q107" i="113" s="1"/>
  <c r="Q108" i="113" s="1"/>
  <c r="Q109" i="113" s="1"/>
  <c r="Q110" i="113" s="1"/>
  <c r="Q111" i="113" s="1"/>
  <c r="M12" i="113"/>
  <c r="M13" i="113" s="1"/>
  <c r="M14" i="113" s="1"/>
  <c r="M15" i="113" s="1"/>
  <c r="M16" i="113" s="1"/>
  <c r="M17" i="113" s="1"/>
  <c r="M18" i="113" s="1"/>
  <c r="M19" i="113" s="1"/>
  <c r="M20" i="113" s="1"/>
  <c r="M21" i="113" s="1"/>
  <c r="M22" i="113" s="1"/>
  <c r="M23" i="113" s="1"/>
  <c r="M24" i="113" s="1"/>
  <c r="M25" i="113" s="1"/>
  <c r="M26" i="113" s="1"/>
  <c r="M27" i="113" s="1"/>
  <c r="M28" i="113" s="1"/>
  <c r="M29" i="113" s="1"/>
  <c r="M30" i="113" s="1"/>
  <c r="M31" i="113" s="1"/>
  <c r="M32" i="113" s="1"/>
  <c r="M33" i="113" s="1"/>
  <c r="M34" i="113" s="1"/>
  <c r="M35" i="113" s="1"/>
  <c r="M36" i="113" s="1"/>
  <c r="M37" i="113" s="1"/>
  <c r="M38" i="113" s="1"/>
  <c r="M39" i="113" s="1"/>
  <c r="M40" i="113" s="1"/>
  <c r="M41" i="113" s="1"/>
  <c r="M42" i="113" s="1"/>
  <c r="M43" i="113" s="1"/>
  <c r="M44" i="113" s="1"/>
  <c r="M45" i="113" s="1"/>
  <c r="M46" i="113" s="1"/>
  <c r="M47" i="113" s="1"/>
  <c r="M48" i="113" s="1"/>
  <c r="M49" i="113" s="1"/>
  <c r="M50" i="113" s="1"/>
  <c r="M51" i="113" s="1"/>
  <c r="M52" i="113" s="1"/>
  <c r="M53" i="113" s="1"/>
  <c r="M54" i="113" s="1"/>
  <c r="M55" i="113" s="1"/>
  <c r="M56" i="113" s="1"/>
  <c r="M57" i="113" s="1"/>
  <c r="M58" i="113" s="1"/>
  <c r="M59" i="113" s="1"/>
  <c r="M60" i="113" s="1"/>
  <c r="M61" i="113" s="1"/>
  <c r="M62" i="113" s="1"/>
  <c r="M63" i="113" s="1"/>
  <c r="M64" i="113" s="1"/>
  <c r="M65" i="113" s="1"/>
  <c r="M66" i="113" s="1"/>
  <c r="M67" i="113" s="1"/>
  <c r="M68" i="113" s="1"/>
  <c r="M69" i="113" s="1"/>
  <c r="M70" i="113" s="1"/>
  <c r="M71" i="113" s="1"/>
  <c r="M72" i="113" s="1"/>
  <c r="M73" i="113" s="1"/>
  <c r="M74" i="113" s="1"/>
  <c r="M75" i="113" s="1"/>
  <c r="M76" i="113" s="1"/>
  <c r="M77" i="113" s="1"/>
  <c r="M78" i="113" s="1"/>
  <c r="M79" i="113" s="1"/>
  <c r="M80" i="113" s="1"/>
  <c r="M81" i="113" s="1"/>
  <c r="M82" i="113" s="1"/>
  <c r="M83" i="113" s="1"/>
  <c r="M84" i="113" s="1"/>
  <c r="M85" i="113" s="1"/>
  <c r="M86" i="113" s="1"/>
  <c r="M87" i="113" s="1"/>
  <c r="M88" i="113" s="1"/>
  <c r="M89" i="113" s="1"/>
  <c r="M90" i="113" s="1"/>
  <c r="M91" i="113" s="1"/>
  <c r="M92" i="113" s="1"/>
  <c r="M93" i="113" s="1"/>
  <c r="M94" i="113" s="1"/>
  <c r="M95" i="113" s="1"/>
  <c r="M96" i="113" s="1"/>
  <c r="M97" i="113" s="1"/>
  <c r="M98" i="113" s="1"/>
  <c r="M99" i="113" s="1"/>
  <c r="M100" i="113" s="1"/>
  <c r="M101" i="113" s="1"/>
  <c r="M102" i="113" s="1"/>
  <c r="M103" i="113" s="1"/>
  <c r="M104" i="113" s="1"/>
  <c r="M105" i="113" s="1"/>
  <c r="M106" i="113" s="1"/>
  <c r="M107" i="113" s="1"/>
  <c r="M108" i="113" s="1"/>
  <c r="M109" i="113" s="1"/>
  <c r="M110" i="113" s="1"/>
  <c r="M111" i="113" s="1"/>
  <c r="P8" i="113"/>
  <c r="O8" i="113"/>
  <c r="L8" i="113"/>
  <c r="K8" i="113"/>
  <c r="E64" i="2"/>
  <c r="D64" i="2"/>
  <c r="C64" i="2"/>
  <c r="M8" i="113" l="1"/>
  <c r="Q8" i="113"/>
  <c r="Q69" i="2"/>
  <c r="Q65" i="2"/>
  <c r="Q71" i="2"/>
  <c r="Q70" i="2"/>
  <c r="Q68" i="2"/>
  <c r="Q67" i="2"/>
  <c r="Q66" i="2"/>
  <c r="Q64" i="2"/>
  <c r="M64" i="2"/>
  <c r="K16" i="86" l="1"/>
  <c r="H63" i="2" l="1"/>
  <c r="H62" i="2"/>
  <c r="H61" i="2"/>
  <c r="P63" i="2"/>
  <c r="O63" i="2"/>
  <c r="L63" i="2"/>
  <c r="K63" i="2"/>
  <c r="G63" i="2"/>
  <c r="I63" i="2" s="1"/>
  <c r="F63" i="2"/>
  <c r="E63" i="2"/>
  <c r="D63" i="2"/>
  <c r="C63" i="2"/>
  <c r="Q63" i="2" l="1"/>
  <c r="Q12" i="112" l="1"/>
  <c r="Q13" i="112" s="1"/>
  <c r="Q14" i="112" s="1"/>
  <c r="Q15" i="112" s="1"/>
  <c r="Q16" i="112" s="1"/>
  <c r="Q17" i="112" s="1"/>
  <c r="Q18" i="112" s="1"/>
  <c r="Q19" i="112" s="1"/>
  <c r="Q20" i="112" s="1"/>
  <c r="Q21" i="112" s="1"/>
  <c r="Q22" i="112" s="1"/>
  <c r="Q23" i="112" s="1"/>
  <c r="Q24" i="112" s="1"/>
  <c r="Q25" i="112" s="1"/>
  <c r="Q26" i="112" s="1"/>
  <c r="Q27" i="112" s="1"/>
  <c r="Q28" i="112" s="1"/>
  <c r="Q29" i="112" s="1"/>
  <c r="Q30" i="112" s="1"/>
  <c r="Q31" i="112" s="1"/>
  <c r="Q32" i="112" s="1"/>
  <c r="Q33" i="112" s="1"/>
  <c r="Q34" i="112" s="1"/>
  <c r="Q35" i="112" s="1"/>
  <c r="Q36" i="112" s="1"/>
  <c r="Q37" i="112" s="1"/>
  <c r="Q38" i="112" s="1"/>
  <c r="Q39" i="112" s="1"/>
  <c r="Q40" i="112" s="1"/>
  <c r="Q41" i="112" s="1"/>
  <c r="Q42" i="112" s="1"/>
  <c r="Q43" i="112" s="1"/>
  <c r="Q44" i="112" s="1"/>
  <c r="Q45" i="112" s="1"/>
  <c r="Q46" i="112" s="1"/>
  <c r="Q47" i="112" s="1"/>
  <c r="Q48" i="112" s="1"/>
  <c r="Q49" i="112" s="1"/>
  <c r="Q50" i="112" s="1"/>
  <c r="Q51" i="112" s="1"/>
  <c r="Q52" i="112" s="1"/>
  <c r="Q53" i="112" s="1"/>
  <c r="Q54" i="112" s="1"/>
  <c r="Q55" i="112" s="1"/>
  <c r="Q56" i="112" s="1"/>
  <c r="Q57" i="112" s="1"/>
  <c r="Q58" i="112" s="1"/>
  <c r="Q59" i="112" s="1"/>
  <c r="Q60" i="112" s="1"/>
  <c r="Q61" i="112" s="1"/>
  <c r="Q62" i="112" s="1"/>
  <c r="Q63" i="112" s="1"/>
  <c r="Q64" i="112" s="1"/>
  <c r="Q65" i="112" s="1"/>
  <c r="Q66" i="112" s="1"/>
  <c r="Q67" i="112" s="1"/>
  <c r="Q68" i="112" s="1"/>
  <c r="Q69" i="112" s="1"/>
  <c r="Q70" i="112" s="1"/>
  <c r="Q71" i="112" s="1"/>
  <c r="Q72" i="112" s="1"/>
  <c r="Q73" i="112" s="1"/>
  <c r="Q74" i="112" s="1"/>
  <c r="Q75" i="112" s="1"/>
  <c r="Q76" i="112" s="1"/>
  <c r="Q77" i="112" s="1"/>
  <c r="Q78" i="112" s="1"/>
  <c r="Q79" i="112" s="1"/>
  <c r="Q80" i="112" s="1"/>
  <c r="Q81" i="112" s="1"/>
  <c r="Q82" i="112" s="1"/>
  <c r="Q83" i="112" s="1"/>
  <c r="Q84" i="112" s="1"/>
  <c r="Q85" i="112" s="1"/>
  <c r="Q86" i="112" s="1"/>
  <c r="Q87" i="112" s="1"/>
  <c r="Q88" i="112" s="1"/>
  <c r="Q89" i="112" s="1"/>
  <c r="Q90" i="112" s="1"/>
  <c r="Q91" i="112" s="1"/>
  <c r="Q92" i="112" s="1"/>
  <c r="Q93" i="112" s="1"/>
  <c r="Q94" i="112" s="1"/>
  <c r="Q95" i="112" s="1"/>
  <c r="Q96" i="112" s="1"/>
  <c r="Q97" i="112" s="1"/>
  <c r="Q98" i="112" s="1"/>
  <c r="Q99" i="112" s="1"/>
  <c r="Q100" i="112" s="1"/>
  <c r="Q101" i="112" s="1"/>
  <c r="Q102" i="112" s="1"/>
  <c r="Q103" i="112" s="1"/>
  <c r="Q104" i="112" s="1"/>
  <c r="Q105" i="112" s="1"/>
  <c r="Q106" i="112" s="1"/>
  <c r="Q107" i="112" s="1"/>
  <c r="Q108" i="112" s="1"/>
  <c r="Q109" i="112" s="1"/>
  <c r="Q110" i="112" s="1"/>
  <c r="Q111" i="112" s="1"/>
  <c r="M12" i="112"/>
  <c r="M13" i="112" s="1"/>
  <c r="M14" i="112" s="1"/>
  <c r="M15" i="112" s="1"/>
  <c r="M16" i="112" s="1"/>
  <c r="M17" i="112" s="1"/>
  <c r="M18" i="112" s="1"/>
  <c r="M19" i="112" s="1"/>
  <c r="M20" i="112" s="1"/>
  <c r="M21" i="112" s="1"/>
  <c r="M22" i="112" s="1"/>
  <c r="M23" i="112" s="1"/>
  <c r="M24" i="112" s="1"/>
  <c r="M25" i="112" s="1"/>
  <c r="M26" i="112" s="1"/>
  <c r="M27" i="112" s="1"/>
  <c r="M28" i="112" s="1"/>
  <c r="M29" i="112" s="1"/>
  <c r="M30" i="112" s="1"/>
  <c r="M31" i="112" s="1"/>
  <c r="M32" i="112" s="1"/>
  <c r="M33" i="112" s="1"/>
  <c r="M34" i="112" s="1"/>
  <c r="M35" i="112" s="1"/>
  <c r="M36" i="112" s="1"/>
  <c r="M37" i="112" s="1"/>
  <c r="M38" i="112" s="1"/>
  <c r="M39" i="112" s="1"/>
  <c r="M40" i="112" s="1"/>
  <c r="M41" i="112" s="1"/>
  <c r="M42" i="112" s="1"/>
  <c r="M43" i="112" s="1"/>
  <c r="M44" i="112" s="1"/>
  <c r="M45" i="112" s="1"/>
  <c r="M46" i="112" s="1"/>
  <c r="M47" i="112" s="1"/>
  <c r="M48" i="112" s="1"/>
  <c r="M49" i="112" s="1"/>
  <c r="M50" i="112" s="1"/>
  <c r="M51" i="112" s="1"/>
  <c r="M52" i="112" s="1"/>
  <c r="M53" i="112" s="1"/>
  <c r="M54" i="112" s="1"/>
  <c r="M55" i="112" s="1"/>
  <c r="M56" i="112" s="1"/>
  <c r="M57" i="112" s="1"/>
  <c r="M58" i="112" s="1"/>
  <c r="M59" i="112" s="1"/>
  <c r="M60" i="112" s="1"/>
  <c r="M61" i="112" s="1"/>
  <c r="M62" i="112" s="1"/>
  <c r="M63" i="112" s="1"/>
  <c r="M64" i="112" s="1"/>
  <c r="M65" i="112" s="1"/>
  <c r="M66" i="112" s="1"/>
  <c r="M67" i="112" s="1"/>
  <c r="M68" i="112" s="1"/>
  <c r="M69" i="112" s="1"/>
  <c r="M70" i="112" s="1"/>
  <c r="M71" i="112" s="1"/>
  <c r="M72" i="112" s="1"/>
  <c r="M73" i="112" s="1"/>
  <c r="M74" i="112" s="1"/>
  <c r="M75" i="112" s="1"/>
  <c r="M76" i="112" s="1"/>
  <c r="M77" i="112" s="1"/>
  <c r="M78" i="112" s="1"/>
  <c r="M79" i="112" s="1"/>
  <c r="M80" i="112" s="1"/>
  <c r="M81" i="112" s="1"/>
  <c r="M82" i="112" s="1"/>
  <c r="M83" i="112" s="1"/>
  <c r="M84" i="112" s="1"/>
  <c r="M85" i="112" s="1"/>
  <c r="M86" i="112" s="1"/>
  <c r="M87" i="112" s="1"/>
  <c r="M88" i="112" s="1"/>
  <c r="M89" i="112" s="1"/>
  <c r="M90" i="112" s="1"/>
  <c r="M91" i="112" s="1"/>
  <c r="M92" i="112" s="1"/>
  <c r="M93" i="112" s="1"/>
  <c r="M94" i="112" s="1"/>
  <c r="M95" i="112" s="1"/>
  <c r="M96" i="112" s="1"/>
  <c r="M97" i="112" s="1"/>
  <c r="M98" i="112" s="1"/>
  <c r="M99" i="112" s="1"/>
  <c r="M100" i="112" s="1"/>
  <c r="M101" i="112" s="1"/>
  <c r="M102" i="112" s="1"/>
  <c r="M103" i="112" s="1"/>
  <c r="M104" i="112" s="1"/>
  <c r="M105" i="112" s="1"/>
  <c r="M106" i="112" s="1"/>
  <c r="M107" i="112" s="1"/>
  <c r="M108" i="112" s="1"/>
  <c r="M109" i="112" s="1"/>
  <c r="M110" i="112" s="1"/>
  <c r="M111" i="112" s="1"/>
  <c r="P8" i="112"/>
  <c r="O8" i="112"/>
  <c r="L8" i="112"/>
  <c r="K8" i="112"/>
  <c r="Q12" i="111"/>
  <c r="Q13" i="111" s="1"/>
  <c r="Q14" i="111" s="1"/>
  <c r="Q15" i="111" s="1"/>
  <c r="Q16" i="111" s="1"/>
  <c r="Q17" i="111" s="1"/>
  <c r="Q18" i="111" s="1"/>
  <c r="Q19" i="111" s="1"/>
  <c r="Q20" i="111" s="1"/>
  <c r="Q21" i="111" s="1"/>
  <c r="Q22" i="111" s="1"/>
  <c r="Q23" i="111" s="1"/>
  <c r="Q24" i="111" s="1"/>
  <c r="Q25" i="111" s="1"/>
  <c r="Q26" i="111" s="1"/>
  <c r="Q27" i="111" s="1"/>
  <c r="Q28" i="111" s="1"/>
  <c r="Q29" i="111" s="1"/>
  <c r="Q30" i="111" s="1"/>
  <c r="Q31" i="111" s="1"/>
  <c r="Q32" i="111" s="1"/>
  <c r="Q33" i="111" s="1"/>
  <c r="Q34" i="111" s="1"/>
  <c r="Q35" i="111" s="1"/>
  <c r="Q36" i="111" s="1"/>
  <c r="Q37" i="111" s="1"/>
  <c r="Q38" i="111" s="1"/>
  <c r="Q39" i="111" s="1"/>
  <c r="Q40" i="111" s="1"/>
  <c r="Q41" i="111" s="1"/>
  <c r="Q42" i="111" s="1"/>
  <c r="Q43" i="111" s="1"/>
  <c r="Q44" i="111" s="1"/>
  <c r="Q45" i="111" s="1"/>
  <c r="Q46" i="111" s="1"/>
  <c r="Q47" i="111" s="1"/>
  <c r="Q48" i="111" s="1"/>
  <c r="Q49" i="111" s="1"/>
  <c r="Q50" i="111" s="1"/>
  <c r="Q51" i="111" s="1"/>
  <c r="Q52" i="111" s="1"/>
  <c r="Q53" i="111" s="1"/>
  <c r="Q54" i="111" s="1"/>
  <c r="Q55" i="111" s="1"/>
  <c r="Q56" i="111" s="1"/>
  <c r="Q57" i="111" s="1"/>
  <c r="Q58" i="111" s="1"/>
  <c r="Q59" i="111" s="1"/>
  <c r="Q60" i="111" s="1"/>
  <c r="Q61" i="111" s="1"/>
  <c r="Q62" i="111" s="1"/>
  <c r="Q63" i="111" s="1"/>
  <c r="Q64" i="111" s="1"/>
  <c r="Q65" i="111" s="1"/>
  <c r="Q66" i="111" s="1"/>
  <c r="Q67" i="111" s="1"/>
  <c r="Q68" i="111" s="1"/>
  <c r="Q69" i="111" s="1"/>
  <c r="Q70" i="111" s="1"/>
  <c r="Q71" i="111" s="1"/>
  <c r="Q72" i="111" s="1"/>
  <c r="Q73" i="111" s="1"/>
  <c r="Q74" i="111" s="1"/>
  <c r="Q75" i="111" s="1"/>
  <c r="Q76" i="111" s="1"/>
  <c r="Q77" i="111" s="1"/>
  <c r="Q78" i="111" s="1"/>
  <c r="Q79" i="111" s="1"/>
  <c r="Q80" i="111" s="1"/>
  <c r="Q81" i="111" s="1"/>
  <c r="Q82" i="111" s="1"/>
  <c r="Q83" i="111" s="1"/>
  <c r="Q84" i="111" s="1"/>
  <c r="Q85" i="111" s="1"/>
  <c r="Q86" i="111" s="1"/>
  <c r="Q87" i="111" s="1"/>
  <c r="Q88" i="111" s="1"/>
  <c r="Q89" i="111" s="1"/>
  <c r="Q90" i="111" s="1"/>
  <c r="Q91" i="111" s="1"/>
  <c r="Q92" i="111" s="1"/>
  <c r="Q93" i="111" s="1"/>
  <c r="Q94" i="111" s="1"/>
  <c r="Q95" i="111" s="1"/>
  <c r="Q96" i="111" s="1"/>
  <c r="Q97" i="111" s="1"/>
  <c r="Q98" i="111" s="1"/>
  <c r="Q99" i="111" s="1"/>
  <c r="Q100" i="111" s="1"/>
  <c r="Q101" i="111" s="1"/>
  <c r="Q102" i="111" s="1"/>
  <c r="Q103" i="111" s="1"/>
  <c r="Q104" i="111" s="1"/>
  <c r="Q105" i="111" s="1"/>
  <c r="Q106" i="111" s="1"/>
  <c r="Q107" i="111" s="1"/>
  <c r="Q108" i="111" s="1"/>
  <c r="Q109" i="111" s="1"/>
  <c r="Q110" i="111" s="1"/>
  <c r="Q111" i="111" s="1"/>
  <c r="M12" i="111"/>
  <c r="M13" i="111" s="1"/>
  <c r="M14" i="111" s="1"/>
  <c r="M15" i="111" s="1"/>
  <c r="M16" i="111" s="1"/>
  <c r="M17" i="111" s="1"/>
  <c r="M18" i="111" s="1"/>
  <c r="M19" i="111" s="1"/>
  <c r="M20" i="111" s="1"/>
  <c r="M21" i="111" s="1"/>
  <c r="M22" i="111" s="1"/>
  <c r="M23" i="111" s="1"/>
  <c r="M24" i="111" s="1"/>
  <c r="M25" i="111" s="1"/>
  <c r="M26" i="111" s="1"/>
  <c r="M27" i="111" s="1"/>
  <c r="M28" i="111" s="1"/>
  <c r="M29" i="111" s="1"/>
  <c r="M30" i="111" s="1"/>
  <c r="M31" i="111" s="1"/>
  <c r="M32" i="111" s="1"/>
  <c r="M33" i="111" s="1"/>
  <c r="M34" i="111" s="1"/>
  <c r="M35" i="111" s="1"/>
  <c r="M36" i="111" s="1"/>
  <c r="M37" i="111" s="1"/>
  <c r="M38" i="111" s="1"/>
  <c r="M39" i="111" s="1"/>
  <c r="M40" i="111" s="1"/>
  <c r="M41" i="111" s="1"/>
  <c r="M42" i="111" s="1"/>
  <c r="M43" i="111" s="1"/>
  <c r="M44" i="111" s="1"/>
  <c r="M45" i="111" s="1"/>
  <c r="M46" i="111" s="1"/>
  <c r="M47" i="111" s="1"/>
  <c r="M48" i="111" s="1"/>
  <c r="M49" i="111" s="1"/>
  <c r="M50" i="111" s="1"/>
  <c r="M51" i="111" s="1"/>
  <c r="M52" i="111" s="1"/>
  <c r="M53" i="111" s="1"/>
  <c r="M54" i="111" s="1"/>
  <c r="M55" i="111" s="1"/>
  <c r="M56" i="111" s="1"/>
  <c r="M57" i="111" s="1"/>
  <c r="M58" i="111" s="1"/>
  <c r="M59" i="111" s="1"/>
  <c r="M60" i="111" s="1"/>
  <c r="M61" i="111" s="1"/>
  <c r="M62" i="111" s="1"/>
  <c r="M63" i="111" s="1"/>
  <c r="M64" i="111" s="1"/>
  <c r="M65" i="111" s="1"/>
  <c r="M66" i="111" s="1"/>
  <c r="M67" i="111" s="1"/>
  <c r="M68" i="111" s="1"/>
  <c r="M69" i="111" s="1"/>
  <c r="M70" i="111" s="1"/>
  <c r="M71" i="111" s="1"/>
  <c r="M72" i="111" s="1"/>
  <c r="M73" i="111" s="1"/>
  <c r="M74" i="111" s="1"/>
  <c r="M75" i="111" s="1"/>
  <c r="M76" i="111" s="1"/>
  <c r="M77" i="111" s="1"/>
  <c r="M78" i="111" s="1"/>
  <c r="M79" i="111" s="1"/>
  <c r="M80" i="111" s="1"/>
  <c r="M81" i="111" s="1"/>
  <c r="M82" i="111" s="1"/>
  <c r="M83" i="111" s="1"/>
  <c r="M84" i="111" s="1"/>
  <c r="M85" i="111" s="1"/>
  <c r="M86" i="111" s="1"/>
  <c r="M87" i="111" s="1"/>
  <c r="M88" i="111" s="1"/>
  <c r="M89" i="111" s="1"/>
  <c r="M90" i="111" s="1"/>
  <c r="M91" i="111" s="1"/>
  <c r="M92" i="111" s="1"/>
  <c r="M93" i="111" s="1"/>
  <c r="M94" i="111" s="1"/>
  <c r="M95" i="111" s="1"/>
  <c r="M96" i="111" s="1"/>
  <c r="M97" i="111" s="1"/>
  <c r="M98" i="111" s="1"/>
  <c r="M99" i="111" s="1"/>
  <c r="M100" i="111" s="1"/>
  <c r="M101" i="111" s="1"/>
  <c r="M102" i="111" s="1"/>
  <c r="M103" i="111" s="1"/>
  <c r="M104" i="111" s="1"/>
  <c r="M105" i="111" s="1"/>
  <c r="M106" i="111" s="1"/>
  <c r="M107" i="111" s="1"/>
  <c r="M108" i="111" s="1"/>
  <c r="M109" i="111" s="1"/>
  <c r="M110" i="111" s="1"/>
  <c r="M111" i="111" s="1"/>
  <c r="P8" i="111"/>
  <c r="O8" i="111"/>
  <c r="L8" i="111"/>
  <c r="K8" i="111"/>
  <c r="Q12" i="110"/>
  <c r="Q13" i="110" s="1"/>
  <c r="Q14" i="110" s="1"/>
  <c r="Q15" i="110" s="1"/>
  <c r="Q16" i="110" s="1"/>
  <c r="Q17" i="110" s="1"/>
  <c r="Q18" i="110" s="1"/>
  <c r="Q19" i="110" s="1"/>
  <c r="Q20" i="110" s="1"/>
  <c r="Q21" i="110" s="1"/>
  <c r="Q22" i="110" s="1"/>
  <c r="Q23" i="110" s="1"/>
  <c r="Q24" i="110" s="1"/>
  <c r="Q25" i="110" s="1"/>
  <c r="Q26" i="110" s="1"/>
  <c r="Q27" i="110" s="1"/>
  <c r="Q28" i="110" s="1"/>
  <c r="Q29" i="110" s="1"/>
  <c r="Q30" i="110" s="1"/>
  <c r="Q31" i="110" s="1"/>
  <c r="Q32" i="110" s="1"/>
  <c r="Q33" i="110" s="1"/>
  <c r="Q34" i="110" s="1"/>
  <c r="Q35" i="110" s="1"/>
  <c r="Q36" i="110" s="1"/>
  <c r="Q37" i="110" s="1"/>
  <c r="Q38" i="110" s="1"/>
  <c r="Q39" i="110" s="1"/>
  <c r="Q40" i="110" s="1"/>
  <c r="Q41" i="110" s="1"/>
  <c r="Q42" i="110" s="1"/>
  <c r="Q43" i="110" s="1"/>
  <c r="Q44" i="110" s="1"/>
  <c r="Q45" i="110" s="1"/>
  <c r="Q46" i="110" s="1"/>
  <c r="Q47" i="110" s="1"/>
  <c r="Q48" i="110" s="1"/>
  <c r="Q49" i="110" s="1"/>
  <c r="Q50" i="110" s="1"/>
  <c r="Q51" i="110" s="1"/>
  <c r="Q52" i="110" s="1"/>
  <c r="Q53" i="110" s="1"/>
  <c r="Q54" i="110" s="1"/>
  <c r="Q55" i="110" s="1"/>
  <c r="Q56" i="110" s="1"/>
  <c r="Q57" i="110" s="1"/>
  <c r="Q58" i="110" s="1"/>
  <c r="Q59" i="110" s="1"/>
  <c r="Q60" i="110" s="1"/>
  <c r="Q61" i="110" s="1"/>
  <c r="Q62" i="110" s="1"/>
  <c r="Q63" i="110" s="1"/>
  <c r="Q64" i="110" s="1"/>
  <c r="Q65" i="110" s="1"/>
  <c r="Q66" i="110" s="1"/>
  <c r="Q67" i="110" s="1"/>
  <c r="Q68" i="110" s="1"/>
  <c r="Q69" i="110" s="1"/>
  <c r="Q70" i="110" s="1"/>
  <c r="Q71" i="110" s="1"/>
  <c r="Q72" i="110" s="1"/>
  <c r="Q73" i="110" s="1"/>
  <c r="Q74" i="110" s="1"/>
  <c r="Q75" i="110" s="1"/>
  <c r="Q76" i="110" s="1"/>
  <c r="Q77" i="110" s="1"/>
  <c r="Q78" i="110" s="1"/>
  <c r="Q79" i="110" s="1"/>
  <c r="Q80" i="110" s="1"/>
  <c r="Q81" i="110" s="1"/>
  <c r="Q82" i="110" s="1"/>
  <c r="Q83" i="110" s="1"/>
  <c r="Q84" i="110" s="1"/>
  <c r="Q85" i="110" s="1"/>
  <c r="Q86" i="110" s="1"/>
  <c r="Q87" i="110" s="1"/>
  <c r="Q88" i="110" s="1"/>
  <c r="Q89" i="110" s="1"/>
  <c r="Q90" i="110" s="1"/>
  <c r="Q91" i="110" s="1"/>
  <c r="Q92" i="110" s="1"/>
  <c r="Q93" i="110" s="1"/>
  <c r="Q94" i="110" s="1"/>
  <c r="Q95" i="110" s="1"/>
  <c r="Q96" i="110" s="1"/>
  <c r="Q97" i="110" s="1"/>
  <c r="Q98" i="110" s="1"/>
  <c r="Q99" i="110" s="1"/>
  <c r="Q100" i="110" s="1"/>
  <c r="Q101" i="110" s="1"/>
  <c r="Q102" i="110" s="1"/>
  <c r="Q103" i="110" s="1"/>
  <c r="Q104" i="110" s="1"/>
  <c r="Q105" i="110" s="1"/>
  <c r="Q106" i="110" s="1"/>
  <c r="Q107" i="110" s="1"/>
  <c r="Q108" i="110" s="1"/>
  <c r="Q109" i="110" s="1"/>
  <c r="Q110" i="110" s="1"/>
  <c r="Q111" i="110" s="1"/>
  <c r="M12" i="110"/>
  <c r="M13" i="110" s="1"/>
  <c r="M14" i="110" s="1"/>
  <c r="M15" i="110" s="1"/>
  <c r="M16" i="110" s="1"/>
  <c r="M17" i="110" s="1"/>
  <c r="M18" i="110" s="1"/>
  <c r="M19" i="110" s="1"/>
  <c r="M20" i="110" s="1"/>
  <c r="M21" i="110" s="1"/>
  <c r="M22" i="110" s="1"/>
  <c r="M23" i="110" s="1"/>
  <c r="M24" i="110" s="1"/>
  <c r="M25" i="110" s="1"/>
  <c r="M26" i="110" s="1"/>
  <c r="M27" i="110" s="1"/>
  <c r="M28" i="110" s="1"/>
  <c r="M29" i="110" s="1"/>
  <c r="M30" i="110" s="1"/>
  <c r="M31" i="110" s="1"/>
  <c r="M32" i="110" s="1"/>
  <c r="M33" i="110" s="1"/>
  <c r="M34" i="110" s="1"/>
  <c r="M35" i="110" s="1"/>
  <c r="M36" i="110" s="1"/>
  <c r="M37" i="110" s="1"/>
  <c r="M38" i="110" s="1"/>
  <c r="M39" i="110" s="1"/>
  <c r="M40" i="110" s="1"/>
  <c r="M41" i="110" s="1"/>
  <c r="M42" i="110" s="1"/>
  <c r="M43" i="110" s="1"/>
  <c r="M44" i="110" s="1"/>
  <c r="M45" i="110" s="1"/>
  <c r="M46" i="110" s="1"/>
  <c r="M47" i="110" s="1"/>
  <c r="M48" i="110" s="1"/>
  <c r="M49" i="110" s="1"/>
  <c r="M50" i="110" s="1"/>
  <c r="M51" i="110" s="1"/>
  <c r="M52" i="110" s="1"/>
  <c r="M53" i="110" s="1"/>
  <c r="M54" i="110" s="1"/>
  <c r="M55" i="110" s="1"/>
  <c r="M56" i="110" s="1"/>
  <c r="M57" i="110" s="1"/>
  <c r="M58" i="110" s="1"/>
  <c r="M59" i="110" s="1"/>
  <c r="M60" i="110" s="1"/>
  <c r="M61" i="110" s="1"/>
  <c r="M62" i="110" s="1"/>
  <c r="M63" i="110" s="1"/>
  <c r="M64" i="110" s="1"/>
  <c r="M65" i="110" s="1"/>
  <c r="M66" i="110" s="1"/>
  <c r="M67" i="110" s="1"/>
  <c r="M68" i="110" s="1"/>
  <c r="M69" i="110" s="1"/>
  <c r="M70" i="110" s="1"/>
  <c r="M71" i="110" s="1"/>
  <c r="M72" i="110" s="1"/>
  <c r="M73" i="110" s="1"/>
  <c r="M74" i="110" s="1"/>
  <c r="M75" i="110" s="1"/>
  <c r="M76" i="110" s="1"/>
  <c r="M77" i="110" s="1"/>
  <c r="M78" i="110" s="1"/>
  <c r="M79" i="110" s="1"/>
  <c r="M80" i="110" s="1"/>
  <c r="M81" i="110" s="1"/>
  <c r="M82" i="110" s="1"/>
  <c r="M83" i="110" s="1"/>
  <c r="M84" i="110" s="1"/>
  <c r="M85" i="110" s="1"/>
  <c r="M86" i="110" s="1"/>
  <c r="M87" i="110" s="1"/>
  <c r="M88" i="110" s="1"/>
  <c r="M89" i="110" s="1"/>
  <c r="M90" i="110" s="1"/>
  <c r="M91" i="110" s="1"/>
  <c r="M92" i="110" s="1"/>
  <c r="M93" i="110" s="1"/>
  <c r="M94" i="110" s="1"/>
  <c r="M95" i="110" s="1"/>
  <c r="M96" i="110" s="1"/>
  <c r="M97" i="110" s="1"/>
  <c r="M98" i="110" s="1"/>
  <c r="M99" i="110" s="1"/>
  <c r="M100" i="110" s="1"/>
  <c r="M101" i="110" s="1"/>
  <c r="M102" i="110" s="1"/>
  <c r="M103" i="110" s="1"/>
  <c r="M104" i="110" s="1"/>
  <c r="M105" i="110" s="1"/>
  <c r="M106" i="110" s="1"/>
  <c r="M107" i="110" s="1"/>
  <c r="M108" i="110" s="1"/>
  <c r="M109" i="110" s="1"/>
  <c r="M110" i="110" s="1"/>
  <c r="M111" i="110" s="1"/>
  <c r="P8" i="110"/>
  <c r="O8" i="110"/>
  <c r="L8" i="110"/>
  <c r="K8" i="110"/>
  <c r="Q12" i="109"/>
  <c r="Q13" i="109" s="1"/>
  <c r="Q14" i="109" s="1"/>
  <c r="Q15" i="109" s="1"/>
  <c r="Q16" i="109" s="1"/>
  <c r="Q17" i="109" s="1"/>
  <c r="Q18" i="109" s="1"/>
  <c r="Q19" i="109" s="1"/>
  <c r="Q20" i="109" s="1"/>
  <c r="Q21" i="109" s="1"/>
  <c r="Q22" i="109" s="1"/>
  <c r="Q23" i="109" s="1"/>
  <c r="Q24" i="109" s="1"/>
  <c r="Q25" i="109" s="1"/>
  <c r="Q26" i="109" s="1"/>
  <c r="Q27" i="109" s="1"/>
  <c r="Q28" i="109" s="1"/>
  <c r="Q29" i="109" s="1"/>
  <c r="Q30" i="109" s="1"/>
  <c r="Q31" i="109" s="1"/>
  <c r="Q32" i="109" s="1"/>
  <c r="Q33" i="109" s="1"/>
  <c r="Q34" i="109" s="1"/>
  <c r="Q35" i="109" s="1"/>
  <c r="Q36" i="109" s="1"/>
  <c r="Q37" i="109" s="1"/>
  <c r="Q38" i="109" s="1"/>
  <c r="Q39" i="109" s="1"/>
  <c r="Q40" i="109" s="1"/>
  <c r="Q41" i="109" s="1"/>
  <c r="Q42" i="109" s="1"/>
  <c r="Q43" i="109" s="1"/>
  <c r="Q44" i="109" s="1"/>
  <c r="Q45" i="109" s="1"/>
  <c r="Q46" i="109" s="1"/>
  <c r="Q47" i="109" s="1"/>
  <c r="Q48" i="109" s="1"/>
  <c r="Q49" i="109" s="1"/>
  <c r="Q50" i="109" s="1"/>
  <c r="Q51" i="109" s="1"/>
  <c r="Q52" i="109" s="1"/>
  <c r="Q53" i="109" s="1"/>
  <c r="Q54" i="109" s="1"/>
  <c r="Q55" i="109" s="1"/>
  <c r="Q56" i="109" s="1"/>
  <c r="Q57" i="109" s="1"/>
  <c r="Q58" i="109" s="1"/>
  <c r="Q59" i="109" s="1"/>
  <c r="Q60" i="109" s="1"/>
  <c r="Q61" i="109" s="1"/>
  <c r="Q62" i="109" s="1"/>
  <c r="Q63" i="109" s="1"/>
  <c r="Q64" i="109" s="1"/>
  <c r="Q65" i="109" s="1"/>
  <c r="Q66" i="109" s="1"/>
  <c r="Q67" i="109" s="1"/>
  <c r="Q68" i="109" s="1"/>
  <c r="Q69" i="109" s="1"/>
  <c r="Q70" i="109" s="1"/>
  <c r="Q71" i="109" s="1"/>
  <c r="Q72" i="109" s="1"/>
  <c r="Q73" i="109" s="1"/>
  <c r="Q74" i="109" s="1"/>
  <c r="Q75" i="109" s="1"/>
  <c r="Q76" i="109" s="1"/>
  <c r="Q77" i="109" s="1"/>
  <c r="Q78" i="109" s="1"/>
  <c r="Q79" i="109" s="1"/>
  <c r="Q80" i="109" s="1"/>
  <c r="Q81" i="109" s="1"/>
  <c r="Q82" i="109" s="1"/>
  <c r="Q83" i="109" s="1"/>
  <c r="Q84" i="109" s="1"/>
  <c r="Q85" i="109" s="1"/>
  <c r="Q86" i="109" s="1"/>
  <c r="Q87" i="109" s="1"/>
  <c r="Q88" i="109" s="1"/>
  <c r="Q89" i="109" s="1"/>
  <c r="Q90" i="109" s="1"/>
  <c r="Q91" i="109" s="1"/>
  <c r="Q92" i="109" s="1"/>
  <c r="Q93" i="109" s="1"/>
  <c r="Q94" i="109" s="1"/>
  <c r="Q95" i="109" s="1"/>
  <c r="Q96" i="109" s="1"/>
  <c r="Q97" i="109" s="1"/>
  <c r="Q98" i="109" s="1"/>
  <c r="Q99" i="109" s="1"/>
  <c r="Q100" i="109" s="1"/>
  <c r="Q101" i="109" s="1"/>
  <c r="Q102" i="109" s="1"/>
  <c r="Q103" i="109" s="1"/>
  <c r="Q104" i="109" s="1"/>
  <c r="Q105" i="109" s="1"/>
  <c r="Q106" i="109" s="1"/>
  <c r="Q107" i="109" s="1"/>
  <c r="Q108" i="109" s="1"/>
  <c r="Q109" i="109" s="1"/>
  <c r="Q110" i="109" s="1"/>
  <c r="Q111" i="109" s="1"/>
  <c r="M12" i="109"/>
  <c r="M13" i="109" s="1"/>
  <c r="M14" i="109" s="1"/>
  <c r="M15" i="109" s="1"/>
  <c r="M16" i="109" s="1"/>
  <c r="M17" i="109" s="1"/>
  <c r="M18" i="109" s="1"/>
  <c r="M19" i="109" s="1"/>
  <c r="M20" i="109" s="1"/>
  <c r="M21" i="109" s="1"/>
  <c r="M22" i="109" s="1"/>
  <c r="M23" i="109" s="1"/>
  <c r="M24" i="109" s="1"/>
  <c r="M25" i="109" s="1"/>
  <c r="M26" i="109" s="1"/>
  <c r="M27" i="109" s="1"/>
  <c r="M28" i="109" s="1"/>
  <c r="M29" i="109" s="1"/>
  <c r="M30" i="109" s="1"/>
  <c r="M31" i="109" s="1"/>
  <c r="M32" i="109" s="1"/>
  <c r="M33" i="109" s="1"/>
  <c r="M34" i="109" s="1"/>
  <c r="M35" i="109" s="1"/>
  <c r="M36" i="109" s="1"/>
  <c r="M37" i="109" s="1"/>
  <c r="M38" i="109" s="1"/>
  <c r="M39" i="109" s="1"/>
  <c r="M40" i="109" s="1"/>
  <c r="M41" i="109" s="1"/>
  <c r="M42" i="109" s="1"/>
  <c r="M43" i="109" s="1"/>
  <c r="M44" i="109" s="1"/>
  <c r="M45" i="109" s="1"/>
  <c r="M46" i="109" s="1"/>
  <c r="M47" i="109" s="1"/>
  <c r="M48" i="109" s="1"/>
  <c r="M49" i="109" s="1"/>
  <c r="M50" i="109" s="1"/>
  <c r="M51" i="109" s="1"/>
  <c r="M52" i="109" s="1"/>
  <c r="M53" i="109" s="1"/>
  <c r="M54" i="109" s="1"/>
  <c r="M55" i="109" s="1"/>
  <c r="M56" i="109" s="1"/>
  <c r="M57" i="109" s="1"/>
  <c r="M58" i="109" s="1"/>
  <c r="M59" i="109" s="1"/>
  <c r="M60" i="109" s="1"/>
  <c r="M61" i="109" s="1"/>
  <c r="M62" i="109" s="1"/>
  <c r="M63" i="109" s="1"/>
  <c r="M64" i="109" s="1"/>
  <c r="M65" i="109" s="1"/>
  <c r="M66" i="109" s="1"/>
  <c r="M67" i="109" s="1"/>
  <c r="M68" i="109" s="1"/>
  <c r="M69" i="109" s="1"/>
  <c r="M70" i="109" s="1"/>
  <c r="M71" i="109" s="1"/>
  <c r="M72" i="109" s="1"/>
  <c r="M73" i="109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90" i="109" s="1"/>
  <c r="M91" i="109" s="1"/>
  <c r="M92" i="109" s="1"/>
  <c r="M93" i="109" s="1"/>
  <c r="M94" i="109" s="1"/>
  <c r="M95" i="109" s="1"/>
  <c r="M96" i="109" s="1"/>
  <c r="M97" i="109" s="1"/>
  <c r="M98" i="109" s="1"/>
  <c r="M99" i="109" s="1"/>
  <c r="M100" i="109" s="1"/>
  <c r="M101" i="109" s="1"/>
  <c r="M102" i="109" s="1"/>
  <c r="M103" i="109" s="1"/>
  <c r="M104" i="109" s="1"/>
  <c r="M105" i="109" s="1"/>
  <c r="M106" i="109" s="1"/>
  <c r="M107" i="109" s="1"/>
  <c r="M108" i="109" s="1"/>
  <c r="M109" i="109" s="1"/>
  <c r="M110" i="109" s="1"/>
  <c r="M111" i="109" s="1"/>
  <c r="P8" i="109"/>
  <c r="O8" i="109"/>
  <c r="L8" i="109"/>
  <c r="K8" i="109"/>
  <c r="Q12" i="108"/>
  <c r="Q13" i="108" s="1"/>
  <c r="Q14" i="108" s="1"/>
  <c r="Q15" i="108" s="1"/>
  <c r="Q16" i="108" s="1"/>
  <c r="Q17" i="108" s="1"/>
  <c r="Q18" i="108" s="1"/>
  <c r="Q19" i="108" s="1"/>
  <c r="Q20" i="108" s="1"/>
  <c r="Q21" i="108" s="1"/>
  <c r="Q22" i="108" s="1"/>
  <c r="Q23" i="108" s="1"/>
  <c r="Q24" i="108" s="1"/>
  <c r="Q25" i="108" s="1"/>
  <c r="Q26" i="108" s="1"/>
  <c r="Q27" i="108" s="1"/>
  <c r="Q28" i="108" s="1"/>
  <c r="Q29" i="108" s="1"/>
  <c r="Q30" i="108" s="1"/>
  <c r="Q31" i="108" s="1"/>
  <c r="Q32" i="108" s="1"/>
  <c r="Q33" i="108" s="1"/>
  <c r="Q34" i="108" s="1"/>
  <c r="Q35" i="108" s="1"/>
  <c r="Q36" i="108" s="1"/>
  <c r="Q37" i="108" s="1"/>
  <c r="Q38" i="108" s="1"/>
  <c r="Q39" i="108" s="1"/>
  <c r="Q40" i="108" s="1"/>
  <c r="Q41" i="108" s="1"/>
  <c r="Q42" i="108" s="1"/>
  <c r="Q43" i="108" s="1"/>
  <c r="Q44" i="108" s="1"/>
  <c r="Q45" i="108" s="1"/>
  <c r="Q46" i="108" s="1"/>
  <c r="Q47" i="108" s="1"/>
  <c r="Q48" i="108" s="1"/>
  <c r="Q49" i="108" s="1"/>
  <c r="Q50" i="108" s="1"/>
  <c r="Q51" i="108" s="1"/>
  <c r="Q52" i="108" s="1"/>
  <c r="Q53" i="108" s="1"/>
  <c r="Q54" i="108" s="1"/>
  <c r="Q55" i="108" s="1"/>
  <c r="Q56" i="108" s="1"/>
  <c r="Q57" i="108" s="1"/>
  <c r="Q58" i="108" s="1"/>
  <c r="Q59" i="108" s="1"/>
  <c r="Q60" i="108" s="1"/>
  <c r="Q61" i="108" s="1"/>
  <c r="Q62" i="108" s="1"/>
  <c r="Q63" i="108" s="1"/>
  <c r="Q64" i="108" s="1"/>
  <c r="Q65" i="108" s="1"/>
  <c r="Q66" i="108" s="1"/>
  <c r="Q67" i="108" s="1"/>
  <c r="Q68" i="108" s="1"/>
  <c r="Q69" i="108" s="1"/>
  <c r="Q70" i="108" s="1"/>
  <c r="Q71" i="108" s="1"/>
  <c r="Q72" i="108" s="1"/>
  <c r="Q73" i="108" s="1"/>
  <c r="Q74" i="108" s="1"/>
  <c r="Q75" i="108" s="1"/>
  <c r="Q76" i="108" s="1"/>
  <c r="Q77" i="108" s="1"/>
  <c r="Q78" i="108" s="1"/>
  <c r="Q79" i="108" s="1"/>
  <c r="Q80" i="108" s="1"/>
  <c r="Q81" i="108" s="1"/>
  <c r="Q82" i="108" s="1"/>
  <c r="Q83" i="108" s="1"/>
  <c r="Q84" i="108" s="1"/>
  <c r="Q85" i="108" s="1"/>
  <c r="Q86" i="108" s="1"/>
  <c r="Q87" i="108" s="1"/>
  <c r="Q88" i="108" s="1"/>
  <c r="Q89" i="108" s="1"/>
  <c r="Q90" i="108" s="1"/>
  <c r="Q91" i="108" s="1"/>
  <c r="Q92" i="108" s="1"/>
  <c r="Q93" i="108" s="1"/>
  <c r="Q94" i="108" s="1"/>
  <c r="Q95" i="108" s="1"/>
  <c r="Q96" i="108" s="1"/>
  <c r="Q97" i="108" s="1"/>
  <c r="Q98" i="108" s="1"/>
  <c r="Q99" i="108" s="1"/>
  <c r="Q100" i="108" s="1"/>
  <c r="Q101" i="108" s="1"/>
  <c r="Q102" i="108" s="1"/>
  <c r="Q103" i="108" s="1"/>
  <c r="Q104" i="108" s="1"/>
  <c r="Q105" i="108" s="1"/>
  <c r="Q106" i="108" s="1"/>
  <c r="Q107" i="108" s="1"/>
  <c r="Q108" i="108" s="1"/>
  <c r="Q109" i="108" s="1"/>
  <c r="Q110" i="108" s="1"/>
  <c r="Q111" i="108" s="1"/>
  <c r="M12" i="108"/>
  <c r="M13" i="108" s="1"/>
  <c r="M14" i="108" s="1"/>
  <c r="M15" i="108" s="1"/>
  <c r="M16" i="108" s="1"/>
  <c r="M17" i="108" s="1"/>
  <c r="M18" i="108" s="1"/>
  <c r="M19" i="108" s="1"/>
  <c r="M20" i="108" s="1"/>
  <c r="M21" i="108" s="1"/>
  <c r="M22" i="108" s="1"/>
  <c r="M23" i="108" s="1"/>
  <c r="M24" i="108" s="1"/>
  <c r="M25" i="108" s="1"/>
  <c r="M26" i="108" s="1"/>
  <c r="M27" i="108" s="1"/>
  <c r="M28" i="108" s="1"/>
  <c r="M29" i="108" s="1"/>
  <c r="M30" i="108" s="1"/>
  <c r="M31" i="108" s="1"/>
  <c r="M32" i="108" s="1"/>
  <c r="M33" i="108" s="1"/>
  <c r="M34" i="108" s="1"/>
  <c r="M35" i="108" s="1"/>
  <c r="M36" i="108" s="1"/>
  <c r="M37" i="108" s="1"/>
  <c r="M38" i="108" s="1"/>
  <c r="M39" i="108" s="1"/>
  <c r="M40" i="108" s="1"/>
  <c r="M41" i="108" s="1"/>
  <c r="M42" i="108" s="1"/>
  <c r="M43" i="108" s="1"/>
  <c r="M44" i="108" s="1"/>
  <c r="M45" i="108" s="1"/>
  <c r="M46" i="108" s="1"/>
  <c r="M47" i="108" s="1"/>
  <c r="M48" i="108" s="1"/>
  <c r="M49" i="108" s="1"/>
  <c r="M50" i="108" s="1"/>
  <c r="M51" i="108" s="1"/>
  <c r="M52" i="108" s="1"/>
  <c r="M53" i="108" s="1"/>
  <c r="M54" i="108" s="1"/>
  <c r="M55" i="108" s="1"/>
  <c r="M56" i="108" s="1"/>
  <c r="M57" i="108" s="1"/>
  <c r="M58" i="108" s="1"/>
  <c r="M59" i="108" s="1"/>
  <c r="M60" i="108" s="1"/>
  <c r="M61" i="108" s="1"/>
  <c r="M62" i="108" s="1"/>
  <c r="M63" i="108" s="1"/>
  <c r="M64" i="108" s="1"/>
  <c r="M65" i="108" s="1"/>
  <c r="M66" i="108" s="1"/>
  <c r="M67" i="108" s="1"/>
  <c r="M68" i="108" s="1"/>
  <c r="M69" i="108" s="1"/>
  <c r="M70" i="108" s="1"/>
  <c r="M71" i="108" s="1"/>
  <c r="M72" i="108" s="1"/>
  <c r="M73" i="108" s="1"/>
  <c r="M74" i="108" s="1"/>
  <c r="M75" i="108" s="1"/>
  <c r="M76" i="108" s="1"/>
  <c r="M77" i="108" s="1"/>
  <c r="M78" i="108" s="1"/>
  <c r="M79" i="108" s="1"/>
  <c r="M80" i="108" s="1"/>
  <c r="M81" i="108" s="1"/>
  <c r="M82" i="108" s="1"/>
  <c r="M83" i="108" s="1"/>
  <c r="M84" i="108" s="1"/>
  <c r="M85" i="108" s="1"/>
  <c r="M86" i="108" s="1"/>
  <c r="M87" i="108" s="1"/>
  <c r="M88" i="108" s="1"/>
  <c r="M89" i="108" s="1"/>
  <c r="M90" i="108" s="1"/>
  <c r="M91" i="108" s="1"/>
  <c r="M92" i="108" s="1"/>
  <c r="M93" i="108" s="1"/>
  <c r="M94" i="108" s="1"/>
  <c r="M95" i="108" s="1"/>
  <c r="M96" i="108" s="1"/>
  <c r="M97" i="108" s="1"/>
  <c r="M98" i="108" s="1"/>
  <c r="M99" i="108" s="1"/>
  <c r="M100" i="108" s="1"/>
  <c r="M101" i="108" s="1"/>
  <c r="M102" i="108" s="1"/>
  <c r="M103" i="108" s="1"/>
  <c r="M104" i="108" s="1"/>
  <c r="M105" i="108" s="1"/>
  <c r="M106" i="108" s="1"/>
  <c r="M107" i="108" s="1"/>
  <c r="M108" i="108" s="1"/>
  <c r="M109" i="108" s="1"/>
  <c r="M110" i="108" s="1"/>
  <c r="M111" i="108" s="1"/>
  <c r="P8" i="108"/>
  <c r="O8" i="108"/>
  <c r="L8" i="108"/>
  <c r="K8" i="108"/>
  <c r="Q12" i="107"/>
  <c r="Q13" i="107" s="1"/>
  <c r="Q14" i="107" s="1"/>
  <c r="Q15" i="107" s="1"/>
  <c r="Q16" i="107" s="1"/>
  <c r="Q17" i="107" s="1"/>
  <c r="Q18" i="107" s="1"/>
  <c r="Q19" i="107" s="1"/>
  <c r="Q20" i="107" s="1"/>
  <c r="Q21" i="107" s="1"/>
  <c r="Q22" i="107" s="1"/>
  <c r="Q23" i="107" s="1"/>
  <c r="Q24" i="107" s="1"/>
  <c r="Q25" i="107" s="1"/>
  <c r="Q26" i="107" s="1"/>
  <c r="Q27" i="107" s="1"/>
  <c r="Q28" i="107" s="1"/>
  <c r="Q29" i="107" s="1"/>
  <c r="Q30" i="107" s="1"/>
  <c r="Q31" i="107" s="1"/>
  <c r="Q32" i="107" s="1"/>
  <c r="Q33" i="107" s="1"/>
  <c r="Q34" i="107" s="1"/>
  <c r="Q35" i="107" s="1"/>
  <c r="Q36" i="107" s="1"/>
  <c r="Q37" i="107" s="1"/>
  <c r="Q38" i="107" s="1"/>
  <c r="Q39" i="107" s="1"/>
  <c r="Q40" i="107" s="1"/>
  <c r="Q41" i="107" s="1"/>
  <c r="Q42" i="107" s="1"/>
  <c r="Q43" i="107" s="1"/>
  <c r="Q44" i="107" s="1"/>
  <c r="Q45" i="107" s="1"/>
  <c r="Q46" i="107" s="1"/>
  <c r="Q47" i="107" s="1"/>
  <c r="Q48" i="107" s="1"/>
  <c r="Q49" i="107" s="1"/>
  <c r="Q50" i="107" s="1"/>
  <c r="Q51" i="107" s="1"/>
  <c r="Q52" i="107" s="1"/>
  <c r="Q53" i="107" s="1"/>
  <c r="Q54" i="107" s="1"/>
  <c r="Q55" i="107" s="1"/>
  <c r="Q56" i="107" s="1"/>
  <c r="Q57" i="107" s="1"/>
  <c r="Q58" i="107" s="1"/>
  <c r="Q59" i="107" s="1"/>
  <c r="Q60" i="107" s="1"/>
  <c r="Q61" i="107" s="1"/>
  <c r="Q62" i="107" s="1"/>
  <c r="Q63" i="107" s="1"/>
  <c r="Q64" i="107" s="1"/>
  <c r="Q65" i="107" s="1"/>
  <c r="Q66" i="107" s="1"/>
  <c r="Q67" i="107" s="1"/>
  <c r="Q68" i="107" s="1"/>
  <c r="Q69" i="107" s="1"/>
  <c r="Q70" i="107" s="1"/>
  <c r="Q71" i="107" s="1"/>
  <c r="Q72" i="107" s="1"/>
  <c r="Q73" i="107" s="1"/>
  <c r="Q74" i="107" s="1"/>
  <c r="Q75" i="107" s="1"/>
  <c r="Q76" i="107" s="1"/>
  <c r="Q77" i="107" s="1"/>
  <c r="Q78" i="107" s="1"/>
  <c r="Q79" i="107" s="1"/>
  <c r="Q80" i="107" s="1"/>
  <c r="Q81" i="107" s="1"/>
  <c r="Q82" i="107" s="1"/>
  <c r="Q83" i="107" s="1"/>
  <c r="Q84" i="107" s="1"/>
  <c r="Q85" i="107" s="1"/>
  <c r="Q86" i="107" s="1"/>
  <c r="Q87" i="107" s="1"/>
  <c r="Q88" i="107" s="1"/>
  <c r="Q89" i="107" s="1"/>
  <c r="Q90" i="107" s="1"/>
  <c r="Q91" i="107" s="1"/>
  <c r="Q92" i="107" s="1"/>
  <c r="Q93" i="107" s="1"/>
  <c r="Q94" i="107" s="1"/>
  <c r="Q95" i="107" s="1"/>
  <c r="Q96" i="107" s="1"/>
  <c r="Q97" i="107" s="1"/>
  <c r="Q98" i="107" s="1"/>
  <c r="Q99" i="107" s="1"/>
  <c r="Q100" i="107" s="1"/>
  <c r="Q101" i="107" s="1"/>
  <c r="Q102" i="107" s="1"/>
  <c r="Q103" i="107" s="1"/>
  <c r="Q104" i="107" s="1"/>
  <c r="Q105" i="107" s="1"/>
  <c r="Q106" i="107" s="1"/>
  <c r="Q107" i="107" s="1"/>
  <c r="Q108" i="107" s="1"/>
  <c r="Q109" i="107" s="1"/>
  <c r="Q110" i="107" s="1"/>
  <c r="Q111" i="107" s="1"/>
  <c r="M12" i="107"/>
  <c r="M13" i="107" s="1"/>
  <c r="M14" i="107" s="1"/>
  <c r="M15" i="107" s="1"/>
  <c r="M16" i="107" s="1"/>
  <c r="M17" i="107" s="1"/>
  <c r="M18" i="107" s="1"/>
  <c r="M19" i="107" s="1"/>
  <c r="M20" i="107" s="1"/>
  <c r="M21" i="107" s="1"/>
  <c r="M22" i="107" s="1"/>
  <c r="M23" i="107" s="1"/>
  <c r="M24" i="107" s="1"/>
  <c r="M25" i="107" s="1"/>
  <c r="M26" i="107" s="1"/>
  <c r="M27" i="107" s="1"/>
  <c r="M28" i="107" s="1"/>
  <c r="M29" i="107" s="1"/>
  <c r="M30" i="107" s="1"/>
  <c r="M31" i="107" s="1"/>
  <c r="M32" i="107" s="1"/>
  <c r="M33" i="107" s="1"/>
  <c r="M34" i="107" s="1"/>
  <c r="M35" i="107" s="1"/>
  <c r="M36" i="107" s="1"/>
  <c r="M37" i="107" s="1"/>
  <c r="M38" i="107" s="1"/>
  <c r="M39" i="107" s="1"/>
  <c r="M40" i="107" s="1"/>
  <c r="M41" i="107" s="1"/>
  <c r="M42" i="107" s="1"/>
  <c r="M43" i="107" s="1"/>
  <c r="M44" i="107" s="1"/>
  <c r="M45" i="107" s="1"/>
  <c r="M46" i="107" s="1"/>
  <c r="M47" i="107" s="1"/>
  <c r="M48" i="107" s="1"/>
  <c r="M49" i="107" s="1"/>
  <c r="M50" i="107" s="1"/>
  <c r="M51" i="107" s="1"/>
  <c r="M52" i="107" s="1"/>
  <c r="M53" i="107" s="1"/>
  <c r="M54" i="107" s="1"/>
  <c r="M55" i="107" s="1"/>
  <c r="M56" i="107" s="1"/>
  <c r="M57" i="107" s="1"/>
  <c r="M58" i="107" s="1"/>
  <c r="M59" i="107" s="1"/>
  <c r="M60" i="107" s="1"/>
  <c r="M61" i="107" s="1"/>
  <c r="M62" i="107" s="1"/>
  <c r="M63" i="107" s="1"/>
  <c r="M64" i="107" s="1"/>
  <c r="M65" i="107" s="1"/>
  <c r="M66" i="107" s="1"/>
  <c r="M67" i="107" s="1"/>
  <c r="M68" i="107" s="1"/>
  <c r="M69" i="107" s="1"/>
  <c r="M70" i="107" s="1"/>
  <c r="M71" i="107" s="1"/>
  <c r="M72" i="107" s="1"/>
  <c r="M73" i="107" s="1"/>
  <c r="M74" i="107" s="1"/>
  <c r="M75" i="107" s="1"/>
  <c r="M76" i="107" s="1"/>
  <c r="M77" i="107" s="1"/>
  <c r="M78" i="107" s="1"/>
  <c r="M79" i="107" s="1"/>
  <c r="M80" i="107" s="1"/>
  <c r="M81" i="107" s="1"/>
  <c r="M82" i="107" s="1"/>
  <c r="M83" i="107" s="1"/>
  <c r="M84" i="107" s="1"/>
  <c r="M85" i="107" s="1"/>
  <c r="M86" i="107" s="1"/>
  <c r="M87" i="107" s="1"/>
  <c r="M88" i="107" s="1"/>
  <c r="M89" i="107" s="1"/>
  <c r="M90" i="107" s="1"/>
  <c r="M91" i="107" s="1"/>
  <c r="M92" i="107" s="1"/>
  <c r="M93" i="107" s="1"/>
  <c r="M94" i="107" s="1"/>
  <c r="M95" i="107" s="1"/>
  <c r="M96" i="107" s="1"/>
  <c r="M97" i="107" s="1"/>
  <c r="M98" i="107" s="1"/>
  <c r="M99" i="107" s="1"/>
  <c r="M100" i="107" s="1"/>
  <c r="M101" i="107" s="1"/>
  <c r="M102" i="107" s="1"/>
  <c r="M103" i="107" s="1"/>
  <c r="M104" i="107" s="1"/>
  <c r="M105" i="107" s="1"/>
  <c r="M106" i="107" s="1"/>
  <c r="M107" i="107" s="1"/>
  <c r="M108" i="107" s="1"/>
  <c r="M109" i="107" s="1"/>
  <c r="M110" i="107" s="1"/>
  <c r="M111" i="107" s="1"/>
  <c r="P8" i="107"/>
  <c r="O8" i="107"/>
  <c r="L8" i="107"/>
  <c r="K8" i="107"/>
  <c r="Q12" i="106"/>
  <c r="Q13" i="106" s="1"/>
  <c r="Q14" i="106" s="1"/>
  <c r="Q15" i="106" s="1"/>
  <c r="Q16" i="106" s="1"/>
  <c r="Q17" i="106" s="1"/>
  <c r="Q18" i="106" s="1"/>
  <c r="Q19" i="106" s="1"/>
  <c r="Q20" i="106" s="1"/>
  <c r="Q21" i="106" s="1"/>
  <c r="Q22" i="106" s="1"/>
  <c r="Q23" i="106" s="1"/>
  <c r="Q24" i="106" s="1"/>
  <c r="Q25" i="106" s="1"/>
  <c r="Q26" i="106" s="1"/>
  <c r="Q27" i="106" s="1"/>
  <c r="Q28" i="106" s="1"/>
  <c r="Q29" i="106" s="1"/>
  <c r="Q30" i="106" s="1"/>
  <c r="Q31" i="106" s="1"/>
  <c r="Q32" i="106" s="1"/>
  <c r="Q33" i="106" s="1"/>
  <c r="Q34" i="106" s="1"/>
  <c r="Q35" i="106" s="1"/>
  <c r="Q36" i="106" s="1"/>
  <c r="Q37" i="106" s="1"/>
  <c r="Q38" i="106" s="1"/>
  <c r="Q39" i="106" s="1"/>
  <c r="Q40" i="106" s="1"/>
  <c r="Q41" i="106" s="1"/>
  <c r="Q42" i="106" s="1"/>
  <c r="Q43" i="106" s="1"/>
  <c r="Q44" i="106" s="1"/>
  <c r="Q45" i="106" s="1"/>
  <c r="Q46" i="106" s="1"/>
  <c r="Q47" i="106" s="1"/>
  <c r="Q48" i="106" s="1"/>
  <c r="Q49" i="106" s="1"/>
  <c r="Q50" i="106" s="1"/>
  <c r="Q51" i="106" s="1"/>
  <c r="Q52" i="106" s="1"/>
  <c r="Q53" i="106" s="1"/>
  <c r="Q54" i="106" s="1"/>
  <c r="Q55" i="106" s="1"/>
  <c r="Q56" i="106" s="1"/>
  <c r="Q57" i="106" s="1"/>
  <c r="Q58" i="106" s="1"/>
  <c r="Q59" i="106" s="1"/>
  <c r="Q60" i="106" s="1"/>
  <c r="Q61" i="106" s="1"/>
  <c r="Q62" i="106" s="1"/>
  <c r="Q63" i="106" s="1"/>
  <c r="Q64" i="106" s="1"/>
  <c r="Q65" i="106" s="1"/>
  <c r="Q66" i="106" s="1"/>
  <c r="Q67" i="106" s="1"/>
  <c r="Q68" i="106" s="1"/>
  <c r="Q69" i="106" s="1"/>
  <c r="Q70" i="106" s="1"/>
  <c r="Q71" i="106" s="1"/>
  <c r="Q72" i="106" s="1"/>
  <c r="Q73" i="106" s="1"/>
  <c r="Q74" i="106" s="1"/>
  <c r="Q75" i="106" s="1"/>
  <c r="Q76" i="106" s="1"/>
  <c r="Q77" i="106" s="1"/>
  <c r="Q78" i="106" s="1"/>
  <c r="Q79" i="106" s="1"/>
  <c r="Q80" i="106" s="1"/>
  <c r="Q81" i="106" s="1"/>
  <c r="Q82" i="106" s="1"/>
  <c r="Q83" i="106" s="1"/>
  <c r="Q84" i="106" s="1"/>
  <c r="Q85" i="106" s="1"/>
  <c r="Q86" i="106" s="1"/>
  <c r="Q87" i="106" s="1"/>
  <c r="Q88" i="106" s="1"/>
  <c r="Q89" i="106" s="1"/>
  <c r="Q90" i="106" s="1"/>
  <c r="Q91" i="106" s="1"/>
  <c r="Q92" i="106" s="1"/>
  <c r="Q93" i="106" s="1"/>
  <c r="Q94" i="106" s="1"/>
  <c r="Q95" i="106" s="1"/>
  <c r="Q96" i="106" s="1"/>
  <c r="Q97" i="106" s="1"/>
  <c r="Q98" i="106" s="1"/>
  <c r="Q99" i="106" s="1"/>
  <c r="Q100" i="106" s="1"/>
  <c r="Q101" i="106" s="1"/>
  <c r="Q102" i="106" s="1"/>
  <c r="Q103" i="106" s="1"/>
  <c r="Q104" i="106" s="1"/>
  <c r="Q105" i="106" s="1"/>
  <c r="Q106" i="106" s="1"/>
  <c r="Q107" i="106" s="1"/>
  <c r="Q108" i="106" s="1"/>
  <c r="Q109" i="106" s="1"/>
  <c r="Q110" i="106" s="1"/>
  <c r="Q111" i="106" s="1"/>
  <c r="M12" i="106"/>
  <c r="M13" i="106" s="1"/>
  <c r="M14" i="106" s="1"/>
  <c r="M15" i="106" s="1"/>
  <c r="M16" i="106" s="1"/>
  <c r="M17" i="106" s="1"/>
  <c r="M18" i="106" s="1"/>
  <c r="M19" i="106" s="1"/>
  <c r="M20" i="106" s="1"/>
  <c r="M21" i="106" s="1"/>
  <c r="M22" i="106" s="1"/>
  <c r="M23" i="106" s="1"/>
  <c r="M24" i="106" s="1"/>
  <c r="M25" i="106" s="1"/>
  <c r="M26" i="106" s="1"/>
  <c r="M27" i="106" s="1"/>
  <c r="M28" i="106" s="1"/>
  <c r="M29" i="106" s="1"/>
  <c r="M30" i="106" s="1"/>
  <c r="M31" i="106" s="1"/>
  <c r="M32" i="106" s="1"/>
  <c r="M33" i="106" s="1"/>
  <c r="M34" i="106" s="1"/>
  <c r="M35" i="106" s="1"/>
  <c r="M36" i="106" s="1"/>
  <c r="M37" i="106" s="1"/>
  <c r="M38" i="106" s="1"/>
  <c r="M39" i="106" s="1"/>
  <c r="M40" i="106" s="1"/>
  <c r="M41" i="106" s="1"/>
  <c r="M42" i="106" s="1"/>
  <c r="M43" i="106" s="1"/>
  <c r="M44" i="106" s="1"/>
  <c r="M45" i="106" s="1"/>
  <c r="M46" i="106" s="1"/>
  <c r="M47" i="106" s="1"/>
  <c r="M48" i="106" s="1"/>
  <c r="M49" i="106" s="1"/>
  <c r="M50" i="106" s="1"/>
  <c r="M51" i="106" s="1"/>
  <c r="M52" i="106" s="1"/>
  <c r="M53" i="106" s="1"/>
  <c r="M54" i="106" s="1"/>
  <c r="M55" i="106" s="1"/>
  <c r="M56" i="106" s="1"/>
  <c r="M57" i="106" s="1"/>
  <c r="M58" i="106" s="1"/>
  <c r="M59" i="106" s="1"/>
  <c r="M60" i="106" s="1"/>
  <c r="M61" i="106" s="1"/>
  <c r="M62" i="106" s="1"/>
  <c r="M63" i="106" s="1"/>
  <c r="M64" i="106" s="1"/>
  <c r="M65" i="106" s="1"/>
  <c r="M66" i="106" s="1"/>
  <c r="M67" i="106" s="1"/>
  <c r="M68" i="106" s="1"/>
  <c r="M69" i="106" s="1"/>
  <c r="M70" i="106" s="1"/>
  <c r="M71" i="106" s="1"/>
  <c r="M72" i="106" s="1"/>
  <c r="M73" i="106" s="1"/>
  <c r="M74" i="106" s="1"/>
  <c r="M75" i="106" s="1"/>
  <c r="M76" i="106" s="1"/>
  <c r="M77" i="106" s="1"/>
  <c r="M78" i="106" s="1"/>
  <c r="M79" i="106" s="1"/>
  <c r="M80" i="106" s="1"/>
  <c r="M81" i="106" s="1"/>
  <c r="M82" i="106" s="1"/>
  <c r="M83" i="106" s="1"/>
  <c r="M84" i="106" s="1"/>
  <c r="M85" i="106" s="1"/>
  <c r="M86" i="106" s="1"/>
  <c r="M87" i="106" s="1"/>
  <c r="M88" i="106" s="1"/>
  <c r="M89" i="106" s="1"/>
  <c r="M90" i="106" s="1"/>
  <c r="M91" i="106" s="1"/>
  <c r="M92" i="106" s="1"/>
  <c r="M93" i="106" s="1"/>
  <c r="M94" i="106" s="1"/>
  <c r="M95" i="106" s="1"/>
  <c r="M96" i="106" s="1"/>
  <c r="M97" i="106" s="1"/>
  <c r="M98" i="106" s="1"/>
  <c r="M99" i="106" s="1"/>
  <c r="M100" i="106" s="1"/>
  <c r="M101" i="106" s="1"/>
  <c r="M102" i="106" s="1"/>
  <c r="M103" i="106" s="1"/>
  <c r="M104" i="106" s="1"/>
  <c r="M105" i="106" s="1"/>
  <c r="M106" i="106" s="1"/>
  <c r="M107" i="106" s="1"/>
  <c r="M108" i="106" s="1"/>
  <c r="M109" i="106" s="1"/>
  <c r="M110" i="106" s="1"/>
  <c r="M111" i="106" s="1"/>
  <c r="P8" i="106"/>
  <c r="O8" i="106"/>
  <c r="L8" i="106"/>
  <c r="K8" i="106"/>
  <c r="Q12" i="105"/>
  <c r="Q13" i="105" s="1"/>
  <c r="Q14" i="105" s="1"/>
  <c r="Q15" i="105" s="1"/>
  <c r="Q16" i="105" s="1"/>
  <c r="Q17" i="105" s="1"/>
  <c r="Q18" i="105" s="1"/>
  <c r="Q19" i="105" s="1"/>
  <c r="Q20" i="105" s="1"/>
  <c r="Q21" i="105" s="1"/>
  <c r="Q22" i="105" s="1"/>
  <c r="Q23" i="105" s="1"/>
  <c r="Q24" i="105" s="1"/>
  <c r="Q25" i="105" s="1"/>
  <c r="Q26" i="105" s="1"/>
  <c r="Q27" i="105" s="1"/>
  <c r="Q28" i="105" s="1"/>
  <c r="Q29" i="105" s="1"/>
  <c r="Q30" i="105" s="1"/>
  <c r="Q31" i="105" s="1"/>
  <c r="Q32" i="105" s="1"/>
  <c r="Q33" i="105" s="1"/>
  <c r="Q34" i="105" s="1"/>
  <c r="Q35" i="105" s="1"/>
  <c r="Q36" i="105" s="1"/>
  <c r="Q37" i="105" s="1"/>
  <c r="Q38" i="105" s="1"/>
  <c r="Q39" i="105" s="1"/>
  <c r="Q40" i="105" s="1"/>
  <c r="Q41" i="105" s="1"/>
  <c r="Q42" i="105" s="1"/>
  <c r="Q43" i="105" s="1"/>
  <c r="Q44" i="105" s="1"/>
  <c r="Q45" i="105" s="1"/>
  <c r="Q46" i="105" s="1"/>
  <c r="Q47" i="105" s="1"/>
  <c r="Q48" i="105" s="1"/>
  <c r="Q49" i="105" s="1"/>
  <c r="Q50" i="105" s="1"/>
  <c r="Q51" i="105" s="1"/>
  <c r="Q52" i="105" s="1"/>
  <c r="Q53" i="105" s="1"/>
  <c r="Q54" i="105" s="1"/>
  <c r="Q55" i="105" s="1"/>
  <c r="Q56" i="105" s="1"/>
  <c r="Q57" i="105" s="1"/>
  <c r="Q58" i="105" s="1"/>
  <c r="Q59" i="105" s="1"/>
  <c r="Q60" i="105" s="1"/>
  <c r="Q61" i="105" s="1"/>
  <c r="Q62" i="105" s="1"/>
  <c r="Q63" i="105" s="1"/>
  <c r="Q64" i="105" s="1"/>
  <c r="Q65" i="105" s="1"/>
  <c r="Q66" i="105" s="1"/>
  <c r="Q67" i="105" s="1"/>
  <c r="Q68" i="105" s="1"/>
  <c r="Q69" i="105" s="1"/>
  <c r="Q70" i="105" s="1"/>
  <c r="Q71" i="105" s="1"/>
  <c r="Q72" i="105" s="1"/>
  <c r="Q73" i="105" s="1"/>
  <c r="Q74" i="105" s="1"/>
  <c r="Q75" i="105" s="1"/>
  <c r="Q76" i="105" s="1"/>
  <c r="Q77" i="105" s="1"/>
  <c r="Q78" i="105" s="1"/>
  <c r="Q79" i="105" s="1"/>
  <c r="Q80" i="105" s="1"/>
  <c r="Q81" i="105" s="1"/>
  <c r="Q82" i="105" s="1"/>
  <c r="Q83" i="105" s="1"/>
  <c r="Q84" i="105" s="1"/>
  <c r="Q85" i="105" s="1"/>
  <c r="Q86" i="105" s="1"/>
  <c r="Q87" i="105" s="1"/>
  <c r="Q88" i="105" s="1"/>
  <c r="Q89" i="105" s="1"/>
  <c r="Q90" i="105" s="1"/>
  <c r="Q91" i="105" s="1"/>
  <c r="Q92" i="105" s="1"/>
  <c r="Q93" i="105" s="1"/>
  <c r="Q94" i="105" s="1"/>
  <c r="Q95" i="105" s="1"/>
  <c r="Q96" i="105" s="1"/>
  <c r="Q97" i="105" s="1"/>
  <c r="Q98" i="105" s="1"/>
  <c r="Q99" i="105" s="1"/>
  <c r="Q100" i="105" s="1"/>
  <c r="Q101" i="105" s="1"/>
  <c r="Q102" i="105" s="1"/>
  <c r="Q103" i="105" s="1"/>
  <c r="Q104" i="105" s="1"/>
  <c r="Q105" i="105" s="1"/>
  <c r="Q106" i="105" s="1"/>
  <c r="Q107" i="105" s="1"/>
  <c r="Q108" i="105" s="1"/>
  <c r="Q109" i="105" s="1"/>
  <c r="Q110" i="105" s="1"/>
  <c r="Q111" i="105" s="1"/>
  <c r="M12" i="105"/>
  <c r="M13" i="105" s="1"/>
  <c r="M14" i="105" s="1"/>
  <c r="M15" i="105" s="1"/>
  <c r="M16" i="105" s="1"/>
  <c r="M17" i="105" s="1"/>
  <c r="M18" i="105" s="1"/>
  <c r="M19" i="105" s="1"/>
  <c r="M20" i="105" s="1"/>
  <c r="M21" i="105" s="1"/>
  <c r="M22" i="105" s="1"/>
  <c r="M23" i="105" s="1"/>
  <c r="M24" i="105" s="1"/>
  <c r="M25" i="105" s="1"/>
  <c r="M26" i="105" s="1"/>
  <c r="M27" i="105" s="1"/>
  <c r="M28" i="105" s="1"/>
  <c r="M29" i="105" s="1"/>
  <c r="M30" i="105" s="1"/>
  <c r="M31" i="105" s="1"/>
  <c r="M32" i="105" s="1"/>
  <c r="M33" i="105" s="1"/>
  <c r="M34" i="105" s="1"/>
  <c r="M35" i="105" s="1"/>
  <c r="M36" i="105" s="1"/>
  <c r="M37" i="105" s="1"/>
  <c r="M38" i="105" s="1"/>
  <c r="M39" i="105" s="1"/>
  <c r="M40" i="105" s="1"/>
  <c r="M41" i="105" s="1"/>
  <c r="M42" i="105" s="1"/>
  <c r="M43" i="105" s="1"/>
  <c r="M44" i="105" s="1"/>
  <c r="M45" i="105" s="1"/>
  <c r="M46" i="105" s="1"/>
  <c r="M47" i="105" s="1"/>
  <c r="M48" i="105" s="1"/>
  <c r="M49" i="105" s="1"/>
  <c r="M50" i="105" s="1"/>
  <c r="M51" i="105" s="1"/>
  <c r="M52" i="105" s="1"/>
  <c r="M53" i="105" s="1"/>
  <c r="M54" i="105" s="1"/>
  <c r="M55" i="105" s="1"/>
  <c r="M56" i="105" s="1"/>
  <c r="M57" i="105" s="1"/>
  <c r="M58" i="105" s="1"/>
  <c r="M59" i="105" s="1"/>
  <c r="M60" i="105" s="1"/>
  <c r="M61" i="105" s="1"/>
  <c r="M62" i="105" s="1"/>
  <c r="M63" i="105" s="1"/>
  <c r="M64" i="105" s="1"/>
  <c r="M65" i="105" s="1"/>
  <c r="M66" i="105" s="1"/>
  <c r="M67" i="105" s="1"/>
  <c r="M68" i="105" s="1"/>
  <c r="M69" i="105" s="1"/>
  <c r="M70" i="105" s="1"/>
  <c r="M71" i="105" s="1"/>
  <c r="M72" i="105" s="1"/>
  <c r="M73" i="105" s="1"/>
  <c r="M74" i="105" s="1"/>
  <c r="M75" i="105" s="1"/>
  <c r="M76" i="105" s="1"/>
  <c r="M77" i="105" s="1"/>
  <c r="M78" i="105" s="1"/>
  <c r="M79" i="105" s="1"/>
  <c r="M80" i="105" s="1"/>
  <c r="M81" i="105" s="1"/>
  <c r="M82" i="105" s="1"/>
  <c r="M83" i="105" s="1"/>
  <c r="M84" i="105" s="1"/>
  <c r="M85" i="105" s="1"/>
  <c r="M86" i="105" s="1"/>
  <c r="M87" i="105" s="1"/>
  <c r="M88" i="105" s="1"/>
  <c r="M89" i="105" s="1"/>
  <c r="M90" i="105" s="1"/>
  <c r="M91" i="105" s="1"/>
  <c r="M92" i="105" s="1"/>
  <c r="M93" i="105" s="1"/>
  <c r="M94" i="105" s="1"/>
  <c r="M95" i="105" s="1"/>
  <c r="M96" i="105" s="1"/>
  <c r="M97" i="105" s="1"/>
  <c r="M98" i="105" s="1"/>
  <c r="M99" i="105" s="1"/>
  <c r="M100" i="105" s="1"/>
  <c r="M101" i="105" s="1"/>
  <c r="M102" i="105" s="1"/>
  <c r="M103" i="105" s="1"/>
  <c r="M104" i="105" s="1"/>
  <c r="M105" i="105" s="1"/>
  <c r="M106" i="105" s="1"/>
  <c r="M107" i="105" s="1"/>
  <c r="M108" i="105" s="1"/>
  <c r="M109" i="105" s="1"/>
  <c r="M110" i="105" s="1"/>
  <c r="M111" i="105" s="1"/>
  <c r="P8" i="105"/>
  <c r="O8" i="105"/>
  <c r="L8" i="105"/>
  <c r="K8" i="105"/>
  <c r="Q12" i="104"/>
  <c r="Q13" i="104" s="1"/>
  <c r="Q14" i="104" s="1"/>
  <c r="Q15" i="104" s="1"/>
  <c r="Q16" i="104" s="1"/>
  <c r="Q17" i="104" s="1"/>
  <c r="Q18" i="104" s="1"/>
  <c r="Q19" i="104" s="1"/>
  <c r="Q20" i="104" s="1"/>
  <c r="Q21" i="104" s="1"/>
  <c r="Q22" i="104" s="1"/>
  <c r="Q23" i="104" s="1"/>
  <c r="Q24" i="104" s="1"/>
  <c r="Q25" i="104" s="1"/>
  <c r="Q26" i="104" s="1"/>
  <c r="Q27" i="104" s="1"/>
  <c r="Q28" i="104" s="1"/>
  <c r="Q29" i="104" s="1"/>
  <c r="Q30" i="104" s="1"/>
  <c r="Q31" i="104" s="1"/>
  <c r="Q32" i="104" s="1"/>
  <c r="Q33" i="104" s="1"/>
  <c r="Q34" i="104" s="1"/>
  <c r="Q35" i="104" s="1"/>
  <c r="Q36" i="104" s="1"/>
  <c r="Q37" i="104" s="1"/>
  <c r="Q38" i="104" s="1"/>
  <c r="Q39" i="104" s="1"/>
  <c r="Q40" i="104" s="1"/>
  <c r="Q41" i="104" s="1"/>
  <c r="Q42" i="104" s="1"/>
  <c r="Q43" i="104" s="1"/>
  <c r="Q44" i="104" s="1"/>
  <c r="Q45" i="104" s="1"/>
  <c r="Q46" i="104" s="1"/>
  <c r="Q47" i="104" s="1"/>
  <c r="Q48" i="104" s="1"/>
  <c r="Q49" i="104" s="1"/>
  <c r="Q50" i="104" s="1"/>
  <c r="Q51" i="104" s="1"/>
  <c r="Q52" i="104" s="1"/>
  <c r="Q53" i="104" s="1"/>
  <c r="Q54" i="104" s="1"/>
  <c r="Q55" i="104" s="1"/>
  <c r="Q56" i="104" s="1"/>
  <c r="Q57" i="104" s="1"/>
  <c r="Q58" i="104" s="1"/>
  <c r="Q59" i="104" s="1"/>
  <c r="Q60" i="104" s="1"/>
  <c r="Q61" i="104" s="1"/>
  <c r="Q62" i="104" s="1"/>
  <c r="Q63" i="104" s="1"/>
  <c r="Q64" i="104" s="1"/>
  <c r="Q65" i="104" s="1"/>
  <c r="Q66" i="104" s="1"/>
  <c r="Q67" i="104" s="1"/>
  <c r="Q68" i="104" s="1"/>
  <c r="Q69" i="104" s="1"/>
  <c r="Q70" i="104" s="1"/>
  <c r="Q71" i="104" s="1"/>
  <c r="Q72" i="104" s="1"/>
  <c r="Q73" i="104" s="1"/>
  <c r="Q74" i="104" s="1"/>
  <c r="Q75" i="104" s="1"/>
  <c r="Q76" i="104" s="1"/>
  <c r="Q77" i="104" s="1"/>
  <c r="Q78" i="104" s="1"/>
  <c r="Q79" i="104" s="1"/>
  <c r="Q80" i="104" s="1"/>
  <c r="Q81" i="104" s="1"/>
  <c r="Q82" i="104" s="1"/>
  <c r="Q83" i="104" s="1"/>
  <c r="Q84" i="104" s="1"/>
  <c r="Q85" i="104" s="1"/>
  <c r="Q86" i="104" s="1"/>
  <c r="Q87" i="104" s="1"/>
  <c r="Q88" i="104" s="1"/>
  <c r="Q89" i="104" s="1"/>
  <c r="Q90" i="104" s="1"/>
  <c r="Q91" i="104" s="1"/>
  <c r="Q92" i="104" s="1"/>
  <c r="Q93" i="104" s="1"/>
  <c r="Q94" i="104" s="1"/>
  <c r="Q95" i="104" s="1"/>
  <c r="Q96" i="104" s="1"/>
  <c r="Q97" i="104" s="1"/>
  <c r="Q98" i="104" s="1"/>
  <c r="Q99" i="104" s="1"/>
  <c r="Q100" i="104" s="1"/>
  <c r="Q101" i="104" s="1"/>
  <c r="Q102" i="104" s="1"/>
  <c r="Q103" i="104" s="1"/>
  <c r="Q104" i="104" s="1"/>
  <c r="Q105" i="104" s="1"/>
  <c r="Q106" i="104" s="1"/>
  <c r="Q107" i="104" s="1"/>
  <c r="Q108" i="104" s="1"/>
  <c r="Q109" i="104" s="1"/>
  <c r="Q110" i="104" s="1"/>
  <c r="Q111" i="104" s="1"/>
  <c r="M12" i="104"/>
  <c r="M13" i="104" s="1"/>
  <c r="M14" i="104" s="1"/>
  <c r="M15" i="104" s="1"/>
  <c r="M16" i="104" s="1"/>
  <c r="M17" i="104" s="1"/>
  <c r="M18" i="104" s="1"/>
  <c r="M19" i="104" s="1"/>
  <c r="M20" i="104" s="1"/>
  <c r="M21" i="104" s="1"/>
  <c r="M22" i="104" s="1"/>
  <c r="M23" i="104" s="1"/>
  <c r="M24" i="104" s="1"/>
  <c r="M25" i="104" s="1"/>
  <c r="M26" i="104" s="1"/>
  <c r="M27" i="104" s="1"/>
  <c r="M28" i="104" s="1"/>
  <c r="M29" i="104" s="1"/>
  <c r="M30" i="104" s="1"/>
  <c r="M31" i="104" s="1"/>
  <c r="M32" i="104" s="1"/>
  <c r="M33" i="104" s="1"/>
  <c r="M34" i="104" s="1"/>
  <c r="M35" i="104" s="1"/>
  <c r="M36" i="104" s="1"/>
  <c r="M37" i="104" s="1"/>
  <c r="M38" i="104" s="1"/>
  <c r="M39" i="104" s="1"/>
  <c r="M40" i="104" s="1"/>
  <c r="M41" i="104" s="1"/>
  <c r="M42" i="104" s="1"/>
  <c r="M43" i="104" s="1"/>
  <c r="M44" i="104" s="1"/>
  <c r="M45" i="104" s="1"/>
  <c r="M46" i="104" s="1"/>
  <c r="M47" i="104" s="1"/>
  <c r="M48" i="104" s="1"/>
  <c r="M49" i="104" s="1"/>
  <c r="M50" i="104" s="1"/>
  <c r="M51" i="104" s="1"/>
  <c r="M52" i="104" s="1"/>
  <c r="M53" i="104" s="1"/>
  <c r="M54" i="104" s="1"/>
  <c r="M55" i="104" s="1"/>
  <c r="M56" i="104" s="1"/>
  <c r="M57" i="104" s="1"/>
  <c r="M58" i="104" s="1"/>
  <c r="M59" i="104" s="1"/>
  <c r="M60" i="104" s="1"/>
  <c r="M61" i="104" s="1"/>
  <c r="M62" i="104" s="1"/>
  <c r="M63" i="104" s="1"/>
  <c r="M64" i="104" s="1"/>
  <c r="M65" i="104" s="1"/>
  <c r="M66" i="104" s="1"/>
  <c r="M67" i="104" s="1"/>
  <c r="M68" i="104" s="1"/>
  <c r="M69" i="104" s="1"/>
  <c r="M70" i="104" s="1"/>
  <c r="M71" i="104" s="1"/>
  <c r="M72" i="104" s="1"/>
  <c r="M73" i="104" s="1"/>
  <c r="M74" i="104" s="1"/>
  <c r="M75" i="104" s="1"/>
  <c r="M76" i="104" s="1"/>
  <c r="M77" i="104" s="1"/>
  <c r="M78" i="104" s="1"/>
  <c r="M79" i="104" s="1"/>
  <c r="M80" i="104" s="1"/>
  <c r="M81" i="104" s="1"/>
  <c r="M82" i="104" s="1"/>
  <c r="M83" i="104" s="1"/>
  <c r="M84" i="104" s="1"/>
  <c r="M85" i="104" s="1"/>
  <c r="M86" i="104" s="1"/>
  <c r="M87" i="104" s="1"/>
  <c r="M88" i="104" s="1"/>
  <c r="M89" i="104" s="1"/>
  <c r="M90" i="104" s="1"/>
  <c r="M91" i="104" s="1"/>
  <c r="M92" i="104" s="1"/>
  <c r="M93" i="104" s="1"/>
  <c r="M94" i="104" s="1"/>
  <c r="M95" i="104" s="1"/>
  <c r="M96" i="104" s="1"/>
  <c r="M97" i="104" s="1"/>
  <c r="M98" i="104" s="1"/>
  <c r="M99" i="104" s="1"/>
  <c r="M100" i="104" s="1"/>
  <c r="M101" i="104" s="1"/>
  <c r="M102" i="104" s="1"/>
  <c r="M103" i="104" s="1"/>
  <c r="M104" i="104" s="1"/>
  <c r="M105" i="104" s="1"/>
  <c r="M106" i="104" s="1"/>
  <c r="M107" i="104" s="1"/>
  <c r="M108" i="104" s="1"/>
  <c r="M109" i="104" s="1"/>
  <c r="M110" i="104" s="1"/>
  <c r="M111" i="104" s="1"/>
  <c r="P8" i="104"/>
  <c r="O8" i="104"/>
  <c r="L8" i="104"/>
  <c r="K8" i="104"/>
  <c r="Q8" i="110" l="1"/>
  <c r="M8" i="111"/>
  <c r="M8" i="110"/>
  <c r="Q8" i="105"/>
  <c r="M8" i="106"/>
  <c r="M8" i="112"/>
  <c r="M8" i="105"/>
  <c r="M8" i="104"/>
  <c r="Q8" i="109"/>
  <c r="M8" i="108"/>
  <c r="Q8" i="106"/>
  <c r="M8" i="107"/>
  <c r="Q8" i="108"/>
  <c r="M8" i="109"/>
  <c r="Q8" i="104"/>
  <c r="Q8" i="107"/>
  <c r="Q8" i="111"/>
  <c r="Q8" i="112"/>
  <c r="P62" i="2"/>
  <c r="O62" i="2"/>
  <c r="L62" i="2"/>
  <c r="K62" i="2"/>
  <c r="G62" i="2"/>
  <c r="I62" i="2" s="1"/>
  <c r="F62" i="2"/>
  <c r="E62" i="2"/>
  <c r="D62" i="2"/>
  <c r="C62" i="2"/>
  <c r="P61" i="2"/>
  <c r="O61" i="2"/>
  <c r="L61" i="2"/>
  <c r="K61" i="2"/>
  <c r="G61" i="2"/>
  <c r="I61" i="2" s="1"/>
  <c r="F61" i="2"/>
  <c r="E61" i="2"/>
  <c r="D61" i="2"/>
  <c r="C61" i="2"/>
  <c r="P60" i="2"/>
  <c r="O60" i="2"/>
  <c r="L60" i="2"/>
  <c r="K60" i="2"/>
  <c r="H60" i="2"/>
  <c r="G60" i="2"/>
  <c r="I60" i="2" s="1"/>
  <c r="F60" i="2"/>
  <c r="E60" i="2"/>
  <c r="D60" i="2"/>
  <c r="C60" i="2"/>
  <c r="P59" i="2"/>
  <c r="O59" i="2"/>
  <c r="L59" i="2"/>
  <c r="K59" i="2"/>
  <c r="H59" i="2"/>
  <c r="G59" i="2"/>
  <c r="I59" i="2" s="1"/>
  <c r="F59" i="2"/>
  <c r="E59" i="2"/>
  <c r="D59" i="2"/>
  <c r="C59" i="2"/>
  <c r="P58" i="2"/>
  <c r="O58" i="2"/>
  <c r="K57" i="2"/>
  <c r="L58" i="2"/>
  <c r="K58" i="2"/>
  <c r="H58" i="2"/>
  <c r="G58" i="2"/>
  <c r="I58" i="2" s="1"/>
  <c r="F58" i="2"/>
  <c r="E58" i="2"/>
  <c r="D58" i="2"/>
  <c r="C58" i="2"/>
  <c r="P57" i="2"/>
  <c r="O57" i="2"/>
  <c r="L57" i="2"/>
  <c r="H57" i="2"/>
  <c r="G57" i="2"/>
  <c r="I57" i="2" s="1"/>
  <c r="F57" i="2"/>
  <c r="E57" i="2"/>
  <c r="D57" i="2"/>
  <c r="C57" i="2"/>
  <c r="L74" i="3"/>
  <c r="Q61" i="2" l="1"/>
  <c r="Q62" i="2"/>
  <c r="Q60" i="2"/>
  <c r="Q59" i="2"/>
  <c r="Q58" i="2"/>
  <c r="Q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P25" i="13" l="1"/>
  <c r="P23" i="13"/>
  <c r="P22" i="13"/>
  <c r="P19" i="14"/>
  <c r="Q12" i="103" l="1"/>
  <c r="Q13" i="103" s="1"/>
  <c r="Q14" i="103" s="1"/>
  <c r="Q15" i="103" s="1"/>
  <c r="Q16" i="103" s="1"/>
  <c r="Q17" i="103" s="1"/>
  <c r="Q18" i="103" s="1"/>
  <c r="Q19" i="103" s="1"/>
  <c r="Q20" i="103" s="1"/>
  <c r="Q21" i="103" s="1"/>
  <c r="Q22" i="103" s="1"/>
  <c r="Q23" i="103" s="1"/>
  <c r="Q24" i="103" s="1"/>
  <c r="Q25" i="103" s="1"/>
  <c r="Q26" i="103" s="1"/>
  <c r="Q27" i="103" s="1"/>
  <c r="Q28" i="103" s="1"/>
  <c r="Q29" i="103" s="1"/>
  <c r="Q30" i="103" s="1"/>
  <c r="Q31" i="103" s="1"/>
  <c r="Q32" i="103" s="1"/>
  <c r="Q33" i="103" s="1"/>
  <c r="Q34" i="103" s="1"/>
  <c r="Q35" i="103" s="1"/>
  <c r="Q36" i="103" s="1"/>
  <c r="Q37" i="103" s="1"/>
  <c r="Q38" i="103" s="1"/>
  <c r="Q39" i="103" s="1"/>
  <c r="Q40" i="103" s="1"/>
  <c r="Q41" i="103" s="1"/>
  <c r="Q42" i="103" s="1"/>
  <c r="Q43" i="103" s="1"/>
  <c r="Q44" i="103" s="1"/>
  <c r="Q45" i="103" s="1"/>
  <c r="Q46" i="103" s="1"/>
  <c r="Q47" i="103" s="1"/>
  <c r="Q48" i="103" s="1"/>
  <c r="Q49" i="103" s="1"/>
  <c r="Q50" i="103" s="1"/>
  <c r="Q51" i="103" s="1"/>
  <c r="Q52" i="103" s="1"/>
  <c r="Q53" i="103" s="1"/>
  <c r="Q54" i="103" s="1"/>
  <c r="Q55" i="103" s="1"/>
  <c r="Q56" i="103" s="1"/>
  <c r="Q57" i="103" s="1"/>
  <c r="Q58" i="103" s="1"/>
  <c r="Q59" i="103" s="1"/>
  <c r="Q60" i="103" s="1"/>
  <c r="Q61" i="103" s="1"/>
  <c r="Q62" i="103" s="1"/>
  <c r="Q63" i="103" s="1"/>
  <c r="Q64" i="103" s="1"/>
  <c r="Q65" i="103" s="1"/>
  <c r="Q66" i="103" s="1"/>
  <c r="Q67" i="103" s="1"/>
  <c r="Q68" i="103" s="1"/>
  <c r="Q69" i="103" s="1"/>
  <c r="Q70" i="103" s="1"/>
  <c r="Q71" i="103" s="1"/>
  <c r="Q72" i="103" s="1"/>
  <c r="Q73" i="103" s="1"/>
  <c r="Q74" i="103" s="1"/>
  <c r="Q75" i="103" s="1"/>
  <c r="Q76" i="103" s="1"/>
  <c r="Q77" i="103" s="1"/>
  <c r="Q78" i="103" s="1"/>
  <c r="Q79" i="103" s="1"/>
  <c r="Q80" i="103" s="1"/>
  <c r="Q81" i="103" s="1"/>
  <c r="Q82" i="103" s="1"/>
  <c r="Q83" i="103" s="1"/>
  <c r="Q84" i="103" s="1"/>
  <c r="Q85" i="103" s="1"/>
  <c r="Q86" i="103" s="1"/>
  <c r="Q87" i="103" s="1"/>
  <c r="Q88" i="103" s="1"/>
  <c r="Q89" i="103" s="1"/>
  <c r="Q90" i="103" s="1"/>
  <c r="Q91" i="103" s="1"/>
  <c r="Q92" i="103" s="1"/>
  <c r="Q93" i="103" s="1"/>
  <c r="Q94" i="103" s="1"/>
  <c r="Q95" i="103" s="1"/>
  <c r="Q96" i="103" s="1"/>
  <c r="Q97" i="103" s="1"/>
  <c r="Q98" i="103" s="1"/>
  <c r="Q99" i="103" s="1"/>
  <c r="Q100" i="103" s="1"/>
  <c r="Q101" i="103" s="1"/>
  <c r="Q102" i="103" s="1"/>
  <c r="Q103" i="103" s="1"/>
  <c r="Q104" i="103" s="1"/>
  <c r="Q105" i="103" s="1"/>
  <c r="Q106" i="103" s="1"/>
  <c r="Q107" i="103" s="1"/>
  <c r="Q108" i="103" s="1"/>
  <c r="Q109" i="103" s="1"/>
  <c r="Q110" i="103" s="1"/>
  <c r="Q111" i="103" s="1"/>
  <c r="M12" i="103"/>
  <c r="M13" i="103" s="1"/>
  <c r="M14" i="103" s="1"/>
  <c r="M15" i="103" s="1"/>
  <c r="M16" i="103" s="1"/>
  <c r="M17" i="103" s="1"/>
  <c r="M18" i="103" s="1"/>
  <c r="M19" i="103" s="1"/>
  <c r="M20" i="103" s="1"/>
  <c r="M21" i="103" s="1"/>
  <c r="M22" i="103" s="1"/>
  <c r="M23" i="103" s="1"/>
  <c r="M24" i="103" s="1"/>
  <c r="M25" i="103" s="1"/>
  <c r="M26" i="103" s="1"/>
  <c r="M27" i="103" s="1"/>
  <c r="M28" i="103" s="1"/>
  <c r="M29" i="103" s="1"/>
  <c r="M30" i="103" s="1"/>
  <c r="M31" i="103" s="1"/>
  <c r="M32" i="103" s="1"/>
  <c r="M33" i="103" s="1"/>
  <c r="M34" i="103" s="1"/>
  <c r="M35" i="103" s="1"/>
  <c r="M36" i="103" s="1"/>
  <c r="M37" i="103" s="1"/>
  <c r="M38" i="103" s="1"/>
  <c r="M39" i="103" s="1"/>
  <c r="M40" i="103" s="1"/>
  <c r="M41" i="103" s="1"/>
  <c r="M42" i="103" s="1"/>
  <c r="M43" i="103" s="1"/>
  <c r="M44" i="103" s="1"/>
  <c r="M45" i="103" s="1"/>
  <c r="M46" i="103" s="1"/>
  <c r="M47" i="103" s="1"/>
  <c r="M48" i="103" s="1"/>
  <c r="M49" i="103" s="1"/>
  <c r="M50" i="103" s="1"/>
  <c r="M51" i="103" s="1"/>
  <c r="M52" i="103" s="1"/>
  <c r="M53" i="103" s="1"/>
  <c r="M54" i="103" s="1"/>
  <c r="M55" i="103" s="1"/>
  <c r="M56" i="103" s="1"/>
  <c r="M57" i="103" s="1"/>
  <c r="M58" i="103" s="1"/>
  <c r="M59" i="103" s="1"/>
  <c r="M60" i="103" s="1"/>
  <c r="M61" i="103" s="1"/>
  <c r="M62" i="103" s="1"/>
  <c r="M63" i="103" s="1"/>
  <c r="M64" i="103" s="1"/>
  <c r="M65" i="103" s="1"/>
  <c r="M66" i="103" s="1"/>
  <c r="M67" i="103" s="1"/>
  <c r="M68" i="103" s="1"/>
  <c r="M69" i="103" s="1"/>
  <c r="M70" i="103" s="1"/>
  <c r="M71" i="103" s="1"/>
  <c r="M72" i="103" s="1"/>
  <c r="M73" i="103" s="1"/>
  <c r="M74" i="103" s="1"/>
  <c r="M75" i="103" s="1"/>
  <c r="M76" i="103" s="1"/>
  <c r="M77" i="103" s="1"/>
  <c r="M78" i="103" s="1"/>
  <c r="M79" i="103" s="1"/>
  <c r="M80" i="103" s="1"/>
  <c r="M81" i="103" s="1"/>
  <c r="M82" i="103" s="1"/>
  <c r="M83" i="103" s="1"/>
  <c r="M84" i="103" s="1"/>
  <c r="M85" i="103" s="1"/>
  <c r="M86" i="103" s="1"/>
  <c r="M87" i="103" s="1"/>
  <c r="M88" i="103" s="1"/>
  <c r="M89" i="103" s="1"/>
  <c r="M90" i="103" s="1"/>
  <c r="M91" i="103" s="1"/>
  <c r="M92" i="103" s="1"/>
  <c r="M93" i="103" s="1"/>
  <c r="M94" i="103" s="1"/>
  <c r="M95" i="103" s="1"/>
  <c r="M96" i="103" s="1"/>
  <c r="M97" i="103" s="1"/>
  <c r="M98" i="103" s="1"/>
  <c r="M99" i="103" s="1"/>
  <c r="M100" i="103" s="1"/>
  <c r="M101" i="103" s="1"/>
  <c r="M102" i="103" s="1"/>
  <c r="M103" i="103" s="1"/>
  <c r="M104" i="103" s="1"/>
  <c r="M105" i="103" s="1"/>
  <c r="M106" i="103" s="1"/>
  <c r="M107" i="103" s="1"/>
  <c r="M108" i="103" s="1"/>
  <c r="M109" i="103" s="1"/>
  <c r="M110" i="103" s="1"/>
  <c r="M111" i="103" s="1"/>
  <c r="P8" i="103"/>
  <c r="O8" i="103"/>
  <c r="L8" i="103"/>
  <c r="K8" i="103"/>
  <c r="Q12" i="102"/>
  <c r="Q13" i="102" s="1"/>
  <c r="Q14" i="102" s="1"/>
  <c r="Q15" i="102" s="1"/>
  <c r="Q16" i="102" s="1"/>
  <c r="Q17" i="102" s="1"/>
  <c r="Q18" i="102" s="1"/>
  <c r="Q19" i="102" s="1"/>
  <c r="Q20" i="102" s="1"/>
  <c r="Q21" i="102" s="1"/>
  <c r="Q22" i="102" s="1"/>
  <c r="Q23" i="102" s="1"/>
  <c r="Q24" i="102" s="1"/>
  <c r="Q25" i="102" s="1"/>
  <c r="Q26" i="102" s="1"/>
  <c r="Q27" i="102" s="1"/>
  <c r="Q28" i="102" s="1"/>
  <c r="Q29" i="102" s="1"/>
  <c r="Q30" i="102" s="1"/>
  <c r="Q31" i="102" s="1"/>
  <c r="Q32" i="102" s="1"/>
  <c r="Q33" i="102" s="1"/>
  <c r="Q34" i="102" s="1"/>
  <c r="Q35" i="102" s="1"/>
  <c r="Q36" i="102" s="1"/>
  <c r="Q37" i="102" s="1"/>
  <c r="Q38" i="102" s="1"/>
  <c r="Q39" i="102" s="1"/>
  <c r="Q40" i="102" s="1"/>
  <c r="Q41" i="102" s="1"/>
  <c r="Q42" i="102" s="1"/>
  <c r="Q43" i="102" s="1"/>
  <c r="Q44" i="102" s="1"/>
  <c r="Q45" i="102" s="1"/>
  <c r="Q46" i="102" s="1"/>
  <c r="Q47" i="102" s="1"/>
  <c r="Q48" i="102" s="1"/>
  <c r="Q49" i="102" s="1"/>
  <c r="Q50" i="102" s="1"/>
  <c r="Q51" i="102" s="1"/>
  <c r="Q52" i="102" s="1"/>
  <c r="Q53" i="102" s="1"/>
  <c r="Q54" i="102" s="1"/>
  <c r="Q55" i="102" s="1"/>
  <c r="Q56" i="102" s="1"/>
  <c r="Q57" i="102" s="1"/>
  <c r="Q58" i="102" s="1"/>
  <c r="Q59" i="102" s="1"/>
  <c r="Q60" i="102" s="1"/>
  <c r="Q61" i="102" s="1"/>
  <c r="Q62" i="102" s="1"/>
  <c r="Q63" i="102" s="1"/>
  <c r="Q64" i="102" s="1"/>
  <c r="Q65" i="102" s="1"/>
  <c r="Q66" i="102" s="1"/>
  <c r="Q67" i="102" s="1"/>
  <c r="Q68" i="102" s="1"/>
  <c r="Q69" i="102" s="1"/>
  <c r="Q70" i="102" s="1"/>
  <c r="Q71" i="102" s="1"/>
  <c r="Q72" i="102" s="1"/>
  <c r="Q73" i="102" s="1"/>
  <c r="Q74" i="102" s="1"/>
  <c r="Q75" i="102" s="1"/>
  <c r="Q76" i="102" s="1"/>
  <c r="Q77" i="102" s="1"/>
  <c r="Q78" i="102" s="1"/>
  <c r="Q79" i="102" s="1"/>
  <c r="Q80" i="102" s="1"/>
  <c r="Q81" i="102" s="1"/>
  <c r="Q82" i="102" s="1"/>
  <c r="Q83" i="102" s="1"/>
  <c r="Q84" i="102" s="1"/>
  <c r="Q85" i="102" s="1"/>
  <c r="Q86" i="102" s="1"/>
  <c r="Q87" i="102" s="1"/>
  <c r="Q88" i="102" s="1"/>
  <c r="Q89" i="102" s="1"/>
  <c r="Q90" i="102" s="1"/>
  <c r="Q91" i="102" s="1"/>
  <c r="Q92" i="102" s="1"/>
  <c r="Q93" i="102" s="1"/>
  <c r="Q94" i="102" s="1"/>
  <c r="Q95" i="102" s="1"/>
  <c r="Q96" i="102" s="1"/>
  <c r="Q97" i="102" s="1"/>
  <c r="Q98" i="102" s="1"/>
  <c r="Q99" i="102" s="1"/>
  <c r="Q100" i="102" s="1"/>
  <c r="Q101" i="102" s="1"/>
  <c r="Q102" i="102" s="1"/>
  <c r="Q103" i="102" s="1"/>
  <c r="Q104" i="102" s="1"/>
  <c r="Q105" i="102" s="1"/>
  <c r="Q106" i="102" s="1"/>
  <c r="Q107" i="102" s="1"/>
  <c r="Q108" i="102" s="1"/>
  <c r="Q109" i="102" s="1"/>
  <c r="Q110" i="102" s="1"/>
  <c r="Q111" i="102" s="1"/>
  <c r="M12" i="102"/>
  <c r="M13" i="102" s="1"/>
  <c r="M14" i="102" s="1"/>
  <c r="M15" i="102" s="1"/>
  <c r="M16" i="102" s="1"/>
  <c r="M17" i="102" s="1"/>
  <c r="M18" i="102" s="1"/>
  <c r="M19" i="102" s="1"/>
  <c r="M20" i="102" s="1"/>
  <c r="M21" i="102" s="1"/>
  <c r="M22" i="102" s="1"/>
  <c r="M23" i="102" s="1"/>
  <c r="M24" i="102" s="1"/>
  <c r="M25" i="102" s="1"/>
  <c r="M26" i="102" s="1"/>
  <c r="M27" i="102" s="1"/>
  <c r="M28" i="102" s="1"/>
  <c r="M29" i="102" s="1"/>
  <c r="M30" i="102" s="1"/>
  <c r="M31" i="102" s="1"/>
  <c r="M32" i="102" s="1"/>
  <c r="M33" i="102" s="1"/>
  <c r="M34" i="102" s="1"/>
  <c r="M35" i="102" s="1"/>
  <c r="M36" i="102" s="1"/>
  <c r="M37" i="102" s="1"/>
  <c r="M38" i="102" s="1"/>
  <c r="M39" i="102" s="1"/>
  <c r="M40" i="102" s="1"/>
  <c r="M41" i="102" s="1"/>
  <c r="M42" i="102" s="1"/>
  <c r="M43" i="102" s="1"/>
  <c r="M44" i="102" s="1"/>
  <c r="M45" i="102" s="1"/>
  <c r="M46" i="102" s="1"/>
  <c r="M47" i="102" s="1"/>
  <c r="M48" i="102" s="1"/>
  <c r="M49" i="102" s="1"/>
  <c r="M50" i="102" s="1"/>
  <c r="M51" i="102" s="1"/>
  <c r="M52" i="102" s="1"/>
  <c r="M53" i="102" s="1"/>
  <c r="M54" i="102" s="1"/>
  <c r="M55" i="102" s="1"/>
  <c r="M56" i="102" s="1"/>
  <c r="M57" i="102" s="1"/>
  <c r="M58" i="102" s="1"/>
  <c r="M59" i="102" s="1"/>
  <c r="M60" i="102" s="1"/>
  <c r="M61" i="102" s="1"/>
  <c r="M62" i="102" s="1"/>
  <c r="M63" i="102" s="1"/>
  <c r="M64" i="102" s="1"/>
  <c r="M65" i="102" s="1"/>
  <c r="M66" i="102" s="1"/>
  <c r="M67" i="102" s="1"/>
  <c r="M68" i="102" s="1"/>
  <c r="M69" i="102" s="1"/>
  <c r="M70" i="102" s="1"/>
  <c r="M71" i="102" s="1"/>
  <c r="M72" i="102" s="1"/>
  <c r="M73" i="102" s="1"/>
  <c r="M74" i="102" s="1"/>
  <c r="M75" i="102" s="1"/>
  <c r="M76" i="102" s="1"/>
  <c r="M77" i="102" s="1"/>
  <c r="M78" i="102" s="1"/>
  <c r="M79" i="102" s="1"/>
  <c r="M80" i="102" s="1"/>
  <c r="M81" i="102" s="1"/>
  <c r="M82" i="102" s="1"/>
  <c r="M83" i="102" s="1"/>
  <c r="M84" i="102" s="1"/>
  <c r="M85" i="102" s="1"/>
  <c r="M86" i="102" s="1"/>
  <c r="M87" i="102" s="1"/>
  <c r="M88" i="102" s="1"/>
  <c r="M89" i="102" s="1"/>
  <c r="M90" i="102" s="1"/>
  <c r="M91" i="102" s="1"/>
  <c r="M92" i="102" s="1"/>
  <c r="M93" i="102" s="1"/>
  <c r="M94" i="102" s="1"/>
  <c r="M95" i="102" s="1"/>
  <c r="M96" i="102" s="1"/>
  <c r="M97" i="102" s="1"/>
  <c r="M98" i="102" s="1"/>
  <c r="M99" i="102" s="1"/>
  <c r="M100" i="102" s="1"/>
  <c r="M101" i="102" s="1"/>
  <c r="M102" i="102" s="1"/>
  <c r="M103" i="102" s="1"/>
  <c r="M104" i="102" s="1"/>
  <c r="M105" i="102" s="1"/>
  <c r="M106" i="102" s="1"/>
  <c r="M107" i="102" s="1"/>
  <c r="M108" i="102" s="1"/>
  <c r="M109" i="102" s="1"/>
  <c r="M110" i="102" s="1"/>
  <c r="M111" i="102" s="1"/>
  <c r="P8" i="102"/>
  <c r="O8" i="102"/>
  <c r="L8" i="102"/>
  <c r="K8" i="102"/>
  <c r="Q12" i="101"/>
  <c r="Q13" i="101" s="1"/>
  <c r="Q14" i="101" s="1"/>
  <c r="Q15" i="101" s="1"/>
  <c r="Q16" i="101" s="1"/>
  <c r="Q17" i="101" s="1"/>
  <c r="Q18" i="101" s="1"/>
  <c r="Q19" i="101" s="1"/>
  <c r="Q20" i="101" s="1"/>
  <c r="Q21" i="101" s="1"/>
  <c r="Q22" i="101" s="1"/>
  <c r="Q23" i="101" s="1"/>
  <c r="Q24" i="101" s="1"/>
  <c r="Q25" i="101" s="1"/>
  <c r="Q26" i="101" s="1"/>
  <c r="Q27" i="101" s="1"/>
  <c r="Q28" i="101" s="1"/>
  <c r="Q29" i="101" s="1"/>
  <c r="Q30" i="101" s="1"/>
  <c r="Q31" i="101" s="1"/>
  <c r="Q32" i="101" s="1"/>
  <c r="Q33" i="101" s="1"/>
  <c r="Q34" i="101" s="1"/>
  <c r="Q35" i="101" s="1"/>
  <c r="Q36" i="101" s="1"/>
  <c r="Q37" i="101" s="1"/>
  <c r="Q38" i="101" s="1"/>
  <c r="Q39" i="101" s="1"/>
  <c r="Q40" i="101" s="1"/>
  <c r="Q41" i="101" s="1"/>
  <c r="Q42" i="101" s="1"/>
  <c r="Q43" i="101" s="1"/>
  <c r="Q44" i="101" s="1"/>
  <c r="Q45" i="101" s="1"/>
  <c r="Q46" i="101" s="1"/>
  <c r="Q47" i="101" s="1"/>
  <c r="Q48" i="101" s="1"/>
  <c r="Q49" i="101" s="1"/>
  <c r="Q50" i="101" s="1"/>
  <c r="Q51" i="101" s="1"/>
  <c r="Q52" i="101" s="1"/>
  <c r="Q53" i="101" s="1"/>
  <c r="Q54" i="101" s="1"/>
  <c r="Q55" i="101" s="1"/>
  <c r="Q56" i="101" s="1"/>
  <c r="Q57" i="101" s="1"/>
  <c r="Q58" i="101" s="1"/>
  <c r="Q59" i="101" s="1"/>
  <c r="Q60" i="101" s="1"/>
  <c r="Q61" i="101" s="1"/>
  <c r="Q62" i="101" s="1"/>
  <c r="Q63" i="101" s="1"/>
  <c r="Q64" i="101" s="1"/>
  <c r="Q65" i="101" s="1"/>
  <c r="Q66" i="101" s="1"/>
  <c r="Q67" i="101" s="1"/>
  <c r="Q68" i="101" s="1"/>
  <c r="Q69" i="101" s="1"/>
  <c r="Q70" i="101" s="1"/>
  <c r="Q71" i="101" s="1"/>
  <c r="Q72" i="101" s="1"/>
  <c r="Q73" i="101" s="1"/>
  <c r="Q74" i="101" s="1"/>
  <c r="Q75" i="101" s="1"/>
  <c r="Q76" i="101" s="1"/>
  <c r="Q77" i="101" s="1"/>
  <c r="Q78" i="101" s="1"/>
  <c r="Q79" i="101" s="1"/>
  <c r="Q80" i="101" s="1"/>
  <c r="Q81" i="101" s="1"/>
  <c r="Q82" i="101" s="1"/>
  <c r="Q83" i="101" s="1"/>
  <c r="Q84" i="101" s="1"/>
  <c r="Q85" i="101" s="1"/>
  <c r="Q86" i="101" s="1"/>
  <c r="Q87" i="101" s="1"/>
  <c r="Q88" i="101" s="1"/>
  <c r="Q89" i="101" s="1"/>
  <c r="Q90" i="101" s="1"/>
  <c r="Q91" i="101" s="1"/>
  <c r="Q92" i="101" s="1"/>
  <c r="Q93" i="101" s="1"/>
  <c r="Q94" i="101" s="1"/>
  <c r="Q95" i="101" s="1"/>
  <c r="Q96" i="101" s="1"/>
  <c r="Q97" i="101" s="1"/>
  <c r="Q98" i="101" s="1"/>
  <c r="Q99" i="101" s="1"/>
  <c r="Q100" i="101" s="1"/>
  <c r="Q101" i="101" s="1"/>
  <c r="Q102" i="101" s="1"/>
  <c r="Q103" i="101" s="1"/>
  <c r="Q104" i="101" s="1"/>
  <c r="Q105" i="101" s="1"/>
  <c r="Q106" i="101" s="1"/>
  <c r="Q107" i="101" s="1"/>
  <c r="Q108" i="101" s="1"/>
  <c r="Q109" i="101" s="1"/>
  <c r="Q110" i="101" s="1"/>
  <c r="Q111" i="101" s="1"/>
  <c r="M12" i="101"/>
  <c r="M13" i="101" s="1"/>
  <c r="M14" i="101" s="1"/>
  <c r="M15" i="101" s="1"/>
  <c r="M16" i="101" s="1"/>
  <c r="M17" i="101" s="1"/>
  <c r="M18" i="101" s="1"/>
  <c r="M19" i="101" s="1"/>
  <c r="M20" i="101" s="1"/>
  <c r="M21" i="101" s="1"/>
  <c r="M22" i="101" s="1"/>
  <c r="M23" i="101" s="1"/>
  <c r="M24" i="101" s="1"/>
  <c r="M25" i="101" s="1"/>
  <c r="M26" i="101" s="1"/>
  <c r="M27" i="101" s="1"/>
  <c r="M28" i="101" s="1"/>
  <c r="M29" i="101" s="1"/>
  <c r="M30" i="101" s="1"/>
  <c r="M31" i="101" s="1"/>
  <c r="M32" i="101" s="1"/>
  <c r="M33" i="101" s="1"/>
  <c r="M34" i="101" s="1"/>
  <c r="M35" i="101" s="1"/>
  <c r="M36" i="101" s="1"/>
  <c r="M37" i="101" s="1"/>
  <c r="M38" i="101" s="1"/>
  <c r="M39" i="101" s="1"/>
  <c r="M40" i="101" s="1"/>
  <c r="M41" i="101" s="1"/>
  <c r="M42" i="101" s="1"/>
  <c r="M43" i="101" s="1"/>
  <c r="M44" i="101" s="1"/>
  <c r="M45" i="101" s="1"/>
  <c r="M46" i="101" s="1"/>
  <c r="M47" i="101" s="1"/>
  <c r="M48" i="101" s="1"/>
  <c r="M49" i="101" s="1"/>
  <c r="M50" i="101" s="1"/>
  <c r="M51" i="101" s="1"/>
  <c r="M52" i="101" s="1"/>
  <c r="M53" i="101" s="1"/>
  <c r="M54" i="101" s="1"/>
  <c r="M55" i="101" s="1"/>
  <c r="M56" i="101" s="1"/>
  <c r="M57" i="101" s="1"/>
  <c r="M58" i="101" s="1"/>
  <c r="M59" i="101" s="1"/>
  <c r="M60" i="101" s="1"/>
  <c r="M61" i="101" s="1"/>
  <c r="M62" i="101" s="1"/>
  <c r="M63" i="101" s="1"/>
  <c r="M64" i="101" s="1"/>
  <c r="M65" i="101" s="1"/>
  <c r="M66" i="101" s="1"/>
  <c r="M67" i="101" s="1"/>
  <c r="M68" i="101" s="1"/>
  <c r="M69" i="101" s="1"/>
  <c r="M70" i="101" s="1"/>
  <c r="M71" i="101" s="1"/>
  <c r="M72" i="101" s="1"/>
  <c r="M73" i="101" s="1"/>
  <c r="M74" i="101" s="1"/>
  <c r="M75" i="101" s="1"/>
  <c r="M76" i="101" s="1"/>
  <c r="M77" i="101" s="1"/>
  <c r="M78" i="101" s="1"/>
  <c r="M79" i="101" s="1"/>
  <c r="M80" i="101" s="1"/>
  <c r="M81" i="101" s="1"/>
  <c r="M82" i="101" s="1"/>
  <c r="M83" i="101" s="1"/>
  <c r="M84" i="101" s="1"/>
  <c r="M85" i="101" s="1"/>
  <c r="M86" i="101" s="1"/>
  <c r="M87" i="101" s="1"/>
  <c r="M88" i="101" s="1"/>
  <c r="M89" i="101" s="1"/>
  <c r="M90" i="101" s="1"/>
  <c r="M91" i="101" s="1"/>
  <c r="M92" i="101" s="1"/>
  <c r="M93" i="101" s="1"/>
  <c r="M94" i="101" s="1"/>
  <c r="M95" i="101" s="1"/>
  <c r="M96" i="101" s="1"/>
  <c r="M97" i="101" s="1"/>
  <c r="M98" i="101" s="1"/>
  <c r="M99" i="101" s="1"/>
  <c r="M100" i="101" s="1"/>
  <c r="M101" i="101" s="1"/>
  <c r="M102" i="101" s="1"/>
  <c r="M103" i="101" s="1"/>
  <c r="M104" i="101" s="1"/>
  <c r="M105" i="101" s="1"/>
  <c r="M106" i="101" s="1"/>
  <c r="M107" i="101" s="1"/>
  <c r="M108" i="101" s="1"/>
  <c r="M109" i="101" s="1"/>
  <c r="M110" i="101" s="1"/>
  <c r="M111" i="101" s="1"/>
  <c r="P8" i="101"/>
  <c r="O8" i="101"/>
  <c r="L8" i="101"/>
  <c r="K8" i="101"/>
  <c r="Q12" i="100"/>
  <c r="Q13" i="100" s="1"/>
  <c r="Q14" i="100" s="1"/>
  <c r="Q15" i="100" s="1"/>
  <c r="Q16" i="100" s="1"/>
  <c r="Q17" i="100" s="1"/>
  <c r="Q18" i="100" s="1"/>
  <c r="Q19" i="100" s="1"/>
  <c r="Q20" i="100" s="1"/>
  <c r="Q21" i="100" s="1"/>
  <c r="Q22" i="100" s="1"/>
  <c r="Q23" i="100" s="1"/>
  <c r="Q24" i="100" s="1"/>
  <c r="Q25" i="100" s="1"/>
  <c r="Q26" i="100" s="1"/>
  <c r="Q27" i="100" s="1"/>
  <c r="Q28" i="100" s="1"/>
  <c r="Q29" i="100" s="1"/>
  <c r="Q30" i="100" s="1"/>
  <c r="Q31" i="100" s="1"/>
  <c r="Q32" i="100" s="1"/>
  <c r="Q33" i="100" s="1"/>
  <c r="Q34" i="100" s="1"/>
  <c r="Q35" i="100" s="1"/>
  <c r="Q36" i="100" s="1"/>
  <c r="Q37" i="100" s="1"/>
  <c r="Q38" i="100" s="1"/>
  <c r="Q39" i="100" s="1"/>
  <c r="Q40" i="100" s="1"/>
  <c r="Q41" i="100" s="1"/>
  <c r="Q42" i="100" s="1"/>
  <c r="Q43" i="100" s="1"/>
  <c r="Q44" i="100" s="1"/>
  <c r="Q45" i="100" s="1"/>
  <c r="Q46" i="100" s="1"/>
  <c r="Q47" i="100" s="1"/>
  <c r="Q48" i="100" s="1"/>
  <c r="Q49" i="100" s="1"/>
  <c r="Q50" i="100" s="1"/>
  <c r="Q51" i="100" s="1"/>
  <c r="Q52" i="100" s="1"/>
  <c r="Q53" i="100" s="1"/>
  <c r="Q54" i="100" s="1"/>
  <c r="Q55" i="100" s="1"/>
  <c r="Q56" i="100" s="1"/>
  <c r="Q57" i="100" s="1"/>
  <c r="Q58" i="100" s="1"/>
  <c r="Q59" i="100" s="1"/>
  <c r="Q60" i="100" s="1"/>
  <c r="Q61" i="100" s="1"/>
  <c r="Q62" i="100" s="1"/>
  <c r="Q63" i="100" s="1"/>
  <c r="Q64" i="100" s="1"/>
  <c r="Q65" i="100" s="1"/>
  <c r="Q66" i="100" s="1"/>
  <c r="Q67" i="100" s="1"/>
  <c r="Q68" i="100" s="1"/>
  <c r="Q69" i="100" s="1"/>
  <c r="Q70" i="100" s="1"/>
  <c r="Q71" i="100" s="1"/>
  <c r="Q72" i="100" s="1"/>
  <c r="Q73" i="100" s="1"/>
  <c r="Q74" i="100" s="1"/>
  <c r="Q75" i="100" s="1"/>
  <c r="Q76" i="100" s="1"/>
  <c r="Q77" i="100" s="1"/>
  <c r="Q78" i="100" s="1"/>
  <c r="Q79" i="100" s="1"/>
  <c r="Q80" i="100" s="1"/>
  <c r="Q81" i="100" s="1"/>
  <c r="Q82" i="100" s="1"/>
  <c r="Q83" i="100" s="1"/>
  <c r="Q84" i="100" s="1"/>
  <c r="Q85" i="100" s="1"/>
  <c r="Q86" i="100" s="1"/>
  <c r="Q87" i="100" s="1"/>
  <c r="Q88" i="100" s="1"/>
  <c r="Q89" i="100" s="1"/>
  <c r="Q90" i="100" s="1"/>
  <c r="Q91" i="100" s="1"/>
  <c r="Q92" i="100" s="1"/>
  <c r="Q93" i="100" s="1"/>
  <c r="Q94" i="100" s="1"/>
  <c r="Q95" i="100" s="1"/>
  <c r="Q96" i="100" s="1"/>
  <c r="Q97" i="100" s="1"/>
  <c r="Q98" i="100" s="1"/>
  <c r="Q99" i="100" s="1"/>
  <c r="Q100" i="100" s="1"/>
  <c r="Q101" i="100" s="1"/>
  <c r="Q102" i="100" s="1"/>
  <c r="Q103" i="100" s="1"/>
  <c r="Q104" i="100" s="1"/>
  <c r="Q105" i="100" s="1"/>
  <c r="Q106" i="100" s="1"/>
  <c r="Q107" i="100" s="1"/>
  <c r="Q108" i="100" s="1"/>
  <c r="Q109" i="100" s="1"/>
  <c r="Q110" i="100" s="1"/>
  <c r="Q111" i="100" s="1"/>
  <c r="M12" i="100"/>
  <c r="M13" i="100" s="1"/>
  <c r="M14" i="100" s="1"/>
  <c r="M15" i="100" s="1"/>
  <c r="M16" i="100" s="1"/>
  <c r="M17" i="100" s="1"/>
  <c r="M18" i="100" s="1"/>
  <c r="M19" i="100" s="1"/>
  <c r="P8" i="100"/>
  <c r="O8" i="100"/>
  <c r="L8" i="100"/>
  <c r="K8" i="100"/>
  <c r="Q12" i="99"/>
  <c r="Q13" i="99" s="1"/>
  <c r="Q14" i="99" s="1"/>
  <c r="Q15" i="99" s="1"/>
  <c r="Q16" i="99" s="1"/>
  <c r="Q17" i="99" s="1"/>
  <c r="Q18" i="99" s="1"/>
  <c r="Q19" i="99" s="1"/>
  <c r="Q20" i="99" s="1"/>
  <c r="Q21" i="99" s="1"/>
  <c r="Q22" i="99" s="1"/>
  <c r="Q23" i="99" s="1"/>
  <c r="Q24" i="99" s="1"/>
  <c r="Q25" i="99" s="1"/>
  <c r="Q26" i="99" s="1"/>
  <c r="Q27" i="99" s="1"/>
  <c r="Q28" i="99" s="1"/>
  <c r="Q29" i="99" s="1"/>
  <c r="Q30" i="99" s="1"/>
  <c r="Q31" i="99" s="1"/>
  <c r="Q32" i="99" s="1"/>
  <c r="Q33" i="99" s="1"/>
  <c r="Q34" i="99" s="1"/>
  <c r="Q35" i="99" s="1"/>
  <c r="Q36" i="99" s="1"/>
  <c r="Q37" i="99" s="1"/>
  <c r="Q38" i="99" s="1"/>
  <c r="Q39" i="99" s="1"/>
  <c r="Q40" i="99" s="1"/>
  <c r="Q41" i="99" s="1"/>
  <c r="Q42" i="99" s="1"/>
  <c r="Q43" i="99" s="1"/>
  <c r="Q44" i="99" s="1"/>
  <c r="Q45" i="99" s="1"/>
  <c r="Q46" i="99" s="1"/>
  <c r="Q47" i="99" s="1"/>
  <c r="Q48" i="99" s="1"/>
  <c r="Q49" i="99" s="1"/>
  <c r="Q50" i="99" s="1"/>
  <c r="Q51" i="99" s="1"/>
  <c r="Q52" i="99" s="1"/>
  <c r="Q53" i="99" s="1"/>
  <c r="Q54" i="99" s="1"/>
  <c r="Q55" i="99" s="1"/>
  <c r="Q56" i="99" s="1"/>
  <c r="Q57" i="99" s="1"/>
  <c r="Q58" i="99" s="1"/>
  <c r="Q59" i="99" s="1"/>
  <c r="Q60" i="99" s="1"/>
  <c r="Q61" i="99" s="1"/>
  <c r="Q62" i="99" s="1"/>
  <c r="Q63" i="99" s="1"/>
  <c r="Q64" i="99" s="1"/>
  <c r="Q65" i="99" s="1"/>
  <c r="Q66" i="99" s="1"/>
  <c r="Q67" i="99" s="1"/>
  <c r="Q68" i="99" s="1"/>
  <c r="Q69" i="99" s="1"/>
  <c r="Q70" i="99" s="1"/>
  <c r="Q71" i="99" s="1"/>
  <c r="Q72" i="99" s="1"/>
  <c r="Q73" i="99" s="1"/>
  <c r="Q74" i="99" s="1"/>
  <c r="Q75" i="99" s="1"/>
  <c r="Q76" i="99" s="1"/>
  <c r="Q77" i="99" s="1"/>
  <c r="Q78" i="99" s="1"/>
  <c r="Q79" i="99" s="1"/>
  <c r="Q80" i="99" s="1"/>
  <c r="Q81" i="99" s="1"/>
  <c r="Q82" i="99" s="1"/>
  <c r="Q83" i="99" s="1"/>
  <c r="Q84" i="99" s="1"/>
  <c r="Q85" i="99" s="1"/>
  <c r="Q86" i="99" s="1"/>
  <c r="Q87" i="99" s="1"/>
  <c r="Q88" i="99" s="1"/>
  <c r="Q89" i="99" s="1"/>
  <c r="Q90" i="99" s="1"/>
  <c r="Q91" i="99" s="1"/>
  <c r="Q92" i="99" s="1"/>
  <c r="Q93" i="99" s="1"/>
  <c r="Q94" i="99" s="1"/>
  <c r="Q95" i="99" s="1"/>
  <c r="Q96" i="99" s="1"/>
  <c r="Q97" i="99" s="1"/>
  <c r="Q98" i="99" s="1"/>
  <c r="Q99" i="99" s="1"/>
  <c r="Q100" i="99" s="1"/>
  <c r="Q101" i="99" s="1"/>
  <c r="Q102" i="99" s="1"/>
  <c r="Q103" i="99" s="1"/>
  <c r="Q104" i="99" s="1"/>
  <c r="Q105" i="99" s="1"/>
  <c r="Q106" i="99" s="1"/>
  <c r="Q107" i="99" s="1"/>
  <c r="Q108" i="99" s="1"/>
  <c r="Q109" i="99" s="1"/>
  <c r="Q110" i="99" s="1"/>
  <c r="Q111" i="99" s="1"/>
  <c r="M12" i="99"/>
  <c r="M13" i="99" s="1"/>
  <c r="M14" i="99" s="1"/>
  <c r="M15" i="99" s="1"/>
  <c r="M16" i="99" s="1"/>
  <c r="M17" i="99" s="1"/>
  <c r="M18" i="99" s="1"/>
  <c r="M19" i="99" s="1"/>
  <c r="M20" i="99" s="1"/>
  <c r="M21" i="99" s="1"/>
  <c r="M22" i="99" s="1"/>
  <c r="M23" i="99" s="1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M39" i="99" s="1"/>
  <c r="M40" i="99" s="1"/>
  <c r="M41" i="99" s="1"/>
  <c r="M42" i="99" s="1"/>
  <c r="M43" i="99" s="1"/>
  <c r="M44" i="99" s="1"/>
  <c r="M45" i="99" s="1"/>
  <c r="M46" i="99" s="1"/>
  <c r="M47" i="99" s="1"/>
  <c r="M48" i="99" s="1"/>
  <c r="M49" i="99" s="1"/>
  <c r="M50" i="99" s="1"/>
  <c r="M51" i="99" s="1"/>
  <c r="M52" i="99" s="1"/>
  <c r="M53" i="99" s="1"/>
  <c r="M54" i="99" s="1"/>
  <c r="M55" i="99" s="1"/>
  <c r="M56" i="99" s="1"/>
  <c r="M57" i="99" s="1"/>
  <c r="M58" i="99" s="1"/>
  <c r="M59" i="99" s="1"/>
  <c r="M60" i="99" s="1"/>
  <c r="M61" i="99" s="1"/>
  <c r="M62" i="99" s="1"/>
  <c r="M63" i="99" s="1"/>
  <c r="M64" i="99" s="1"/>
  <c r="M65" i="99" s="1"/>
  <c r="M66" i="99" s="1"/>
  <c r="M67" i="99" s="1"/>
  <c r="M68" i="99" s="1"/>
  <c r="M69" i="99" s="1"/>
  <c r="M70" i="99" s="1"/>
  <c r="M71" i="99" s="1"/>
  <c r="M72" i="99" s="1"/>
  <c r="M73" i="99" s="1"/>
  <c r="M74" i="99" s="1"/>
  <c r="M75" i="99" s="1"/>
  <c r="M76" i="99" s="1"/>
  <c r="M77" i="99" s="1"/>
  <c r="M78" i="99" s="1"/>
  <c r="M79" i="99" s="1"/>
  <c r="M80" i="99" s="1"/>
  <c r="M81" i="99" s="1"/>
  <c r="M82" i="99" s="1"/>
  <c r="M83" i="99" s="1"/>
  <c r="M84" i="99" s="1"/>
  <c r="M85" i="99" s="1"/>
  <c r="M86" i="99" s="1"/>
  <c r="M87" i="99" s="1"/>
  <c r="M88" i="99" s="1"/>
  <c r="M89" i="99" s="1"/>
  <c r="M90" i="99" s="1"/>
  <c r="M91" i="99" s="1"/>
  <c r="M92" i="99" s="1"/>
  <c r="M93" i="99" s="1"/>
  <c r="M94" i="99" s="1"/>
  <c r="M95" i="99" s="1"/>
  <c r="M96" i="99" s="1"/>
  <c r="M97" i="99" s="1"/>
  <c r="M98" i="99" s="1"/>
  <c r="M99" i="99" s="1"/>
  <c r="M100" i="99" s="1"/>
  <c r="M101" i="99" s="1"/>
  <c r="M102" i="99" s="1"/>
  <c r="M103" i="99" s="1"/>
  <c r="M104" i="99" s="1"/>
  <c r="M105" i="99" s="1"/>
  <c r="M106" i="99" s="1"/>
  <c r="M107" i="99" s="1"/>
  <c r="M108" i="99" s="1"/>
  <c r="M109" i="99" s="1"/>
  <c r="M110" i="99" s="1"/>
  <c r="M111" i="99" s="1"/>
  <c r="P8" i="99"/>
  <c r="O8" i="99"/>
  <c r="L8" i="99"/>
  <c r="K8" i="99"/>
  <c r="Q12" i="98"/>
  <c r="Q13" i="98" s="1"/>
  <c r="Q14" i="98" s="1"/>
  <c r="Q15" i="98" s="1"/>
  <c r="Q16" i="98" s="1"/>
  <c r="Q17" i="98" s="1"/>
  <c r="Q18" i="98" s="1"/>
  <c r="Q19" i="98" s="1"/>
  <c r="Q20" i="98" s="1"/>
  <c r="Q21" i="98" s="1"/>
  <c r="Q22" i="98" s="1"/>
  <c r="Q23" i="98" s="1"/>
  <c r="Q24" i="98" s="1"/>
  <c r="Q25" i="98" s="1"/>
  <c r="Q26" i="98" s="1"/>
  <c r="Q27" i="98" s="1"/>
  <c r="Q28" i="98" s="1"/>
  <c r="Q29" i="98" s="1"/>
  <c r="Q30" i="98" s="1"/>
  <c r="Q31" i="98" s="1"/>
  <c r="Q32" i="98" s="1"/>
  <c r="Q33" i="98" s="1"/>
  <c r="Q34" i="98" s="1"/>
  <c r="Q35" i="98" s="1"/>
  <c r="Q36" i="98" s="1"/>
  <c r="Q37" i="98" s="1"/>
  <c r="Q38" i="98" s="1"/>
  <c r="Q39" i="98" s="1"/>
  <c r="Q40" i="98" s="1"/>
  <c r="Q41" i="98" s="1"/>
  <c r="Q42" i="98" s="1"/>
  <c r="Q43" i="98" s="1"/>
  <c r="Q44" i="98" s="1"/>
  <c r="Q45" i="98" s="1"/>
  <c r="Q46" i="98" s="1"/>
  <c r="Q47" i="98" s="1"/>
  <c r="Q48" i="98" s="1"/>
  <c r="Q49" i="98" s="1"/>
  <c r="Q50" i="98" s="1"/>
  <c r="Q51" i="98" s="1"/>
  <c r="Q52" i="98" s="1"/>
  <c r="Q53" i="98" s="1"/>
  <c r="Q54" i="98" s="1"/>
  <c r="Q55" i="98" s="1"/>
  <c r="Q56" i="98" s="1"/>
  <c r="Q57" i="98" s="1"/>
  <c r="Q58" i="98" s="1"/>
  <c r="Q59" i="98" s="1"/>
  <c r="Q60" i="98" s="1"/>
  <c r="Q61" i="98" s="1"/>
  <c r="Q62" i="98" s="1"/>
  <c r="Q63" i="98" s="1"/>
  <c r="Q64" i="98" s="1"/>
  <c r="Q65" i="98" s="1"/>
  <c r="Q66" i="98" s="1"/>
  <c r="Q67" i="98" s="1"/>
  <c r="Q68" i="98" s="1"/>
  <c r="Q69" i="98" s="1"/>
  <c r="Q70" i="98" s="1"/>
  <c r="Q71" i="98" s="1"/>
  <c r="Q72" i="98" s="1"/>
  <c r="Q73" i="98" s="1"/>
  <c r="Q74" i="98" s="1"/>
  <c r="Q75" i="98" s="1"/>
  <c r="Q76" i="98" s="1"/>
  <c r="Q77" i="98" s="1"/>
  <c r="Q78" i="98" s="1"/>
  <c r="Q79" i="98" s="1"/>
  <c r="Q80" i="98" s="1"/>
  <c r="Q81" i="98" s="1"/>
  <c r="Q82" i="98" s="1"/>
  <c r="Q83" i="98" s="1"/>
  <c r="Q84" i="98" s="1"/>
  <c r="Q85" i="98" s="1"/>
  <c r="Q86" i="98" s="1"/>
  <c r="Q87" i="98" s="1"/>
  <c r="Q88" i="98" s="1"/>
  <c r="Q89" i="98" s="1"/>
  <c r="Q90" i="98" s="1"/>
  <c r="Q91" i="98" s="1"/>
  <c r="Q92" i="98" s="1"/>
  <c r="Q93" i="98" s="1"/>
  <c r="Q94" i="98" s="1"/>
  <c r="Q95" i="98" s="1"/>
  <c r="Q96" i="98" s="1"/>
  <c r="Q97" i="98" s="1"/>
  <c r="Q98" i="98" s="1"/>
  <c r="Q99" i="98" s="1"/>
  <c r="Q100" i="98" s="1"/>
  <c r="Q101" i="98" s="1"/>
  <c r="Q102" i="98" s="1"/>
  <c r="Q103" i="98" s="1"/>
  <c r="Q104" i="98" s="1"/>
  <c r="Q105" i="98" s="1"/>
  <c r="Q106" i="98" s="1"/>
  <c r="Q107" i="98" s="1"/>
  <c r="Q108" i="98" s="1"/>
  <c r="Q109" i="98" s="1"/>
  <c r="Q110" i="98" s="1"/>
  <c r="Q111" i="98" s="1"/>
  <c r="M12" i="98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34" i="98" s="1"/>
  <c r="M35" i="98" s="1"/>
  <c r="M36" i="98" s="1"/>
  <c r="M37" i="98" s="1"/>
  <c r="M38" i="98" s="1"/>
  <c r="M39" i="98" s="1"/>
  <c r="M40" i="98" s="1"/>
  <c r="M41" i="98" s="1"/>
  <c r="M42" i="98" s="1"/>
  <c r="M43" i="98" s="1"/>
  <c r="M44" i="98" s="1"/>
  <c r="M45" i="98" s="1"/>
  <c r="M46" i="98" s="1"/>
  <c r="M47" i="98" s="1"/>
  <c r="M48" i="98" s="1"/>
  <c r="M49" i="98" s="1"/>
  <c r="M50" i="98" s="1"/>
  <c r="M51" i="98" s="1"/>
  <c r="M52" i="98" s="1"/>
  <c r="M53" i="98" s="1"/>
  <c r="M54" i="98" s="1"/>
  <c r="M55" i="98" s="1"/>
  <c r="M56" i="98" s="1"/>
  <c r="M57" i="98" s="1"/>
  <c r="M58" i="98" s="1"/>
  <c r="M59" i="98" s="1"/>
  <c r="M60" i="98" s="1"/>
  <c r="M61" i="98" s="1"/>
  <c r="M62" i="98" s="1"/>
  <c r="M63" i="98" s="1"/>
  <c r="M64" i="98" s="1"/>
  <c r="M65" i="98" s="1"/>
  <c r="M66" i="98" s="1"/>
  <c r="M67" i="98" s="1"/>
  <c r="M68" i="98" s="1"/>
  <c r="M69" i="98" s="1"/>
  <c r="M70" i="98" s="1"/>
  <c r="M71" i="98" s="1"/>
  <c r="M72" i="98" s="1"/>
  <c r="M73" i="98" s="1"/>
  <c r="M74" i="98" s="1"/>
  <c r="M75" i="98" s="1"/>
  <c r="M76" i="98" s="1"/>
  <c r="M77" i="98" s="1"/>
  <c r="M78" i="98" s="1"/>
  <c r="M79" i="98" s="1"/>
  <c r="M80" i="98" s="1"/>
  <c r="M81" i="98" s="1"/>
  <c r="M82" i="98" s="1"/>
  <c r="M83" i="98" s="1"/>
  <c r="M84" i="98" s="1"/>
  <c r="M85" i="98" s="1"/>
  <c r="M86" i="98" s="1"/>
  <c r="M87" i="98" s="1"/>
  <c r="M88" i="98" s="1"/>
  <c r="M89" i="98" s="1"/>
  <c r="M90" i="98" s="1"/>
  <c r="M91" i="98" s="1"/>
  <c r="M92" i="98" s="1"/>
  <c r="M93" i="98" s="1"/>
  <c r="M94" i="98" s="1"/>
  <c r="M95" i="98" s="1"/>
  <c r="M96" i="98" s="1"/>
  <c r="M97" i="98" s="1"/>
  <c r="M98" i="98" s="1"/>
  <c r="M99" i="98" s="1"/>
  <c r="M100" i="98" s="1"/>
  <c r="M101" i="98" s="1"/>
  <c r="M102" i="98" s="1"/>
  <c r="M103" i="98" s="1"/>
  <c r="M104" i="98" s="1"/>
  <c r="M105" i="98" s="1"/>
  <c r="M106" i="98" s="1"/>
  <c r="M107" i="98" s="1"/>
  <c r="M108" i="98" s="1"/>
  <c r="M109" i="98" s="1"/>
  <c r="M110" i="98" s="1"/>
  <c r="M111" i="98" s="1"/>
  <c r="P8" i="98"/>
  <c r="O8" i="98"/>
  <c r="L8" i="98"/>
  <c r="K8" i="98"/>
  <c r="P13" i="95"/>
  <c r="P23" i="54"/>
  <c r="P13" i="69"/>
  <c r="C31" i="2"/>
  <c r="M20" i="100" l="1"/>
  <c r="M21" i="100" s="1"/>
  <c r="M22" i="100" s="1"/>
  <c r="M23" i="100" s="1"/>
  <c r="M24" i="100" s="1"/>
  <c r="M25" i="100" s="1"/>
  <c r="M26" i="100" s="1"/>
  <c r="M27" i="100" s="1"/>
  <c r="M28" i="100" s="1"/>
  <c r="M29" i="100" s="1"/>
  <c r="M30" i="100" s="1"/>
  <c r="M31" i="100" s="1"/>
  <c r="M32" i="100" s="1"/>
  <c r="M33" i="100" s="1"/>
  <c r="M34" i="100" s="1"/>
  <c r="M35" i="100" s="1"/>
  <c r="M36" i="100" s="1"/>
  <c r="M37" i="100" s="1"/>
  <c r="M38" i="100" s="1"/>
  <c r="M39" i="100" s="1"/>
  <c r="M40" i="100" s="1"/>
  <c r="M41" i="100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M62" i="100" s="1"/>
  <c r="M63" i="100" s="1"/>
  <c r="M64" i="100" s="1"/>
  <c r="M65" i="100" s="1"/>
  <c r="M66" i="100" s="1"/>
  <c r="M67" i="100" s="1"/>
  <c r="M68" i="100" s="1"/>
  <c r="M69" i="100" s="1"/>
  <c r="M70" i="100" s="1"/>
  <c r="M71" i="100" s="1"/>
  <c r="M72" i="100" s="1"/>
  <c r="M73" i="100" s="1"/>
  <c r="M74" i="100" s="1"/>
  <c r="M75" i="100" s="1"/>
  <c r="M76" i="100" s="1"/>
  <c r="M77" i="100" s="1"/>
  <c r="M78" i="100" s="1"/>
  <c r="M79" i="100" s="1"/>
  <c r="M80" i="100" s="1"/>
  <c r="M81" i="100" s="1"/>
  <c r="M82" i="100" s="1"/>
  <c r="M83" i="100" s="1"/>
  <c r="M84" i="100" s="1"/>
  <c r="M85" i="100" s="1"/>
  <c r="M86" i="100" s="1"/>
  <c r="M87" i="100" s="1"/>
  <c r="M88" i="100" s="1"/>
  <c r="M89" i="100" s="1"/>
  <c r="M90" i="100" s="1"/>
  <c r="M91" i="100" s="1"/>
  <c r="M92" i="100" s="1"/>
  <c r="M93" i="100" s="1"/>
  <c r="M94" i="100" s="1"/>
  <c r="M95" i="100" s="1"/>
  <c r="M96" i="100" s="1"/>
  <c r="M97" i="100" s="1"/>
  <c r="M98" i="100" s="1"/>
  <c r="M99" i="100" s="1"/>
  <c r="M100" i="100" s="1"/>
  <c r="M101" i="100" s="1"/>
  <c r="M102" i="100" s="1"/>
  <c r="M103" i="100" s="1"/>
  <c r="M104" i="100" s="1"/>
  <c r="M105" i="100" s="1"/>
  <c r="M106" i="100" s="1"/>
  <c r="M107" i="100" s="1"/>
  <c r="M108" i="100" s="1"/>
  <c r="M109" i="100" s="1"/>
  <c r="M110" i="100" s="1"/>
  <c r="M111" i="100" s="1"/>
  <c r="Q8" i="102"/>
  <c r="M8" i="103"/>
  <c r="Q8" i="103"/>
  <c r="Q8" i="101"/>
  <c r="M8" i="100"/>
  <c r="M8" i="99"/>
  <c r="M8" i="102"/>
  <c r="M8" i="98"/>
  <c r="Q8" i="98"/>
  <c r="Q8" i="100"/>
  <c r="M8" i="101"/>
  <c r="Q8" i="99"/>
  <c r="P14" i="93"/>
  <c r="C56" i="2" l="1"/>
  <c r="P56" i="2"/>
  <c r="O56" i="2"/>
  <c r="L56" i="2"/>
  <c r="K56" i="2"/>
  <c r="G56" i="2"/>
  <c r="I56" i="2" s="1"/>
  <c r="F56" i="2"/>
  <c r="E56" i="2"/>
  <c r="D56" i="2"/>
  <c r="P55" i="2"/>
  <c r="O55" i="2"/>
  <c r="L55" i="2"/>
  <c r="K55" i="2"/>
  <c r="G55" i="2"/>
  <c r="I55" i="2" s="1"/>
  <c r="F55" i="2"/>
  <c r="E55" i="2"/>
  <c r="D55" i="2"/>
  <c r="C55" i="2"/>
  <c r="P54" i="2"/>
  <c r="O54" i="2"/>
  <c r="L54" i="2"/>
  <c r="K54" i="2"/>
  <c r="G54" i="2"/>
  <c r="I54" i="2" s="1"/>
  <c r="F54" i="2"/>
  <c r="E54" i="2"/>
  <c r="D54" i="2"/>
  <c r="C54" i="2"/>
  <c r="P53" i="2"/>
  <c r="O53" i="2"/>
  <c r="L53" i="2"/>
  <c r="K53" i="2"/>
  <c r="G53" i="2"/>
  <c r="I53" i="2" s="1"/>
  <c r="F53" i="2"/>
  <c r="E53" i="2"/>
  <c r="D53" i="2"/>
  <c r="C53" i="2"/>
  <c r="P52" i="2"/>
  <c r="O52" i="2"/>
  <c r="L52" i="2"/>
  <c r="K52" i="2"/>
  <c r="G52" i="2"/>
  <c r="I52" i="2" s="1"/>
  <c r="F52" i="2"/>
  <c r="E52" i="2"/>
  <c r="D52" i="2"/>
  <c r="C52" i="2"/>
  <c r="P51" i="2"/>
  <c r="O51" i="2"/>
  <c r="L51" i="2"/>
  <c r="K51" i="2"/>
  <c r="G51" i="2"/>
  <c r="I51" i="2" s="1"/>
  <c r="F51" i="2"/>
  <c r="E51" i="2"/>
  <c r="D51" i="2"/>
  <c r="C51" i="2"/>
  <c r="P50" i="2"/>
  <c r="O50" i="2"/>
  <c r="L50" i="2"/>
  <c r="K50" i="2"/>
  <c r="G50" i="2"/>
  <c r="I50" i="2" s="1"/>
  <c r="F50" i="2"/>
  <c r="E50" i="2"/>
  <c r="D50" i="2"/>
  <c r="C50" i="2"/>
  <c r="P49" i="2"/>
  <c r="O49" i="2"/>
  <c r="L49" i="2"/>
  <c r="K49" i="2"/>
  <c r="G49" i="2"/>
  <c r="I49" i="2" s="1"/>
  <c r="F49" i="2"/>
  <c r="E49" i="2"/>
  <c r="D49" i="2"/>
  <c r="C49" i="2"/>
  <c r="P48" i="2"/>
  <c r="O48" i="2"/>
  <c r="L48" i="2"/>
  <c r="K48" i="2"/>
  <c r="G48" i="2"/>
  <c r="I48" i="2" s="1"/>
  <c r="F48" i="2"/>
  <c r="E48" i="2"/>
  <c r="D48" i="2"/>
  <c r="C48" i="2"/>
  <c r="P47" i="2"/>
  <c r="O47" i="2"/>
  <c r="L47" i="2"/>
  <c r="K47" i="2"/>
  <c r="G47" i="2"/>
  <c r="F47" i="2"/>
  <c r="E47" i="2"/>
  <c r="D47" i="2"/>
  <c r="C47" i="2"/>
  <c r="Q53" i="2" l="1"/>
  <c r="Q50" i="2"/>
  <c r="Q56" i="2"/>
  <c r="Q55" i="2"/>
  <c r="Q54" i="2"/>
  <c r="Q52" i="2"/>
  <c r="Q51" i="2"/>
  <c r="Q49" i="2"/>
  <c r="Q48" i="2"/>
  <c r="Q47" i="2"/>
  <c r="I47" i="2"/>
  <c r="O46" i="2"/>
  <c r="L46" i="2"/>
  <c r="K46" i="2"/>
  <c r="G46" i="2"/>
  <c r="I46" i="2" s="1"/>
  <c r="F46" i="2"/>
  <c r="E46" i="2"/>
  <c r="D46" i="2"/>
  <c r="C46" i="2"/>
  <c r="P45" i="2"/>
  <c r="O45" i="2"/>
  <c r="L45" i="2"/>
  <c r="K45" i="2"/>
  <c r="G45" i="2"/>
  <c r="I45" i="2" s="1"/>
  <c r="F45" i="2"/>
  <c r="E45" i="2"/>
  <c r="D45" i="2"/>
  <c r="C45" i="2"/>
  <c r="M46" i="2" l="1"/>
  <c r="Q45" i="2"/>
  <c r="Q12" i="97" l="1"/>
  <c r="Q13" i="97" s="1"/>
  <c r="Q14" i="97" s="1"/>
  <c r="Q15" i="97" s="1"/>
  <c r="Q16" i="97" s="1"/>
  <c r="Q17" i="97" s="1"/>
  <c r="Q18" i="97" s="1"/>
  <c r="Q19" i="97" s="1"/>
  <c r="Q20" i="97" s="1"/>
  <c r="Q21" i="97" s="1"/>
  <c r="Q22" i="97" s="1"/>
  <c r="Q23" i="97" s="1"/>
  <c r="Q24" i="97" s="1"/>
  <c r="Q25" i="97" s="1"/>
  <c r="Q26" i="97" s="1"/>
  <c r="Q27" i="97" s="1"/>
  <c r="Q28" i="97" s="1"/>
  <c r="Q29" i="97" s="1"/>
  <c r="Q30" i="97" s="1"/>
  <c r="Q31" i="97" s="1"/>
  <c r="Q32" i="97" s="1"/>
  <c r="Q33" i="97" s="1"/>
  <c r="Q34" i="97" s="1"/>
  <c r="Q35" i="97" s="1"/>
  <c r="Q36" i="97" s="1"/>
  <c r="Q37" i="97" s="1"/>
  <c r="Q38" i="97" s="1"/>
  <c r="Q39" i="97" s="1"/>
  <c r="Q40" i="97" s="1"/>
  <c r="Q41" i="97" s="1"/>
  <c r="Q42" i="97" s="1"/>
  <c r="Q43" i="97" s="1"/>
  <c r="Q44" i="97" s="1"/>
  <c r="Q45" i="97" s="1"/>
  <c r="Q46" i="97" s="1"/>
  <c r="Q47" i="97" s="1"/>
  <c r="Q48" i="97" s="1"/>
  <c r="Q49" i="97" s="1"/>
  <c r="Q50" i="97" s="1"/>
  <c r="Q51" i="97" s="1"/>
  <c r="Q52" i="97" s="1"/>
  <c r="Q53" i="97" s="1"/>
  <c r="Q54" i="97" s="1"/>
  <c r="Q55" i="97" s="1"/>
  <c r="Q56" i="97" s="1"/>
  <c r="Q57" i="97" s="1"/>
  <c r="Q58" i="97" s="1"/>
  <c r="Q59" i="97" s="1"/>
  <c r="Q60" i="97" s="1"/>
  <c r="Q61" i="97" s="1"/>
  <c r="Q62" i="97" s="1"/>
  <c r="Q63" i="97" s="1"/>
  <c r="Q64" i="97" s="1"/>
  <c r="Q65" i="97" s="1"/>
  <c r="Q66" i="97" s="1"/>
  <c r="Q67" i="97" s="1"/>
  <c r="Q68" i="97" s="1"/>
  <c r="Q69" i="97" s="1"/>
  <c r="Q70" i="97" s="1"/>
  <c r="Q71" i="97" s="1"/>
  <c r="Q72" i="97" s="1"/>
  <c r="Q73" i="97" s="1"/>
  <c r="Q74" i="97" s="1"/>
  <c r="Q75" i="97" s="1"/>
  <c r="Q76" i="97" s="1"/>
  <c r="Q77" i="97" s="1"/>
  <c r="Q78" i="97" s="1"/>
  <c r="Q79" i="97" s="1"/>
  <c r="Q80" i="97" s="1"/>
  <c r="Q81" i="97" s="1"/>
  <c r="Q82" i="97" s="1"/>
  <c r="Q83" i="97" s="1"/>
  <c r="Q84" i="97" s="1"/>
  <c r="Q85" i="97" s="1"/>
  <c r="Q86" i="97" s="1"/>
  <c r="Q87" i="97" s="1"/>
  <c r="Q88" i="97" s="1"/>
  <c r="Q89" i="97" s="1"/>
  <c r="Q90" i="97" s="1"/>
  <c r="Q91" i="97" s="1"/>
  <c r="Q92" i="97" s="1"/>
  <c r="Q93" i="97" s="1"/>
  <c r="Q94" i="97" s="1"/>
  <c r="Q95" i="97" s="1"/>
  <c r="Q96" i="97" s="1"/>
  <c r="Q97" i="97" s="1"/>
  <c r="Q98" i="97" s="1"/>
  <c r="Q99" i="97" s="1"/>
  <c r="Q100" i="97" s="1"/>
  <c r="Q101" i="97" s="1"/>
  <c r="Q102" i="97" s="1"/>
  <c r="Q103" i="97" s="1"/>
  <c r="Q104" i="97" s="1"/>
  <c r="Q105" i="97" s="1"/>
  <c r="Q106" i="97" s="1"/>
  <c r="Q107" i="97" s="1"/>
  <c r="Q108" i="97" s="1"/>
  <c r="Q109" i="97" s="1"/>
  <c r="Q110" i="97" s="1"/>
  <c r="Q111" i="97" s="1"/>
  <c r="M12" i="97"/>
  <c r="M13" i="97" s="1"/>
  <c r="M14" i="97" s="1"/>
  <c r="M15" i="97" s="1"/>
  <c r="M16" i="97" s="1"/>
  <c r="M17" i="97" s="1"/>
  <c r="M18" i="97" s="1"/>
  <c r="M19" i="97" s="1"/>
  <c r="M20" i="97" s="1"/>
  <c r="M21" i="97" s="1"/>
  <c r="M22" i="97" s="1"/>
  <c r="M23" i="97" s="1"/>
  <c r="M24" i="97" s="1"/>
  <c r="M25" i="97" s="1"/>
  <c r="M26" i="97" s="1"/>
  <c r="M27" i="97" s="1"/>
  <c r="M28" i="97" s="1"/>
  <c r="M29" i="97" s="1"/>
  <c r="M30" i="97" s="1"/>
  <c r="M31" i="97" s="1"/>
  <c r="M32" i="97" s="1"/>
  <c r="M33" i="97" s="1"/>
  <c r="M34" i="97" s="1"/>
  <c r="M35" i="97" s="1"/>
  <c r="M36" i="97" s="1"/>
  <c r="M37" i="97" s="1"/>
  <c r="M38" i="97" s="1"/>
  <c r="M39" i="97" s="1"/>
  <c r="M40" i="97" s="1"/>
  <c r="M41" i="97" s="1"/>
  <c r="M42" i="97" s="1"/>
  <c r="M43" i="97" s="1"/>
  <c r="M44" i="97" s="1"/>
  <c r="M45" i="97" s="1"/>
  <c r="M46" i="97" s="1"/>
  <c r="M47" i="97" s="1"/>
  <c r="M48" i="97" s="1"/>
  <c r="M49" i="97" s="1"/>
  <c r="M50" i="97" s="1"/>
  <c r="M51" i="97" s="1"/>
  <c r="M52" i="97" s="1"/>
  <c r="M53" i="97" s="1"/>
  <c r="M54" i="97" s="1"/>
  <c r="M55" i="97" s="1"/>
  <c r="M56" i="97" s="1"/>
  <c r="M57" i="97" s="1"/>
  <c r="M58" i="97" s="1"/>
  <c r="M59" i="97" s="1"/>
  <c r="M60" i="97" s="1"/>
  <c r="M61" i="97" s="1"/>
  <c r="M62" i="97" s="1"/>
  <c r="M63" i="97" s="1"/>
  <c r="M64" i="97" s="1"/>
  <c r="M65" i="97" s="1"/>
  <c r="M66" i="97" s="1"/>
  <c r="M67" i="97" s="1"/>
  <c r="M68" i="97" s="1"/>
  <c r="M69" i="97" s="1"/>
  <c r="M70" i="97" s="1"/>
  <c r="M71" i="97" s="1"/>
  <c r="M72" i="97" s="1"/>
  <c r="M73" i="97" s="1"/>
  <c r="M74" i="97" s="1"/>
  <c r="M75" i="97" s="1"/>
  <c r="M76" i="97" s="1"/>
  <c r="M77" i="97" s="1"/>
  <c r="M78" i="97" s="1"/>
  <c r="M79" i="97" s="1"/>
  <c r="M80" i="97" s="1"/>
  <c r="M81" i="97" s="1"/>
  <c r="M82" i="97" s="1"/>
  <c r="M83" i="97" s="1"/>
  <c r="M84" i="97" s="1"/>
  <c r="M85" i="97" s="1"/>
  <c r="M86" i="97" s="1"/>
  <c r="M87" i="97" s="1"/>
  <c r="M88" i="97" s="1"/>
  <c r="M89" i="97" s="1"/>
  <c r="M90" i="97" s="1"/>
  <c r="M91" i="97" s="1"/>
  <c r="M92" i="97" s="1"/>
  <c r="M93" i="97" s="1"/>
  <c r="M94" i="97" s="1"/>
  <c r="M95" i="97" s="1"/>
  <c r="M96" i="97" s="1"/>
  <c r="M97" i="97" s="1"/>
  <c r="M98" i="97" s="1"/>
  <c r="M99" i="97" s="1"/>
  <c r="M100" i="97" s="1"/>
  <c r="M101" i="97" s="1"/>
  <c r="M102" i="97" s="1"/>
  <c r="M103" i="97" s="1"/>
  <c r="M104" i="97" s="1"/>
  <c r="M105" i="97" s="1"/>
  <c r="M106" i="97" s="1"/>
  <c r="M107" i="97" s="1"/>
  <c r="M108" i="97" s="1"/>
  <c r="M109" i="97" s="1"/>
  <c r="M110" i="97" s="1"/>
  <c r="M111" i="97" s="1"/>
  <c r="P8" i="97"/>
  <c r="O8" i="97"/>
  <c r="L8" i="97"/>
  <c r="K8" i="97"/>
  <c r="Q12" i="96"/>
  <c r="Q13" i="96" s="1"/>
  <c r="Q14" i="96" s="1"/>
  <c r="Q15" i="96" s="1"/>
  <c r="Q16" i="96" s="1"/>
  <c r="Q17" i="96" s="1"/>
  <c r="Q18" i="96" s="1"/>
  <c r="Q19" i="96" s="1"/>
  <c r="Q20" i="96" s="1"/>
  <c r="Q21" i="96" s="1"/>
  <c r="Q22" i="96" s="1"/>
  <c r="Q23" i="96" s="1"/>
  <c r="Q24" i="96" s="1"/>
  <c r="Q25" i="96" s="1"/>
  <c r="Q26" i="96" s="1"/>
  <c r="Q27" i="96" s="1"/>
  <c r="Q28" i="96" s="1"/>
  <c r="Q29" i="96" s="1"/>
  <c r="Q30" i="96" s="1"/>
  <c r="Q31" i="96" s="1"/>
  <c r="Q32" i="96" s="1"/>
  <c r="Q33" i="96" s="1"/>
  <c r="Q34" i="96" s="1"/>
  <c r="Q35" i="96" s="1"/>
  <c r="Q36" i="96" s="1"/>
  <c r="Q37" i="96" s="1"/>
  <c r="Q38" i="96" s="1"/>
  <c r="Q39" i="96" s="1"/>
  <c r="Q40" i="96" s="1"/>
  <c r="Q41" i="96" s="1"/>
  <c r="Q42" i="96" s="1"/>
  <c r="Q43" i="96" s="1"/>
  <c r="Q44" i="96" s="1"/>
  <c r="Q45" i="96" s="1"/>
  <c r="Q46" i="96" s="1"/>
  <c r="Q47" i="96" s="1"/>
  <c r="Q48" i="96" s="1"/>
  <c r="Q49" i="96" s="1"/>
  <c r="Q50" i="96" s="1"/>
  <c r="Q51" i="96" s="1"/>
  <c r="Q52" i="96" s="1"/>
  <c r="Q53" i="96" s="1"/>
  <c r="Q54" i="96" s="1"/>
  <c r="Q55" i="96" s="1"/>
  <c r="Q56" i="96" s="1"/>
  <c r="Q57" i="96" s="1"/>
  <c r="Q58" i="96" s="1"/>
  <c r="Q59" i="96" s="1"/>
  <c r="Q60" i="96" s="1"/>
  <c r="Q61" i="96" s="1"/>
  <c r="Q62" i="96" s="1"/>
  <c r="Q63" i="96" s="1"/>
  <c r="Q64" i="96" s="1"/>
  <c r="Q65" i="96" s="1"/>
  <c r="Q66" i="96" s="1"/>
  <c r="Q67" i="96" s="1"/>
  <c r="Q68" i="96" s="1"/>
  <c r="Q69" i="96" s="1"/>
  <c r="Q70" i="96" s="1"/>
  <c r="Q71" i="96" s="1"/>
  <c r="Q72" i="96" s="1"/>
  <c r="Q73" i="96" s="1"/>
  <c r="Q74" i="96" s="1"/>
  <c r="Q75" i="96" s="1"/>
  <c r="Q76" i="96" s="1"/>
  <c r="Q77" i="96" s="1"/>
  <c r="Q78" i="96" s="1"/>
  <c r="Q79" i="96" s="1"/>
  <c r="Q80" i="96" s="1"/>
  <c r="Q81" i="96" s="1"/>
  <c r="Q82" i="96" s="1"/>
  <c r="Q83" i="96" s="1"/>
  <c r="Q84" i="96" s="1"/>
  <c r="Q85" i="96" s="1"/>
  <c r="Q86" i="96" s="1"/>
  <c r="Q87" i="96" s="1"/>
  <c r="Q88" i="96" s="1"/>
  <c r="Q89" i="96" s="1"/>
  <c r="Q90" i="96" s="1"/>
  <c r="Q91" i="96" s="1"/>
  <c r="Q92" i="96" s="1"/>
  <c r="Q93" i="96" s="1"/>
  <c r="Q94" i="96" s="1"/>
  <c r="Q95" i="96" s="1"/>
  <c r="Q96" i="96" s="1"/>
  <c r="Q97" i="96" s="1"/>
  <c r="Q98" i="96" s="1"/>
  <c r="Q99" i="96" s="1"/>
  <c r="Q100" i="96" s="1"/>
  <c r="Q101" i="96" s="1"/>
  <c r="Q102" i="96" s="1"/>
  <c r="Q103" i="96" s="1"/>
  <c r="Q104" i="96" s="1"/>
  <c r="Q105" i="96" s="1"/>
  <c r="Q106" i="96" s="1"/>
  <c r="Q107" i="96" s="1"/>
  <c r="Q108" i="96" s="1"/>
  <c r="Q109" i="96" s="1"/>
  <c r="Q110" i="96" s="1"/>
  <c r="Q111" i="96" s="1"/>
  <c r="M12" i="96"/>
  <c r="M13" i="96" s="1"/>
  <c r="M14" i="96" s="1"/>
  <c r="M15" i="96" s="1"/>
  <c r="M16" i="96" s="1"/>
  <c r="M17" i="96" s="1"/>
  <c r="M18" i="96" s="1"/>
  <c r="M19" i="96" s="1"/>
  <c r="M20" i="96" s="1"/>
  <c r="M21" i="96" s="1"/>
  <c r="M22" i="96" s="1"/>
  <c r="M23" i="96" s="1"/>
  <c r="M24" i="96" s="1"/>
  <c r="M25" i="96" s="1"/>
  <c r="M26" i="96" s="1"/>
  <c r="M27" i="96" s="1"/>
  <c r="M28" i="96" s="1"/>
  <c r="M29" i="96" s="1"/>
  <c r="M30" i="96" s="1"/>
  <c r="M31" i="96" s="1"/>
  <c r="M32" i="96" s="1"/>
  <c r="M33" i="96" s="1"/>
  <c r="M34" i="96" s="1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59" i="96" s="1"/>
  <c r="M60" i="96" s="1"/>
  <c r="M61" i="96" s="1"/>
  <c r="M62" i="96" s="1"/>
  <c r="M63" i="96" s="1"/>
  <c r="M64" i="96" s="1"/>
  <c r="M65" i="96" s="1"/>
  <c r="M66" i="96" s="1"/>
  <c r="M67" i="96" s="1"/>
  <c r="M68" i="96" s="1"/>
  <c r="M69" i="96" s="1"/>
  <c r="M70" i="96" s="1"/>
  <c r="M71" i="96" s="1"/>
  <c r="M72" i="96" s="1"/>
  <c r="M73" i="96" s="1"/>
  <c r="M74" i="96" s="1"/>
  <c r="M75" i="96" s="1"/>
  <c r="M76" i="96" s="1"/>
  <c r="M77" i="96" s="1"/>
  <c r="M78" i="96" s="1"/>
  <c r="M79" i="96" s="1"/>
  <c r="M80" i="96" s="1"/>
  <c r="M81" i="96" s="1"/>
  <c r="M82" i="96" s="1"/>
  <c r="M83" i="96" s="1"/>
  <c r="M84" i="96" s="1"/>
  <c r="M85" i="96" s="1"/>
  <c r="M86" i="96" s="1"/>
  <c r="M87" i="96" s="1"/>
  <c r="M88" i="96" s="1"/>
  <c r="M89" i="96" s="1"/>
  <c r="M90" i="96" s="1"/>
  <c r="M91" i="96" s="1"/>
  <c r="M92" i="96" s="1"/>
  <c r="M93" i="96" s="1"/>
  <c r="M94" i="96" s="1"/>
  <c r="M95" i="96" s="1"/>
  <c r="M96" i="96" s="1"/>
  <c r="M97" i="96" s="1"/>
  <c r="M98" i="96" s="1"/>
  <c r="M99" i="96" s="1"/>
  <c r="M100" i="96" s="1"/>
  <c r="M101" i="96" s="1"/>
  <c r="M102" i="96" s="1"/>
  <c r="M103" i="96" s="1"/>
  <c r="M104" i="96" s="1"/>
  <c r="M105" i="96" s="1"/>
  <c r="M106" i="96" s="1"/>
  <c r="M107" i="96" s="1"/>
  <c r="M108" i="96" s="1"/>
  <c r="M109" i="96" s="1"/>
  <c r="M110" i="96" s="1"/>
  <c r="M111" i="96" s="1"/>
  <c r="P8" i="96"/>
  <c r="O8" i="96"/>
  <c r="L8" i="96"/>
  <c r="K8" i="96"/>
  <c r="Q12" i="95"/>
  <c r="Q13" i="95" s="1"/>
  <c r="Q14" i="95" s="1"/>
  <c r="Q15" i="95" s="1"/>
  <c r="Q16" i="95" s="1"/>
  <c r="Q17" i="95" s="1"/>
  <c r="Q18" i="95" s="1"/>
  <c r="Q19" i="95" s="1"/>
  <c r="Q20" i="95" s="1"/>
  <c r="Q21" i="95" s="1"/>
  <c r="Q22" i="95" s="1"/>
  <c r="Q23" i="95" s="1"/>
  <c r="Q24" i="95" s="1"/>
  <c r="Q25" i="95" s="1"/>
  <c r="Q26" i="95" s="1"/>
  <c r="Q27" i="95" s="1"/>
  <c r="Q28" i="95" s="1"/>
  <c r="Q29" i="95" s="1"/>
  <c r="Q30" i="95" s="1"/>
  <c r="Q31" i="95" s="1"/>
  <c r="Q32" i="95" s="1"/>
  <c r="Q33" i="95" s="1"/>
  <c r="Q34" i="95" s="1"/>
  <c r="Q35" i="95" s="1"/>
  <c r="Q36" i="95" s="1"/>
  <c r="Q37" i="95" s="1"/>
  <c r="Q38" i="95" s="1"/>
  <c r="Q39" i="95" s="1"/>
  <c r="Q40" i="95" s="1"/>
  <c r="Q41" i="95" s="1"/>
  <c r="Q42" i="95" s="1"/>
  <c r="Q43" i="95" s="1"/>
  <c r="Q44" i="95" s="1"/>
  <c r="Q45" i="95" s="1"/>
  <c r="Q46" i="95" s="1"/>
  <c r="Q47" i="95" s="1"/>
  <c r="Q48" i="95" s="1"/>
  <c r="Q49" i="95" s="1"/>
  <c r="Q50" i="95" s="1"/>
  <c r="Q51" i="95" s="1"/>
  <c r="Q52" i="95" s="1"/>
  <c r="Q53" i="95" s="1"/>
  <c r="Q54" i="95" s="1"/>
  <c r="Q55" i="95" s="1"/>
  <c r="Q56" i="95" s="1"/>
  <c r="Q57" i="95" s="1"/>
  <c r="Q58" i="95" s="1"/>
  <c r="Q59" i="95" s="1"/>
  <c r="Q60" i="95" s="1"/>
  <c r="Q61" i="95" s="1"/>
  <c r="Q62" i="95" s="1"/>
  <c r="Q63" i="95" s="1"/>
  <c r="Q64" i="95" s="1"/>
  <c r="Q65" i="95" s="1"/>
  <c r="Q66" i="95" s="1"/>
  <c r="Q67" i="95" s="1"/>
  <c r="Q68" i="95" s="1"/>
  <c r="Q69" i="95" s="1"/>
  <c r="Q70" i="95" s="1"/>
  <c r="Q71" i="95" s="1"/>
  <c r="Q72" i="95" s="1"/>
  <c r="Q73" i="95" s="1"/>
  <c r="Q74" i="95" s="1"/>
  <c r="Q75" i="95" s="1"/>
  <c r="Q76" i="95" s="1"/>
  <c r="Q77" i="95" s="1"/>
  <c r="Q78" i="95" s="1"/>
  <c r="Q79" i="95" s="1"/>
  <c r="Q80" i="95" s="1"/>
  <c r="Q81" i="95" s="1"/>
  <c r="Q82" i="95" s="1"/>
  <c r="Q83" i="95" s="1"/>
  <c r="Q84" i="95" s="1"/>
  <c r="Q85" i="95" s="1"/>
  <c r="Q86" i="95" s="1"/>
  <c r="Q87" i="95" s="1"/>
  <c r="Q88" i="95" s="1"/>
  <c r="Q89" i="95" s="1"/>
  <c r="Q90" i="95" s="1"/>
  <c r="Q91" i="95" s="1"/>
  <c r="Q92" i="95" s="1"/>
  <c r="Q93" i="95" s="1"/>
  <c r="Q94" i="95" s="1"/>
  <c r="Q95" i="95" s="1"/>
  <c r="Q96" i="95" s="1"/>
  <c r="Q97" i="95" s="1"/>
  <c r="Q98" i="95" s="1"/>
  <c r="Q99" i="95" s="1"/>
  <c r="Q100" i="95" s="1"/>
  <c r="Q101" i="95" s="1"/>
  <c r="Q102" i="95" s="1"/>
  <c r="Q103" i="95" s="1"/>
  <c r="Q104" i="95" s="1"/>
  <c r="Q105" i="95" s="1"/>
  <c r="Q106" i="95" s="1"/>
  <c r="Q107" i="95" s="1"/>
  <c r="Q108" i="95" s="1"/>
  <c r="Q109" i="95" s="1"/>
  <c r="Q110" i="95" s="1"/>
  <c r="Q111" i="95" s="1"/>
  <c r="M12" i="95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M72" i="95" s="1"/>
  <c r="M73" i="95" s="1"/>
  <c r="M74" i="95" s="1"/>
  <c r="M75" i="95" s="1"/>
  <c r="M76" i="95" s="1"/>
  <c r="M77" i="95" s="1"/>
  <c r="M78" i="95" s="1"/>
  <c r="M79" i="95" s="1"/>
  <c r="M80" i="95" s="1"/>
  <c r="M81" i="95" s="1"/>
  <c r="M82" i="95" s="1"/>
  <c r="M83" i="95" s="1"/>
  <c r="M84" i="95" s="1"/>
  <c r="M85" i="95" s="1"/>
  <c r="M86" i="95" s="1"/>
  <c r="M87" i="95" s="1"/>
  <c r="M88" i="95" s="1"/>
  <c r="M89" i="95" s="1"/>
  <c r="M90" i="95" s="1"/>
  <c r="M91" i="95" s="1"/>
  <c r="M92" i="95" s="1"/>
  <c r="M93" i="95" s="1"/>
  <c r="M94" i="95" s="1"/>
  <c r="M95" i="95" s="1"/>
  <c r="M96" i="95" s="1"/>
  <c r="M97" i="95" s="1"/>
  <c r="M98" i="95" s="1"/>
  <c r="M99" i="95" s="1"/>
  <c r="M100" i="95" s="1"/>
  <c r="M101" i="95" s="1"/>
  <c r="M102" i="95" s="1"/>
  <c r="M103" i="95" s="1"/>
  <c r="M104" i="95" s="1"/>
  <c r="M105" i="95" s="1"/>
  <c r="M106" i="95" s="1"/>
  <c r="M107" i="95" s="1"/>
  <c r="M108" i="95" s="1"/>
  <c r="M109" i="95" s="1"/>
  <c r="M110" i="95" s="1"/>
  <c r="M111" i="95" s="1"/>
  <c r="P8" i="95"/>
  <c r="O8" i="95"/>
  <c r="L8" i="95"/>
  <c r="K8" i="95"/>
  <c r="Q12" i="94"/>
  <c r="Q13" i="94" s="1"/>
  <c r="Q14" i="94" s="1"/>
  <c r="Q15" i="94" s="1"/>
  <c r="Q16" i="94" s="1"/>
  <c r="Q17" i="94" s="1"/>
  <c r="Q18" i="94" s="1"/>
  <c r="Q19" i="94" s="1"/>
  <c r="Q20" i="94" s="1"/>
  <c r="Q21" i="94" s="1"/>
  <c r="Q22" i="94" s="1"/>
  <c r="Q23" i="94" s="1"/>
  <c r="Q24" i="94" s="1"/>
  <c r="Q25" i="94" s="1"/>
  <c r="Q26" i="94" s="1"/>
  <c r="Q27" i="94" s="1"/>
  <c r="Q28" i="94" s="1"/>
  <c r="Q29" i="94" s="1"/>
  <c r="Q30" i="94" s="1"/>
  <c r="Q31" i="94" s="1"/>
  <c r="Q32" i="94" s="1"/>
  <c r="Q33" i="94" s="1"/>
  <c r="Q34" i="94" s="1"/>
  <c r="Q35" i="94" s="1"/>
  <c r="Q36" i="94" s="1"/>
  <c r="Q37" i="94" s="1"/>
  <c r="Q38" i="94" s="1"/>
  <c r="Q39" i="94" s="1"/>
  <c r="Q40" i="94" s="1"/>
  <c r="Q41" i="94" s="1"/>
  <c r="Q42" i="94" s="1"/>
  <c r="Q43" i="94" s="1"/>
  <c r="Q44" i="94" s="1"/>
  <c r="Q45" i="94" s="1"/>
  <c r="Q46" i="94" s="1"/>
  <c r="Q47" i="94" s="1"/>
  <c r="Q48" i="94" s="1"/>
  <c r="Q49" i="94" s="1"/>
  <c r="Q50" i="94" s="1"/>
  <c r="Q51" i="94" s="1"/>
  <c r="Q52" i="94" s="1"/>
  <c r="Q53" i="94" s="1"/>
  <c r="Q54" i="94" s="1"/>
  <c r="Q55" i="94" s="1"/>
  <c r="Q56" i="94" s="1"/>
  <c r="Q57" i="94" s="1"/>
  <c r="Q58" i="94" s="1"/>
  <c r="Q59" i="94" s="1"/>
  <c r="Q60" i="94" s="1"/>
  <c r="Q61" i="94" s="1"/>
  <c r="Q62" i="94" s="1"/>
  <c r="Q63" i="94" s="1"/>
  <c r="Q64" i="94" s="1"/>
  <c r="Q65" i="94" s="1"/>
  <c r="Q66" i="94" s="1"/>
  <c r="Q67" i="94" s="1"/>
  <c r="Q68" i="94" s="1"/>
  <c r="Q69" i="94" s="1"/>
  <c r="Q70" i="94" s="1"/>
  <c r="Q71" i="94" s="1"/>
  <c r="Q72" i="94" s="1"/>
  <c r="Q73" i="94" s="1"/>
  <c r="Q74" i="94" s="1"/>
  <c r="Q75" i="94" s="1"/>
  <c r="Q76" i="94" s="1"/>
  <c r="Q77" i="94" s="1"/>
  <c r="Q78" i="94" s="1"/>
  <c r="Q79" i="94" s="1"/>
  <c r="Q80" i="94" s="1"/>
  <c r="Q81" i="94" s="1"/>
  <c r="Q82" i="94" s="1"/>
  <c r="Q83" i="94" s="1"/>
  <c r="Q84" i="94" s="1"/>
  <c r="Q85" i="94" s="1"/>
  <c r="Q86" i="94" s="1"/>
  <c r="Q87" i="94" s="1"/>
  <c r="Q88" i="94" s="1"/>
  <c r="Q89" i="94" s="1"/>
  <c r="Q90" i="94" s="1"/>
  <c r="Q91" i="94" s="1"/>
  <c r="Q92" i="94" s="1"/>
  <c r="Q93" i="94" s="1"/>
  <c r="Q94" i="94" s="1"/>
  <c r="Q95" i="94" s="1"/>
  <c r="Q96" i="94" s="1"/>
  <c r="Q97" i="94" s="1"/>
  <c r="Q98" i="94" s="1"/>
  <c r="Q99" i="94" s="1"/>
  <c r="Q100" i="94" s="1"/>
  <c r="Q101" i="94" s="1"/>
  <c r="Q102" i="94" s="1"/>
  <c r="Q103" i="94" s="1"/>
  <c r="Q104" i="94" s="1"/>
  <c r="Q105" i="94" s="1"/>
  <c r="Q106" i="94" s="1"/>
  <c r="Q107" i="94" s="1"/>
  <c r="Q108" i="94" s="1"/>
  <c r="Q109" i="94" s="1"/>
  <c r="Q110" i="94" s="1"/>
  <c r="Q111" i="94" s="1"/>
  <c r="M12" i="94"/>
  <c r="M13" i="94" s="1"/>
  <c r="M14" i="94" s="1"/>
  <c r="M15" i="94" s="1"/>
  <c r="M16" i="94" s="1"/>
  <c r="M17" i="94" s="1"/>
  <c r="M18" i="94" s="1"/>
  <c r="M19" i="94" s="1"/>
  <c r="M20" i="94" s="1"/>
  <c r="M21" i="94" s="1"/>
  <c r="M22" i="94" s="1"/>
  <c r="M23" i="94" s="1"/>
  <c r="M24" i="94" s="1"/>
  <c r="M25" i="94" s="1"/>
  <c r="M26" i="94" s="1"/>
  <c r="M27" i="94" s="1"/>
  <c r="M28" i="94" s="1"/>
  <c r="M29" i="94" s="1"/>
  <c r="M30" i="94" s="1"/>
  <c r="M31" i="94" s="1"/>
  <c r="M32" i="94" s="1"/>
  <c r="M33" i="94" s="1"/>
  <c r="M34" i="94" s="1"/>
  <c r="M35" i="94" s="1"/>
  <c r="M36" i="94" s="1"/>
  <c r="M37" i="94" s="1"/>
  <c r="M38" i="94" s="1"/>
  <c r="M39" i="94" s="1"/>
  <c r="M40" i="94" s="1"/>
  <c r="M41" i="94" s="1"/>
  <c r="M42" i="94" s="1"/>
  <c r="M43" i="94" s="1"/>
  <c r="M44" i="94" s="1"/>
  <c r="M45" i="94" s="1"/>
  <c r="M46" i="94" s="1"/>
  <c r="M47" i="94" s="1"/>
  <c r="M48" i="94" s="1"/>
  <c r="M49" i="94" s="1"/>
  <c r="M50" i="94" s="1"/>
  <c r="M51" i="94" s="1"/>
  <c r="M52" i="94" s="1"/>
  <c r="M53" i="94" s="1"/>
  <c r="M54" i="94" s="1"/>
  <c r="M55" i="94" s="1"/>
  <c r="M56" i="94" s="1"/>
  <c r="M57" i="94" s="1"/>
  <c r="M58" i="94" s="1"/>
  <c r="M59" i="94" s="1"/>
  <c r="M60" i="94" s="1"/>
  <c r="M61" i="94" s="1"/>
  <c r="M62" i="94" s="1"/>
  <c r="M63" i="94" s="1"/>
  <c r="M64" i="94" s="1"/>
  <c r="M65" i="94" s="1"/>
  <c r="M66" i="94" s="1"/>
  <c r="M67" i="94" s="1"/>
  <c r="M68" i="94" s="1"/>
  <c r="M69" i="94" s="1"/>
  <c r="M70" i="94" s="1"/>
  <c r="M71" i="94" s="1"/>
  <c r="M72" i="94" s="1"/>
  <c r="M73" i="94" s="1"/>
  <c r="M74" i="94" s="1"/>
  <c r="M75" i="94" s="1"/>
  <c r="M76" i="94" s="1"/>
  <c r="M77" i="94" s="1"/>
  <c r="M78" i="94" s="1"/>
  <c r="M79" i="94" s="1"/>
  <c r="M80" i="94" s="1"/>
  <c r="M81" i="94" s="1"/>
  <c r="M82" i="94" s="1"/>
  <c r="M83" i="94" s="1"/>
  <c r="M84" i="94" s="1"/>
  <c r="M85" i="94" s="1"/>
  <c r="M86" i="94" s="1"/>
  <c r="M87" i="94" s="1"/>
  <c r="M88" i="94" s="1"/>
  <c r="M89" i="94" s="1"/>
  <c r="M90" i="94" s="1"/>
  <c r="M91" i="94" s="1"/>
  <c r="M92" i="94" s="1"/>
  <c r="M93" i="94" s="1"/>
  <c r="M94" i="94" s="1"/>
  <c r="M95" i="94" s="1"/>
  <c r="M96" i="94" s="1"/>
  <c r="M97" i="94" s="1"/>
  <c r="M98" i="94" s="1"/>
  <c r="M99" i="94" s="1"/>
  <c r="M100" i="94" s="1"/>
  <c r="M101" i="94" s="1"/>
  <c r="M102" i="94" s="1"/>
  <c r="M103" i="94" s="1"/>
  <c r="M104" i="94" s="1"/>
  <c r="M105" i="94" s="1"/>
  <c r="M106" i="94" s="1"/>
  <c r="M107" i="94" s="1"/>
  <c r="M108" i="94" s="1"/>
  <c r="M109" i="94" s="1"/>
  <c r="M110" i="94" s="1"/>
  <c r="M111" i="94" s="1"/>
  <c r="P8" i="94"/>
  <c r="O8" i="94"/>
  <c r="L8" i="94"/>
  <c r="K8" i="94"/>
  <c r="Q12" i="93"/>
  <c r="Q13" i="93" s="1"/>
  <c r="Q14" i="93" s="1"/>
  <c r="Q15" i="93" s="1"/>
  <c r="Q16" i="93" s="1"/>
  <c r="Q17" i="93" s="1"/>
  <c r="Q18" i="93" s="1"/>
  <c r="Q19" i="93" s="1"/>
  <c r="Q20" i="93" s="1"/>
  <c r="Q21" i="93" s="1"/>
  <c r="Q22" i="93" s="1"/>
  <c r="Q23" i="93" s="1"/>
  <c r="Q24" i="93" s="1"/>
  <c r="Q25" i="93" s="1"/>
  <c r="Q26" i="93" s="1"/>
  <c r="Q27" i="93" s="1"/>
  <c r="Q28" i="93" s="1"/>
  <c r="Q29" i="93" s="1"/>
  <c r="Q30" i="93" s="1"/>
  <c r="Q31" i="93" s="1"/>
  <c r="Q32" i="93" s="1"/>
  <c r="Q33" i="93" s="1"/>
  <c r="Q34" i="93" s="1"/>
  <c r="Q35" i="93" s="1"/>
  <c r="Q36" i="93" s="1"/>
  <c r="Q37" i="93" s="1"/>
  <c r="Q38" i="93" s="1"/>
  <c r="Q39" i="93" s="1"/>
  <c r="Q40" i="93" s="1"/>
  <c r="Q41" i="93" s="1"/>
  <c r="Q42" i="93" s="1"/>
  <c r="Q43" i="93" s="1"/>
  <c r="Q44" i="93" s="1"/>
  <c r="Q45" i="93" s="1"/>
  <c r="Q46" i="93" s="1"/>
  <c r="Q47" i="93" s="1"/>
  <c r="Q48" i="93" s="1"/>
  <c r="Q49" i="93" s="1"/>
  <c r="Q50" i="93" s="1"/>
  <c r="Q51" i="93" s="1"/>
  <c r="Q52" i="93" s="1"/>
  <c r="Q53" i="93" s="1"/>
  <c r="Q54" i="93" s="1"/>
  <c r="Q55" i="93" s="1"/>
  <c r="Q56" i="93" s="1"/>
  <c r="Q57" i="93" s="1"/>
  <c r="Q58" i="93" s="1"/>
  <c r="Q59" i="93" s="1"/>
  <c r="Q60" i="93" s="1"/>
  <c r="Q61" i="93" s="1"/>
  <c r="Q62" i="93" s="1"/>
  <c r="Q63" i="93" s="1"/>
  <c r="Q64" i="93" s="1"/>
  <c r="Q65" i="93" s="1"/>
  <c r="Q66" i="93" s="1"/>
  <c r="Q67" i="93" s="1"/>
  <c r="Q68" i="93" s="1"/>
  <c r="Q69" i="93" s="1"/>
  <c r="Q70" i="93" s="1"/>
  <c r="Q71" i="93" s="1"/>
  <c r="Q72" i="93" s="1"/>
  <c r="Q73" i="93" s="1"/>
  <c r="Q74" i="93" s="1"/>
  <c r="Q75" i="93" s="1"/>
  <c r="Q76" i="93" s="1"/>
  <c r="Q77" i="93" s="1"/>
  <c r="Q78" i="93" s="1"/>
  <c r="Q79" i="93" s="1"/>
  <c r="Q80" i="93" s="1"/>
  <c r="Q81" i="93" s="1"/>
  <c r="Q82" i="93" s="1"/>
  <c r="Q83" i="93" s="1"/>
  <c r="Q84" i="93" s="1"/>
  <c r="Q85" i="93" s="1"/>
  <c r="Q86" i="93" s="1"/>
  <c r="Q87" i="93" s="1"/>
  <c r="Q88" i="93" s="1"/>
  <c r="Q89" i="93" s="1"/>
  <c r="Q90" i="93" s="1"/>
  <c r="Q91" i="93" s="1"/>
  <c r="Q92" i="93" s="1"/>
  <c r="Q93" i="93" s="1"/>
  <c r="Q94" i="93" s="1"/>
  <c r="Q95" i="93" s="1"/>
  <c r="Q96" i="93" s="1"/>
  <c r="Q97" i="93" s="1"/>
  <c r="Q98" i="93" s="1"/>
  <c r="Q99" i="93" s="1"/>
  <c r="Q100" i="93" s="1"/>
  <c r="Q101" i="93" s="1"/>
  <c r="Q102" i="93" s="1"/>
  <c r="Q103" i="93" s="1"/>
  <c r="Q104" i="93" s="1"/>
  <c r="Q105" i="93" s="1"/>
  <c r="Q106" i="93" s="1"/>
  <c r="Q107" i="93" s="1"/>
  <c r="Q108" i="93" s="1"/>
  <c r="Q109" i="93" s="1"/>
  <c r="Q110" i="93" s="1"/>
  <c r="Q111" i="93" s="1"/>
  <c r="M12" i="93"/>
  <c r="M13" i="93" s="1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35" i="93" s="1"/>
  <c r="M36" i="93" s="1"/>
  <c r="M37" i="93" s="1"/>
  <c r="M38" i="93" s="1"/>
  <c r="M39" i="93" s="1"/>
  <c r="M40" i="93" s="1"/>
  <c r="M41" i="93" s="1"/>
  <c r="M42" i="93" s="1"/>
  <c r="M43" i="93" s="1"/>
  <c r="M44" i="93" s="1"/>
  <c r="M45" i="93" s="1"/>
  <c r="M46" i="93" s="1"/>
  <c r="M47" i="93" s="1"/>
  <c r="M48" i="93" s="1"/>
  <c r="M49" i="93" s="1"/>
  <c r="M50" i="93" s="1"/>
  <c r="M51" i="93" s="1"/>
  <c r="M52" i="93" s="1"/>
  <c r="M53" i="93" s="1"/>
  <c r="M54" i="93" s="1"/>
  <c r="M55" i="93" s="1"/>
  <c r="M56" i="93" s="1"/>
  <c r="M57" i="93" s="1"/>
  <c r="M58" i="93" s="1"/>
  <c r="M59" i="93" s="1"/>
  <c r="M60" i="93" s="1"/>
  <c r="M61" i="93" s="1"/>
  <c r="M62" i="93" s="1"/>
  <c r="M63" i="93" s="1"/>
  <c r="M64" i="93" s="1"/>
  <c r="M65" i="93" s="1"/>
  <c r="M66" i="93" s="1"/>
  <c r="M67" i="93" s="1"/>
  <c r="M68" i="93" s="1"/>
  <c r="M69" i="93" s="1"/>
  <c r="M70" i="93" s="1"/>
  <c r="M71" i="93" s="1"/>
  <c r="M72" i="93" s="1"/>
  <c r="M73" i="93" s="1"/>
  <c r="M74" i="93" s="1"/>
  <c r="M75" i="93" s="1"/>
  <c r="M76" i="93" s="1"/>
  <c r="M77" i="93" s="1"/>
  <c r="M78" i="93" s="1"/>
  <c r="M79" i="93" s="1"/>
  <c r="M80" i="93" s="1"/>
  <c r="M81" i="93" s="1"/>
  <c r="M82" i="93" s="1"/>
  <c r="M83" i="93" s="1"/>
  <c r="M84" i="93" s="1"/>
  <c r="M85" i="93" s="1"/>
  <c r="M86" i="93" s="1"/>
  <c r="M87" i="93" s="1"/>
  <c r="M88" i="93" s="1"/>
  <c r="M89" i="93" s="1"/>
  <c r="M90" i="93" s="1"/>
  <c r="M91" i="93" s="1"/>
  <c r="M92" i="93" s="1"/>
  <c r="M93" i="93" s="1"/>
  <c r="M94" i="93" s="1"/>
  <c r="M95" i="93" s="1"/>
  <c r="M96" i="93" s="1"/>
  <c r="M97" i="93" s="1"/>
  <c r="M98" i="93" s="1"/>
  <c r="M99" i="93" s="1"/>
  <c r="M100" i="93" s="1"/>
  <c r="M101" i="93" s="1"/>
  <c r="M102" i="93" s="1"/>
  <c r="M103" i="93" s="1"/>
  <c r="M104" i="93" s="1"/>
  <c r="M105" i="93" s="1"/>
  <c r="M106" i="93" s="1"/>
  <c r="M107" i="93" s="1"/>
  <c r="M108" i="93" s="1"/>
  <c r="M109" i="93" s="1"/>
  <c r="M110" i="93" s="1"/>
  <c r="M111" i="93" s="1"/>
  <c r="P8" i="93"/>
  <c r="O8" i="93"/>
  <c r="L8" i="93"/>
  <c r="K8" i="93"/>
  <c r="Q12" i="92"/>
  <c r="Q13" i="92" s="1"/>
  <c r="Q14" i="92" s="1"/>
  <c r="Q15" i="92" s="1"/>
  <c r="Q16" i="92" s="1"/>
  <c r="Q17" i="92" s="1"/>
  <c r="Q18" i="92" s="1"/>
  <c r="Q19" i="92" s="1"/>
  <c r="Q20" i="92" s="1"/>
  <c r="Q21" i="92" s="1"/>
  <c r="Q22" i="92" s="1"/>
  <c r="Q23" i="92" s="1"/>
  <c r="Q24" i="92" s="1"/>
  <c r="Q25" i="92" s="1"/>
  <c r="Q26" i="92" s="1"/>
  <c r="Q27" i="92" s="1"/>
  <c r="Q28" i="92" s="1"/>
  <c r="Q29" i="92" s="1"/>
  <c r="Q30" i="92" s="1"/>
  <c r="Q31" i="92" s="1"/>
  <c r="Q32" i="92" s="1"/>
  <c r="Q33" i="92" s="1"/>
  <c r="Q34" i="92" s="1"/>
  <c r="Q35" i="92" s="1"/>
  <c r="Q36" i="92" s="1"/>
  <c r="Q37" i="92" s="1"/>
  <c r="Q38" i="92" s="1"/>
  <c r="Q39" i="92" s="1"/>
  <c r="Q40" i="92" s="1"/>
  <c r="Q41" i="92" s="1"/>
  <c r="Q42" i="92" s="1"/>
  <c r="Q43" i="92" s="1"/>
  <c r="Q44" i="92" s="1"/>
  <c r="Q45" i="92" s="1"/>
  <c r="Q46" i="92" s="1"/>
  <c r="Q47" i="92" s="1"/>
  <c r="Q48" i="92" s="1"/>
  <c r="Q49" i="92" s="1"/>
  <c r="Q50" i="92" s="1"/>
  <c r="Q51" i="92" s="1"/>
  <c r="Q52" i="92" s="1"/>
  <c r="Q53" i="92" s="1"/>
  <c r="Q54" i="92" s="1"/>
  <c r="Q55" i="92" s="1"/>
  <c r="Q56" i="92" s="1"/>
  <c r="Q57" i="92" s="1"/>
  <c r="Q58" i="92" s="1"/>
  <c r="Q59" i="92" s="1"/>
  <c r="Q60" i="92" s="1"/>
  <c r="Q61" i="92" s="1"/>
  <c r="Q62" i="92" s="1"/>
  <c r="Q63" i="92" s="1"/>
  <c r="Q64" i="92" s="1"/>
  <c r="Q65" i="92" s="1"/>
  <c r="Q66" i="92" s="1"/>
  <c r="Q67" i="92" s="1"/>
  <c r="Q68" i="92" s="1"/>
  <c r="Q69" i="92" s="1"/>
  <c r="Q70" i="92" s="1"/>
  <c r="Q71" i="92" s="1"/>
  <c r="Q72" i="92" s="1"/>
  <c r="Q73" i="92" s="1"/>
  <c r="Q74" i="92" s="1"/>
  <c r="Q75" i="92" s="1"/>
  <c r="Q76" i="92" s="1"/>
  <c r="Q77" i="92" s="1"/>
  <c r="Q78" i="92" s="1"/>
  <c r="Q79" i="92" s="1"/>
  <c r="Q80" i="92" s="1"/>
  <c r="Q81" i="92" s="1"/>
  <c r="Q82" i="92" s="1"/>
  <c r="Q83" i="92" s="1"/>
  <c r="Q84" i="92" s="1"/>
  <c r="Q85" i="92" s="1"/>
  <c r="Q86" i="92" s="1"/>
  <c r="Q87" i="92" s="1"/>
  <c r="Q88" i="92" s="1"/>
  <c r="Q89" i="92" s="1"/>
  <c r="Q90" i="92" s="1"/>
  <c r="Q91" i="92" s="1"/>
  <c r="Q92" i="92" s="1"/>
  <c r="Q93" i="92" s="1"/>
  <c r="Q94" i="92" s="1"/>
  <c r="Q95" i="92" s="1"/>
  <c r="Q96" i="92" s="1"/>
  <c r="Q97" i="92" s="1"/>
  <c r="Q98" i="92" s="1"/>
  <c r="Q99" i="92" s="1"/>
  <c r="Q100" i="92" s="1"/>
  <c r="Q101" i="92" s="1"/>
  <c r="Q102" i="92" s="1"/>
  <c r="Q103" i="92" s="1"/>
  <c r="Q104" i="92" s="1"/>
  <c r="Q105" i="92" s="1"/>
  <c r="Q106" i="92" s="1"/>
  <c r="Q107" i="92" s="1"/>
  <c r="Q108" i="92" s="1"/>
  <c r="Q109" i="92" s="1"/>
  <c r="Q110" i="92" s="1"/>
  <c r="Q111" i="92" s="1"/>
  <c r="M12" i="92"/>
  <c r="M13" i="92" s="1"/>
  <c r="M14" i="92" s="1"/>
  <c r="M15" i="92" s="1"/>
  <c r="M16" i="92" s="1"/>
  <c r="M17" i="92" s="1"/>
  <c r="M18" i="92" s="1"/>
  <c r="M19" i="92" s="1"/>
  <c r="M20" i="92" s="1"/>
  <c r="M21" i="92" s="1"/>
  <c r="M22" i="92" s="1"/>
  <c r="M23" i="92" s="1"/>
  <c r="M24" i="92" s="1"/>
  <c r="M25" i="92" s="1"/>
  <c r="M26" i="92" s="1"/>
  <c r="M27" i="92" s="1"/>
  <c r="M28" i="92" s="1"/>
  <c r="M29" i="92" s="1"/>
  <c r="M30" i="92" s="1"/>
  <c r="M31" i="92" s="1"/>
  <c r="M32" i="92" s="1"/>
  <c r="M33" i="92" s="1"/>
  <c r="M34" i="92" s="1"/>
  <c r="M35" i="92" s="1"/>
  <c r="M36" i="92" s="1"/>
  <c r="M37" i="92" s="1"/>
  <c r="M38" i="92" s="1"/>
  <c r="M39" i="92" s="1"/>
  <c r="M40" i="92" s="1"/>
  <c r="M41" i="92" s="1"/>
  <c r="M42" i="92" s="1"/>
  <c r="M43" i="92" s="1"/>
  <c r="M44" i="92" s="1"/>
  <c r="M45" i="92" s="1"/>
  <c r="M46" i="92" s="1"/>
  <c r="M47" i="92" s="1"/>
  <c r="M48" i="92" s="1"/>
  <c r="M49" i="92" s="1"/>
  <c r="M50" i="92" s="1"/>
  <c r="M51" i="92" s="1"/>
  <c r="M52" i="92" s="1"/>
  <c r="M53" i="92" s="1"/>
  <c r="M54" i="92" s="1"/>
  <c r="M55" i="92" s="1"/>
  <c r="M56" i="92" s="1"/>
  <c r="M57" i="92" s="1"/>
  <c r="M58" i="92" s="1"/>
  <c r="M59" i="92" s="1"/>
  <c r="M60" i="92" s="1"/>
  <c r="M61" i="92" s="1"/>
  <c r="M62" i="92" s="1"/>
  <c r="M63" i="92" s="1"/>
  <c r="M64" i="92" s="1"/>
  <c r="M65" i="92" s="1"/>
  <c r="M66" i="92" s="1"/>
  <c r="M67" i="92" s="1"/>
  <c r="M68" i="92" s="1"/>
  <c r="M69" i="92" s="1"/>
  <c r="M70" i="92" s="1"/>
  <c r="M71" i="92" s="1"/>
  <c r="M72" i="92" s="1"/>
  <c r="M73" i="92" s="1"/>
  <c r="M74" i="92" s="1"/>
  <c r="M75" i="92" s="1"/>
  <c r="M76" i="92" s="1"/>
  <c r="M77" i="92" s="1"/>
  <c r="M78" i="92" s="1"/>
  <c r="M79" i="92" s="1"/>
  <c r="M80" i="92" s="1"/>
  <c r="M81" i="92" s="1"/>
  <c r="M82" i="92" s="1"/>
  <c r="M83" i="92" s="1"/>
  <c r="M84" i="92" s="1"/>
  <c r="M85" i="92" s="1"/>
  <c r="M86" i="92" s="1"/>
  <c r="M87" i="92" s="1"/>
  <c r="M88" i="92" s="1"/>
  <c r="M89" i="92" s="1"/>
  <c r="M90" i="92" s="1"/>
  <c r="M91" i="92" s="1"/>
  <c r="M92" i="92" s="1"/>
  <c r="M93" i="92" s="1"/>
  <c r="M94" i="92" s="1"/>
  <c r="M95" i="92" s="1"/>
  <c r="M96" i="92" s="1"/>
  <c r="M97" i="92" s="1"/>
  <c r="M98" i="92" s="1"/>
  <c r="M99" i="92" s="1"/>
  <c r="M100" i="92" s="1"/>
  <c r="M101" i="92" s="1"/>
  <c r="M102" i="92" s="1"/>
  <c r="M103" i="92" s="1"/>
  <c r="M104" i="92" s="1"/>
  <c r="M105" i="92" s="1"/>
  <c r="M106" i="92" s="1"/>
  <c r="M107" i="92" s="1"/>
  <c r="M108" i="92" s="1"/>
  <c r="M109" i="92" s="1"/>
  <c r="M110" i="92" s="1"/>
  <c r="M111" i="92" s="1"/>
  <c r="P8" i="92"/>
  <c r="O8" i="92"/>
  <c r="L8" i="92"/>
  <c r="K8" i="92"/>
  <c r="Q12" i="91"/>
  <c r="Q13" i="91" s="1"/>
  <c r="Q14" i="91" s="1"/>
  <c r="Q15" i="91" s="1"/>
  <c r="Q16" i="91" s="1"/>
  <c r="Q17" i="91" s="1"/>
  <c r="Q18" i="91" s="1"/>
  <c r="Q19" i="91" s="1"/>
  <c r="Q20" i="91" s="1"/>
  <c r="Q21" i="91" s="1"/>
  <c r="Q22" i="91" s="1"/>
  <c r="Q23" i="91" s="1"/>
  <c r="Q24" i="91" s="1"/>
  <c r="Q25" i="91" s="1"/>
  <c r="Q26" i="91" s="1"/>
  <c r="Q27" i="91" s="1"/>
  <c r="Q28" i="91" s="1"/>
  <c r="Q29" i="91" s="1"/>
  <c r="Q30" i="91" s="1"/>
  <c r="Q31" i="91" s="1"/>
  <c r="Q32" i="91" s="1"/>
  <c r="Q33" i="91" s="1"/>
  <c r="Q34" i="91" s="1"/>
  <c r="Q35" i="91" s="1"/>
  <c r="Q36" i="91" s="1"/>
  <c r="Q37" i="91" s="1"/>
  <c r="Q38" i="91" s="1"/>
  <c r="Q39" i="91" s="1"/>
  <c r="Q40" i="91" s="1"/>
  <c r="Q41" i="91" s="1"/>
  <c r="Q42" i="91" s="1"/>
  <c r="Q43" i="91" s="1"/>
  <c r="Q44" i="91" s="1"/>
  <c r="Q45" i="91" s="1"/>
  <c r="Q46" i="91" s="1"/>
  <c r="Q47" i="91" s="1"/>
  <c r="Q48" i="91" s="1"/>
  <c r="Q49" i="91" s="1"/>
  <c r="Q50" i="91" s="1"/>
  <c r="Q51" i="91" s="1"/>
  <c r="Q52" i="91" s="1"/>
  <c r="Q53" i="91" s="1"/>
  <c r="Q54" i="91" s="1"/>
  <c r="Q55" i="91" s="1"/>
  <c r="Q56" i="91" s="1"/>
  <c r="Q57" i="91" s="1"/>
  <c r="Q58" i="91" s="1"/>
  <c r="Q59" i="91" s="1"/>
  <c r="Q60" i="91" s="1"/>
  <c r="Q61" i="91" s="1"/>
  <c r="Q62" i="91" s="1"/>
  <c r="Q63" i="91" s="1"/>
  <c r="Q64" i="91" s="1"/>
  <c r="Q65" i="91" s="1"/>
  <c r="Q66" i="91" s="1"/>
  <c r="Q67" i="91" s="1"/>
  <c r="Q68" i="91" s="1"/>
  <c r="Q69" i="91" s="1"/>
  <c r="Q70" i="91" s="1"/>
  <c r="Q71" i="91" s="1"/>
  <c r="Q72" i="91" s="1"/>
  <c r="Q73" i="91" s="1"/>
  <c r="Q74" i="91" s="1"/>
  <c r="Q75" i="91" s="1"/>
  <c r="Q76" i="91" s="1"/>
  <c r="Q77" i="91" s="1"/>
  <c r="Q78" i="91" s="1"/>
  <c r="Q79" i="91" s="1"/>
  <c r="Q80" i="91" s="1"/>
  <c r="Q81" i="91" s="1"/>
  <c r="Q82" i="91" s="1"/>
  <c r="Q83" i="91" s="1"/>
  <c r="Q84" i="91" s="1"/>
  <c r="Q85" i="91" s="1"/>
  <c r="Q86" i="91" s="1"/>
  <c r="Q87" i="91" s="1"/>
  <c r="Q88" i="91" s="1"/>
  <c r="Q89" i="91" s="1"/>
  <c r="Q90" i="91" s="1"/>
  <c r="Q91" i="91" s="1"/>
  <c r="Q92" i="91" s="1"/>
  <c r="Q93" i="91" s="1"/>
  <c r="Q94" i="91" s="1"/>
  <c r="Q95" i="91" s="1"/>
  <c r="Q96" i="91" s="1"/>
  <c r="Q97" i="91" s="1"/>
  <c r="Q98" i="91" s="1"/>
  <c r="Q99" i="91" s="1"/>
  <c r="Q100" i="91" s="1"/>
  <c r="Q101" i="91" s="1"/>
  <c r="Q102" i="91" s="1"/>
  <c r="Q103" i="91" s="1"/>
  <c r="Q104" i="91" s="1"/>
  <c r="Q105" i="91" s="1"/>
  <c r="Q106" i="91" s="1"/>
  <c r="Q107" i="91" s="1"/>
  <c r="Q108" i="91" s="1"/>
  <c r="Q109" i="91" s="1"/>
  <c r="Q110" i="91" s="1"/>
  <c r="Q111" i="91" s="1"/>
  <c r="M12" i="91"/>
  <c r="M13" i="91" s="1"/>
  <c r="M14" i="91" s="1"/>
  <c r="M15" i="91" s="1"/>
  <c r="M16" i="91" s="1"/>
  <c r="M17" i="91" s="1"/>
  <c r="M18" i="91" s="1"/>
  <c r="M19" i="91" s="1"/>
  <c r="M20" i="91" s="1"/>
  <c r="M21" i="91" s="1"/>
  <c r="M22" i="91" s="1"/>
  <c r="M23" i="91" s="1"/>
  <c r="M24" i="91" s="1"/>
  <c r="M25" i="91" s="1"/>
  <c r="M26" i="91" s="1"/>
  <c r="M27" i="91" s="1"/>
  <c r="M28" i="91" s="1"/>
  <c r="M29" i="91" s="1"/>
  <c r="M30" i="91" s="1"/>
  <c r="M31" i="91" s="1"/>
  <c r="M32" i="91" s="1"/>
  <c r="M33" i="91" s="1"/>
  <c r="M34" i="91" s="1"/>
  <c r="M35" i="91" s="1"/>
  <c r="M36" i="91" s="1"/>
  <c r="M37" i="91" s="1"/>
  <c r="M38" i="91" s="1"/>
  <c r="M39" i="91" s="1"/>
  <c r="M40" i="91" s="1"/>
  <c r="M41" i="91" s="1"/>
  <c r="M42" i="91" s="1"/>
  <c r="M43" i="91" s="1"/>
  <c r="M44" i="91" s="1"/>
  <c r="M45" i="91" s="1"/>
  <c r="M46" i="91" s="1"/>
  <c r="M47" i="91" s="1"/>
  <c r="M48" i="91" s="1"/>
  <c r="M49" i="91" s="1"/>
  <c r="M50" i="91" s="1"/>
  <c r="M51" i="91" s="1"/>
  <c r="M52" i="91" s="1"/>
  <c r="M53" i="91" s="1"/>
  <c r="M54" i="91" s="1"/>
  <c r="M55" i="91" s="1"/>
  <c r="M56" i="91" s="1"/>
  <c r="M57" i="91" s="1"/>
  <c r="M58" i="91" s="1"/>
  <c r="M59" i="91" s="1"/>
  <c r="M60" i="91" s="1"/>
  <c r="M61" i="91" s="1"/>
  <c r="M62" i="91" s="1"/>
  <c r="M63" i="91" s="1"/>
  <c r="M64" i="91" s="1"/>
  <c r="M65" i="91" s="1"/>
  <c r="M66" i="91" s="1"/>
  <c r="M67" i="91" s="1"/>
  <c r="M68" i="91" s="1"/>
  <c r="M69" i="91" s="1"/>
  <c r="M70" i="91" s="1"/>
  <c r="M71" i="91" s="1"/>
  <c r="M72" i="91" s="1"/>
  <c r="M73" i="91" s="1"/>
  <c r="M74" i="91" s="1"/>
  <c r="M75" i="91" s="1"/>
  <c r="M76" i="91" s="1"/>
  <c r="M77" i="91" s="1"/>
  <c r="M78" i="91" s="1"/>
  <c r="M79" i="91" s="1"/>
  <c r="M80" i="91" s="1"/>
  <c r="M81" i="91" s="1"/>
  <c r="M82" i="91" s="1"/>
  <c r="M83" i="91" s="1"/>
  <c r="M84" i="91" s="1"/>
  <c r="M85" i="91" s="1"/>
  <c r="M86" i="91" s="1"/>
  <c r="M87" i="91" s="1"/>
  <c r="M88" i="91" s="1"/>
  <c r="M89" i="91" s="1"/>
  <c r="M90" i="91" s="1"/>
  <c r="M91" i="91" s="1"/>
  <c r="M92" i="91" s="1"/>
  <c r="M93" i="91" s="1"/>
  <c r="M94" i="91" s="1"/>
  <c r="M95" i="91" s="1"/>
  <c r="M96" i="91" s="1"/>
  <c r="M97" i="91" s="1"/>
  <c r="M98" i="91" s="1"/>
  <c r="M99" i="91" s="1"/>
  <c r="M100" i="91" s="1"/>
  <c r="M101" i="91" s="1"/>
  <c r="M102" i="91" s="1"/>
  <c r="M103" i="91" s="1"/>
  <c r="M104" i="91" s="1"/>
  <c r="M105" i="91" s="1"/>
  <c r="M106" i="91" s="1"/>
  <c r="M107" i="91" s="1"/>
  <c r="M108" i="91" s="1"/>
  <c r="M109" i="91" s="1"/>
  <c r="M110" i="91" s="1"/>
  <c r="M111" i="91" s="1"/>
  <c r="P8" i="91"/>
  <c r="O8" i="91"/>
  <c r="L8" i="91"/>
  <c r="K8" i="91"/>
  <c r="P13" i="86"/>
  <c r="P46" i="2" s="1"/>
  <c r="Q46" i="2" s="1"/>
  <c r="L56" i="12"/>
  <c r="K58" i="22"/>
  <c r="L70" i="3"/>
  <c r="K69" i="3"/>
  <c r="L16" i="70"/>
  <c r="K5" i="2" l="1"/>
  <c r="K8" i="3"/>
  <c r="Q8" i="97"/>
  <c r="M8" i="93"/>
  <c r="M8" i="96"/>
  <c r="Q8" i="91"/>
  <c r="Q8" i="96"/>
  <c r="M8" i="97"/>
  <c r="M8" i="91"/>
  <c r="M8" i="92"/>
  <c r="Q8" i="94"/>
  <c r="Q8" i="95"/>
  <c r="M8" i="94"/>
  <c r="Q8" i="92"/>
  <c r="Q8" i="93"/>
  <c r="M8" i="95"/>
  <c r="P12" i="84"/>
  <c r="P44" i="2" s="1"/>
  <c r="O44" i="2"/>
  <c r="L44" i="2"/>
  <c r="K44" i="2"/>
  <c r="G44" i="2"/>
  <c r="I44" i="2" s="1"/>
  <c r="F44" i="2"/>
  <c r="E44" i="2"/>
  <c r="D44" i="2"/>
  <c r="C44" i="2"/>
  <c r="L58" i="22"/>
  <c r="P15" i="65"/>
  <c r="P13" i="62"/>
  <c r="P13" i="65"/>
  <c r="P15" i="66"/>
  <c r="P13" i="66"/>
  <c r="Q44" i="2" l="1"/>
  <c r="M44" i="2"/>
  <c r="P20" i="28"/>
  <c r="P21" i="58"/>
  <c r="P43" i="2"/>
  <c r="O43" i="2"/>
  <c r="L43" i="2"/>
  <c r="K43" i="2"/>
  <c r="G43" i="2"/>
  <c r="I43" i="2" s="1"/>
  <c r="F43" i="2"/>
  <c r="E43" i="2"/>
  <c r="D43" i="2"/>
  <c r="C43" i="2"/>
  <c r="P42" i="2"/>
  <c r="O42" i="2"/>
  <c r="L42" i="2"/>
  <c r="K42" i="2"/>
  <c r="G41" i="2"/>
  <c r="I41" i="2" s="1"/>
  <c r="G42" i="2"/>
  <c r="I42" i="2" s="1"/>
  <c r="F42" i="2"/>
  <c r="E42" i="2"/>
  <c r="D42" i="2"/>
  <c r="C42" i="2"/>
  <c r="P41" i="2"/>
  <c r="O41" i="2"/>
  <c r="L41" i="2"/>
  <c r="K41" i="2"/>
  <c r="F41" i="2"/>
  <c r="E41" i="2"/>
  <c r="D41" i="2"/>
  <c r="C41" i="2"/>
  <c r="M43" i="2" l="1"/>
  <c r="Q43" i="2"/>
  <c r="Q42" i="2"/>
  <c r="M42" i="2"/>
  <c r="Q41" i="2"/>
  <c r="M41" i="2"/>
  <c r="C24" i="2" l="1"/>
  <c r="X34" i="23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M12" i="73"/>
  <c r="M13" i="73" s="1"/>
  <c r="M14" i="73" s="1"/>
  <c r="L8" i="73"/>
  <c r="K8" i="73"/>
  <c r="P40" i="2"/>
  <c r="O40" i="2"/>
  <c r="L40" i="2"/>
  <c r="K40" i="2"/>
  <c r="G40" i="2"/>
  <c r="I40" i="2" s="1"/>
  <c r="F40" i="2"/>
  <c r="E40" i="2"/>
  <c r="C40" i="2"/>
  <c r="P39" i="2"/>
  <c r="O39" i="2"/>
  <c r="L39" i="2"/>
  <c r="K39" i="2"/>
  <c r="G39" i="2"/>
  <c r="I39" i="2" s="1"/>
  <c r="F39" i="2"/>
  <c r="E39" i="2"/>
  <c r="C39" i="2"/>
  <c r="Q12" i="90"/>
  <c r="Q13" i="90" s="1"/>
  <c r="Q14" i="90" s="1"/>
  <c r="Q15" i="90" s="1"/>
  <c r="Q16" i="90" s="1"/>
  <c r="Q17" i="90" s="1"/>
  <c r="Q18" i="90" s="1"/>
  <c r="Q19" i="90" s="1"/>
  <c r="Q20" i="90" s="1"/>
  <c r="Q21" i="90" s="1"/>
  <c r="Q22" i="90" s="1"/>
  <c r="Q23" i="90" s="1"/>
  <c r="Q24" i="90" s="1"/>
  <c r="Q25" i="90" s="1"/>
  <c r="Q26" i="90" s="1"/>
  <c r="Q27" i="90" s="1"/>
  <c r="Q28" i="90" s="1"/>
  <c r="Q29" i="90" s="1"/>
  <c r="Q30" i="90" s="1"/>
  <c r="Q31" i="90" s="1"/>
  <c r="Q32" i="90" s="1"/>
  <c r="Q33" i="90" s="1"/>
  <c r="Q34" i="90" s="1"/>
  <c r="Q35" i="90" s="1"/>
  <c r="Q36" i="90" s="1"/>
  <c r="Q37" i="90" s="1"/>
  <c r="Q38" i="90" s="1"/>
  <c r="Q39" i="90" s="1"/>
  <c r="Q40" i="90" s="1"/>
  <c r="Q41" i="90" s="1"/>
  <c r="Q42" i="90" s="1"/>
  <c r="Q43" i="90" s="1"/>
  <c r="Q44" i="90" s="1"/>
  <c r="Q45" i="90" s="1"/>
  <c r="Q46" i="90" s="1"/>
  <c r="Q47" i="90" s="1"/>
  <c r="Q48" i="90" s="1"/>
  <c r="Q49" i="90" s="1"/>
  <c r="Q50" i="90" s="1"/>
  <c r="Q51" i="90" s="1"/>
  <c r="Q52" i="90" s="1"/>
  <c r="Q53" i="90" s="1"/>
  <c r="Q54" i="90" s="1"/>
  <c r="Q55" i="90" s="1"/>
  <c r="Q56" i="90" s="1"/>
  <c r="Q57" i="90" s="1"/>
  <c r="Q58" i="90" s="1"/>
  <c r="Q59" i="90" s="1"/>
  <c r="Q60" i="90" s="1"/>
  <c r="Q61" i="90" s="1"/>
  <c r="Q62" i="90" s="1"/>
  <c r="Q63" i="90" s="1"/>
  <c r="Q64" i="90" s="1"/>
  <c r="Q65" i="90" s="1"/>
  <c r="Q66" i="90" s="1"/>
  <c r="Q67" i="90" s="1"/>
  <c r="Q68" i="90" s="1"/>
  <c r="Q69" i="90" s="1"/>
  <c r="Q70" i="90" s="1"/>
  <c r="Q71" i="90" s="1"/>
  <c r="Q72" i="90" s="1"/>
  <c r="Q73" i="90" s="1"/>
  <c r="Q74" i="90" s="1"/>
  <c r="Q75" i="90" s="1"/>
  <c r="Q76" i="90" s="1"/>
  <c r="Q77" i="90" s="1"/>
  <c r="Q78" i="90" s="1"/>
  <c r="Q79" i="90" s="1"/>
  <c r="Q80" i="90" s="1"/>
  <c r="Q81" i="90" s="1"/>
  <c r="Q82" i="90" s="1"/>
  <c r="Q83" i="90" s="1"/>
  <c r="Q84" i="90" s="1"/>
  <c r="Q85" i="90" s="1"/>
  <c r="Q86" i="90" s="1"/>
  <c r="Q87" i="90" s="1"/>
  <c r="Q88" i="90" s="1"/>
  <c r="Q89" i="90" s="1"/>
  <c r="Q90" i="90" s="1"/>
  <c r="Q91" i="90" s="1"/>
  <c r="Q92" i="90" s="1"/>
  <c r="Q93" i="90" s="1"/>
  <c r="Q94" i="90" s="1"/>
  <c r="Q95" i="90" s="1"/>
  <c r="Q96" i="90" s="1"/>
  <c r="Q97" i="90" s="1"/>
  <c r="Q98" i="90" s="1"/>
  <c r="Q99" i="90" s="1"/>
  <c r="Q100" i="90" s="1"/>
  <c r="Q101" i="90" s="1"/>
  <c r="Q102" i="90" s="1"/>
  <c r="Q103" i="90" s="1"/>
  <c r="Q104" i="90" s="1"/>
  <c r="Q105" i="90" s="1"/>
  <c r="Q106" i="90" s="1"/>
  <c r="Q107" i="90" s="1"/>
  <c r="Q108" i="90" s="1"/>
  <c r="Q109" i="90" s="1"/>
  <c r="Q110" i="90" s="1"/>
  <c r="Q111" i="90" s="1"/>
  <c r="M12" i="90"/>
  <c r="M13" i="90" s="1"/>
  <c r="M14" i="90" s="1"/>
  <c r="M15" i="90" s="1"/>
  <c r="M16" i="90" s="1"/>
  <c r="M17" i="90" s="1"/>
  <c r="M18" i="90" s="1"/>
  <c r="M19" i="90" s="1"/>
  <c r="M20" i="90" s="1"/>
  <c r="M21" i="90" s="1"/>
  <c r="M22" i="90" s="1"/>
  <c r="M23" i="90" s="1"/>
  <c r="M24" i="90" s="1"/>
  <c r="M25" i="90" s="1"/>
  <c r="M26" i="90" s="1"/>
  <c r="M27" i="90" s="1"/>
  <c r="M28" i="90" s="1"/>
  <c r="M29" i="90" s="1"/>
  <c r="M30" i="90" s="1"/>
  <c r="M31" i="90" s="1"/>
  <c r="M32" i="90" s="1"/>
  <c r="M33" i="90" s="1"/>
  <c r="M34" i="90" s="1"/>
  <c r="M35" i="90" s="1"/>
  <c r="M36" i="90" s="1"/>
  <c r="M37" i="90" s="1"/>
  <c r="M38" i="90" s="1"/>
  <c r="M39" i="90" s="1"/>
  <c r="M40" i="90" s="1"/>
  <c r="M41" i="90" s="1"/>
  <c r="M42" i="90" s="1"/>
  <c r="M43" i="90" s="1"/>
  <c r="M44" i="90" s="1"/>
  <c r="M45" i="90" s="1"/>
  <c r="M46" i="90" s="1"/>
  <c r="M47" i="90" s="1"/>
  <c r="M48" i="90" s="1"/>
  <c r="M49" i="90" s="1"/>
  <c r="M50" i="90" s="1"/>
  <c r="M51" i="90" s="1"/>
  <c r="M52" i="90" s="1"/>
  <c r="M53" i="90" s="1"/>
  <c r="M54" i="90" s="1"/>
  <c r="M55" i="90" s="1"/>
  <c r="M56" i="90" s="1"/>
  <c r="M57" i="90" s="1"/>
  <c r="M58" i="90" s="1"/>
  <c r="M59" i="90" s="1"/>
  <c r="M60" i="90" s="1"/>
  <c r="M61" i="90" s="1"/>
  <c r="M62" i="90" s="1"/>
  <c r="M63" i="90" s="1"/>
  <c r="M64" i="90" s="1"/>
  <c r="M65" i="90" s="1"/>
  <c r="M66" i="90" s="1"/>
  <c r="M67" i="90" s="1"/>
  <c r="M68" i="90" s="1"/>
  <c r="M69" i="90" s="1"/>
  <c r="M70" i="90" s="1"/>
  <c r="M71" i="90" s="1"/>
  <c r="M72" i="90" s="1"/>
  <c r="M73" i="90" s="1"/>
  <c r="M74" i="90" s="1"/>
  <c r="M75" i="90" s="1"/>
  <c r="M76" i="90" s="1"/>
  <c r="M77" i="90" s="1"/>
  <c r="M78" i="90" s="1"/>
  <c r="M79" i="90" s="1"/>
  <c r="M80" i="90" s="1"/>
  <c r="M81" i="90" s="1"/>
  <c r="M82" i="90" s="1"/>
  <c r="M83" i="90" s="1"/>
  <c r="M84" i="90" s="1"/>
  <c r="M85" i="90" s="1"/>
  <c r="M86" i="90" s="1"/>
  <c r="M87" i="90" s="1"/>
  <c r="M88" i="90" s="1"/>
  <c r="M89" i="90" s="1"/>
  <c r="M90" i="90" s="1"/>
  <c r="M91" i="90" s="1"/>
  <c r="M92" i="90" s="1"/>
  <c r="M93" i="90" s="1"/>
  <c r="M94" i="90" s="1"/>
  <c r="M95" i="90" s="1"/>
  <c r="M96" i="90" s="1"/>
  <c r="M97" i="90" s="1"/>
  <c r="M98" i="90" s="1"/>
  <c r="M99" i="90" s="1"/>
  <c r="M100" i="90" s="1"/>
  <c r="M101" i="90" s="1"/>
  <c r="M102" i="90" s="1"/>
  <c r="M103" i="90" s="1"/>
  <c r="M104" i="90" s="1"/>
  <c r="M105" i="90" s="1"/>
  <c r="M106" i="90" s="1"/>
  <c r="M107" i="90" s="1"/>
  <c r="M108" i="90" s="1"/>
  <c r="M109" i="90" s="1"/>
  <c r="M110" i="90" s="1"/>
  <c r="M111" i="90" s="1"/>
  <c r="P8" i="90"/>
  <c r="O8" i="90"/>
  <c r="L8" i="90"/>
  <c r="K8" i="90"/>
  <c r="Q12" i="89"/>
  <c r="Q13" i="89" s="1"/>
  <c r="Q14" i="89" s="1"/>
  <c r="Q15" i="89" s="1"/>
  <c r="Q16" i="89" s="1"/>
  <c r="Q17" i="89" s="1"/>
  <c r="Q18" i="89" s="1"/>
  <c r="Q19" i="89" s="1"/>
  <c r="Q20" i="89" s="1"/>
  <c r="Q21" i="89" s="1"/>
  <c r="Q22" i="89" s="1"/>
  <c r="Q23" i="89" s="1"/>
  <c r="Q24" i="89" s="1"/>
  <c r="Q25" i="89" s="1"/>
  <c r="Q26" i="89" s="1"/>
  <c r="Q27" i="89" s="1"/>
  <c r="Q28" i="89" s="1"/>
  <c r="Q29" i="89" s="1"/>
  <c r="Q30" i="89" s="1"/>
  <c r="Q31" i="89" s="1"/>
  <c r="Q32" i="89" s="1"/>
  <c r="Q33" i="89" s="1"/>
  <c r="Q34" i="89" s="1"/>
  <c r="Q35" i="89" s="1"/>
  <c r="Q36" i="89" s="1"/>
  <c r="Q37" i="89" s="1"/>
  <c r="Q38" i="89" s="1"/>
  <c r="Q39" i="89" s="1"/>
  <c r="Q40" i="89" s="1"/>
  <c r="Q41" i="89" s="1"/>
  <c r="Q42" i="89" s="1"/>
  <c r="Q43" i="89" s="1"/>
  <c r="Q44" i="89" s="1"/>
  <c r="Q45" i="89" s="1"/>
  <c r="Q46" i="89" s="1"/>
  <c r="Q47" i="89" s="1"/>
  <c r="Q48" i="89" s="1"/>
  <c r="Q49" i="89" s="1"/>
  <c r="Q50" i="89" s="1"/>
  <c r="Q51" i="89" s="1"/>
  <c r="Q52" i="89" s="1"/>
  <c r="Q53" i="89" s="1"/>
  <c r="Q54" i="89" s="1"/>
  <c r="Q55" i="89" s="1"/>
  <c r="Q56" i="89" s="1"/>
  <c r="Q57" i="89" s="1"/>
  <c r="Q58" i="89" s="1"/>
  <c r="Q59" i="89" s="1"/>
  <c r="Q60" i="89" s="1"/>
  <c r="Q61" i="89" s="1"/>
  <c r="Q62" i="89" s="1"/>
  <c r="Q63" i="89" s="1"/>
  <c r="Q64" i="89" s="1"/>
  <c r="Q65" i="89" s="1"/>
  <c r="Q66" i="89" s="1"/>
  <c r="Q67" i="89" s="1"/>
  <c r="Q68" i="89" s="1"/>
  <c r="Q69" i="89" s="1"/>
  <c r="Q70" i="89" s="1"/>
  <c r="Q71" i="89" s="1"/>
  <c r="Q72" i="89" s="1"/>
  <c r="Q73" i="89" s="1"/>
  <c r="Q74" i="89" s="1"/>
  <c r="Q75" i="89" s="1"/>
  <c r="Q76" i="89" s="1"/>
  <c r="Q77" i="89" s="1"/>
  <c r="Q78" i="89" s="1"/>
  <c r="Q79" i="89" s="1"/>
  <c r="Q80" i="89" s="1"/>
  <c r="Q81" i="89" s="1"/>
  <c r="Q82" i="89" s="1"/>
  <c r="Q83" i="89" s="1"/>
  <c r="Q84" i="89" s="1"/>
  <c r="Q85" i="89" s="1"/>
  <c r="Q86" i="89" s="1"/>
  <c r="Q87" i="89" s="1"/>
  <c r="Q88" i="89" s="1"/>
  <c r="Q89" i="89" s="1"/>
  <c r="Q90" i="89" s="1"/>
  <c r="Q91" i="89" s="1"/>
  <c r="Q92" i="89" s="1"/>
  <c r="Q93" i="89" s="1"/>
  <c r="Q94" i="89" s="1"/>
  <c r="Q95" i="89" s="1"/>
  <c r="Q96" i="89" s="1"/>
  <c r="Q97" i="89" s="1"/>
  <c r="Q98" i="89" s="1"/>
  <c r="Q99" i="89" s="1"/>
  <c r="Q100" i="89" s="1"/>
  <c r="Q101" i="89" s="1"/>
  <c r="Q102" i="89" s="1"/>
  <c r="Q103" i="89" s="1"/>
  <c r="Q104" i="89" s="1"/>
  <c r="Q105" i="89" s="1"/>
  <c r="Q106" i="89" s="1"/>
  <c r="Q107" i="89" s="1"/>
  <c r="Q108" i="89" s="1"/>
  <c r="Q109" i="89" s="1"/>
  <c r="Q110" i="89" s="1"/>
  <c r="Q111" i="89" s="1"/>
  <c r="M12" i="89"/>
  <c r="M13" i="89" s="1"/>
  <c r="M14" i="89" s="1"/>
  <c r="M15" i="89" s="1"/>
  <c r="M16" i="89" s="1"/>
  <c r="M17" i="89" s="1"/>
  <c r="M18" i="89" s="1"/>
  <c r="M19" i="89" s="1"/>
  <c r="M20" i="89" s="1"/>
  <c r="M21" i="89" s="1"/>
  <c r="M22" i="89" s="1"/>
  <c r="M23" i="89" s="1"/>
  <c r="M24" i="89" s="1"/>
  <c r="M25" i="89" s="1"/>
  <c r="M26" i="89" s="1"/>
  <c r="M27" i="89" s="1"/>
  <c r="M28" i="89" s="1"/>
  <c r="M29" i="89" s="1"/>
  <c r="M30" i="89" s="1"/>
  <c r="M31" i="89" s="1"/>
  <c r="M32" i="89" s="1"/>
  <c r="M33" i="89" s="1"/>
  <c r="M34" i="89" s="1"/>
  <c r="M35" i="89" s="1"/>
  <c r="M36" i="89" s="1"/>
  <c r="M37" i="89" s="1"/>
  <c r="M38" i="89" s="1"/>
  <c r="M39" i="89" s="1"/>
  <c r="M40" i="89" s="1"/>
  <c r="M41" i="89" s="1"/>
  <c r="M42" i="89" s="1"/>
  <c r="M43" i="89" s="1"/>
  <c r="M44" i="89" s="1"/>
  <c r="M45" i="89" s="1"/>
  <c r="M46" i="89" s="1"/>
  <c r="M47" i="89" s="1"/>
  <c r="M48" i="89" s="1"/>
  <c r="M49" i="89" s="1"/>
  <c r="M50" i="89" s="1"/>
  <c r="M51" i="89" s="1"/>
  <c r="M52" i="89" s="1"/>
  <c r="M53" i="89" s="1"/>
  <c r="M54" i="89" s="1"/>
  <c r="M55" i="89" s="1"/>
  <c r="M56" i="89" s="1"/>
  <c r="M57" i="89" s="1"/>
  <c r="M58" i="89" s="1"/>
  <c r="M59" i="89" s="1"/>
  <c r="M60" i="89" s="1"/>
  <c r="M61" i="89" s="1"/>
  <c r="M62" i="89" s="1"/>
  <c r="M63" i="89" s="1"/>
  <c r="M64" i="89" s="1"/>
  <c r="M65" i="89" s="1"/>
  <c r="M66" i="89" s="1"/>
  <c r="M67" i="89" s="1"/>
  <c r="M68" i="89" s="1"/>
  <c r="M69" i="89" s="1"/>
  <c r="M70" i="89" s="1"/>
  <c r="M71" i="89" s="1"/>
  <c r="M72" i="89" s="1"/>
  <c r="M73" i="89" s="1"/>
  <c r="M74" i="89" s="1"/>
  <c r="M75" i="89" s="1"/>
  <c r="M76" i="89" s="1"/>
  <c r="M77" i="89" s="1"/>
  <c r="M78" i="89" s="1"/>
  <c r="M79" i="89" s="1"/>
  <c r="M80" i="89" s="1"/>
  <c r="M81" i="89" s="1"/>
  <c r="M82" i="89" s="1"/>
  <c r="M83" i="89" s="1"/>
  <c r="M84" i="89" s="1"/>
  <c r="M85" i="89" s="1"/>
  <c r="M86" i="89" s="1"/>
  <c r="M87" i="89" s="1"/>
  <c r="M88" i="89" s="1"/>
  <c r="M89" i="89" s="1"/>
  <c r="M90" i="89" s="1"/>
  <c r="M91" i="89" s="1"/>
  <c r="M92" i="89" s="1"/>
  <c r="M93" i="89" s="1"/>
  <c r="M94" i="89" s="1"/>
  <c r="M95" i="89" s="1"/>
  <c r="M96" i="89" s="1"/>
  <c r="M97" i="89" s="1"/>
  <c r="M98" i="89" s="1"/>
  <c r="M99" i="89" s="1"/>
  <c r="M100" i="89" s="1"/>
  <c r="M101" i="89" s="1"/>
  <c r="M102" i="89" s="1"/>
  <c r="M103" i="89" s="1"/>
  <c r="M104" i="89" s="1"/>
  <c r="M105" i="89" s="1"/>
  <c r="M106" i="89" s="1"/>
  <c r="M107" i="89" s="1"/>
  <c r="M108" i="89" s="1"/>
  <c r="M109" i="89" s="1"/>
  <c r="M110" i="89" s="1"/>
  <c r="M111" i="89" s="1"/>
  <c r="P8" i="89"/>
  <c r="O8" i="89"/>
  <c r="L8" i="89"/>
  <c r="K8" i="89"/>
  <c r="Q12" i="87"/>
  <c r="Q13" i="87" s="1"/>
  <c r="Q14" i="87" s="1"/>
  <c r="Q15" i="87" s="1"/>
  <c r="Q16" i="87" s="1"/>
  <c r="Q17" i="87" s="1"/>
  <c r="Q18" i="87" s="1"/>
  <c r="Q19" i="87" s="1"/>
  <c r="Q20" i="87" s="1"/>
  <c r="Q21" i="87" s="1"/>
  <c r="Q22" i="87" s="1"/>
  <c r="Q23" i="87" s="1"/>
  <c r="Q24" i="87" s="1"/>
  <c r="Q25" i="87" s="1"/>
  <c r="Q26" i="87" s="1"/>
  <c r="Q27" i="87" s="1"/>
  <c r="Q28" i="87" s="1"/>
  <c r="Q29" i="87" s="1"/>
  <c r="Q30" i="87" s="1"/>
  <c r="Q31" i="87" s="1"/>
  <c r="Q32" i="87" s="1"/>
  <c r="Q33" i="87" s="1"/>
  <c r="Q34" i="87" s="1"/>
  <c r="Q35" i="87" s="1"/>
  <c r="Q36" i="87" s="1"/>
  <c r="Q37" i="87" s="1"/>
  <c r="Q38" i="87" s="1"/>
  <c r="Q39" i="87" s="1"/>
  <c r="Q40" i="87" s="1"/>
  <c r="Q41" i="87" s="1"/>
  <c r="Q42" i="87" s="1"/>
  <c r="Q43" i="87" s="1"/>
  <c r="Q44" i="87" s="1"/>
  <c r="Q45" i="87" s="1"/>
  <c r="Q46" i="87" s="1"/>
  <c r="Q47" i="87" s="1"/>
  <c r="Q48" i="87" s="1"/>
  <c r="Q49" i="87" s="1"/>
  <c r="Q50" i="87" s="1"/>
  <c r="Q51" i="87" s="1"/>
  <c r="Q52" i="87" s="1"/>
  <c r="Q53" i="87" s="1"/>
  <c r="Q54" i="87" s="1"/>
  <c r="Q55" i="87" s="1"/>
  <c r="Q56" i="87" s="1"/>
  <c r="Q57" i="87" s="1"/>
  <c r="Q58" i="87" s="1"/>
  <c r="Q59" i="87" s="1"/>
  <c r="Q60" i="87" s="1"/>
  <c r="Q61" i="87" s="1"/>
  <c r="Q62" i="87" s="1"/>
  <c r="Q63" i="87" s="1"/>
  <c r="Q64" i="87" s="1"/>
  <c r="Q65" i="87" s="1"/>
  <c r="Q66" i="87" s="1"/>
  <c r="Q67" i="87" s="1"/>
  <c r="Q68" i="87" s="1"/>
  <c r="Q69" i="87" s="1"/>
  <c r="Q70" i="87" s="1"/>
  <c r="Q71" i="87" s="1"/>
  <c r="Q72" i="87" s="1"/>
  <c r="Q73" i="87" s="1"/>
  <c r="Q74" i="87" s="1"/>
  <c r="Q75" i="87" s="1"/>
  <c r="Q76" i="87" s="1"/>
  <c r="Q77" i="87" s="1"/>
  <c r="Q78" i="87" s="1"/>
  <c r="Q79" i="87" s="1"/>
  <c r="Q80" i="87" s="1"/>
  <c r="Q81" i="87" s="1"/>
  <c r="Q82" i="87" s="1"/>
  <c r="Q83" i="87" s="1"/>
  <c r="Q84" i="87" s="1"/>
  <c r="Q85" i="87" s="1"/>
  <c r="Q86" i="87" s="1"/>
  <c r="Q87" i="87" s="1"/>
  <c r="Q88" i="87" s="1"/>
  <c r="Q89" i="87" s="1"/>
  <c r="Q90" i="87" s="1"/>
  <c r="Q91" i="87" s="1"/>
  <c r="Q92" i="87" s="1"/>
  <c r="Q93" i="87" s="1"/>
  <c r="Q94" i="87" s="1"/>
  <c r="Q95" i="87" s="1"/>
  <c r="Q96" i="87" s="1"/>
  <c r="Q97" i="87" s="1"/>
  <c r="Q98" i="87" s="1"/>
  <c r="Q99" i="87" s="1"/>
  <c r="Q100" i="87" s="1"/>
  <c r="Q101" i="87" s="1"/>
  <c r="Q102" i="87" s="1"/>
  <c r="Q103" i="87" s="1"/>
  <c r="Q104" i="87" s="1"/>
  <c r="Q105" i="87" s="1"/>
  <c r="Q106" i="87" s="1"/>
  <c r="Q107" i="87" s="1"/>
  <c r="Q108" i="87" s="1"/>
  <c r="Q109" i="87" s="1"/>
  <c r="Q110" i="87" s="1"/>
  <c r="Q111" i="87" s="1"/>
  <c r="M12" i="87"/>
  <c r="M13" i="87" s="1"/>
  <c r="M14" i="87" s="1"/>
  <c r="M15" i="87" s="1"/>
  <c r="M16" i="87" s="1"/>
  <c r="M17" i="87" s="1"/>
  <c r="M18" i="87" s="1"/>
  <c r="M19" i="87" s="1"/>
  <c r="M20" i="87" s="1"/>
  <c r="M21" i="87" s="1"/>
  <c r="M22" i="87" s="1"/>
  <c r="M23" i="87" s="1"/>
  <c r="M24" i="87" s="1"/>
  <c r="M25" i="87" s="1"/>
  <c r="M26" i="87" s="1"/>
  <c r="M27" i="87" s="1"/>
  <c r="M28" i="87" s="1"/>
  <c r="M29" i="87" s="1"/>
  <c r="M30" i="87" s="1"/>
  <c r="M31" i="87" s="1"/>
  <c r="M32" i="87" s="1"/>
  <c r="M33" i="87" s="1"/>
  <c r="M34" i="87" s="1"/>
  <c r="M35" i="87" s="1"/>
  <c r="M36" i="87" s="1"/>
  <c r="M37" i="87" s="1"/>
  <c r="M38" i="87" s="1"/>
  <c r="M39" i="87" s="1"/>
  <c r="M40" i="87" s="1"/>
  <c r="M41" i="87" s="1"/>
  <c r="M42" i="87" s="1"/>
  <c r="M43" i="87" s="1"/>
  <c r="M44" i="87" s="1"/>
  <c r="M45" i="87" s="1"/>
  <c r="M46" i="87" s="1"/>
  <c r="M47" i="87" s="1"/>
  <c r="M48" i="87" s="1"/>
  <c r="M49" i="87" s="1"/>
  <c r="M50" i="87" s="1"/>
  <c r="M51" i="87" s="1"/>
  <c r="M52" i="87" s="1"/>
  <c r="M53" i="87" s="1"/>
  <c r="M54" i="87" s="1"/>
  <c r="M55" i="87" s="1"/>
  <c r="M56" i="87" s="1"/>
  <c r="M57" i="87" s="1"/>
  <c r="M58" i="87" s="1"/>
  <c r="M59" i="87" s="1"/>
  <c r="M60" i="87" s="1"/>
  <c r="M61" i="87" s="1"/>
  <c r="M62" i="87" s="1"/>
  <c r="M63" i="87" s="1"/>
  <c r="M64" i="87" s="1"/>
  <c r="M65" i="87" s="1"/>
  <c r="M66" i="87" s="1"/>
  <c r="M67" i="87" s="1"/>
  <c r="M68" i="87" s="1"/>
  <c r="M69" i="87" s="1"/>
  <c r="M70" i="87" s="1"/>
  <c r="M71" i="87" s="1"/>
  <c r="M72" i="87" s="1"/>
  <c r="M73" i="87" s="1"/>
  <c r="M74" i="87" s="1"/>
  <c r="M75" i="87" s="1"/>
  <c r="M76" i="87" s="1"/>
  <c r="M77" i="87" s="1"/>
  <c r="M78" i="87" s="1"/>
  <c r="M79" i="87" s="1"/>
  <c r="M80" i="87" s="1"/>
  <c r="M81" i="87" s="1"/>
  <c r="M82" i="87" s="1"/>
  <c r="M83" i="87" s="1"/>
  <c r="M84" i="87" s="1"/>
  <c r="M85" i="87" s="1"/>
  <c r="M86" i="87" s="1"/>
  <c r="M87" i="87" s="1"/>
  <c r="M88" i="87" s="1"/>
  <c r="M89" i="87" s="1"/>
  <c r="M90" i="87" s="1"/>
  <c r="M91" i="87" s="1"/>
  <c r="M92" i="87" s="1"/>
  <c r="M93" i="87" s="1"/>
  <c r="M94" i="87" s="1"/>
  <c r="M95" i="87" s="1"/>
  <c r="M96" i="87" s="1"/>
  <c r="M97" i="87" s="1"/>
  <c r="M98" i="87" s="1"/>
  <c r="M99" i="87" s="1"/>
  <c r="M100" i="87" s="1"/>
  <c r="M101" i="87" s="1"/>
  <c r="M102" i="87" s="1"/>
  <c r="M103" i="87" s="1"/>
  <c r="M104" i="87" s="1"/>
  <c r="M105" i="87" s="1"/>
  <c r="M106" i="87" s="1"/>
  <c r="M107" i="87" s="1"/>
  <c r="M108" i="87" s="1"/>
  <c r="M109" i="87" s="1"/>
  <c r="M110" i="87" s="1"/>
  <c r="M111" i="87" s="1"/>
  <c r="P8" i="87"/>
  <c r="O8" i="87"/>
  <c r="L8" i="87"/>
  <c r="K8" i="87"/>
  <c r="Q12" i="86"/>
  <c r="Q13" i="86" s="1"/>
  <c r="Q14" i="86" s="1"/>
  <c r="Q15" i="86" s="1"/>
  <c r="Q16" i="86" s="1"/>
  <c r="Q17" i="86" s="1"/>
  <c r="Q18" i="86" s="1"/>
  <c r="Q19" i="86" s="1"/>
  <c r="Q20" i="86" s="1"/>
  <c r="Q21" i="86" s="1"/>
  <c r="Q22" i="86" s="1"/>
  <c r="Q23" i="86" s="1"/>
  <c r="Q24" i="86" s="1"/>
  <c r="Q25" i="86" s="1"/>
  <c r="Q26" i="86" s="1"/>
  <c r="Q27" i="86" s="1"/>
  <c r="Q28" i="86" s="1"/>
  <c r="Q29" i="86" s="1"/>
  <c r="Q30" i="86" s="1"/>
  <c r="Q31" i="86" s="1"/>
  <c r="Q32" i="86" s="1"/>
  <c r="Q33" i="86" s="1"/>
  <c r="Q34" i="86" s="1"/>
  <c r="Q35" i="86" s="1"/>
  <c r="Q36" i="86" s="1"/>
  <c r="Q37" i="86" s="1"/>
  <c r="Q38" i="86" s="1"/>
  <c r="Q39" i="86" s="1"/>
  <c r="Q40" i="86" s="1"/>
  <c r="Q41" i="86" s="1"/>
  <c r="Q42" i="86" s="1"/>
  <c r="Q43" i="86" s="1"/>
  <c r="Q44" i="86" s="1"/>
  <c r="Q45" i="86" s="1"/>
  <c r="Q46" i="86" s="1"/>
  <c r="Q47" i="86" s="1"/>
  <c r="Q48" i="86" s="1"/>
  <c r="Q49" i="86" s="1"/>
  <c r="Q50" i="86" s="1"/>
  <c r="Q51" i="86" s="1"/>
  <c r="Q52" i="86" s="1"/>
  <c r="Q53" i="86" s="1"/>
  <c r="Q54" i="86" s="1"/>
  <c r="Q55" i="86" s="1"/>
  <c r="Q56" i="86" s="1"/>
  <c r="Q57" i="86" s="1"/>
  <c r="Q58" i="86" s="1"/>
  <c r="Q59" i="86" s="1"/>
  <c r="Q60" i="86" s="1"/>
  <c r="Q61" i="86" s="1"/>
  <c r="Q62" i="86" s="1"/>
  <c r="Q63" i="86" s="1"/>
  <c r="Q64" i="86" s="1"/>
  <c r="Q65" i="86" s="1"/>
  <c r="Q66" i="86" s="1"/>
  <c r="Q67" i="86" s="1"/>
  <c r="Q68" i="86" s="1"/>
  <c r="Q69" i="86" s="1"/>
  <c r="Q70" i="86" s="1"/>
  <c r="Q71" i="86" s="1"/>
  <c r="Q72" i="86" s="1"/>
  <c r="Q73" i="86" s="1"/>
  <c r="Q74" i="86" s="1"/>
  <c r="Q75" i="86" s="1"/>
  <c r="Q76" i="86" s="1"/>
  <c r="Q77" i="86" s="1"/>
  <c r="Q78" i="86" s="1"/>
  <c r="Q79" i="86" s="1"/>
  <c r="Q80" i="86" s="1"/>
  <c r="Q81" i="86" s="1"/>
  <c r="Q82" i="86" s="1"/>
  <c r="Q83" i="86" s="1"/>
  <c r="Q84" i="86" s="1"/>
  <c r="Q85" i="86" s="1"/>
  <c r="Q86" i="86" s="1"/>
  <c r="Q87" i="86" s="1"/>
  <c r="Q88" i="86" s="1"/>
  <c r="Q89" i="86" s="1"/>
  <c r="Q90" i="86" s="1"/>
  <c r="Q91" i="86" s="1"/>
  <c r="Q92" i="86" s="1"/>
  <c r="Q93" i="86" s="1"/>
  <c r="Q94" i="86" s="1"/>
  <c r="Q95" i="86" s="1"/>
  <c r="Q96" i="86" s="1"/>
  <c r="Q97" i="86" s="1"/>
  <c r="Q98" i="86" s="1"/>
  <c r="Q99" i="86" s="1"/>
  <c r="Q100" i="86" s="1"/>
  <c r="Q101" i="86" s="1"/>
  <c r="Q102" i="86" s="1"/>
  <c r="Q103" i="86" s="1"/>
  <c r="Q104" i="86" s="1"/>
  <c r="Q105" i="86" s="1"/>
  <c r="Q106" i="86" s="1"/>
  <c r="Q107" i="86" s="1"/>
  <c r="Q108" i="86" s="1"/>
  <c r="Q109" i="86" s="1"/>
  <c r="Q110" i="86" s="1"/>
  <c r="Q111" i="86" s="1"/>
  <c r="M12" i="86"/>
  <c r="M13" i="86" s="1"/>
  <c r="M14" i="86" s="1"/>
  <c r="M15" i="86" s="1"/>
  <c r="M16" i="86" s="1"/>
  <c r="M17" i="86" s="1"/>
  <c r="M18" i="86" s="1"/>
  <c r="M19" i="86" s="1"/>
  <c r="M20" i="86" s="1"/>
  <c r="M21" i="86" s="1"/>
  <c r="M22" i="86" s="1"/>
  <c r="M23" i="86" s="1"/>
  <c r="M24" i="86" s="1"/>
  <c r="M25" i="86" s="1"/>
  <c r="M26" i="86" s="1"/>
  <c r="M27" i="86" s="1"/>
  <c r="M28" i="86" s="1"/>
  <c r="M29" i="86" s="1"/>
  <c r="M30" i="86" s="1"/>
  <c r="M31" i="86" s="1"/>
  <c r="M32" i="86" s="1"/>
  <c r="M33" i="86" s="1"/>
  <c r="M34" i="86" s="1"/>
  <c r="M35" i="86" s="1"/>
  <c r="M36" i="86" s="1"/>
  <c r="M37" i="86" s="1"/>
  <c r="M38" i="86" s="1"/>
  <c r="M39" i="86" s="1"/>
  <c r="M40" i="86" s="1"/>
  <c r="M41" i="86" s="1"/>
  <c r="M42" i="86" s="1"/>
  <c r="M43" i="86" s="1"/>
  <c r="M44" i="86" s="1"/>
  <c r="M45" i="86" s="1"/>
  <c r="M46" i="86" s="1"/>
  <c r="M47" i="86" s="1"/>
  <c r="M48" i="86" s="1"/>
  <c r="M49" i="86" s="1"/>
  <c r="M50" i="86" s="1"/>
  <c r="M51" i="86" s="1"/>
  <c r="M52" i="86" s="1"/>
  <c r="M53" i="86" s="1"/>
  <c r="M54" i="86" s="1"/>
  <c r="M55" i="86" s="1"/>
  <c r="M56" i="86" s="1"/>
  <c r="M57" i="86" s="1"/>
  <c r="M58" i="86" s="1"/>
  <c r="M59" i="86" s="1"/>
  <c r="M60" i="86" s="1"/>
  <c r="M61" i="86" s="1"/>
  <c r="M62" i="86" s="1"/>
  <c r="M63" i="86" s="1"/>
  <c r="M64" i="86" s="1"/>
  <c r="M65" i="86" s="1"/>
  <c r="M66" i="86" s="1"/>
  <c r="M67" i="86" s="1"/>
  <c r="M68" i="86" s="1"/>
  <c r="M69" i="86" s="1"/>
  <c r="M70" i="86" s="1"/>
  <c r="M71" i="86" s="1"/>
  <c r="M72" i="86" s="1"/>
  <c r="M73" i="86" s="1"/>
  <c r="M74" i="86" s="1"/>
  <c r="M75" i="86" s="1"/>
  <c r="M76" i="86" s="1"/>
  <c r="M77" i="86" s="1"/>
  <c r="M78" i="86" s="1"/>
  <c r="M79" i="86" s="1"/>
  <c r="M80" i="86" s="1"/>
  <c r="M81" i="86" s="1"/>
  <c r="M82" i="86" s="1"/>
  <c r="M83" i="86" s="1"/>
  <c r="M84" i="86" s="1"/>
  <c r="M85" i="86" s="1"/>
  <c r="M86" i="86" s="1"/>
  <c r="M87" i="86" s="1"/>
  <c r="M88" i="86" s="1"/>
  <c r="M89" i="86" s="1"/>
  <c r="M90" i="86" s="1"/>
  <c r="M91" i="86" s="1"/>
  <c r="M92" i="86" s="1"/>
  <c r="M93" i="86" s="1"/>
  <c r="M94" i="86" s="1"/>
  <c r="M95" i="86" s="1"/>
  <c r="M96" i="86" s="1"/>
  <c r="M97" i="86" s="1"/>
  <c r="M98" i="86" s="1"/>
  <c r="M99" i="86" s="1"/>
  <c r="M100" i="86" s="1"/>
  <c r="M101" i="86" s="1"/>
  <c r="M102" i="86" s="1"/>
  <c r="M103" i="86" s="1"/>
  <c r="M104" i="86" s="1"/>
  <c r="M105" i="86" s="1"/>
  <c r="M106" i="86" s="1"/>
  <c r="M107" i="86" s="1"/>
  <c r="M108" i="86" s="1"/>
  <c r="M109" i="86" s="1"/>
  <c r="M110" i="86" s="1"/>
  <c r="M111" i="86" s="1"/>
  <c r="P8" i="86"/>
  <c r="O8" i="86"/>
  <c r="L8" i="86"/>
  <c r="K8" i="86"/>
  <c r="Q12" i="85"/>
  <c r="Q13" i="85" s="1"/>
  <c r="Q14" i="85" s="1"/>
  <c r="Q15" i="85" s="1"/>
  <c r="Q16" i="85" s="1"/>
  <c r="Q17" i="85" s="1"/>
  <c r="Q18" i="85" s="1"/>
  <c r="Q19" i="85" s="1"/>
  <c r="Q20" i="85" s="1"/>
  <c r="Q21" i="85" s="1"/>
  <c r="Q22" i="85" s="1"/>
  <c r="Q23" i="85" s="1"/>
  <c r="Q24" i="85" s="1"/>
  <c r="Q25" i="85" s="1"/>
  <c r="Q26" i="85" s="1"/>
  <c r="Q27" i="85" s="1"/>
  <c r="Q28" i="85" s="1"/>
  <c r="Q29" i="85" s="1"/>
  <c r="Q30" i="85" s="1"/>
  <c r="Q31" i="85" s="1"/>
  <c r="Q32" i="85" s="1"/>
  <c r="Q33" i="85" s="1"/>
  <c r="Q34" i="85" s="1"/>
  <c r="Q35" i="85" s="1"/>
  <c r="Q36" i="85" s="1"/>
  <c r="Q37" i="85" s="1"/>
  <c r="Q38" i="85" s="1"/>
  <c r="Q39" i="85" s="1"/>
  <c r="Q40" i="85" s="1"/>
  <c r="Q41" i="85" s="1"/>
  <c r="Q42" i="85" s="1"/>
  <c r="Q43" i="85" s="1"/>
  <c r="Q44" i="85" s="1"/>
  <c r="Q45" i="85" s="1"/>
  <c r="Q46" i="85" s="1"/>
  <c r="Q47" i="85" s="1"/>
  <c r="Q48" i="85" s="1"/>
  <c r="Q49" i="85" s="1"/>
  <c r="Q50" i="85" s="1"/>
  <c r="Q51" i="85" s="1"/>
  <c r="Q52" i="85" s="1"/>
  <c r="Q53" i="85" s="1"/>
  <c r="Q54" i="85" s="1"/>
  <c r="Q55" i="85" s="1"/>
  <c r="Q56" i="85" s="1"/>
  <c r="Q57" i="85" s="1"/>
  <c r="Q58" i="85" s="1"/>
  <c r="Q59" i="85" s="1"/>
  <c r="Q60" i="85" s="1"/>
  <c r="Q61" i="85" s="1"/>
  <c r="Q62" i="85" s="1"/>
  <c r="Q63" i="85" s="1"/>
  <c r="Q64" i="85" s="1"/>
  <c r="Q65" i="85" s="1"/>
  <c r="Q66" i="85" s="1"/>
  <c r="Q67" i="85" s="1"/>
  <c r="Q68" i="85" s="1"/>
  <c r="Q69" i="85" s="1"/>
  <c r="Q70" i="85" s="1"/>
  <c r="Q71" i="85" s="1"/>
  <c r="Q72" i="85" s="1"/>
  <c r="Q73" i="85" s="1"/>
  <c r="Q74" i="85" s="1"/>
  <c r="Q75" i="85" s="1"/>
  <c r="Q76" i="85" s="1"/>
  <c r="Q77" i="85" s="1"/>
  <c r="Q78" i="85" s="1"/>
  <c r="Q79" i="85" s="1"/>
  <c r="Q80" i="85" s="1"/>
  <c r="Q81" i="85" s="1"/>
  <c r="Q82" i="85" s="1"/>
  <c r="Q83" i="85" s="1"/>
  <c r="Q84" i="85" s="1"/>
  <c r="Q85" i="85" s="1"/>
  <c r="Q86" i="85" s="1"/>
  <c r="Q87" i="85" s="1"/>
  <c r="Q88" i="85" s="1"/>
  <c r="Q89" i="85" s="1"/>
  <c r="Q90" i="85" s="1"/>
  <c r="Q91" i="85" s="1"/>
  <c r="Q92" i="85" s="1"/>
  <c r="Q93" i="85" s="1"/>
  <c r="Q94" i="85" s="1"/>
  <c r="Q95" i="85" s="1"/>
  <c r="Q96" i="85" s="1"/>
  <c r="Q97" i="85" s="1"/>
  <c r="Q98" i="85" s="1"/>
  <c r="Q99" i="85" s="1"/>
  <c r="Q100" i="85" s="1"/>
  <c r="Q101" i="85" s="1"/>
  <c r="Q102" i="85" s="1"/>
  <c r="Q103" i="85" s="1"/>
  <c r="Q104" i="85" s="1"/>
  <c r="Q105" i="85" s="1"/>
  <c r="Q106" i="85" s="1"/>
  <c r="Q107" i="85" s="1"/>
  <c r="Q108" i="85" s="1"/>
  <c r="Q109" i="85" s="1"/>
  <c r="Q110" i="85" s="1"/>
  <c r="Q111" i="85" s="1"/>
  <c r="M12" i="85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M23" i="85" s="1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M56" i="85" s="1"/>
  <c r="M57" i="85" s="1"/>
  <c r="M58" i="85" s="1"/>
  <c r="M59" i="85" s="1"/>
  <c r="M60" i="85" s="1"/>
  <c r="M61" i="85" s="1"/>
  <c r="M62" i="85" s="1"/>
  <c r="M63" i="85" s="1"/>
  <c r="M64" i="85" s="1"/>
  <c r="M65" i="85" s="1"/>
  <c r="M66" i="85" s="1"/>
  <c r="M67" i="85" s="1"/>
  <c r="M68" i="85" s="1"/>
  <c r="M69" i="85" s="1"/>
  <c r="M70" i="85" s="1"/>
  <c r="M71" i="85" s="1"/>
  <c r="M72" i="85" s="1"/>
  <c r="M73" i="85" s="1"/>
  <c r="M74" i="85" s="1"/>
  <c r="M75" i="85" s="1"/>
  <c r="M76" i="85" s="1"/>
  <c r="M77" i="85" s="1"/>
  <c r="M78" i="85" s="1"/>
  <c r="M79" i="85" s="1"/>
  <c r="M80" i="85" s="1"/>
  <c r="M81" i="85" s="1"/>
  <c r="M82" i="85" s="1"/>
  <c r="M83" i="85" s="1"/>
  <c r="M84" i="85" s="1"/>
  <c r="M85" i="85" s="1"/>
  <c r="M86" i="85" s="1"/>
  <c r="M87" i="85" s="1"/>
  <c r="M88" i="85" s="1"/>
  <c r="M89" i="85" s="1"/>
  <c r="M90" i="85" s="1"/>
  <c r="M91" i="85" s="1"/>
  <c r="M92" i="85" s="1"/>
  <c r="M93" i="85" s="1"/>
  <c r="M94" i="85" s="1"/>
  <c r="M95" i="85" s="1"/>
  <c r="M96" i="85" s="1"/>
  <c r="M97" i="85" s="1"/>
  <c r="M98" i="85" s="1"/>
  <c r="M99" i="85" s="1"/>
  <c r="M100" i="85" s="1"/>
  <c r="M101" i="85" s="1"/>
  <c r="M102" i="85" s="1"/>
  <c r="M103" i="85" s="1"/>
  <c r="M104" i="85" s="1"/>
  <c r="M105" i="85" s="1"/>
  <c r="M106" i="85" s="1"/>
  <c r="M107" i="85" s="1"/>
  <c r="M108" i="85" s="1"/>
  <c r="M109" i="85" s="1"/>
  <c r="M110" i="85" s="1"/>
  <c r="M111" i="85" s="1"/>
  <c r="P8" i="85"/>
  <c r="O8" i="85"/>
  <c r="L8" i="85"/>
  <c r="K8" i="85"/>
  <c r="Q12" i="84"/>
  <c r="Q13" i="84" s="1"/>
  <c r="Q14" i="84" s="1"/>
  <c r="Q15" i="84" s="1"/>
  <c r="Q16" i="84" s="1"/>
  <c r="Q17" i="84" s="1"/>
  <c r="Q18" i="84" s="1"/>
  <c r="Q19" i="84" s="1"/>
  <c r="Q20" i="84" s="1"/>
  <c r="Q21" i="84" s="1"/>
  <c r="Q22" i="84" s="1"/>
  <c r="Q23" i="84" s="1"/>
  <c r="Q24" i="84" s="1"/>
  <c r="Q25" i="84" s="1"/>
  <c r="Q26" i="84" s="1"/>
  <c r="Q27" i="84" s="1"/>
  <c r="Q28" i="84" s="1"/>
  <c r="Q29" i="84" s="1"/>
  <c r="Q30" i="84" s="1"/>
  <c r="Q31" i="84" s="1"/>
  <c r="Q32" i="84" s="1"/>
  <c r="Q33" i="84" s="1"/>
  <c r="Q34" i="84" s="1"/>
  <c r="Q35" i="84" s="1"/>
  <c r="Q36" i="84" s="1"/>
  <c r="Q37" i="84" s="1"/>
  <c r="Q38" i="84" s="1"/>
  <c r="Q39" i="84" s="1"/>
  <c r="Q40" i="84" s="1"/>
  <c r="Q41" i="84" s="1"/>
  <c r="Q42" i="84" s="1"/>
  <c r="Q43" i="84" s="1"/>
  <c r="Q44" i="84" s="1"/>
  <c r="Q45" i="84" s="1"/>
  <c r="Q46" i="84" s="1"/>
  <c r="Q47" i="84" s="1"/>
  <c r="Q48" i="84" s="1"/>
  <c r="Q49" i="84" s="1"/>
  <c r="Q50" i="84" s="1"/>
  <c r="Q51" i="84" s="1"/>
  <c r="Q52" i="84" s="1"/>
  <c r="Q53" i="84" s="1"/>
  <c r="Q54" i="84" s="1"/>
  <c r="Q55" i="84" s="1"/>
  <c r="Q56" i="84" s="1"/>
  <c r="Q57" i="84" s="1"/>
  <c r="Q58" i="84" s="1"/>
  <c r="Q59" i="84" s="1"/>
  <c r="Q60" i="84" s="1"/>
  <c r="Q61" i="84" s="1"/>
  <c r="Q62" i="84" s="1"/>
  <c r="Q63" i="84" s="1"/>
  <c r="Q64" i="84" s="1"/>
  <c r="Q65" i="84" s="1"/>
  <c r="Q66" i="84" s="1"/>
  <c r="Q67" i="84" s="1"/>
  <c r="Q68" i="84" s="1"/>
  <c r="Q69" i="84" s="1"/>
  <c r="Q70" i="84" s="1"/>
  <c r="Q71" i="84" s="1"/>
  <c r="Q72" i="84" s="1"/>
  <c r="Q73" i="84" s="1"/>
  <c r="Q74" i="84" s="1"/>
  <c r="Q75" i="84" s="1"/>
  <c r="Q76" i="84" s="1"/>
  <c r="Q77" i="84" s="1"/>
  <c r="Q78" i="84" s="1"/>
  <c r="Q79" i="84" s="1"/>
  <c r="Q80" i="84" s="1"/>
  <c r="Q81" i="84" s="1"/>
  <c r="Q82" i="84" s="1"/>
  <c r="Q83" i="84" s="1"/>
  <c r="Q84" i="84" s="1"/>
  <c r="Q85" i="84" s="1"/>
  <c r="Q86" i="84" s="1"/>
  <c r="Q87" i="84" s="1"/>
  <c r="Q88" i="84" s="1"/>
  <c r="Q89" i="84" s="1"/>
  <c r="Q90" i="84" s="1"/>
  <c r="Q91" i="84" s="1"/>
  <c r="Q92" i="84" s="1"/>
  <c r="Q93" i="84" s="1"/>
  <c r="Q94" i="84" s="1"/>
  <c r="Q95" i="84" s="1"/>
  <c r="Q96" i="84" s="1"/>
  <c r="Q97" i="84" s="1"/>
  <c r="Q98" i="84" s="1"/>
  <c r="Q99" i="84" s="1"/>
  <c r="Q100" i="84" s="1"/>
  <c r="Q101" i="84" s="1"/>
  <c r="Q102" i="84" s="1"/>
  <c r="Q103" i="84" s="1"/>
  <c r="Q104" i="84" s="1"/>
  <c r="Q105" i="84" s="1"/>
  <c r="Q106" i="84" s="1"/>
  <c r="Q107" i="84" s="1"/>
  <c r="Q108" i="84" s="1"/>
  <c r="Q109" i="84" s="1"/>
  <c r="Q110" i="84" s="1"/>
  <c r="Q111" i="84" s="1"/>
  <c r="M12" i="84"/>
  <c r="M13" i="84" s="1"/>
  <c r="M14" i="84" s="1"/>
  <c r="M15" i="84" s="1"/>
  <c r="M16" i="84" s="1"/>
  <c r="M17" i="84" s="1"/>
  <c r="M18" i="84" s="1"/>
  <c r="M19" i="84" s="1"/>
  <c r="M20" i="84" s="1"/>
  <c r="M21" i="84" s="1"/>
  <c r="M22" i="84" s="1"/>
  <c r="M23" i="84" s="1"/>
  <c r="M24" i="84" s="1"/>
  <c r="M25" i="84" s="1"/>
  <c r="M26" i="84" s="1"/>
  <c r="M27" i="84" s="1"/>
  <c r="M28" i="84" s="1"/>
  <c r="M29" i="84" s="1"/>
  <c r="M30" i="84" s="1"/>
  <c r="M31" i="84" s="1"/>
  <c r="M32" i="84" s="1"/>
  <c r="M33" i="84" s="1"/>
  <c r="M34" i="84" s="1"/>
  <c r="M35" i="84" s="1"/>
  <c r="M36" i="84" s="1"/>
  <c r="M37" i="84" s="1"/>
  <c r="M38" i="84" s="1"/>
  <c r="M39" i="84" s="1"/>
  <c r="M40" i="84" s="1"/>
  <c r="M41" i="84" s="1"/>
  <c r="M42" i="84" s="1"/>
  <c r="M43" i="84" s="1"/>
  <c r="M44" i="84" s="1"/>
  <c r="M45" i="84" s="1"/>
  <c r="M46" i="84" s="1"/>
  <c r="M47" i="84" s="1"/>
  <c r="M48" i="84" s="1"/>
  <c r="M49" i="84" s="1"/>
  <c r="M50" i="84" s="1"/>
  <c r="M51" i="84" s="1"/>
  <c r="M52" i="84" s="1"/>
  <c r="M53" i="84" s="1"/>
  <c r="M54" i="84" s="1"/>
  <c r="M55" i="84" s="1"/>
  <c r="M56" i="84" s="1"/>
  <c r="M57" i="84" s="1"/>
  <c r="M58" i="84" s="1"/>
  <c r="M59" i="84" s="1"/>
  <c r="M60" i="84" s="1"/>
  <c r="M61" i="84" s="1"/>
  <c r="M62" i="84" s="1"/>
  <c r="M63" i="84" s="1"/>
  <c r="M64" i="84" s="1"/>
  <c r="M65" i="84" s="1"/>
  <c r="M66" i="84" s="1"/>
  <c r="M67" i="84" s="1"/>
  <c r="M68" i="84" s="1"/>
  <c r="M69" i="84" s="1"/>
  <c r="M70" i="84" s="1"/>
  <c r="M71" i="84" s="1"/>
  <c r="M72" i="84" s="1"/>
  <c r="M73" i="84" s="1"/>
  <c r="M74" i="84" s="1"/>
  <c r="M75" i="84" s="1"/>
  <c r="M76" i="84" s="1"/>
  <c r="M77" i="84" s="1"/>
  <c r="M78" i="84" s="1"/>
  <c r="M79" i="84" s="1"/>
  <c r="M80" i="84" s="1"/>
  <c r="M81" i="84" s="1"/>
  <c r="M82" i="84" s="1"/>
  <c r="M83" i="84" s="1"/>
  <c r="M84" i="84" s="1"/>
  <c r="M85" i="84" s="1"/>
  <c r="M86" i="84" s="1"/>
  <c r="M87" i="84" s="1"/>
  <c r="M88" i="84" s="1"/>
  <c r="M89" i="84" s="1"/>
  <c r="M90" i="84" s="1"/>
  <c r="M91" i="84" s="1"/>
  <c r="M92" i="84" s="1"/>
  <c r="M93" i="84" s="1"/>
  <c r="M94" i="84" s="1"/>
  <c r="M95" i="84" s="1"/>
  <c r="M96" i="84" s="1"/>
  <c r="M97" i="84" s="1"/>
  <c r="M98" i="84" s="1"/>
  <c r="M99" i="84" s="1"/>
  <c r="M100" i="84" s="1"/>
  <c r="M101" i="84" s="1"/>
  <c r="M102" i="84" s="1"/>
  <c r="M103" i="84" s="1"/>
  <c r="M104" i="84" s="1"/>
  <c r="M105" i="84" s="1"/>
  <c r="M106" i="84" s="1"/>
  <c r="M107" i="84" s="1"/>
  <c r="M108" i="84" s="1"/>
  <c r="M109" i="84" s="1"/>
  <c r="M110" i="84" s="1"/>
  <c r="M111" i="84" s="1"/>
  <c r="P8" i="84"/>
  <c r="O8" i="84"/>
  <c r="L8" i="84"/>
  <c r="K8" i="84"/>
  <c r="Q12" i="81"/>
  <c r="Q13" i="81" s="1"/>
  <c r="Q14" i="81" s="1"/>
  <c r="Q15" i="81" s="1"/>
  <c r="Q16" i="81" s="1"/>
  <c r="Q17" i="81" s="1"/>
  <c r="Q18" i="81" s="1"/>
  <c r="Q19" i="81" s="1"/>
  <c r="Q20" i="81" s="1"/>
  <c r="Q21" i="81" s="1"/>
  <c r="Q22" i="81" s="1"/>
  <c r="Q23" i="81" s="1"/>
  <c r="Q24" i="81" s="1"/>
  <c r="Q25" i="81" s="1"/>
  <c r="Q26" i="81" s="1"/>
  <c r="Q27" i="81" s="1"/>
  <c r="Q28" i="81" s="1"/>
  <c r="Q29" i="81" s="1"/>
  <c r="Q30" i="81" s="1"/>
  <c r="Q31" i="81" s="1"/>
  <c r="Q32" i="81" s="1"/>
  <c r="Q33" i="81" s="1"/>
  <c r="Q34" i="81" s="1"/>
  <c r="Q35" i="81" s="1"/>
  <c r="Q36" i="81" s="1"/>
  <c r="Q37" i="81" s="1"/>
  <c r="Q38" i="81" s="1"/>
  <c r="Q39" i="81" s="1"/>
  <c r="Q40" i="81" s="1"/>
  <c r="Q41" i="81" s="1"/>
  <c r="Q42" i="81" s="1"/>
  <c r="Q43" i="81" s="1"/>
  <c r="Q44" i="81" s="1"/>
  <c r="Q45" i="81" s="1"/>
  <c r="Q46" i="81" s="1"/>
  <c r="Q47" i="81" s="1"/>
  <c r="Q48" i="81" s="1"/>
  <c r="Q49" i="81" s="1"/>
  <c r="Q50" i="81" s="1"/>
  <c r="Q51" i="81" s="1"/>
  <c r="Q52" i="81" s="1"/>
  <c r="Q53" i="81" s="1"/>
  <c r="Q54" i="81" s="1"/>
  <c r="Q55" i="81" s="1"/>
  <c r="Q56" i="81" s="1"/>
  <c r="Q57" i="81" s="1"/>
  <c r="Q58" i="81" s="1"/>
  <c r="Q59" i="81" s="1"/>
  <c r="Q60" i="81" s="1"/>
  <c r="Q61" i="81" s="1"/>
  <c r="Q62" i="81" s="1"/>
  <c r="Q63" i="81" s="1"/>
  <c r="Q64" i="81" s="1"/>
  <c r="Q65" i="81" s="1"/>
  <c r="Q66" i="81" s="1"/>
  <c r="Q67" i="81" s="1"/>
  <c r="Q68" i="81" s="1"/>
  <c r="Q69" i="81" s="1"/>
  <c r="Q70" i="81" s="1"/>
  <c r="Q71" i="81" s="1"/>
  <c r="Q72" i="81" s="1"/>
  <c r="Q73" i="81" s="1"/>
  <c r="Q74" i="81" s="1"/>
  <c r="Q75" i="81" s="1"/>
  <c r="Q76" i="81" s="1"/>
  <c r="Q77" i="81" s="1"/>
  <c r="Q78" i="81" s="1"/>
  <c r="Q79" i="81" s="1"/>
  <c r="Q80" i="81" s="1"/>
  <c r="Q81" i="81" s="1"/>
  <c r="Q82" i="81" s="1"/>
  <c r="Q83" i="81" s="1"/>
  <c r="Q84" i="81" s="1"/>
  <c r="Q85" i="81" s="1"/>
  <c r="Q86" i="81" s="1"/>
  <c r="Q87" i="81" s="1"/>
  <c r="Q88" i="81" s="1"/>
  <c r="Q89" i="81" s="1"/>
  <c r="Q90" i="81" s="1"/>
  <c r="Q91" i="81" s="1"/>
  <c r="Q92" i="81" s="1"/>
  <c r="Q93" i="81" s="1"/>
  <c r="Q94" i="81" s="1"/>
  <c r="Q95" i="81" s="1"/>
  <c r="Q96" i="81" s="1"/>
  <c r="Q97" i="81" s="1"/>
  <c r="Q98" i="81" s="1"/>
  <c r="Q99" i="81" s="1"/>
  <c r="Q100" i="81" s="1"/>
  <c r="Q101" i="81" s="1"/>
  <c r="Q102" i="81" s="1"/>
  <c r="Q103" i="81" s="1"/>
  <c r="Q104" i="81" s="1"/>
  <c r="Q105" i="81" s="1"/>
  <c r="Q106" i="81" s="1"/>
  <c r="Q107" i="81" s="1"/>
  <c r="Q108" i="81" s="1"/>
  <c r="Q109" i="81" s="1"/>
  <c r="Q110" i="81" s="1"/>
  <c r="Q111" i="81" s="1"/>
  <c r="M12" i="81"/>
  <c r="M13" i="81" s="1"/>
  <c r="M14" i="81" s="1"/>
  <c r="M15" i="81" s="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29" i="81" s="1"/>
  <c r="M30" i="81" s="1"/>
  <c r="M31" i="81" s="1"/>
  <c r="M32" i="81" s="1"/>
  <c r="M33" i="81" s="1"/>
  <c r="M34" i="81" s="1"/>
  <c r="M35" i="81" s="1"/>
  <c r="M36" i="81" s="1"/>
  <c r="M37" i="81" s="1"/>
  <c r="M38" i="81" s="1"/>
  <c r="M39" i="81" s="1"/>
  <c r="M40" i="81" s="1"/>
  <c r="M41" i="81" s="1"/>
  <c r="M42" i="81" s="1"/>
  <c r="M43" i="81" s="1"/>
  <c r="M44" i="81" s="1"/>
  <c r="M45" i="81" s="1"/>
  <c r="M46" i="81" s="1"/>
  <c r="M47" i="81" s="1"/>
  <c r="M48" i="81" s="1"/>
  <c r="M49" i="81" s="1"/>
  <c r="M50" i="81" s="1"/>
  <c r="M51" i="81" s="1"/>
  <c r="M52" i="81" s="1"/>
  <c r="M53" i="81" s="1"/>
  <c r="M54" i="81" s="1"/>
  <c r="M55" i="81" s="1"/>
  <c r="M56" i="81" s="1"/>
  <c r="M57" i="81" s="1"/>
  <c r="M58" i="81" s="1"/>
  <c r="M59" i="81" s="1"/>
  <c r="M60" i="81" s="1"/>
  <c r="M61" i="81" s="1"/>
  <c r="M62" i="81" s="1"/>
  <c r="M63" i="81" s="1"/>
  <c r="M64" i="81" s="1"/>
  <c r="M65" i="81" s="1"/>
  <c r="M66" i="81" s="1"/>
  <c r="M67" i="81" s="1"/>
  <c r="M68" i="81" s="1"/>
  <c r="M69" i="81" s="1"/>
  <c r="M70" i="81" s="1"/>
  <c r="M71" i="81" s="1"/>
  <c r="M72" i="81" s="1"/>
  <c r="M73" i="81" s="1"/>
  <c r="M74" i="81" s="1"/>
  <c r="M75" i="81" s="1"/>
  <c r="M76" i="81" s="1"/>
  <c r="M77" i="81" s="1"/>
  <c r="M78" i="81" s="1"/>
  <c r="M79" i="81" s="1"/>
  <c r="M80" i="81" s="1"/>
  <c r="M81" i="81" s="1"/>
  <c r="M82" i="81" s="1"/>
  <c r="M83" i="81" s="1"/>
  <c r="M84" i="81" s="1"/>
  <c r="M85" i="81" s="1"/>
  <c r="M86" i="81" s="1"/>
  <c r="M87" i="81" s="1"/>
  <c r="M88" i="81" s="1"/>
  <c r="M89" i="81" s="1"/>
  <c r="M90" i="81" s="1"/>
  <c r="M91" i="81" s="1"/>
  <c r="M92" i="81" s="1"/>
  <c r="M93" i="81" s="1"/>
  <c r="M94" i="81" s="1"/>
  <c r="M95" i="81" s="1"/>
  <c r="M96" i="81" s="1"/>
  <c r="M97" i="81" s="1"/>
  <c r="M98" i="81" s="1"/>
  <c r="M99" i="81" s="1"/>
  <c r="M100" i="81" s="1"/>
  <c r="M101" i="81" s="1"/>
  <c r="M102" i="81" s="1"/>
  <c r="M103" i="81" s="1"/>
  <c r="M104" i="81" s="1"/>
  <c r="M105" i="81" s="1"/>
  <c r="M106" i="81" s="1"/>
  <c r="M107" i="81" s="1"/>
  <c r="M108" i="81" s="1"/>
  <c r="M109" i="81" s="1"/>
  <c r="M110" i="81" s="1"/>
  <c r="M111" i="81" s="1"/>
  <c r="P8" i="81"/>
  <c r="O8" i="81"/>
  <c r="L8" i="81"/>
  <c r="K8" i="81"/>
  <c r="Q12" i="80"/>
  <c r="Q13" i="80" s="1"/>
  <c r="Q14" i="80" s="1"/>
  <c r="Q15" i="80" s="1"/>
  <c r="Q16" i="80" s="1"/>
  <c r="Q17" i="80" s="1"/>
  <c r="Q18" i="80" s="1"/>
  <c r="Q19" i="80" s="1"/>
  <c r="Q20" i="80" s="1"/>
  <c r="Q21" i="80" s="1"/>
  <c r="Q22" i="80" s="1"/>
  <c r="Q23" i="80" s="1"/>
  <c r="Q24" i="80" s="1"/>
  <c r="Q25" i="80" s="1"/>
  <c r="Q26" i="80" s="1"/>
  <c r="Q27" i="80" s="1"/>
  <c r="Q28" i="80" s="1"/>
  <c r="Q29" i="80" s="1"/>
  <c r="Q30" i="80" s="1"/>
  <c r="Q31" i="80" s="1"/>
  <c r="Q32" i="80" s="1"/>
  <c r="Q33" i="80" s="1"/>
  <c r="Q34" i="80" s="1"/>
  <c r="Q35" i="80" s="1"/>
  <c r="Q36" i="80" s="1"/>
  <c r="Q37" i="80" s="1"/>
  <c r="Q38" i="80" s="1"/>
  <c r="Q39" i="80" s="1"/>
  <c r="Q40" i="80" s="1"/>
  <c r="Q41" i="80" s="1"/>
  <c r="Q42" i="80" s="1"/>
  <c r="Q43" i="80" s="1"/>
  <c r="Q44" i="80" s="1"/>
  <c r="Q45" i="80" s="1"/>
  <c r="Q46" i="80" s="1"/>
  <c r="Q47" i="80" s="1"/>
  <c r="Q48" i="80" s="1"/>
  <c r="Q49" i="80" s="1"/>
  <c r="Q50" i="80" s="1"/>
  <c r="Q51" i="80" s="1"/>
  <c r="Q52" i="80" s="1"/>
  <c r="Q53" i="80" s="1"/>
  <c r="Q54" i="80" s="1"/>
  <c r="Q55" i="80" s="1"/>
  <c r="Q56" i="80" s="1"/>
  <c r="Q57" i="80" s="1"/>
  <c r="Q58" i="80" s="1"/>
  <c r="Q59" i="80" s="1"/>
  <c r="Q60" i="80" s="1"/>
  <c r="Q61" i="80" s="1"/>
  <c r="Q62" i="80" s="1"/>
  <c r="Q63" i="80" s="1"/>
  <c r="Q64" i="80" s="1"/>
  <c r="Q65" i="80" s="1"/>
  <c r="Q66" i="80" s="1"/>
  <c r="Q67" i="80" s="1"/>
  <c r="Q68" i="80" s="1"/>
  <c r="Q69" i="80" s="1"/>
  <c r="Q70" i="80" s="1"/>
  <c r="Q71" i="80" s="1"/>
  <c r="Q72" i="80" s="1"/>
  <c r="Q73" i="80" s="1"/>
  <c r="Q74" i="80" s="1"/>
  <c r="Q75" i="80" s="1"/>
  <c r="Q76" i="80" s="1"/>
  <c r="Q77" i="80" s="1"/>
  <c r="Q78" i="80" s="1"/>
  <c r="Q79" i="80" s="1"/>
  <c r="Q80" i="80" s="1"/>
  <c r="Q81" i="80" s="1"/>
  <c r="Q82" i="80" s="1"/>
  <c r="Q83" i="80" s="1"/>
  <c r="Q84" i="80" s="1"/>
  <c r="Q85" i="80" s="1"/>
  <c r="Q86" i="80" s="1"/>
  <c r="Q87" i="80" s="1"/>
  <c r="Q88" i="80" s="1"/>
  <c r="Q89" i="80" s="1"/>
  <c r="Q90" i="80" s="1"/>
  <c r="Q91" i="80" s="1"/>
  <c r="Q92" i="80" s="1"/>
  <c r="Q93" i="80" s="1"/>
  <c r="Q94" i="80" s="1"/>
  <c r="Q95" i="80" s="1"/>
  <c r="Q96" i="80" s="1"/>
  <c r="Q97" i="80" s="1"/>
  <c r="Q98" i="80" s="1"/>
  <c r="Q99" i="80" s="1"/>
  <c r="Q100" i="80" s="1"/>
  <c r="Q101" i="80" s="1"/>
  <c r="Q102" i="80" s="1"/>
  <c r="Q103" i="80" s="1"/>
  <c r="Q104" i="80" s="1"/>
  <c r="Q105" i="80" s="1"/>
  <c r="Q106" i="80" s="1"/>
  <c r="Q107" i="80" s="1"/>
  <c r="Q108" i="80" s="1"/>
  <c r="Q109" i="80" s="1"/>
  <c r="Q110" i="80" s="1"/>
  <c r="Q111" i="80" s="1"/>
  <c r="M12" i="80"/>
  <c r="M13" i="80" s="1"/>
  <c r="M14" i="80" s="1"/>
  <c r="M15" i="80" s="1"/>
  <c r="M16" i="80" s="1"/>
  <c r="M17" i="80" s="1"/>
  <c r="M18" i="80" s="1"/>
  <c r="M19" i="80" s="1"/>
  <c r="M20" i="80" s="1"/>
  <c r="M21" i="80" s="1"/>
  <c r="M22" i="80" s="1"/>
  <c r="M23" i="80" s="1"/>
  <c r="M24" i="80" s="1"/>
  <c r="M25" i="80" s="1"/>
  <c r="M26" i="80" s="1"/>
  <c r="M27" i="80" s="1"/>
  <c r="M28" i="80" s="1"/>
  <c r="M29" i="80" s="1"/>
  <c r="M31" i="80" s="1"/>
  <c r="M32" i="80" s="1"/>
  <c r="M33" i="80" s="1"/>
  <c r="M34" i="80" s="1"/>
  <c r="M35" i="80" s="1"/>
  <c r="M36" i="80" s="1"/>
  <c r="M37" i="80" s="1"/>
  <c r="M38" i="80" s="1"/>
  <c r="M39" i="80" s="1"/>
  <c r="M40" i="80" s="1"/>
  <c r="M41" i="80" s="1"/>
  <c r="M42" i="80" s="1"/>
  <c r="M43" i="80" s="1"/>
  <c r="M44" i="80" s="1"/>
  <c r="M45" i="80" s="1"/>
  <c r="M46" i="80" s="1"/>
  <c r="M47" i="80" s="1"/>
  <c r="M48" i="80" s="1"/>
  <c r="M49" i="80" s="1"/>
  <c r="M50" i="80" s="1"/>
  <c r="M51" i="80" s="1"/>
  <c r="M52" i="80" s="1"/>
  <c r="M53" i="80" s="1"/>
  <c r="M54" i="80" s="1"/>
  <c r="M55" i="80" s="1"/>
  <c r="M56" i="80" s="1"/>
  <c r="M57" i="80" s="1"/>
  <c r="M58" i="80" s="1"/>
  <c r="M59" i="80" s="1"/>
  <c r="M60" i="80" s="1"/>
  <c r="M61" i="80" s="1"/>
  <c r="M62" i="80" s="1"/>
  <c r="M63" i="80" s="1"/>
  <c r="M64" i="80" s="1"/>
  <c r="M65" i="80" s="1"/>
  <c r="M66" i="80" s="1"/>
  <c r="M67" i="80" s="1"/>
  <c r="M68" i="80" s="1"/>
  <c r="M69" i="80" s="1"/>
  <c r="M70" i="80" s="1"/>
  <c r="M71" i="80" s="1"/>
  <c r="M72" i="80" s="1"/>
  <c r="M73" i="80" s="1"/>
  <c r="M74" i="80" s="1"/>
  <c r="M75" i="80" s="1"/>
  <c r="M76" i="80" s="1"/>
  <c r="M77" i="80" s="1"/>
  <c r="M78" i="80" s="1"/>
  <c r="M79" i="80" s="1"/>
  <c r="M80" i="80" s="1"/>
  <c r="M81" i="80" s="1"/>
  <c r="M82" i="80" s="1"/>
  <c r="M83" i="80" s="1"/>
  <c r="M84" i="80" s="1"/>
  <c r="M85" i="80" s="1"/>
  <c r="M86" i="80" s="1"/>
  <c r="M87" i="80" s="1"/>
  <c r="M88" i="80" s="1"/>
  <c r="M89" i="80" s="1"/>
  <c r="M90" i="80" s="1"/>
  <c r="M91" i="80" s="1"/>
  <c r="M92" i="80" s="1"/>
  <c r="M93" i="80" s="1"/>
  <c r="M94" i="80" s="1"/>
  <c r="M95" i="80" s="1"/>
  <c r="M96" i="80" s="1"/>
  <c r="M97" i="80" s="1"/>
  <c r="M98" i="80" s="1"/>
  <c r="M99" i="80" s="1"/>
  <c r="M100" i="80" s="1"/>
  <c r="M101" i="80" s="1"/>
  <c r="M102" i="80" s="1"/>
  <c r="M103" i="80" s="1"/>
  <c r="M104" i="80" s="1"/>
  <c r="M105" i="80" s="1"/>
  <c r="M106" i="80" s="1"/>
  <c r="M107" i="80" s="1"/>
  <c r="M108" i="80" s="1"/>
  <c r="M109" i="80" s="1"/>
  <c r="M110" i="80" s="1"/>
  <c r="M111" i="80" s="1"/>
  <c r="P8" i="80"/>
  <c r="O8" i="80"/>
  <c r="L8" i="80"/>
  <c r="K8" i="80"/>
  <c r="Q12" i="79"/>
  <c r="Q13" i="79" s="1"/>
  <c r="Q14" i="79" s="1"/>
  <c r="Q15" i="79" s="1"/>
  <c r="Q16" i="79" s="1"/>
  <c r="Q17" i="79" s="1"/>
  <c r="Q18" i="79" s="1"/>
  <c r="Q19" i="79" s="1"/>
  <c r="Q20" i="79" s="1"/>
  <c r="Q21" i="79" s="1"/>
  <c r="Q22" i="79" s="1"/>
  <c r="Q23" i="79" s="1"/>
  <c r="Q24" i="79" s="1"/>
  <c r="Q25" i="79" s="1"/>
  <c r="Q26" i="79" s="1"/>
  <c r="Q27" i="79" s="1"/>
  <c r="Q28" i="79" s="1"/>
  <c r="Q29" i="79" s="1"/>
  <c r="Q30" i="79" s="1"/>
  <c r="Q31" i="79" s="1"/>
  <c r="Q32" i="79" s="1"/>
  <c r="Q33" i="79" s="1"/>
  <c r="Q34" i="79" s="1"/>
  <c r="Q35" i="79" s="1"/>
  <c r="Q36" i="79" s="1"/>
  <c r="Q37" i="79" s="1"/>
  <c r="Q38" i="79" s="1"/>
  <c r="Q39" i="79" s="1"/>
  <c r="Q40" i="79" s="1"/>
  <c r="Q41" i="79" s="1"/>
  <c r="Q42" i="79" s="1"/>
  <c r="Q43" i="79" s="1"/>
  <c r="Q44" i="79" s="1"/>
  <c r="Q45" i="79" s="1"/>
  <c r="Q46" i="79" s="1"/>
  <c r="Q47" i="79" s="1"/>
  <c r="Q48" i="79" s="1"/>
  <c r="Q49" i="79" s="1"/>
  <c r="Q50" i="79" s="1"/>
  <c r="Q51" i="79" s="1"/>
  <c r="Q52" i="79" s="1"/>
  <c r="Q53" i="79" s="1"/>
  <c r="Q54" i="79" s="1"/>
  <c r="Q55" i="79" s="1"/>
  <c r="Q56" i="79" s="1"/>
  <c r="Q57" i="79" s="1"/>
  <c r="Q58" i="79" s="1"/>
  <c r="Q59" i="79" s="1"/>
  <c r="Q60" i="79" s="1"/>
  <c r="Q61" i="79" s="1"/>
  <c r="Q62" i="79" s="1"/>
  <c r="Q63" i="79" s="1"/>
  <c r="Q64" i="79" s="1"/>
  <c r="Q65" i="79" s="1"/>
  <c r="Q66" i="79" s="1"/>
  <c r="Q67" i="79" s="1"/>
  <c r="Q68" i="79" s="1"/>
  <c r="Q69" i="79" s="1"/>
  <c r="Q70" i="79" s="1"/>
  <c r="Q71" i="79" s="1"/>
  <c r="Q72" i="79" s="1"/>
  <c r="Q73" i="79" s="1"/>
  <c r="Q74" i="79" s="1"/>
  <c r="Q75" i="79" s="1"/>
  <c r="Q76" i="79" s="1"/>
  <c r="Q77" i="79" s="1"/>
  <c r="Q78" i="79" s="1"/>
  <c r="Q79" i="79" s="1"/>
  <c r="Q80" i="79" s="1"/>
  <c r="Q81" i="79" s="1"/>
  <c r="Q82" i="79" s="1"/>
  <c r="Q83" i="79" s="1"/>
  <c r="Q84" i="79" s="1"/>
  <c r="Q85" i="79" s="1"/>
  <c r="Q86" i="79" s="1"/>
  <c r="Q87" i="79" s="1"/>
  <c r="Q88" i="79" s="1"/>
  <c r="Q89" i="79" s="1"/>
  <c r="Q90" i="79" s="1"/>
  <c r="Q91" i="79" s="1"/>
  <c r="Q92" i="79" s="1"/>
  <c r="Q93" i="79" s="1"/>
  <c r="Q94" i="79" s="1"/>
  <c r="Q95" i="79" s="1"/>
  <c r="Q96" i="79" s="1"/>
  <c r="Q97" i="79" s="1"/>
  <c r="Q98" i="79" s="1"/>
  <c r="Q99" i="79" s="1"/>
  <c r="Q100" i="79" s="1"/>
  <c r="Q101" i="79" s="1"/>
  <c r="Q102" i="79" s="1"/>
  <c r="Q103" i="79" s="1"/>
  <c r="Q104" i="79" s="1"/>
  <c r="Q105" i="79" s="1"/>
  <c r="Q106" i="79" s="1"/>
  <c r="Q107" i="79" s="1"/>
  <c r="Q108" i="79" s="1"/>
  <c r="Q109" i="79" s="1"/>
  <c r="Q110" i="79" s="1"/>
  <c r="Q111" i="79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35" i="79" s="1"/>
  <c r="M36" i="79" s="1"/>
  <c r="M37" i="79" s="1"/>
  <c r="M38" i="79" s="1"/>
  <c r="M39" i="79" s="1"/>
  <c r="M40" i="79" s="1"/>
  <c r="M41" i="79" s="1"/>
  <c r="M42" i="79" s="1"/>
  <c r="M43" i="79" s="1"/>
  <c r="M44" i="79" s="1"/>
  <c r="M45" i="79" s="1"/>
  <c r="M46" i="79" s="1"/>
  <c r="M47" i="79" s="1"/>
  <c r="M48" i="79" s="1"/>
  <c r="M49" i="79" s="1"/>
  <c r="M50" i="79" s="1"/>
  <c r="M51" i="79" s="1"/>
  <c r="M52" i="79" s="1"/>
  <c r="M53" i="79" s="1"/>
  <c r="M54" i="79" s="1"/>
  <c r="M55" i="79" s="1"/>
  <c r="M56" i="79" s="1"/>
  <c r="M57" i="79" s="1"/>
  <c r="M58" i="79" s="1"/>
  <c r="M59" i="79" s="1"/>
  <c r="M60" i="79" s="1"/>
  <c r="M61" i="79" s="1"/>
  <c r="M62" i="79" s="1"/>
  <c r="M63" i="79" s="1"/>
  <c r="M64" i="79" s="1"/>
  <c r="M65" i="79" s="1"/>
  <c r="M66" i="79" s="1"/>
  <c r="M67" i="79" s="1"/>
  <c r="M68" i="79" s="1"/>
  <c r="M69" i="79" s="1"/>
  <c r="M70" i="79" s="1"/>
  <c r="M71" i="79" s="1"/>
  <c r="M72" i="79" s="1"/>
  <c r="M73" i="79" s="1"/>
  <c r="M74" i="79" s="1"/>
  <c r="M75" i="79" s="1"/>
  <c r="M76" i="79" s="1"/>
  <c r="M77" i="79" s="1"/>
  <c r="M78" i="79" s="1"/>
  <c r="M79" i="79" s="1"/>
  <c r="M80" i="79" s="1"/>
  <c r="M81" i="79" s="1"/>
  <c r="M82" i="79" s="1"/>
  <c r="M83" i="79" s="1"/>
  <c r="M84" i="79" s="1"/>
  <c r="M85" i="79" s="1"/>
  <c r="M86" i="79" s="1"/>
  <c r="M87" i="79" s="1"/>
  <c r="M88" i="79" s="1"/>
  <c r="M89" i="79" s="1"/>
  <c r="M90" i="79" s="1"/>
  <c r="M91" i="79" s="1"/>
  <c r="M92" i="79" s="1"/>
  <c r="M93" i="79" s="1"/>
  <c r="M94" i="79" s="1"/>
  <c r="M95" i="79" s="1"/>
  <c r="M96" i="79" s="1"/>
  <c r="M97" i="79" s="1"/>
  <c r="M98" i="79" s="1"/>
  <c r="M99" i="79" s="1"/>
  <c r="M100" i="79" s="1"/>
  <c r="M101" i="79" s="1"/>
  <c r="M102" i="79" s="1"/>
  <c r="M103" i="79" s="1"/>
  <c r="M104" i="79" s="1"/>
  <c r="M105" i="79" s="1"/>
  <c r="M106" i="79" s="1"/>
  <c r="M107" i="79" s="1"/>
  <c r="M108" i="79" s="1"/>
  <c r="M109" i="79" s="1"/>
  <c r="M110" i="79" s="1"/>
  <c r="M111" i="79" s="1"/>
  <c r="P8" i="79"/>
  <c r="O8" i="79"/>
  <c r="L8" i="79"/>
  <c r="K8" i="79"/>
  <c r="Q12" i="78"/>
  <c r="Q13" i="78" s="1"/>
  <c r="Q14" i="78" s="1"/>
  <c r="Q15" i="78" s="1"/>
  <c r="Q16" i="78" s="1"/>
  <c r="Q17" i="78" s="1"/>
  <c r="Q18" i="78" s="1"/>
  <c r="Q19" i="78" s="1"/>
  <c r="Q20" i="78" s="1"/>
  <c r="Q21" i="78" s="1"/>
  <c r="Q22" i="78" s="1"/>
  <c r="Q23" i="78" s="1"/>
  <c r="Q24" i="78" s="1"/>
  <c r="Q25" i="78" s="1"/>
  <c r="Q26" i="78" s="1"/>
  <c r="Q27" i="78" s="1"/>
  <c r="Q28" i="78" s="1"/>
  <c r="Q29" i="78" s="1"/>
  <c r="Q30" i="78" s="1"/>
  <c r="Q31" i="78" s="1"/>
  <c r="Q32" i="78" s="1"/>
  <c r="Q33" i="78" s="1"/>
  <c r="Q34" i="78" s="1"/>
  <c r="Q35" i="78" s="1"/>
  <c r="Q36" i="78" s="1"/>
  <c r="Q37" i="78" s="1"/>
  <c r="Q38" i="78" s="1"/>
  <c r="Q39" i="78" s="1"/>
  <c r="Q40" i="78" s="1"/>
  <c r="Q41" i="78" s="1"/>
  <c r="Q42" i="78" s="1"/>
  <c r="Q43" i="78" s="1"/>
  <c r="Q44" i="78" s="1"/>
  <c r="Q45" i="78" s="1"/>
  <c r="Q46" i="78" s="1"/>
  <c r="Q47" i="78" s="1"/>
  <c r="Q48" i="78" s="1"/>
  <c r="Q49" i="78" s="1"/>
  <c r="Q50" i="78" s="1"/>
  <c r="Q51" i="78" s="1"/>
  <c r="Q52" i="78" s="1"/>
  <c r="Q53" i="78" s="1"/>
  <c r="Q54" i="78" s="1"/>
  <c r="Q55" i="78" s="1"/>
  <c r="Q56" i="78" s="1"/>
  <c r="Q57" i="78" s="1"/>
  <c r="Q58" i="78" s="1"/>
  <c r="Q59" i="78" s="1"/>
  <c r="Q60" i="78" s="1"/>
  <c r="Q61" i="78" s="1"/>
  <c r="Q62" i="78" s="1"/>
  <c r="Q63" i="78" s="1"/>
  <c r="Q64" i="78" s="1"/>
  <c r="Q65" i="78" s="1"/>
  <c r="Q66" i="78" s="1"/>
  <c r="Q67" i="78" s="1"/>
  <c r="Q68" i="78" s="1"/>
  <c r="Q69" i="78" s="1"/>
  <c r="Q70" i="78" s="1"/>
  <c r="Q71" i="78" s="1"/>
  <c r="Q72" i="78" s="1"/>
  <c r="Q73" i="78" s="1"/>
  <c r="Q74" i="78" s="1"/>
  <c r="Q75" i="78" s="1"/>
  <c r="Q76" i="78" s="1"/>
  <c r="Q77" i="78" s="1"/>
  <c r="Q78" i="78" s="1"/>
  <c r="Q79" i="78" s="1"/>
  <c r="Q80" i="78" s="1"/>
  <c r="Q81" i="78" s="1"/>
  <c r="Q82" i="78" s="1"/>
  <c r="Q83" i="78" s="1"/>
  <c r="Q84" i="78" s="1"/>
  <c r="Q85" i="78" s="1"/>
  <c r="Q86" i="78" s="1"/>
  <c r="Q87" i="78" s="1"/>
  <c r="Q88" i="78" s="1"/>
  <c r="Q89" i="78" s="1"/>
  <c r="Q90" i="78" s="1"/>
  <c r="Q91" i="78" s="1"/>
  <c r="Q92" i="78" s="1"/>
  <c r="Q93" i="78" s="1"/>
  <c r="Q94" i="78" s="1"/>
  <c r="Q95" i="78" s="1"/>
  <c r="Q96" i="78" s="1"/>
  <c r="Q97" i="78" s="1"/>
  <c r="Q98" i="78" s="1"/>
  <c r="Q99" i="78" s="1"/>
  <c r="Q100" i="78" s="1"/>
  <c r="Q101" i="78" s="1"/>
  <c r="Q102" i="78" s="1"/>
  <c r="Q103" i="78" s="1"/>
  <c r="Q104" i="78" s="1"/>
  <c r="Q105" i="78" s="1"/>
  <c r="Q106" i="78" s="1"/>
  <c r="Q107" i="78" s="1"/>
  <c r="Q108" i="78" s="1"/>
  <c r="Q109" i="78" s="1"/>
  <c r="Q110" i="78" s="1"/>
  <c r="Q111" i="78" s="1"/>
  <c r="M12" i="78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M26" i="78" s="1"/>
  <c r="M27" i="78" s="1"/>
  <c r="M28" i="78" s="1"/>
  <c r="M29" i="78" s="1"/>
  <c r="M30" i="78" s="1"/>
  <c r="M31" i="78" s="1"/>
  <c r="M32" i="78" s="1"/>
  <c r="M33" i="78" s="1"/>
  <c r="M34" i="78" s="1"/>
  <c r="M35" i="78" s="1"/>
  <c r="M36" i="78" s="1"/>
  <c r="M37" i="78" s="1"/>
  <c r="M38" i="78" s="1"/>
  <c r="M39" i="78" s="1"/>
  <c r="M40" i="78" s="1"/>
  <c r="M41" i="78" s="1"/>
  <c r="M42" i="78" s="1"/>
  <c r="M43" i="78" s="1"/>
  <c r="M44" i="78" s="1"/>
  <c r="M45" i="78" s="1"/>
  <c r="M46" i="78" s="1"/>
  <c r="M47" i="78" s="1"/>
  <c r="M48" i="78" s="1"/>
  <c r="M49" i="78" s="1"/>
  <c r="M50" i="78" s="1"/>
  <c r="M51" i="78" s="1"/>
  <c r="M52" i="78" s="1"/>
  <c r="M53" i="78" s="1"/>
  <c r="M54" i="78" s="1"/>
  <c r="M55" i="78" s="1"/>
  <c r="M56" i="78" s="1"/>
  <c r="M57" i="78" s="1"/>
  <c r="M58" i="78" s="1"/>
  <c r="M59" i="78" s="1"/>
  <c r="M60" i="78" s="1"/>
  <c r="M61" i="78" s="1"/>
  <c r="M62" i="78" s="1"/>
  <c r="M63" i="78" s="1"/>
  <c r="M64" i="78" s="1"/>
  <c r="M65" i="78" s="1"/>
  <c r="M66" i="78" s="1"/>
  <c r="M67" i="78" s="1"/>
  <c r="M68" i="78" s="1"/>
  <c r="M69" i="78" s="1"/>
  <c r="M70" i="78" s="1"/>
  <c r="M71" i="78" s="1"/>
  <c r="M72" i="78" s="1"/>
  <c r="M73" i="78" s="1"/>
  <c r="M74" i="78" s="1"/>
  <c r="M75" i="78" s="1"/>
  <c r="M76" i="78" s="1"/>
  <c r="M77" i="78" s="1"/>
  <c r="M78" i="78" s="1"/>
  <c r="M79" i="78" s="1"/>
  <c r="M80" i="78" s="1"/>
  <c r="M81" i="78" s="1"/>
  <c r="M82" i="78" s="1"/>
  <c r="M83" i="78" s="1"/>
  <c r="M84" i="78" s="1"/>
  <c r="M85" i="78" s="1"/>
  <c r="M86" i="78" s="1"/>
  <c r="M87" i="78" s="1"/>
  <c r="M88" i="78" s="1"/>
  <c r="M89" i="78" s="1"/>
  <c r="M90" i="78" s="1"/>
  <c r="M91" i="78" s="1"/>
  <c r="M92" i="78" s="1"/>
  <c r="M93" i="78" s="1"/>
  <c r="M94" i="78" s="1"/>
  <c r="M95" i="78" s="1"/>
  <c r="M96" i="78" s="1"/>
  <c r="M97" i="78" s="1"/>
  <c r="M98" i="78" s="1"/>
  <c r="M99" i="78" s="1"/>
  <c r="M100" i="78" s="1"/>
  <c r="M101" i="78" s="1"/>
  <c r="M102" i="78" s="1"/>
  <c r="M103" i="78" s="1"/>
  <c r="M104" i="78" s="1"/>
  <c r="M105" i="78" s="1"/>
  <c r="M106" i="78" s="1"/>
  <c r="M107" i="78" s="1"/>
  <c r="M108" i="78" s="1"/>
  <c r="M109" i="78" s="1"/>
  <c r="M110" i="78" s="1"/>
  <c r="M111" i="78" s="1"/>
  <c r="P8" i="78"/>
  <c r="O8" i="78"/>
  <c r="L8" i="78"/>
  <c r="K8" i="78"/>
  <c r="Q12" i="77"/>
  <c r="Q13" i="77" s="1"/>
  <c r="Q14" i="77" s="1"/>
  <c r="Q15" i="77" s="1"/>
  <c r="Q16" i="77" s="1"/>
  <c r="Q17" i="77" s="1"/>
  <c r="Q18" i="77" s="1"/>
  <c r="Q19" i="77" s="1"/>
  <c r="Q20" i="77" s="1"/>
  <c r="Q21" i="77" s="1"/>
  <c r="Q22" i="77" s="1"/>
  <c r="Q23" i="77" s="1"/>
  <c r="Q24" i="77" s="1"/>
  <c r="Q25" i="77" s="1"/>
  <c r="Q26" i="77" s="1"/>
  <c r="Q27" i="77" s="1"/>
  <c r="Q28" i="77" s="1"/>
  <c r="Q29" i="77" s="1"/>
  <c r="Q30" i="77" s="1"/>
  <c r="Q31" i="77" s="1"/>
  <c r="Q32" i="77" s="1"/>
  <c r="Q33" i="77" s="1"/>
  <c r="Q34" i="77" s="1"/>
  <c r="Q35" i="77" s="1"/>
  <c r="Q36" i="77" s="1"/>
  <c r="Q37" i="77" s="1"/>
  <c r="Q38" i="77" s="1"/>
  <c r="Q39" i="77" s="1"/>
  <c r="Q40" i="77" s="1"/>
  <c r="Q41" i="77" s="1"/>
  <c r="Q42" i="77" s="1"/>
  <c r="Q43" i="77" s="1"/>
  <c r="Q44" i="77" s="1"/>
  <c r="Q45" i="77" s="1"/>
  <c r="Q46" i="77" s="1"/>
  <c r="Q47" i="77" s="1"/>
  <c r="Q48" i="77" s="1"/>
  <c r="Q49" i="77" s="1"/>
  <c r="Q50" i="77" s="1"/>
  <c r="Q51" i="77" s="1"/>
  <c r="Q52" i="77" s="1"/>
  <c r="Q53" i="77" s="1"/>
  <c r="Q54" i="77" s="1"/>
  <c r="Q55" i="77" s="1"/>
  <c r="Q56" i="77" s="1"/>
  <c r="Q57" i="77" s="1"/>
  <c r="Q58" i="77" s="1"/>
  <c r="Q59" i="77" s="1"/>
  <c r="Q60" i="77" s="1"/>
  <c r="Q61" i="77" s="1"/>
  <c r="Q62" i="77" s="1"/>
  <c r="Q63" i="77" s="1"/>
  <c r="Q64" i="77" s="1"/>
  <c r="Q65" i="77" s="1"/>
  <c r="Q66" i="77" s="1"/>
  <c r="Q67" i="77" s="1"/>
  <c r="Q68" i="77" s="1"/>
  <c r="Q69" i="77" s="1"/>
  <c r="Q70" i="77" s="1"/>
  <c r="Q71" i="77" s="1"/>
  <c r="Q72" i="77" s="1"/>
  <c r="Q73" i="77" s="1"/>
  <c r="Q74" i="77" s="1"/>
  <c r="Q75" i="77" s="1"/>
  <c r="Q76" i="77" s="1"/>
  <c r="Q77" i="77" s="1"/>
  <c r="Q78" i="77" s="1"/>
  <c r="Q79" i="77" s="1"/>
  <c r="Q80" i="77" s="1"/>
  <c r="Q81" i="77" s="1"/>
  <c r="Q82" i="77" s="1"/>
  <c r="Q83" i="77" s="1"/>
  <c r="Q84" i="77" s="1"/>
  <c r="Q85" i="77" s="1"/>
  <c r="Q86" i="77" s="1"/>
  <c r="Q87" i="77" s="1"/>
  <c r="Q88" i="77" s="1"/>
  <c r="Q89" i="77" s="1"/>
  <c r="Q90" i="77" s="1"/>
  <c r="Q91" i="77" s="1"/>
  <c r="Q92" i="77" s="1"/>
  <c r="Q93" i="77" s="1"/>
  <c r="Q94" i="77" s="1"/>
  <c r="Q95" i="77" s="1"/>
  <c r="Q96" i="77" s="1"/>
  <c r="Q97" i="77" s="1"/>
  <c r="Q98" i="77" s="1"/>
  <c r="Q99" i="77" s="1"/>
  <c r="Q100" i="77" s="1"/>
  <c r="Q101" i="77" s="1"/>
  <c r="Q102" i="77" s="1"/>
  <c r="Q103" i="77" s="1"/>
  <c r="Q104" i="77" s="1"/>
  <c r="Q105" i="77" s="1"/>
  <c r="Q106" i="77" s="1"/>
  <c r="Q107" i="77" s="1"/>
  <c r="Q108" i="77" s="1"/>
  <c r="Q109" i="77" s="1"/>
  <c r="Q110" i="77" s="1"/>
  <c r="Q111" i="77" s="1"/>
  <c r="M12" i="77"/>
  <c r="M13" i="77" s="1"/>
  <c r="M14" i="77" s="1"/>
  <c r="M15" i="77" s="1"/>
  <c r="M16" i="77" s="1"/>
  <c r="M17" i="77" s="1"/>
  <c r="M18" i="77" s="1"/>
  <c r="M19" i="77" s="1"/>
  <c r="M20" i="77" s="1"/>
  <c r="M21" i="77" s="1"/>
  <c r="M22" i="77" s="1"/>
  <c r="M23" i="77" s="1"/>
  <c r="M24" i="77" s="1"/>
  <c r="M25" i="77" s="1"/>
  <c r="M26" i="77" s="1"/>
  <c r="M27" i="77" s="1"/>
  <c r="M28" i="77" s="1"/>
  <c r="M29" i="77" s="1"/>
  <c r="M30" i="77" s="1"/>
  <c r="M31" i="77" s="1"/>
  <c r="M32" i="77" s="1"/>
  <c r="M33" i="77" s="1"/>
  <c r="M34" i="77" s="1"/>
  <c r="M35" i="77" s="1"/>
  <c r="M36" i="77" s="1"/>
  <c r="M37" i="77" s="1"/>
  <c r="M38" i="77" s="1"/>
  <c r="M39" i="77" s="1"/>
  <c r="M40" i="77" s="1"/>
  <c r="M41" i="77" s="1"/>
  <c r="M42" i="77" s="1"/>
  <c r="M43" i="77" s="1"/>
  <c r="M44" i="77" s="1"/>
  <c r="M45" i="77" s="1"/>
  <c r="M46" i="77" s="1"/>
  <c r="M47" i="77" s="1"/>
  <c r="M48" i="77" s="1"/>
  <c r="M49" i="77" s="1"/>
  <c r="M50" i="77" s="1"/>
  <c r="M51" i="77" s="1"/>
  <c r="M52" i="77" s="1"/>
  <c r="M53" i="77" s="1"/>
  <c r="M54" i="77" s="1"/>
  <c r="M55" i="77" s="1"/>
  <c r="M56" i="77" s="1"/>
  <c r="M57" i="77" s="1"/>
  <c r="M58" i="77" s="1"/>
  <c r="M59" i="77" s="1"/>
  <c r="M60" i="77" s="1"/>
  <c r="M61" i="77" s="1"/>
  <c r="M62" i="77" s="1"/>
  <c r="M63" i="77" s="1"/>
  <c r="M64" i="77" s="1"/>
  <c r="M65" i="77" s="1"/>
  <c r="M66" i="77" s="1"/>
  <c r="M67" i="77" s="1"/>
  <c r="M68" i="77" s="1"/>
  <c r="M69" i="77" s="1"/>
  <c r="M70" i="77" s="1"/>
  <c r="M71" i="77" s="1"/>
  <c r="M72" i="77" s="1"/>
  <c r="M73" i="77" s="1"/>
  <c r="M74" i="77" s="1"/>
  <c r="M75" i="77" s="1"/>
  <c r="M76" i="77" s="1"/>
  <c r="M77" i="77" s="1"/>
  <c r="M78" i="77" s="1"/>
  <c r="M79" i="77" s="1"/>
  <c r="M80" i="77" s="1"/>
  <c r="M81" i="77" s="1"/>
  <c r="M82" i="77" s="1"/>
  <c r="M83" i="77" s="1"/>
  <c r="M84" i="77" s="1"/>
  <c r="M85" i="77" s="1"/>
  <c r="M86" i="77" s="1"/>
  <c r="M87" i="77" s="1"/>
  <c r="M88" i="77" s="1"/>
  <c r="M89" i="77" s="1"/>
  <c r="M90" i="77" s="1"/>
  <c r="M91" i="77" s="1"/>
  <c r="M92" i="77" s="1"/>
  <c r="M93" i="77" s="1"/>
  <c r="M94" i="77" s="1"/>
  <c r="M95" i="77" s="1"/>
  <c r="M96" i="77" s="1"/>
  <c r="M97" i="77" s="1"/>
  <c r="M98" i="77" s="1"/>
  <c r="M99" i="77" s="1"/>
  <c r="M100" i="77" s="1"/>
  <c r="M101" i="77" s="1"/>
  <c r="M102" i="77" s="1"/>
  <c r="M103" i="77" s="1"/>
  <c r="M104" i="77" s="1"/>
  <c r="M105" i="77" s="1"/>
  <c r="M106" i="77" s="1"/>
  <c r="M107" i="77" s="1"/>
  <c r="M108" i="77" s="1"/>
  <c r="M109" i="77" s="1"/>
  <c r="M110" i="77" s="1"/>
  <c r="M111" i="77" s="1"/>
  <c r="P8" i="77"/>
  <c r="O8" i="77"/>
  <c r="L8" i="77"/>
  <c r="K8" i="77"/>
  <c r="O20" i="54"/>
  <c r="E38" i="2"/>
  <c r="E37" i="2"/>
  <c r="E36" i="2"/>
  <c r="E35" i="2"/>
  <c r="P38" i="2"/>
  <c r="O38" i="2"/>
  <c r="L38" i="2"/>
  <c r="K38" i="2"/>
  <c r="G38" i="2"/>
  <c r="I38" i="2" s="1"/>
  <c r="F38" i="2"/>
  <c r="C38" i="2"/>
  <c r="P37" i="2"/>
  <c r="O37" i="2"/>
  <c r="L37" i="2"/>
  <c r="K37" i="2"/>
  <c r="G37" i="2"/>
  <c r="I37" i="2" s="1"/>
  <c r="F37" i="2"/>
  <c r="C37" i="2"/>
  <c r="P36" i="2"/>
  <c r="O36" i="2"/>
  <c r="L36" i="2"/>
  <c r="K36" i="2"/>
  <c r="G36" i="2"/>
  <c r="I36" i="2" s="1"/>
  <c r="F36" i="2"/>
  <c r="C36" i="2"/>
  <c r="P35" i="2"/>
  <c r="O35" i="2"/>
  <c r="L35" i="2"/>
  <c r="K35" i="2"/>
  <c r="G35" i="2"/>
  <c r="I35" i="2" s="1"/>
  <c r="F35" i="2"/>
  <c r="C35" i="2"/>
  <c r="E34" i="2"/>
  <c r="P17" i="43"/>
  <c r="P23" i="24"/>
  <c r="Z11" i="11"/>
  <c r="Y13" i="11"/>
  <c r="Y11" i="11" s="1"/>
  <c r="O52" i="25"/>
  <c r="K52" i="25"/>
  <c r="P30" i="15"/>
  <c r="L51" i="25"/>
  <c r="K52" i="11"/>
  <c r="P51" i="11"/>
  <c r="P19" i="53"/>
  <c r="O18" i="53"/>
  <c r="M8" i="73" l="1"/>
  <c r="Q40" i="2"/>
  <c r="Q8" i="87"/>
  <c r="M40" i="2"/>
  <c r="M8" i="77"/>
  <c r="M8" i="79"/>
  <c r="Q8" i="79"/>
  <c r="M8" i="80"/>
  <c r="Q8" i="81"/>
  <c r="M8" i="85"/>
  <c r="M8" i="89"/>
  <c r="Q8" i="90"/>
  <c r="M8" i="87"/>
  <c r="Q8" i="86"/>
  <c r="Q8" i="84"/>
  <c r="Q8" i="85"/>
  <c r="M8" i="86"/>
  <c r="M8" i="90"/>
  <c r="M8" i="84"/>
  <c r="M8" i="78"/>
  <c r="Q8" i="78"/>
  <c r="Q8" i="89"/>
  <c r="Q35" i="2"/>
  <c r="Q8" i="77"/>
  <c r="Q8" i="80"/>
  <c r="M8" i="81"/>
  <c r="Q39" i="2"/>
  <c r="Q38" i="2"/>
  <c r="M36" i="2"/>
  <c r="M35" i="2"/>
  <c r="Q37" i="2"/>
  <c r="M37" i="2"/>
  <c r="Q36" i="2"/>
  <c r="Y9" i="11"/>
  <c r="P51" i="12"/>
  <c r="L49" i="25"/>
  <c r="L46" i="25" l="1"/>
  <c r="P13" i="70"/>
  <c r="P13" i="71"/>
  <c r="O23" i="55"/>
  <c r="P25" i="19"/>
  <c r="X19" i="68"/>
  <c r="P36" i="23"/>
  <c r="H31" i="2" l="1"/>
  <c r="H30" i="2"/>
  <c r="H29" i="2"/>
  <c r="H28" i="2"/>
  <c r="H27" i="2"/>
  <c r="H26" i="2"/>
  <c r="H25" i="2"/>
  <c r="H24" i="2"/>
  <c r="H23" i="2"/>
  <c r="H22" i="2"/>
  <c r="P34" i="2" l="1"/>
  <c r="O34" i="2"/>
  <c r="L34" i="2"/>
  <c r="K34" i="2"/>
  <c r="G34" i="2"/>
  <c r="I34" i="2" s="1"/>
  <c r="F34" i="2"/>
  <c r="C34" i="2"/>
  <c r="P33" i="2"/>
  <c r="P32" i="2"/>
  <c r="O33" i="2"/>
  <c r="L33" i="2"/>
  <c r="K33" i="2"/>
  <c r="G33" i="2"/>
  <c r="I33" i="2" s="1"/>
  <c r="F33" i="2"/>
  <c r="E33" i="2"/>
  <c r="C33" i="2"/>
  <c r="O32" i="2"/>
  <c r="L32" i="2"/>
  <c r="K32" i="2"/>
  <c r="G32" i="2"/>
  <c r="I32" i="2" s="1"/>
  <c r="F32" i="2"/>
  <c r="E32" i="2"/>
  <c r="C32" i="2"/>
  <c r="P31" i="2"/>
  <c r="O31" i="2"/>
  <c r="L31" i="2"/>
  <c r="K31" i="2"/>
  <c r="G31" i="2"/>
  <c r="I31" i="2" s="1"/>
  <c r="F31" i="2"/>
  <c r="E31" i="2"/>
  <c r="M38" i="2"/>
  <c r="M39" i="2"/>
  <c r="M45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5" i="2"/>
  <c r="M66" i="2"/>
  <c r="M67" i="2"/>
  <c r="M68" i="2"/>
  <c r="M69" i="2"/>
  <c r="M70" i="2"/>
  <c r="M71" i="2"/>
  <c r="M72" i="2"/>
  <c r="G30" i="2"/>
  <c r="I30" i="2" s="1"/>
  <c r="P30" i="2"/>
  <c r="O30" i="2"/>
  <c r="L30" i="2"/>
  <c r="K30" i="2"/>
  <c r="F30" i="2"/>
  <c r="E30" i="2"/>
  <c r="C30" i="2"/>
  <c r="P29" i="2"/>
  <c r="O29" i="2"/>
  <c r="L29" i="2"/>
  <c r="K29" i="2"/>
  <c r="G29" i="2"/>
  <c r="I29" i="2" s="1"/>
  <c r="F29" i="2"/>
  <c r="E29" i="2"/>
  <c r="C29" i="2"/>
  <c r="P28" i="2"/>
  <c r="O28" i="2"/>
  <c r="L28" i="2"/>
  <c r="K28" i="2"/>
  <c r="G28" i="2"/>
  <c r="I28" i="2" s="1"/>
  <c r="F28" i="2"/>
  <c r="E28" i="2"/>
  <c r="C28" i="2"/>
  <c r="O27" i="2"/>
  <c r="L27" i="2"/>
  <c r="K27" i="2"/>
  <c r="G27" i="2"/>
  <c r="I27" i="2" s="1"/>
  <c r="F27" i="2"/>
  <c r="E27" i="2"/>
  <c r="C27" i="2"/>
  <c r="Q12" i="76"/>
  <c r="Q13" i="76" s="1"/>
  <c r="Q14" i="76" s="1"/>
  <c r="Q15" i="76" s="1"/>
  <c r="Q16" i="76" s="1"/>
  <c r="Q17" i="76" s="1"/>
  <c r="Q18" i="76" s="1"/>
  <c r="Q19" i="76" s="1"/>
  <c r="Q20" i="76" s="1"/>
  <c r="Q21" i="76" s="1"/>
  <c r="Q22" i="76" s="1"/>
  <c r="Q23" i="76" s="1"/>
  <c r="Q24" i="76" s="1"/>
  <c r="Q25" i="76" s="1"/>
  <c r="Q26" i="76" s="1"/>
  <c r="Q27" i="76" s="1"/>
  <c r="Q28" i="76" s="1"/>
  <c r="Q29" i="76" s="1"/>
  <c r="Q30" i="76" s="1"/>
  <c r="Q31" i="76" s="1"/>
  <c r="Q32" i="76" s="1"/>
  <c r="Q33" i="76" s="1"/>
  <c r="Q34" i="76" s="1"/>
  <c r="Q35" i="76" s="1"/>
  <c r="Q36" i="76" s="1"/>
  <c r="Q37" i="76" s="1"/>
  <c r="Q38" i="76" s="1"/>
  <c r="Q39" i="76" s="1"/>
  <c r="Q40" i="76" s="1"/>
  <c r="Q41" i="76" s="1"/>
  <c r="Q42" i="76" s="1"/>
  <c r="Q43" i="76" s="1"/>
  <c r="Q44" i="76" s="1"/>
  <c r="Q45" i="76" s="1"/>
  <c r="Q46" i="76" s="1"/>
  <c r="Q47" i="76" s="1"/>
  <c r="Q48" i="76" s="1"/>
  <c r="Q49" i="76" s="1"/>
  <c r="Q50" i="76" s="1"/>
  <c r="Q51" i="76" s="1"/>
  <c r="Q52" i="76" s="1"/>
  <c r="Q53" i="76" s="1"/>
  <c r="Q54" i="76" s="1"/>
  <c r="Q55" i="76" s="1"/>
  <c r="Q56" i="76" s="1"/>
  <c r="Q57" i="76" s="1"/>
  <c r="Q58" i="76" s="1"/>
  <c r="Q59" i="76" s="1"/>
  <c r="Q60" i="76" s="1"/>
  <c r="Q61" i="76" s="1"/>
  <c r="Q62" i="76" s="1"/>
  <c r="Q63" i="76" s="1"/>
  <c r="Q64" i="76" s="1"/>
  <c r="Q65" i="76" s="1"/>
  <c r="Q66" i="76" s="1"/>
  <c r="Q67" i="76" s="1"/>
  <c r="Q68" i="76" s="1"/>
  <c r="Q69" i="76" s="1"/>
  <c r="Q70" i="76" s="1"/>
  <c r="Q71" i="76" s="1"/>
  <c r="Q72" i="76" s="1"/>
  <c r="Q73" i="76" s="1"/>
  <c r="Q74" i="76" s="1"/>
  <c r="Q75" i="76" s="1"/>
  <c r="Q76" i="76" s="1"/>
  <c r="Q77" i="76" s="1"/>
  <c r="Q78" i="76" s="1"/>
  <c r="Q79" i="76" s="1"/>
  <c r="Q80" i="76" s="1"/>
  <c r="Q81" i="76" s="1"/>
  <c r="Q82" i="76" s="1"/>
  <c r="Q83" i="76" s="1"/>
  <c r="Q84" i="76" s="1"/>
  <c r="Q85" i="76" s="1"/>
  <c r="Q86" i="76" s="1"/>
  <c r="Q87" i="76" s="1"/>
  <c r="Q88" i="76" s="1"/>
  <c r="Q89" i="76" s="1"/>
  <c r="Q90" i="76" s="1"/>
  <c r="Q91" i="76" s="1"/>
  <c r="Q92" i="76" s="1"/>
  <c r="Q93" i="76" s="1"/>
  <c r="Q94" i="76" s="1"/>
  <c r="Q95" i="76" s="1"/>
  <c r="Q96" i="76" s="1"/>
  <c r="Q97" i="76" s="1"/>
  <c r="Q98" i="76" s="1"/>
  <c r="Q99" i="76" s="1"/>
  <c r="Q100" i="76" s="1"/>
  <c r="Q101" i="76" s="1"/>
  <c r="Q102" i="76" s="1"/>
  <c r="Q103" i="76" s="1"/>
  <c r="Q104" i="76" s="1"/>
  <c r="Q105" i="76" s="1"/>
  <c r="Q106" i="76" s="1"/>
  <c r="Q107" i="76" s="1"/>
  <c r="Q108" i="76" s="1"/>
  <c r="Q109" i="76" s="1"/>
  <c r="Q110" i="76" s="1"/>
  <c r="Q111" i="76" s="1"/>
  <c r="M12" i="76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M37" i="76" s="1"/>
  <c r="M38" i="76" s="1"/>
  <c r="M39" i="76" s="1"/>
  <c r="M40" i="76" s="1"/>
  <c r="M41" i="76" s="1"/>
  <c r="M42" i="76" s="1"/>
  <c r="M43" i="76" s="1"/>
  <c r="M44" i="76" s="1"/>
  <c r="M45" i="76" s="1"/>
  <c r="M46" i="76" s="1"/>
  <c r="M47" i="76" s="1"/>
  <c r="M48" i="76" s="1"/>
  <c r="M49" i="76" s="1"/>
  <c r="M50" i="76" s="1"/>
  <c r="M51" i="76" s="1"/>
  <c r="M52" i="76" s="1"/>
  <c r="M53" i="76" s="1"/>
  <c r="M54" i="76" s="1"/>
  <c r="M55" i="76" s="1"/>
  <c r="M56" i="76" s="1"/>
  <c r="M57" i="76" s="1"/>
  <c r="M58" i="76" s="1"/>
  <c r="M59" i="76" s="1"/>
  <c r="M60" i="76" s="1"/>
  <c r="M61" i="76" s="1"/>
  <c r="M62" i="76" s="1"/>
  <c r="M63" i="76" s="1"/>
  <c r="M64" i="76" s="1"/>
  <c r="M65" i="76" s="1"/>
  <c r="M66" i="76" s="1"/>
  <c r="M67" i="76" s="1"/>
  <c r="M68" i="76" s="1"/>
  <c r="M69" i="76" s="1"/>
  <c r="M70" i="76" s="1"/>
  <c r="M71" i="76" s="1"/>
  <c r="M72" i="76" s="1"/>
  <c r="M73" i="76" s="1"/>
  <c r="M74" i="76" s="1"/>
  <c r="M75" i="76" s="1"/>
  <c r="M76" i="76" s="1"/>
  <c r="M77" i="76" s="1"/>
  <c r="M78" i="76" s="1"/>
  <c r="M79" i="76" s="1"/>
  <c r="M80" i="76" s="1"/>
  <c r="M81" i="76" s="1"/>
  <c r="M82" i="76" s="1"/>
  <c r="M83" i="76" s="1"/>
  <c r="M84" i="76" s="1"/>
  <c r="M85" i="76" s="1"/>
  <c r="M86" i="76" s="1"/>
  <c r="M87" i="76" s="1"/>
  <c r="M88" i="76" s="1"/>
  <c r="M89" i="76" s="1"/>
  <c r="M90" i="76" s="1"/>
  <c r="M91" i="76" s="1"/>
  <c r="M92" i="76" s="1"/>
  <c r="M93" i="76" s="1"/>
  <c r="M94" i="76" s="1"/>
  <c r="M95" i="76" s="1"/>
  <c r="M96" i="76" s="1"/>
  <c r="M97" i="76" s="1"/>
  <c r="M98" i="76" s="1"/>
  <c r="M99" i="76" s="1"/>
  <c r="M100" i="76" s="1"/>
  <c r="M101" i="76" s="1"/>
  <c r="M102" i="76" s="1"/>
  <c r="M103" i="76" s="1"/>
  <c r="M104" i="76" s="1"/>
  <c r="M105" i="76" s="1"/>
  <c r="M106" i="76" s="1"/>
  <c r="M107" i="76" s="1"/>
  <c r="M108" i="76" s="1"/>
  <c r="M109" i="76" s="1"/>
  <c r="M110" i="76" s="1"/>
  <c r="M111" i="76" s="1"/>
  <c r="P8" i="76"/>
  <c r="O8" i="76"/>
  <c r="L8" i="76"/>
  <c r="K8" i="76"/>
  <c r="Q12" i="75"/>
  <c r="Q13" i="75" s="1"/>
  <c r="Q14" i="75" s="1"/>
  <c r="Q15" i="75" s="1"/>
  <c r="Q16" i="75" s="1"/>
  <c r="Q17" i="75" s="1"/>
  <c r="Q18" i="75" s="1"/>
  <c r="Q19" i="75" s="1"/>
  <c r="Q20" i="75" s="1"/>
  <c r="Q21" i="75" s="1"/>
  <c r="Q22" i="75" s="1"/>
  <c r="Q23" i="75" s="1"/>
  <c r="Q24" i="75" s="1"/>
  <c r="Q25" i="75" s="1"/>
  <c r="Q26" i="75" s="1"/>
  <c r="Q27" i="75" s="1"/>
  <c r="Q28" i="75" s="1"/>
  <c r="Q29" i="75" s="1"/>
  <c r="Q30" i="75" s="1"/>
  <c r="Q31" i="75" s="1"/>
  <c r="Q32" i="75" s="1"/>
  <c r="Q33" i="75" s="1"/>
  <c r="Q34" i="75" s="1"/>
  <c r="Q35" i="75" s="1"/>
  <c r="Q36" i="75" s="1"/>
  <c r="Q37" i="75" s="1"/>
  <c r="Q38" i="75" s="1"/>
  <c r="Q39" i="75" s="1"/>
  <c r="Q40" i="75" s="1"/>
  <c r="Q41" i="75" s="1"/>
  <c r="Q42" i="75" s="1"/>
  <c r="Q43" i="75" s="1"/>
  <c r="Q44" i="75" s="1"/>
  <c r="Q45" i="75" s="1"/>
  <c r="Q46" i="75" s="1"/>
  <c r="Q47" i="75" s="1"/>
  <c r="Q48" i="75" s="1"/>
  <c r="Q49" i="75" s="1"/>
  <c r="Q50" i="75" s="1"/>
  <c r="Q51" i="75" s="1"/>
  <c r="Q52" i="75" s="1"/>
  <c r="Q53" i="75" s="1"/>
  <c r="Q54" i="75" s="1"/>
  <c r="Q55" i="75" s="1"/>
  <c r="Q56" i="75" s="1"/>
  <c r="Q57" i="75" s="1"/>
  <c r="Q58" i="75" s="1"/>
  <c r="Q59" i="75" s="1"/>
  <c r="Q60" i="75" s="1"/>
  <c r="Q61" i="75" s="1"/>
  <c r="Q62" i="75" s="1"/>
  <c r="Q63" i="75" s="1"/>
  <c r="Q64" i="75" s="1"/>
  <c r="Q65" i="75" s="1"/>
  <c r="Q66" i="75" s="1"/>
  <c r="Q67" i="75" s="1"/>
  <c r="Q68" i="75" s="1"/>
  <c r="Q69" i="75" s="1"/>
  <c r="Q70" i="75" s="1"/>
  <c r="Q71" i="75" s="1"/>
  <c r="Q72" i="75" s="1"/>
  <c r="Q73" i="75" s="1"/>
  <c r="Q74" i="75" s="1"/>
  <c r="Q75" i="75" s="1"/>
  <c r="Q76" i="75" s="1"/>
  <c r="Q77" i="75" s="1"/>
  <c r="Q78" i="75" s="1"/>
  <c r="Q79" i="75" s="1"/>
  <c r="Q80" i="75" s="1"/>
  <c r="Q81" i="75" s="1"/>
  <c r="Q82" i="75" s="1"/>
  <c r="Q83" i="75" s="1"/>
  <c r="Q84" i="75" s="1"/>
  <c r="Q85" i="75" s="1"/>
  <c r="Q86" i="75" s="1"/>
  <c r="Q87" i="75" s="1"/>
  <c r="Q88" i="75" s="1"/>
  <c r="Q89" i="75" s="1"/>
  <c r="Q90" i="75" s="1"/>
  <c r="Q91" i="75" s="1"/>
  <c r="Q92" i="75" s="1"/>
  <c r="Q93" i="75" s="1"/>
  <c r="Q94" i="75" s="1"/>
  <c r="Q95" i="75" s="1"/>
  <c r="Q96" i="75" s="1"/>
  <c r="Q97" i="75" s="1"/>
  <c r="Q98" i="75" s="1"/>
  <c r="Q99" i="75" s="1"/>
  <c r="Q100" i="75" s="1"/>
  <c r="Q101" i="75" s="1"/>
  <c r="Q102" i="75" s="1"/>
  <c r="Q103" i="75" s="1"/>
  <c r="Q104" i="75" s="1"/>
  <c r="Q105" i="75" s="1"/>
  <c r="Q106" i="75" s="1"/>
  <c r="Q107" i="75" s="1"/>
  <c r="Q108" i="75" s="1"/>
  <c r="Q109" i="75" s="1"/>
  <c r="Q110" i="75" s="1"/>
  <c r="Q111" i="75" s="1"/>
  <c r="M12" i="75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M38" i="75" s="1"/>
  <c r="M39" i="75" s="1"/>
  <c r="M40" i="75" s="1"/>
  <c r="M41" i="75" s="1"/>
  <c r="M42" i="75" s="1"/>
  <c r="M43" i="75" s="1"/>
  <c r="M44" i="75" s="1"/>
  <c r="M45" i="75" s="1"/>
  <c r="M46" i="75" s="1"/>
  <c r="M47" i="75" s="1"/>
  <c r="M48" i="75" s="1"/>
  <c r="M49" i="75" s="1"/>
  <c r="M50" i="75" s="1"/>
  <c r="M51" i="75" s="1"/>
  <c r="M52" i="75" s="1"/>
  <c r="M53" i="75" s="1"/>
  <c r="M54" i="75" s="1"/>
  <c r="M55" i="75" s="1"/>
  <c r="M56" i="75" s="1"/>
  <c r="M57" i="75" s="1"/>
  <c r="M58" i="75" s="1"/>
  <c r="M59" i="75" s="1"/>
  <c r="M60" i="75" s="1"/>
  <c r="M61" i="75" s="1"/>
  <c r="M62" i="75" s="1"/>
  <c r="M63" i="75" s="1"/>
  <c r="M64" i="75" s="1"/>
  <c r="M65" i="75" s="1"/>
  <c r="M66" i="75" s="1"/>
  <c r="M67" i="75" s="1"/>
  <c r="M68" i="75" s="1"/>
  <c r="M69" i="75" s="1"/>
  <c r="M70" i="75" s="1"/>
  <c r="M71" i="75" s="1"/>
  <c r="M72" i="75" s="1"/>
  <c r="M73" i="75" s="1"/>
  <c r="M74" i="75" s="1"/>
  <c r="M75" i="75" s="1"/>
  <c r="M76" i="75" s="1"/>
  <c r="M77" i="75" s="1"/>
  <c r="M78" i="75" s="1"/>
  <c r="M79" i="75" s="1"/>
  <c r="M80" i="75" s="1"/>
  <c r="M81" i="75" s="1"/>
  <c r="M82" i="75" s="1"/>
  <c r="M83" i="75" s="1"/>
  <c r="M84" i="75" s="1"/>
  <c r="M85" i="75" s="1"/>
  <c r="M86" i="75" s="1"/>
  <c r="M87" i="75" s="1"/>
  <c r="M88" i="75" s="1"/>
  <c r="M89" i="75" s="1"/>
  <c r="M90" i="75" s="1"/>
  <c r="M91" i="75" s="1"/>
  <c r="M92" i="75" s="1"/>
  <c r="M93" i="75" s="1"/>
  <c r="M94" i="75" s="1"/>
  <c r="M95" i="75" s="1"/>
  <c r="M96" i="75" s="1"/>
  <c r="M97" i="75" s="1"/>
  <c r="M98" i="75" s="1"/>
  <c r="M99" i="75" s="1"/>
  <c r="M100" i="75" s="1"/>
  <c r="M101" i="75" s="1"/>
  <c r="M102" i="75" s="1"/>
  <c r="M103" i="75" s="1"/>
  <c r="M104" i="75" s="1"/>
  <c r="M105" i="75" s="1"/>
  <c r="M106" i="75" s="1"/>
  <c r="M107" i="75" s="1"/>
  <c r="M108" i="75" s="1"/>
  <c r="M109" i="75" s="1"/>
  <c r="M110" i="75" s="1"/>
  <c r="M111" i="75" s="1"/>
  <c r="P8" i="75"/>
  <c r="O8" i="75"/>
  <c r="L8" i="75"/>
  <c r="K8" i="75"/>
  <c r="Q12" i="74"/>
  <c r="Q13" i="74" s="1"/>
  <c r="Q14" i="74" s="1"/>
  <c r="Q15" i="74" s="1"/>
  <c r="Q16" i="74" s="1"/>
  <c r="Q17" i="74" s="1"/>
  <c r="Q18" i="74" s="1"/>
  <c r="Q19" i="74" s="1"/>
  <c r="Q20" i="74" s="1"/>
  <c r="Q21" i="74" s="1"/>
  <c r="Q22" i="74" s="1"/>
  <c r="Q23" i="74" s="1"/>
  <c r="Q24" i="74" s="1"/>
  <c r="Q25" i="74" s="1"/>
  <c r="Q26" i="74" s="1"/>
  <c r="Q27" i="74" s="1"/>
  <c r="Q28" i="74" s="1"/>
  <c r="Q29" i="74" s="1"/>
  <c r="Q30" i="74" s="1"/>
  <c r="Q31" i="74" s="1"/>
  <c r="Q32" i="74" s="1"/>
  <c r="Q33" i="74" s="1"/>
  <c r="Q34" i="74" s="1"/>
  <c r="Q35" i="74" s="1"/>
  <c r="Q36" i="74" s="1"/>
  <c r="Q37" i="74" s="1"/>
  <c r="Q38" i="74" s="1"/>
  <c r="Q39" i="74" s="1"/>
  <c r="Q40" i="74" s="1"/>
  <c r="Q41" i="74" s="1"/>
  <c r="Q42" i="74" s="1"/>
  <c r="Q43" i="74" s="1"/>
  <c r="Q44" i="74" s="1"/>
  <c r="Q45" i="74" s="1"/>
  <c r="Q46" i="74" s="1"/>
  <c r="Q47" i="74" s="1"/>
  <c r="Q48" i="74" s="1"/>
  <c r="Q49" i="74" s="1"/>
  <c r="Q50" i="74" s="1"/>
  <c r="Q51" i="74" s="1"/>
  <c r="Q52" i="74" s="1"/>
  <c r="Q53" i="74" s="1"/>
  <c r="Q54" i="74" s="1"/>
  <c r="Q55" i="74" s="1"/>
  <c r="Q56" i="74" s="1"/>
  <c r="Q57" i="74" s="1"/>
  <c r="Q58" i="74" s="1"/>
  <c r="Q59" i="74" s="1"/>
  <c r="Q60" i="74" s="1"/>
  <c r="Q61" i="74" s="1"/>
  <c r="Q62" i="74" s="1"/>
  <c r="Q63" i="74" s="1"/>
  <c r="Q64" i="74" s="1"/>
  <c r="Q65" i="74" s="1"/>
  <c r="Q66" i="74" s="1"/>
  <c r="Q67" i="74" s="1"/>
  <c r="Q68" i="74" s="1"/>
  <c r="Q69" i="74" s="1"/>
  <c r="Q70" i="74" s="1"/>
  <c r="Q71" i="74" s="1"/>
  <c r="Q72" i="74" s="1"/>
  <c r="Q73" i="74" s="1"/>
  <c r="Q74" i="74" s="1"/>
  <c r="Q75" i="74" s="1"/>
  <c r="Q76" i="74" s="1"/>
  <c r="Q77" i="74" s="1"/>
  <c r="Q78" i="74" s="1"/>
  <c r="Q79" i="74" s="1"/>
  <c r="Q80" i="74" s="1"/>
  <c r="Q81" i="74" s="1"/>
  <c r="Q82" i="74" s="1"/>
  <c r="Q83" i="74" s="1"/>
  <c r="Q84" i="74" s="1"/>
  <c r="Q85" i="74" s="1"/>
  <c r="Q86" i="74" s="1"/>
  <c r="Q87" i="74" s="1"/>
  <c r="Q88" i="74" s="1"/>
  <c r="Q89" i="74" s="1"/>
  <c r="Q90" i="74" s="1"/>
  <c r="Q91" i="74" s="1"/>
  <c r="Q92" i="74" s="1"/>
  <c r="Q93" i="74" s="1"/>
  <c r="Q94" i="74" s="1"/>
  <c r="Q95" i="74" s="1"/>
  <c r="Q96" i="74" s="1"/>
  <c r="Q97" i="74" s="1"/>
  <c r="Q98" i="74" s="1"/>
  <c r="Q99" i="74" s="1"/>
  <c r="Q100" i="74" s="1"/>
  <c r="Q101" i="74" s="1"/>
  <c r="Q102" i="74" s="1"/>
  <c r="Q103" i="74" s="1"/>
  <c r="Q104" i="74" s="1"/>
  <c r="Q105" i="74" s="1"/>
  <c r="Q106" i="74" s="1"/>
  <c r="Q107" i="74" s="1"/>
  <c r="Q108" i="74" s="1"/>
  <c r="Q109" i="74" s="1"/>
  <c r="Q110" i="74" s="1"/>
  <c r="Q111" i="74" s="1"/>
  <c r="M12" i="74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M28" i="74" s="1"/>
  <c r="M29" i="74" s="1"/>
  <c r="M30" i="74" s="1"/>
  <c r="M31" i="74" s="1"/>
  <c r="M32" i="74" s="1"/>
  <c r="M33" i="74" s="1"/>
  <c r="M34" i="74" s="1"/>
  <c r="M35" i="74" s="1"/>
  <c r="M36" i="74" s="1"/>
  <c r="M37" i="74" s="1"/>
  <c r="M38" i="74" s="1"/>
  <c r="M39" i="74" s="1"/>
  <c r="M40" i="74" s="1"/>
  <c r="M41" i="74" s="1"/>
  <c r="M42" i="74" s="1"/>
  <c r="M43" i="74" s="1"/>
  <c r="M44" i="74" s="1"/>
  <c r="M45" i="74" s="1"/>
  <c r="M46" i="74" s="1"/>
  <c r="M47" i="74" s="1"/>
  <c r="M48" i="74" s="1"/>
  <c r="M49" i="74" s="1"/>
  <c r="M50" i="74" s="1"/>
  <c r="M51" i="74" s="1"/>
  <c r="M52" i="74" s="1"/>
  <c r="M53" i="74" s="1"/>
  <c r="M54" i="74" s="1"/>
  <c r="M55" i="74" s="1"/>
  <c r="M56" i="74" s="1"/>
  <c r="M57" i="74" s="1"/>
  <c r="M58" i="74" s="1"/>
  <c r="M59" i="74" s="1"/>
  <c r="M60" i="74" s="1"/>
  <c r="M61" i="74" s="1"/>
  <c r="M62" i="74" s="1"/>
  <c r="M63" i="74" s="1"/>
  <c r="M64" i="74" s="1"/>
  <c r="M65" i="74" s="1"/>
  <c r="M66" i="74" s="1"/>
  <c r="M67" i="74" s="1"/>
  <c r="M68" i="74" s="1"/>
  <c r="M69" i="74" s="1"/>
  <c r="M70" i="74" s="1"/>
  <c r="M71" i="74" s="1"/>
  <c r="M72" i="74" s="1"/>
  <c r="M73" i="74" s="1"/>
  <c r="M74" i="74" s="1"/>
  <c r="M75" i="74" s="1"/>
  <c r="M76" i="74" s="1"/>
  <c r="M77" i="74" s="1"/>
  <c r="M78" i="74" s="1"/>
  <c r="M79" i="74" s="1"/>
  <c r="M80" i="74" s="1"/>
  <c r="M81" i="74" s="1"/>
  <c r="M82" i="74" s="1"/>
  <c r="M83" i="74" s="1"/>
  <c r="M84" i="74" s="1"/>
  <c r="M85" i="74" s="1"/>
  <c r="M86" i="74" s="1"/>
  <c r="M87" i="74" s="1"/>
  <c r="M88" i="74" s="1"/>
  <c r="M89" i="74" s="1"/>
  <c r="M90" i="74" s="1"/>
  <c r="M91" i="74" s="1"/>
  <c r="M92" i="74" s="1"/>
  <c r="M93" i="74" s="1"/>
  <c r="M94" i="74" s="1"/>
  <c r="M95" i="74" s="1"/>
  <c r="M96" i="74" s="1"/>
  <c r="M97" i="74" s="1"/>
  <c r="M98" i="74" s="1"/>
  <c r="M99" i="74" s="1"/>
  <c r="M100" i="74" s="1"/>
  <c r="M101" i="74" s="1"/>
  <c r="M102" i="74" s="1"/>
  <c r="M103" i="74" s="1"/>
  <c r="M104" i="74" s="1"/>
  <c r="M105" i="74" s="1"/>
  <c r="M106" i="74" s="1"/>
  <c r="M107" i="74" s="1"/>
  <c r="M108" i="74" s="1"/>
  <c r="M109" i="74" s="1"/>
  <c r="M110" i="74" s="1"/>
  <c r="M111" i="74" s="1"/>
  <c r="P8" i="74"/>
  <c r="O8" i="74"/>
  <c r="L8" i="74"/>
  <c r="K8" i="74"/>
  <c r="Q12" i="73"/>
  <c r="Q13" i="73" s="1"/>
  <c r="Q14" i="73" s="1"/>
  <c r="Q15" i="73" s="1"/>
  <c r="Q16" i="73" s="1"/>
  <c r="Q17" i="73" s="1"/>
  <c r="Q18" i="73" s="1"/>
  <c r="Q19" i="73" s="1"/>
  <c r="Q20" i="73" s="1"/>
  <c r="Q21" i="73" s="1"/>
  <c r="Q22" i="73" s="1"/>
  <c r="Q23" i="73" s="1"/>
  <c r="Q24" i="73" s="1"/>
  <c r="Q25" i="73" s="1"/>
  <c r="Q26" i="73" s="1"/>
  <c r="Q27" i="73" s="1"/>
  <c r="Q28" i="73" s="1"/>
  <c r="Q29" i="73" s="1"/>
  <c r="Q30" i="73" s="1"/>
  <c r="Q31" i="73" s="1"/>
  <c r="Q32" i="73" s="1"/>
  <c r="Q33" i="73" s="1"/>
  <c r="Q34" i="73" s="1"/>
  <c r="Q35" i="73" s="1"/>
  <c r="Q36" i="73" s="1"/>
  <c r="Q37" i="73" s="1"/>
  <c r="Q38" i="73" s="1"/>
  <c r="Q39" i="73" s="1"/>
  <c r="Q40" i="73" s="1"/>
  <c r="Q41" i="73" s="1"/>
  <c r="Q42" i="73" s="1"/>
  <c r="Q43" i="73" s="1"/>
  <c r="Q44" i="73" s="1"/>
  <c r="Q45" i="73" s="1"/>
  <c r="Q46" i="73" s="1"/>
  <c r="Q47" i="73" s="1"/>
  <c r="Q48" i="73" s="1"/>
  <c r="Q49" i="73" s="1"/>
  <c r="Q50" i="73" s="1"/>
  <c r="Q51" i="73" s="1"/>
  <c r="Q52" i="73" s="1"/>
  <c r="Q53" i="73" s="1"/>
  <c r="Q54" i="73" s="1"/>
  <c r="Q55" i="73" s="1"/>
  <c r="Q56" i="73" s="1"/>
  <c r="Q57" i="73" s="1"/>
  <c r="Q58" i="73" s="1"/>
  <c r="Q59" i="73" s="1"/>
  <c r="Q60" i="73" s="1"/>
  <c r="Q61" i="73" s="1"/>
  <c r="Q62" i="73" s="1"/>
  <c r="Q63" i="73" s="1"/>
  <c r="Q64" i="73" s="1"/>
  <c r="Q65" i="73" s="1"/>
  <c r="Q66" i="73" s="1"/>
  <c r="Q67" i="73" s="1"/>
  <c r="Q68" i="73" s="1"/>
  <c r="Q69" i="73" s="1"/>
  <c r="Q70" i="73" s="1"/>
  <c r="Q71" i="73" s="1"/>
  <c r="Q72" i="73" s="1"/>
  <c r="Q73" i="73" s="1"/>
  <c r="Q74" i="73" s="1"/>
  <c r="Q75" i="73" s="1"/>
  <c r="Q76" i="73" s="1"/>
  <c r="Q77" i="73" s="1"/>
  <c r="Q78" i="73" s="1"/>
  <c r="Q79" i="73" s="1"/>
  <c r="Q80" i="73" s="1"/>
  <c r="Q81" i="73" s="1"/>
  <c r="Q82" i="73" s="1"/>
  <c r="Q83" i="73" s="1"/>
  <c r="Q84" i="73" s="1"/>
  <c r="Q85" i="73" s="1"/>
  <c r="Q86" i="73" s="1"/>
  <c r="Q87" i="73" s="1"/>
  <c r="Q88" i="73" s="1"/>
  <c r="Q89" i="73" s="1"/>
  <c r="Q90" i="73" s="1"/>
  <c r="Q91" i="73" s="1"/>
  <c r="Q92" i="73" s="1"/>
  <c r="Q93" i="73" s="1"/>
  <c r="Q94" i="73" s="1"/>
  <c r="Q95" i="73" s="1"/>
  <c r="Q96" i="73" s="1"/>
  <c r="Q97" i="73" s="1"/>
  <c r="Q98" i="73" s="1"/>
  <c r="Q99" i="73" s="1"/>
  <c r="Q100" i="73" s="1"/>
  <c r="Q101" i="73" s="1"/>
  <c r="Q102" i="73" s="1"/>
  <c r="Q103" i="73" s="1"/>
  <c r="Q104" i="73" s="1"/>
  <c r="Q105" i="73" s="1"/>
  <c r="Q106" i="73" s="1"/>
  <c r="Q107" i="73" s="1"/>
  <c r="Q108" i="73" s="1"/>
  <c r="Q109" i="73" s="1"/>
  <c r="Q110" i="73" s="1"/>
  <c r="Q111" i="73" s="1"/>
  <c r="M15" i="73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M28" i="73" s="1"/>
  <c r="M29" i="73" s="1"/>
  <c r="M30" i="73" s="1"/>
  <c r="M31" i="73" s="1"/>
  <c r="M32" i="73" s="1"/>
  <c r="M33" i="73" s="1"/>
  <c r="M34" i="73" s="1"/>
  <c r="M35" i="73" s="1"/>
  <c r="M36" i="73" s="1"/>
  <c r="M37" i="73" s="1"/>
  <c r="M38" i="73" s="1"/>
  <c r="M39" i="73" s="1"/>
  <c r="M40" i="73" s="1"/>
  <c r="M41" i="73" s="1"/>
  <c r="M42" i="73" s="1"/>
  <c r="M43" i="73" s="1"/>
  <c r="M44" i="73" s="1"/>
  <c r="M45" i="73" s="1"/>
  <c r="M46" i="73" s="1"/>
  <c r="M47" i="73" s="1"/>
  <c r="M48" i="73" s="1"/>
  <c r="M49" i="73" s="1"/>
  <c r="M50" i="73" s="1"/>
  <c r="M51" i="73" s="1"/>
  <c r="M52" i="73" s="1"/>
  <c r="M53" i="73" s="1"/>
  <c r="M54" i="73" s="1"/>
  <c r="M55" i="73" s="1"/>
  <c r="M56" i="73" s="1"/>
  <c r="M57" i="73" s="1"/>
  <c r="M58" i="73" s="1"/>
  <c r="M59" i="73" s="1"/>
  <c r="M60" i="73" s="1"/>
  <c r="M61" i="73" s="1"/>
  <c r="M62" i="73" s="1"/>
  <c r="M63" i="73" s="1"/>
  <c r="M64" i="73" s="1"/>
  <c r="M65" i="73" s="1"/>
  <c r="M66" i="73" s="1"/>
  <c r="M67" i="73" s="1"/>
  <c r="M68" i="73" s="1"/>
  <c r="M69" i="73" s="1"/>
  <c r="M70" i="73" s="1"/>
  <c r="M71" i="73" s="1"/>
  <c r="M72" i="73" s="1"/>
  <c r="M73" i="73" s="1"/>
  <c r="M74" i="73" s="1"/>
  <c r="M75" i="73" s="1"/>
  <c r="M76" i="73" s="1"/>
  <c r="M77" i="73" s="1"/>
  <c r="M78" i="73" s="1"/>
  <c r="M79" i="73" s="1"/>
  <c r="M80" i="73" s="1"/>
  <c r="M81" i="73" s="1"/>
  <c r="M82" i="73" s="1"/>
  <c r="M83" i="73" s="1"/>
  <c r="M84" i="73" s="1"/>
  <c r="M85" i="73" s="1"/>
  <c r="M86" i="73" s="1"/>
  <c r="M87" i="73" s="1"/>
  <c r="M88" i="73" s="1"/>
  <c r="M89" i="73" s="1"/>
  <c r="M90" i="73" s="1"/>
  <c r="M91" i="73" s="1"/>
  <c r="M92" i="73" s="1"/>
  <c r="M93" i="73" s="1"/>
  <c r="M94" i="73" s="1"/>
  <c r="M95" i="73" s="1"/>
  <c r="M96" i="73" s="1"/>
  <c r="M97" i="73" s="1"/>
  <c r="M98" i="73" s="1"/>
  <c r="M99" i="73" s="1"/>
  <c r="M100" i="73" s="1"/>
  <c r="M101" i="73" s="1"/>
  <c r="M102" i="73" s="1"/>
  <c r="M103" i="73" s="1"/>
  <c r="M104" i="73" s="1"/>
  <c r="M105" i="73" s="1"/>
  <c r="M106" i="73" s="1"/>
  <c r="M107" i="73" s="1"/>
  <c r="M108" i="73" s="1"/>
  <c r="M109" i="73" s="1"/>
  <c r="M110" i="73" s="1"/>
  <c r="M111" i="73" s="1"/>
  <c r="P8" i="73"/>
  <c r="O8" i="73"/>
  <c r="Q12" i="71"/>
  <c r="Q13" i="71" s="1"/>
  <c r="Q14" i="71" s="1"/>
  <c r="Q15" i="71" s="1"/>
  <c r="Q16" i="71" s="1"/>
  <c r="Q17" i="71" s="1"/>
  <c r="Q18" i="71" s="1"/>
  <c r="Q19" i="71" s="1"/>
  <c r="Q20" i="71" s="1"/>
  <c r="Q21" i="71" s="1"/>
  <c r="Q22" i="71" s="1"/>
  <c r="Q23" i="71" s="1"/>
  <c r="Q24" i="71" s="1"/>
  <c r="Q25" i="71" s="1"/>
  <c r="Q26" i="71" s="1"/>
  <c r="Q27" i="71" s="1"/>
  <c r="Q28" i="71" s="1"/>
  <c r="Q29" i="71" s="1"/>
  <c r="Q30" i="71" s="1"/>
  <c r="Q31" i="71" s="1"/>
  <c r="Q32" i="71" s="1"/>
  <c r="Q33" i="71" s="1"/>
  <c r="Q34" i="71" s="1"/>
  <c r="Q35" i="71" s="1"/>
  <c r="Q36" i="71" s="1"/>
  <c r="Q37" i="71" s="1"/>
  <c r="Q38" i="71" s="1"/>
  <c r="Q39" i="71" s="1"/>
  <c r="Q40" i="71" s="1"/>
  <c r="Q41" i="71" s="1"/>
  <c r="Q42" i="71" s="1"/>
  <c r="Q43" i="71" s="1"/>
  <c r="Q44" i="71" s="1"/>
  <c r="Q45" i="71" s="1"/>
  <c r="Q46" i="71" s="1"/>
  <c r="Q47" i="71" s="1"/>
  <c r="Q48" i="71" s="1"/>
  <c r="Q49" i="71" s="1"/>
  <c r="Q50" i="71" s="1"/>
  <c r="Q51" i="71" s="1"/>
  <c r="Q52" i="71" s="1"/>
  <c r="Q53" i="71" s="1"/>
  <c r="Q54" i="71" s="1"/>
  <c r="Q55" i="71" s="1"/>
  <c r="Q56" i="71" s="1"/>
  <c r="Q57" i="71" s="1"/>
  <c r="Q58" i="71" s="1"/>
  <c r="Q59" i="71" s="1"/>
  <c r="Q60" i="71" s="1"/>
  <c r="Q61" i="71" s="1"/>
  <c r="Q62" i="71" s="1"/>
  <c r="Q63" i="71" s="1"/>
  <c r="Q64" i="71" s="1"/>
  <c r="Q65" i="71" s="1"/>
  <c r="Q66" i="71" s="1"/>
  <c r="Q67" i="71" s="1"/>
  <c r="Q68" i="71" s="1"/>
  <c r="Q69" i="71" s="1"/>
  <c r="Q70" i="71" s="1"/>
  <c r="Q71" i="71" s="1"/>
  <c r="Q72" i="71" s="1"/>
  <c r="Q73" i="71" s="1"/>
  <c r="Q74" i="71" s="1"/>
  <c r="Q75" i="71" s="1"/>
  <c r="Q76" i="71" s="1"/>
  <c r="Q77" i="71" s="1"/>
  <c r="Q78" i="71" s="1"/>
  <c r="Q79" i="71" s="1"/>
  <c r="Q80" i="71" s="1"/>
  <c r="Q81" i="71" s="1"/>
  <c r="Q82" i="71" s="1"/>
  <c r="Q83" i="71" s="1"/>
  <c r="Q84" i="71" s="1"/>
  <c r="Q85" i="71" s="1"/>
  <c r="Q86" i="71" s="1"/>
  <c r="Q87" i="71" s="1"/>
  <c r="Q88" i="71" s="1"/>
  <c r="Q89" i="71" s="1"/>
  <c r="Q90" i="71" s="1"/>
  <c r="Q91" i="71" s="1"/>
  <c r="Q92" i="71" s="1"/>
  <c r="Q93" i="71" s="1"/>
  <c r="Q94" i="71" s="1"/>
  <c r="Q95" i="71" s="1"/>
  <c r="Q96" i="71" s="1"/>
  <c r="Q97" i="71" s="1"/>
  <c r="Q98" i="71" s="1"/>
  <c r="Q99" i="71" s="1"/>
  <c r="Q100" i="71" s="1"/>
  <c r="Q101" i="71" s="1"/>
  <c r="Q102" i="71" s="1"/>
  <c r="Q103" i="71" s="1"/>
  <c r="Q104" i="71" s="1"/>
  <c r="Q105" i="71" s="1"/>
  <c r="Q106" i="71" s="1"/>
  <c r="Q107" i="71" s="1"/>
  <c r="Q108" i="71" s="1"/>
  <c r="Q109" i="71" s="1"/>
  <c r="Q110" i="71" s="1"/>
  <c r="Q111" i="71" s="1"/>
  <c r="M12" i="71"/>
  <c r="M13" i="71" s="1"/>
  <c r="M14" i="71" s="1"/>
  <c r="M15" i="71" s="1"/>
  <c r="M16" i="71" s="1"/>
  <c r="M17" i="71" s="1"/>
  <c r="M18" i="71" s="1"/>
  <c r="M19" i="71" s="1"/>
  <c r="M20" i="71" s="1"/>
  <c r="M21" i="71" s="1"/>
  <c r="M22" i="71" s="1"/>
  <c r="M23" i="71" s="1"/>
  <c r="M24" i="71" s="1"/>
  <c r="M25" i="71" s="1"/>
  <c r="M26" i="71" s="1"/>
  <c r="M27" i="71" s="1"/>
  <c r="M28" i="71" s="1"/>
  <c r="M29" i="71" s="1"/>
  <c r="M30" i="71" s="1"/>
  <c r="M31" i="71" s="1"/>
  <c r="M32" i="71" s="1"/>
  <c r="M33" i="71" s="1"/>
  <c r="M34" i="71" s="1"/>
  <c r="M35" i="71" s="1"/>
  <c r="M36" i="71" s="1"/>
  <c r="M37" i="71" s="1"/>
  <c r="M38" i="71" s="1"/>
  <c r="M39" i="71" s="1"/>
  <c r="M40" i="71" s="1"/>
  <c r="M41" i="71" s="1"/>
  <c r="M42" i="71" s="1"/>
  <c r="M43" i="71" s="1"/>
  <c r="M44" i="71" s="1"/>
  <c r="M45" i="71" s="1"/>
  <c r="M46" i="71" s="1"/>
  <c r="M47" i="71" s="1"/>
  <c r="M48" i="71" s="1"/>
  <c r="M49" i="71" s="1"/>
  <c r="M50" i="71" s="1"/>
  <c r="M51" i="71" s="1"/>
  <c r="M52" i="71" s="1"/>
  <c r="M53" i="71" s="1"/>
  <c r="M54" i="71" s="1"/>
  <c r="M55" i="71" s="1"/>
  <c r="M56" i="71" s="1"/>
  <c r="M57" i="71" s="1"/>
  <c r="M58" i="71" s="1"/>
  <c r="M59" i="71" s="1"/>
  <c r="M60" i="71" s="1"/>
  <c r="M61" i="71" s="1"/>
  <c r="M62" i="71" s="1"/>
  <c r="M63" i="71" s="1"/>
  <c r="M64" i="71" s="1"/>
  <c r="M65" i="71" s="1"/>
  <c r="M66" i="71" s="1"/>
  <c r="M67" i="71" s="1"/>
  <c r="M68" i="71" s="1"/>
  <c r="M69" i="71" s="1"/>
  <c r="M70" i="71" s="1"/>
  <c r="M71" i="71" s="1"/>
  <c r="M72" i="71" s="1"/>
  <c r="M73" i="71" s="1"/>
  <c r="M74" i="71" s="1"/>
  <c r="M75" i="71" s="1"/>
  <c r="M76" i="71" s="1"/>
  <c r="M77" i="71" s="1"/>
  <c r="M78" i="71" s="1"/>
  <c r="M79" i="71" s="1"/>
  <c r="M80" i="71" s="1"/>
  <c r="M81" i="71" s="1"/>
  <c r="M82" i="71" s="1"/>
  <c r="M83" i="71" s="1"/>
  <c r="M84" i="71" s="1"/>
  <c r="M85" i="71" s="1"/>
  <c r="M86" i="71" s="1"/>
  <c r="M87" i="71" s="1"/>
  <c r="M88" i="71" s="1"/>
  <c r="M89" i="71" s="1"/>
  <c r="M90" i="71" s="1"/>
  <c r="M91" i="71" s="1"/>
  <c r="M92" i="71" s="1"/>
  <c r="M93" i="71" s="1"/>
  <c r="M94" i="71" s="1"/>
  <c r="M95" i="71" s="1"/>
  <c r="M96" i="71" s="1"/>
  <c r="M97" i="71" s="1"/>
  <c r="M98" i="71" s="1"/>
  <c r="M99" i="71" s="1"/>
  <c r="M100" i="71" s="1"/>
  <c r="M101" i="71" s="1"/>
  <c r="M102" i="71" s="1"/>
  <c r="M103" i="71" s="1"/>
  <c r="M104" i="71" s="1"/>
  <c r="M105" i="71" s="1"/>
  <c r="M106" i="71" s="1"/>
  <c r="M107" i="71" s="1"/>
  <c r="M108" i="71" s="1"/>
  <c r="M109" i="71" s="1"/>
  <c r="M110" i="71" s="1"/>
  <c r="M111" i="71" s="1"/>
  <c r="P8" i="71"/>
  <c r="O8" i="71"/>
  <c r="L8" i="71"/>
  <c r="K8" i="71"/>
  <c r="Q12" i="70"/>
  <c r="Q13" i="70" s="1"/>
  <c r="Q14" i="70" s="1"/>
  <c r="Q15" i="70" s="1"/>
  <c r="Q16" i="70" s="1"/>
  <c r="Q17" i="70" s="1"/>
  <c r="Q18" i="70" s="1"/>
  <c r="Q19" i="70" s="1"/>
  <c r="M12" i="70"/>
  <c r="M13" i="70" s="1"/>
  <c r="M14" i="70" s="1"/>
  <c r="M15" i="70" s="1"/>
  <c r="M16" i="70" s="1"/>
  <c r="M17" i="70" s="1"/>
  <c r="M18" i="70" s="1"/>
  <c r="M19" i="70" s="1"/>
  <c r="P8" i="70"/>
  <c r="O8" i="70"/>
  <c r="L8" i="70"/>
  <c r="K8" i="70"/>
  <c r="Q12" i="69"/>
  <c r="Q13" i="69" s="1"/>
  <c r="Q14" i="69" s="1"/>
  <c r="Q15" i="69" s="1"/>
  <c r="Q16" i="69" s="1"/>
  <c r="Q17" i="69" s="1"/>
  <c r="Q18" i="69" s="1"/>
  <c r="Q19" i="69" s="1"/>
  <c r="Q20" i="69" s="1"/>
  <c r="Q21" i="69" s="1"/>
  <c r="Q22" i="69" s="1"/>
  <c r="Q23" i="69" s="1"/>
  <c r="Q24" i="69" s="1"/>
  <c r="Q25" i="69" s="1"/>
  <c r="Q26" i="69" s="1"/>
  <c r="Q27" i="69" s="1"/>
  <c r="Q28" i="69" s="1"/>
  <c r="Q29" i="69" s="1"/>
  <c r="Q30" i="69" s="1"/>
  <c r="Q31" i="69" s="1"/>
  <c r="Q32" i="69" s="1"/>
  <c r="Q33" i="69" s="1"/>
  <c r="Q34" i="69" s="1"/>
  <c r="Q35" i="69" s="1"/>
  <c r="Q36" i="69" s="1"/>
  <c r="Q37" i="69" s="1"/>
  <c r="Q38" i="69" s="1"/>
  <c r="Q39" i="69" s="1"/>
  <c r="Q40" i="69" s="1"/>
  <c r="Q41" i="69" s="1"/>
  <c r="Q42" i="69" s="1"/>
  <c r="Q43" i="69" s="1"/>
  <c r="Q44" i="69" s="1"/>
  <c r="Q45" i="69" s="1"/>
  <c r="Q46" i="69" s="1"/>
  <c r="Q47" i="69" s="1"/>
  <c r="Q48" i="69" s="1"/>
  <c r="Q49" i="69" s="1"/>
  <c r="Q50" i="69" s="1"/>
  <c r="Q51" i="69" s="1"/>
  <c r="Q52" i="69" s="1"/>
  <c r="Q53" i="69" s="1"/>
  <c r="Q54" i="69" s="1"/>
  <c r="Q55" i="69" s="1"/>
  <c r="Q56" i="69" s="1"/>
  <c r="Q57" i="69" s="1"/>
  <c r="Q58" i="69" s="1"/>
  <c r="Q59" i="69" s="1"/>
  <c r="Q60" i="69" s="1"/>
  <c r="Q61" i="69" s="1"/>
  <c r="Q62" i="69" s="1"/>
  <c r="Q63" i="69" s="1"/>
  <c r="Q64" i="69" s="1"/>
  <c r="Q65" i="69" s="1"/>
  <c r="Q66" i="69" s="1"/>
  <c r="Q67" i="69" s="1"/>
  <c r="Q68" i="69" s="1"/>
  <c r="Q69" i="69" s="1"/>
  <c r="Q70" i="69" s="1"/>
  <c r="Q71" i="69" s="1"/>
  <c r="Q72" i="69" s="1"/>
  <c r="Q73" i="69" s="1"/>
  <c r="Q74" i="69" s="1"/>
  <c r="Q75" i="69" s="1"/>
  <c r="Q76" i="69" s="1"/>
  <c r="Q77" i="69" s="1"/>
  <c r="Q78" i="69" s="1"/>
  <c r="Q79" i="69" s="1"/>
  <c r="Q80" i="69" s="1"/>
  <c r="Q81" i="69" s="1"/>
  <c r="Q82" i="69" s="1"/>
  <c r="Q83" i="69" s="1"/>
  <c r="Q84" i="69" s="1"/>
  <c r="Q85" i="69" s="1"/>
  <c r="Q86" i="69" s="1"/>
  <c r="Q87" i="69" s="1"/>
  <c r="Q88" i="69" s="1"/>
  <c r="Q89" i="69" s="1"/>
  <c r="Q90" i="69" s="1"/>
  <c r="Q91" i="69" s="1"/>
  <c r="Q92" i="69" s="1"/>
  <c r="Q93" i="69" s="1"/>
  <c r="Q94" i="69" s="1"/>
  <c r="Q95" i="69" s="1"/>
  <c r="Q96" i="69" s="1"/>
  <c r="Q97" i="69" s="1"/>
  <c r="Q98" i="69" s="1"/>
  <c r="Q99" i="69" s="1"/>
  <c r="Q100" i="69" s="1"/>
  <c r="Q101" i="69" s="1"/>
  <c r="Q102" i="69" s="1"/>
  <c r="Q103" i="69" s="1"/>
  <c r="Q104" i="69" s="1"/>
  <c r="Q105" i="69" s="1"/>
  <c r="Q106" i="69" s="1"/>
  <c r="Q107" i="69" s="1"/>
  <c r="Q108" i="69" s="1"/>
  <c r="Q109" i="69" s="1"/>
  <c r="Q110" i="69" s="1"/>
  <c r="Q111" i="69" s="1"/>
  <c r="M12" i="69"/>
  <c r="M13" i="69" s="1"/>
  <c r="M14" i="69" s="1"/>
  <c r="M15" i="69" s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M50" i="69" s="1"/>
  <c r="M51" i="69" s="1"/>
  <c r="M52" i="69" s="1"/>
  <c r="M53" i="69" s="1"/>
  <c r="M54" i="69" s="1"/>
  <c r="M55" i="69" s="1"/>
  <c r="M56" i="69" s="1"/>
  <c r="M57" i="69" s="1"/>
  <c r="M58" i="69" s="1"/>
  <c r="M59" i="69" s="1"/>
  <c r="M60" i="69" s="1"/>
  <c r="M61" i="69" s="1"/>
  <c r="M62" i="69" s="1"/>
  <c r="M63" i="69" s="1"/>
  <c r="M64" i="69" s="1"/>
  <c r="M65" i="69" s="1"/>
  <c r="M66" i="69" s="1"/>
  <c r="M67" i="69" s="1"/>
  <c r="M68" i="69" s="1"/>
  <c r="M69" i="69" s="1"/>
  <c r="M70" i="69" s="1"/>
  <c r="M71" i="69" s="1"/>
  <c r="M72" i="69" s="1"/>
  <c r="M73" i="69" s="1"/>
  <c r="M74" i="69" s="1"/>
  <c r="M75" i="69" s="1"/>
  <c r="M76" i="69" s="1"/>
  <c r="M77" i="69" s="1"/>
  <c r="M78" i="69" s="1"/>
  <c r="M79" i="69" s="1"/>
  <c r="M80" i="69" s="1"/>
  <c r="M81" i="69" s="1"/>
  <c r="M82" i="69" s="1"/>
  <c r="M83" i="69" s="1"/>
  <c r="M84" i="69" s="1"/>
  <c r="M85" i="69" s="1"/>
  <c r="M86" i="69" s="1"/>
  <c r="M87" i="69" s="1"/>
  <c r="M88" i="69" s="1"/>
  <c r="M89" i="69" s="1"/>
  <c r="M90" i="69" s="1"/>
  <c r="M91" i="69" s="1"/>
  <c r="M92" i="69" s="1"/>
  <c r="M93" i="69" s="1"/>
  <c r="M94" i="69" s="1"/>
  <c r="M95" i="69" s="1"/>
  <c r="M96" i="69" s="1"/>
  <c r="M97" i="69" s="1"/>
  <c r="M98" i="69" s="1"/>
  <c r="M99" i="69" s="1"/>
  <c r="M100" i="69" s="1"/>
  <c r="M101" i="69" s="1"/>
  <c r="M102" i="69" s="1"/>
  <c r="M103" i="69" s="1"/>
  <c r="M104" i="69" s="1"/>
  <c r="M105" i="69" s="1"/>
  <c r="M106" i="69" s="1"/>
  <c r="M107" i="69" s="1"/>
  <c r="M108" i="69" s="1"/>
  <c r="M109" i="69" s="1"/>
  <c r="M110" i="69" s="1"/>
  <c r="M111" i="69" s="1"/>
  <c r="P8" i="69"/>
  <c r="O8" i="69"/>
  <c r="L8" i="69"/>
  <c r="K8" i="69"/>
  <c r="Q12" i="68"/>
  <c r="Q13" i="68" s="1"/>
  <c r="Q14" i="68" s="1"/>
  <c r="Q15" i="68" s="1"/>
  <c r="Q16" i="68" s="1"/>
  <c r="Q17" i="68" s="1"/>
  <c r="Q18" i="68" s="1"/>
  <c r="Q19" i="68" s="1"/>
  <c r="Q20" i="68" s="1"/>
  <c r="Q21" i="68" s="1"/>
  <c r="Q22" i="68" s="1"/>
  <c r="Q23" i="68" s="1"/>
  <c r="Q24" i="68" s="1"/>
  <c r="Q25" i="68" s="1"/>
  <c r="Q26" i="68" s="1"/>
  <c r="Q27" i="68" s="1"/>
  <c r="Q28" i="68" s="1"/>
  <c r="Q29" i="68" s="1"/>
  <c r="Q30" i="68" s="1"/>
  <c r="Q31" i="68" s="1"/>
  <c r="Q32" i="68" s="1"/>
  <c r="Q33" i="68" s="1"/>
  <c r="Q34" i="68" s="1"/>
  <c r="Q35" i="68" s="1"/>
  <c r="Q36" i="68" s="1"/>
  <c r="Q37" i="68" s="1"/>
  <c r="Q38" i="68" s="1"/>
  <c r="Q39" i="68" s="1"/>
  <c r="Q40" i="68" s="1"/>
  <c r="Q41" i="68" s="1"/>
  <c r="Q42" i="68" s="1"/>
  <c r="Q43" i="68" s="1"/>
  <c r="Q44" i="68" s="1"/>
  <c r="Q45" i="68" s="1"/>
  <c r="Q46" i="68" s="1"/>
  <c r="Q47" i="68" s="1"/>
  <c r="Q48" i="68" s="1"/>
  <c r="Q49" i="68" s="1"/>
  <c r="Q50" i="68" s="1"/>
  <c r="Q51" i="68" s="1"/>
  <c r="Q52" i="68" s="1"/>
  <c r="Q53" i="68" s="1"/>
  <c r="Q54" i="68" s="1"/>
  <c r="Q55" i="68" s="1"/>
  <c r="Q56" i="68" s="1"/>
  <c r="Q57" i="68" s="1"/>
  <c r="Q58" i="68" s="1"/>
  <c r="Q59" i="68" s="1"/>
  <c r="Q60" i="68" s="1"/>
  <c r="Q61" i="68" s="1"/>
  <c r="Q62" i="68" s="1"/>
  <c r="Q63" i="68" s="1"/>
  <c r="Q64" i="68" s="1"/>
  <c r="Q65" i="68" s="1"/>
  <c r="Q66" i="68" s="1"/>
  <c r="Q67" i="68" s="1"/>
  <c r="Q68" i="68" s="1"/>
  <c r="Q69" i="68" s="1"/>
  <c r="Q70" i="68" s="1"/>
  <c r="Q71" i="68" s="1"/>
  <c r="Q72" i="68" s="1"/>
  <c r="Q73" i="68" s="1"/>
  <c r="Q74" i="68" s="1"/>
  <c r="Q75" i="68" s="1"/>
  <c r="Q76" i="68" s="1"/>
  <c r="Q77" i="68" s="1"/>
  <c r="Q78" i="68" s="1"/>
  <c r="Q79" i="68" s="1"/>
  <c r="Q80" i="68" s="1"/>
  <c r="Q81" i="68" s="1"/>
  <c r="Q82" i="68" s="1"/>
  <c r="Q83" i="68" s="1"/>
  <c r="Q84" i="68" s="1"/>
  <c r="Q85" i="68" s="1"/>
  <c r="Q86" i="68" s="1"/>
  <c r="Q87" i="68" s="1"/>
  <c r="Q88" i="68" s="1"/>
  <c r="Q89" i="68" s="1"/>
  <c r="Q90" i="68" s="1"/>
  <c r="Q91" i="68" s="1"/>
  <c r="Q92" i="68" s="1"/>
  <c r="Q93" i="68" s="1"/>
  <c r="Q94" i="68" s="1"/>
  <c r="Q95" i="68" s="1"/>
  <c r="Q96" i="68" s="1"/>
  <c r="Q97" i="68" s="1"/>
  <c r="Q98" i="68" s="1"/>
  <c r="Q99" i="68" s="1"/>
  <c r="Q100" i="68" s="1"/>
  <c r="Q101" i="68" s="1"/>
  <c r="Q102" i="68" s="1"/>
  <c r="Q103" i="68" s="1"/>
  <c r="Q104" i="68" s="1"/>
  <c r="Q105" i="68" s="1"/>
  <c r="Q106" i="68" s="1"/>
  <c r="Q107" i="68" s="1"/>
  <c r="Q108" i="68" s="1"/>
  <c r="Q109" i="68" s="1"/>
  <c r="Q110" i="68" s="1"/>
  <c r="Q111" i="68" s="1"/>
  <c r="M12" i="68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36" i="68" s="1"/>
  <c r="M37" i="68" s="1"/>
  <c r="M38" i="68" s="1"/>
  <c r="M39" i="68" s="1"/>
  <c r="M40" i="68" s="1"/>
  <c r="M41" i="68" s="1"/>
  <c r="M42" i="68" s="1"/>
  <c r="M43" i="68" s="1"/>
  <c r="M44" i="68" s="1"/>
  <c r="M45" i="68" s="1"/>
  <c r="M46" i="68" s="1"/>
  <c r="M47" i="68" s="1"/>
  <c r="M48" i="68" s="1"/>
  <c r="M49" i="68" s="1"/>
  <c r="M50" i="68" s="1"/>
  <c r="M51" i="68" s="1"/>
  <c r="M52" i="68" s="1"/>
  <c r="M53" i="68" s="1"/>
  <c r="M54" i="68" s="1"/>
  <c r="M55" i="68" s="1"/>
  <c r="M56" i="68" s="1"/>
  <c r="M57" i="68" s="1"/>
  <c r="M58" i="68" s="1"/>
  <c r="M59" i="68" s="1"/>
  <c r="M60" i="68" s="1"/>
  <c r="M61" i="68" s="1"/>
  <c r="M62" i="68" s="1"/>
  <c r="M63" i="68" s="1"/>
  <c r="M64" i="68" s="1"/>
  <c r="M65" i="68" s="1"/>
  <c r="M66" i="68" s="1"/>
  <c r="M67" i="68" s="1"/>
  <c r="M68" i="68" s="1"/>
  <c r="M69" i="68" s="1"/>
  <c r="M70" i="68" s="1"/>
  <c r="M71" i="68" s="1"/>
  <c r="M72" i="68" s="1"/>
  <c r="M73" i="68" s="1"/>
  <c r="M74" i="68" s="1"/>
  <c r="M75" i="68" s="1"/>
  <c r="M76" i="68" s="1"/>
  <c r="M77" i="68" s="1"/>
  <c r="M78" i="68" s="1"/>
  <c r="M79" i="68" s="1"/>
  <c r="M80" i="68" s="1"/>
  <c r="M81" i="68" s="1"/>
  <c r="M82" i="68" s="1"/>
  <c r="M83" i="68" s="1"/>
  <c r="M84" i="68" s="1"/>
  <c r="M85" i="68" s="1"/>
  <c r="M86" i="68" s="1"/>
  <c r="M87" i="68" s="1"/>
  <c r="M88" i="68" s="1"/>
  <c r="M89" i="68" s="1"/>
  <c r="M90" i="68" s="1"/>
  <c r="M91" i="68" s="1"/>
  <c r="M92" i="68" s="1"/>
  <c r="M93" i="68" s="1"/>
  <c r="M94" i="68" s="1"/>
  <c r="M95" i="68" s="1"/>
  <c r="M96" i="68" s="1"/>
  <c r="M97" i="68" s="1"/>
  <c r="M98" i="68" s="1"/>
  <c r="M99" i="68" s="1"/>
  <c r="M100" i="68" s="1"/>
  <c r="M101" i="68" s="1"/>
  <c r="M102" i="68" s="1"/>
  <c r="M103" i="68" s="1"/>
  <c r="M104" i="68" s="1"/>
  <c r="M105" i="68" s="1"/>
  <c r="M106" i="68" s="1"/>
  <c r="M107" i="68" s="1"/>
  <c r="M108" i="68" s="1"/>
  <c r="M109" i="68" s="1"/>
  <c r="M110" i="68" s="1"/>
  <c r="M111" i="68" s="1"/>
  <c r="P8" i="68"/>
  <c r="O8" i="68"/>
  <c r="L8" i="68"/>
  <c r="K8" i="68"/>
  <c r="Q12" i="66"/>
  <c r="Q13" i="66" s="1"/>
  <c r="Q14" i="66" s="1"/>
  <c r="Q15" i="66" s="1"/>
  <c r="Q16" i="66" s="1"/>
  <c r="Q17" i="66" s="1"/>
  <c r="Q18" i="66" s="1"/>
  <c r="Q19" i="66" s="1"/>
  <c r="Q20" i="66" s="1"/>
  <c r="Q21" i="66" s="1"/>
  <c r="Q22" i="66" s="1"/>
  <c r="Q23" i="66" s="1"/>
  <c r="Q24" i="66" s="1"/>
  <c r="Q25" i="66" s="1"/>
  <c r="Q26" i="66" s="1"/>
  <c r="Q27" i="66" s="1"/>
  <c r="Q28" i="66" s="1"/>
  <c r="Q29" i="66" s="1"/>
  <c r="Q30" i="66" s="1"/>
  <c r="Q31" i="66" s="1"/>
  <c r="Q32" i="66" s="1"/>
  <c r="Q33" i="66" s="1"/>
  <c r="Q34" i="66" s="1"/>
  <c r="Q35" i="66" s="1"/>
  <c r="Q36" i="66" s="1"/>
  <c r="Q37" i="66" s="1"/>
  <c r="Q38" i="66" s="1"/>
  <c r="Q39" i="66" s="1"/>
  <c r="Q40" i="66" s="1"/>
  <c r="Q41" i="66" s="1"/>
  <c r="Q42" i="66" s="1"/>
  <c r="Q43" i="66" s="1"/>
  <c r="Q44" i="66" s="1"/>
  <c r="Q45" i="66" s="1"/>
  <c r="Q46" i="66" s="1"/>
  <c r="Q47" i="66" s="1"/>
  <c r="Q48" i="66" s="1"/>
  <c r="Q49" i="66" s="1"/>
  <c r="Q50" i="66" s="1"/>
  <c r="Q51" i="66" s="1"/>
  <c r="Q52" i="66" s="1"/>
  <c r="Q53" i="66" s="1"/>
  <c r="Q54" i="66" s="1"/>
  <c r="Q55" i="66" s="1"/>
  <c r="Q56" i="66" s="1"/>
  <c r="Q57" i="66" s="1"/>
  <c r="Q58" i="66" s="1"/>
  <c r="Q59" i="66" s="1"/>
  <c r="Q60" i="66" s="1"/>
  <c r="Q61" i="66" s="1"/>
  <c r="Q62" i="66" s="1"/>
  <c r="Q63" i="66" s="1"/>
  <c r="Q64" i="66" s="1"/>
  <c r="Q65" i="66" s="1"/>
  <c r="Q66" i="66" s="1"/>
  <c r="Q67" i="66" s="1"/>
  <c r="Q68" i="66" s="1"/>
  <c r="Q69" i="66" s="1"/>
  <c r="Q70" i="66" s="1"/>
  <c r="Q71" i="66" s="1"/>
  <c r="Q72" i="66" s="1"/>
  <c r="Q73" i="66" s="1"/>
  <c r="Q74" i="66" s="1"/>
  <c r="Q75" i="66" s="1"/>
  <c r="Q76" i="66" s="1"/>
  <c r="Q77" i="66" s="1"/>
  <c r="Q78" i="66" s="1"/>
  <c r="Q79" i="66" s="1"/>
  <c r="Q80" i="66" s="1"/>
  <c r="Q81" i="66" s="1"/>
  <c r="Q82" i="66" s="1"/>
  <c r="Q83" i="66" s="1"/>
  <c r="Q84" i="66" s="1"/>
  <c r="Q85" i="66" s="1"/>
  <c r="Q86" i="66" s="1"/>
  <c r="Q87" i="66" s="1"/>
  <c r="Q88" i="66" s="1"/>
  <c r="Q89" i="66" s="1"/>
  <c r="Q90" i="66" s="1"/>
  <c r="Q91" i="66" s="1"/>
  <c r="Q92" i="66" s="1"/>
  <c r="Q93" i="66" s="1"/>
  <c r="Q94" i="66" s="1"/>
  <c r="Q95" i="66" s="1"/>
  <c r="Q96" i="66" s="1"/>
  <c r="Q97" i="66" s="1"/>
  <c r="Q98" i="66" s="1"/>
  <c r="Q99" i="66" s="1"/>
  <c r="Q100" i="66" s="1"/>
  <c r="Q101" i="66" s="1"/>
  <c r="Q102" i="66" s="1"/>
  <c r="Q103" i="66" s="1"/>
  <c r="Q104" i="66" s="1"/>
  <c r="Q105" i="66" s="1"/>
  <c r="Q106" i="66" s="1"/>
  <c r="Q107" i="66" s="1"/>
  <c r="Q108" i="66" s="1"/>
  <c r="Q109" i="66" s="1"/>
  <c r="Q110" i="66" s="1"/>
  <c r="Q111" i="66" s="1"/>
  <c r="M12" i="66"/>
  <c r="M13" i="66" s="1"/>
  <c r="M14" i="66" s="1"/>
  <c r="M15" i="66" s="1"/>
  <c r="M16" i="66" s="1"/>
  <c r="M17" i="66" s="1"/>
  <c r="M18" i="66" s="1"/>
  <c r="M19" i="66" s="1"/>
  <c r="M20" i="66" s="1"/>
  <c r="M21" i="66" s="1"/>
  <c r="M22" i="66" s="1"/>
  <c r="M23" i="66" s="1"/>
  <c r="M24" i="66" s="1"/>
  <c r="M25" i="66" s="1"/>
  <c r="M26" i="66" s="1"/>
  <c r="M27" i="66" s="1"/>
  <c r="M28" i="66" s="1"/>
  <c r="M29" i="66" s="1"/>
  <c r="M30" i="66" s="1"/>
  <c r="M31" i="66" s="1"/>
  <c r="M32" i="66" s="1"/>
  <c r="M33" i="66" s="1"/>
  <c r="M34" i="66" s="1"/>
  <c r="M35" i="66" s="1"/>
  <c r="M36" i="66" s="1"/>
  <c r="M37" i="66" s="1"/>
  <c r="M38" i="66" s="1"/>
  <c r="M39" i="66" s="1"/>
  <c r="M40" i="66" s="1"/>
  <c r="M41" i="66" s="1"/>
  <c r="M42" i="66" s="1"/>
  <c r="M43" i="66" s="1"/>
  <c r="M44" i="66" s="1"/>
  <c r="M45" i="66" s="1"/>
  <c r="M46" i="66" s="1"/>
  <c r="M47" i="66" s="1"/>
  <c r="M48" i="66" s="1"/>
  <c r="M49" i="66" s="1"/>
  <c r="M50" i="66" s="1"/>
  <c r="M51" i="66" s="1"/>
  <c r="M52" i="66" s="1"/>
  <c r="M53" i="66" s="1"/>
  <c r="M54" i="66" s="1"/>
  <c r="M55" i="66" s="1"/>
  <c r="M56" i="66" s="1"/>
  <c r="M57" i="66" s="1"/>
  <c r="M58" i="66" s="1"/>
  <c r="M59" i="66" s="1"/>
  <c r="M60" i="66" s="1"/>
  <c r="M61" i="66" s="1"/>
  <c r="M62" i="66" s="1"/>
  <c r="M63" i="66" s="1"/>
  <c r="M64" i="66" s="1"/>
  <c r="M65" i="66" s="1"/>
  <c r="M66" i="66" s="1"/>
  <c r="M67" i="66" s="1"/>
  <c r="M68" i="66" s="1"/>
  <c r="M69" i="66" s="1"/>
  <c r="M70" i="66" s="1"/>
  <c r="M71" i="66" s="1"/>
  <c r="M72" i="66" s="1"/>
  <c r="M73" i="66" s="1"/>
  <c r="M74" i="66" s="1"/>
  <c r="M75" i="66" s="1"/>
  <c r="M76" i="66" s="1"/>
  <c r="M77" i="66" s="1"/>
  <c r="M78" i="66" s="1"/>
  <c r="M79" i="66" s="1"/>
  <c r="M80" i="66" s="1"/>
  <c r="M81" i="66" s="1"/>
  <c r="M82" i="66" s="1"/>
  <c r="M83" i="66" s="1"/>
  <c r="M84" i="66" s="1"/>
  <c r="M85" i="66" s="1"/>
  <c r="M86" i="66" s="1"/>
  <c r="M87" i="66" s="1"/>
  <c r="M88" i="66" s="1"/>
  <c r="M89" i="66" s="1"/>
  <c r="M90" i="66" s="1"/>
  <c r="M91" i="66" s="1"/>
  <c r="M92" i="66" s="1"/>
  <c r="M93" i="66" s="1"/>
  <c r="M94" i="66" s="1"/>
  <c r="M95" i="66" s="1"/>
  <c r="M96" i="66" s="1"/>
  <c r="M97" i="66" s="1"/>
  <c r="M98" i="66" s="1"/>
  <c r="M99" i="66" s="1"/>
  <c r="M100" i="66" s="1"/>
  <c r="M101" i="66" s="1"/>
  <c r="M102" i="66" s="1"/>
  <c r="M103" i="66" s="1"/>
  <c r="M104" i="66" s="1"/>
  <c r="M105" i="66" s="1"/>
  <c r="M106" i="66" s="1"/>
  <c r="M107" i="66" s="1"/>
  <c r="M108" i="66" s="1"/>
  <c r="M109" i="66" s="1"/>
  <c r="M110" i="66" s="1"/>
  <c r="M111" i="66" s="1"/>
  <c r="P8" i="66"/>
  <c r="O8" i="66"/>
  <c r="L8" i="66"/>
  <c r="K8" i="66"/>
  <c r="Q12" i="65"/>
  <c r="Q13" i="65" s="1"/>
  <c r="Q14" i="65" s="1"/>
  <c r="Q15" i="65" s="1"/>
  <c r="Q16" i="65" s="1"/>
  <c r="Q17" i="65" s="1"/>
  <c r="Q18" i="65" s="1"/>
  <c r="Q19" i="65" s="1"/>
  <c r="Q20" i="65" s="1"/>
  <c r="Q21" i="65" s="1"/>
  <c r="Q22" i="65" s="1"/>
  <c r="Q23" i="65" s="1"/>
  <c r="Q24" i="65" s="1"/>
  <c r="Q25" i="65" s="1"/>
  <c r="Q26" i="65" s="1"/>
  <c r="Q27" i="65" s="1"/>
  <c r="Q28" i="65" s="1"/>
  <c r="Q29" i="65" s="1"/>
  <c r="Q30" i="65" s="1"/>
  <c r="Q31" i="65" s="1"/>
  <c r="Q32" i="65" s="1"/>
  <c r="Q33" i="65" s="1"/>
  <c r="Q34" i="65" s="1"/>
  <c r="Q35" i="65" s="1"/>
  <c r="Q36" i="65" s="1"/>
  <c r="Q37" i="65" s="1"/>
  <c r="Q38" i="65" s="1"/>
  <c r="Q39" i="65" s="1"/>
  <c r="Q40" i="65" s="1"/>
  <c r="Q41" i="65" s="1"/>
  <c r="Q42" i="65" s="1"/>
  <c r="Q43" i="65" s="1"/>
  <c r="Q44" i="65" s="1"/>
  <c r="Q45" i="65" s="1"/>
  <c r="Q46" i="65" s="1"/>
  <c r="Q47" i="65" s="1"/>
  <c r="Q48" i="65" s="1"/>
  <c r="Q49" i="65" s="1"/>
  <c r="Q50" i="65" s="1"/>
  <c r="Q51" i="65" s="1"/>
  <c r="Q52" i="65" s="1"/>
  <c r="Q53" i="65" s="1"/>
  <c r="Q54" i="65" s="1"/>
  <c r="Q55" i="65" s="1"/>
  <c r="Q56" i="65" s="1"/>
  <c r="Q57" i="65" s="1"/>
  <c r="Q58" i="65" s="1"/>
  <c r="Q59" i="65" s="1"/>
  <c r="Q60" i="65" s="1"/>
  <c r="Q61" i="65" s="1"/>
  <c r="Q62" i="65" s="1"/>
  <c r="Q63" i="65" s="1"/>
  <c r="Q64" i="65" s="1"/>
  <c r="Q65" i="65" s="1"/>
  <c r="Q66" i="65" s="1"/>
  <c r="Q67" i="65" s="1"/>
  <c r="Q68" i="65" s="1"/>
  <c r="Q69" i="65" s="1"/>
  <c r="Q70" i="65" s="1"/>
  <c r="Q71" i="65" s="1"/>
  <c r="Q72" i="65" s="1"/>
  <c r="Q73" i="65" s="1"/>
  <c r="Q74" i="65" s="1"/>
  <c r="Q75" i="65" s="1"/>
  <c r="Q76" i="65" s="1"/>
  <c r="Q77" i="65" s="1"/>
  <c r="Q78" i="65" s="1"/>
  <c r="Q79" i="65" s="1"/>
  <c r="Q80" i="65" s="1"/>
  <c r="Q81" i="65" s="1"/>
  <c r="Q82" i="65" s="1"/>
  <c r="Q83" i="65" s="1"/>
  <c r="Q84" i="65" s="1"/>
  <c r="Q85" i="65" s="1"/>
  <c r="Q86" i="65" s="1"/>
  <c r="Q87" i="65" s="1"/>
  <c r="Q88" i="65" s="1"/>
  <c r="Q89" i="65" s="1"/>
  <c r="Q90" i="65" s="1"/>
  <c r="Q91" i="65" s="1"/>
  <c r="Q92" i="65" s="1"/>
  <c r="Q93" i="65" s="1"/>
  <c r="Q94" i="65" s="1"/>
  <c r="Q95" i="65" s="1"/>
  <c r="Q96" i="65" s="1"/>
  <c r="Q97" i="65" s="1"/>
  <c r="Q98" i="65" s="1"/>
  <c r="Q99" i="65" s="1"/>
  <c r="Q100" i="65" s="1"/>
  <c r="Q101" i="65" s="1"/>
  <c r="Q102" i="65" s="1"/>
  <c r="Q103" i="65" s="1"/>
  <c r="Q104" i="65" s="1"/>
  <c r="Q105" i="65" s="1"/>
  <c r="Q106" i="65" s="1"/>
  <c r="Q107" i="65" s="1"/>
  <c r="Q108" i="65" s="1"/>
  <c r="Q109" i="65" s="1"/>
  <c r="Q110" i="65" s="1"/>
  <c r="Q111" i="65" s="1"/>
  <c r="M12" i="65"/>
  <c r="M13" i="65" s="1"/>
  <c r="M14" i="65" s="1"/>
  <c r="M15" i="65" s="1"/>
  <c r="M16" i="65" s="1"/>
  <c r="M17" i="65" s="1"/>
  <c r="M18" i="65" s="1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4" i="65" s="1"/>
  <c r="M35" i="65" s="1"/>
  <c r="M36" i="65" s="1"/>
  <c r="M37" i="65" s="1"/>
  <c r="M38" i="65" s="1"/>
  <c r="M39" i="65" s="1"/>
  <c r="M40" i="65" s="1"/>
  <c r="M41" i="65" s="1"/>
  <c r="M42" i="65" s="1"/>
  <c r="M43" i="65" s="1"/>
  <c r="M44" i="65" s="1"/>
  <c r="M45" i="65" s="1"/>
  <c r="M46" i="65" s="1"/>
  <c r="M47" i="65" s="1"/>
  <c r="M48" i="65" s="1"/>
  <c r="M49" i="65" s="1"/>
  <c r="M50" i="65" s="1"/>
  <c r="M51" i="65" s="1"/>
  <c r="M52" i="65" s="1"/>
  <c r="M53" i="65" s="1"/>
  <c r="M54" i="65" s="1"/>
  <c r="M55" i="65" s="1"/>
  <c r="M56" i="65" s="1"/>
  <c r="M57" i="65" s="1"/>
  <c r="M58" i="65" s="1"/>
  <c r="M59" i="65" s="1"/>
  <c r="M60" i="65" s="1"/>
  <c r="M61" i="65" s="1"/>
  <c r="M62" i="65" s="1"/>
  <c r="M63" i="65" s="1"/>
  <c r="M64" i="65" s="1"/>
  <c r="M65" i="65" s="1"/>
  <c r="M66" i="65" s="1"/>
  <c r="M67" i="65" s="1"/>
  <c r="M68" i="65" s="1"/>
  <c r="M69" i="65" s="1"/>
  <c r="M70" i="65" s="1"/>
  <c r="M71" i="65" s="1"/>
  <c r="M72" i="65" s="1"/>
  <c r="M73" i="65" s="1"/>
  <c r="M74" i="65" s="1"/>
  <c r="M75" i="65" s="1"/>
  <c r="M76" i="65" s="1"/>
  <c r="M77" i="65" s="1"/>
  <c r="M78" i="65" s="1"/>
  <c r="M79" i="65" s="1"/>
  <c r="M80" i="65" s="1"/>
  <c r="M81" i="65" s="1"/>
  <c r="M82" i="65" s="1"/>
  <c r="M83" i="65" s="1"/>
  <c r="M84" i="65" s="1"/>
  <c r="M85" i="65" s="1"/>
  <c r="M86" i="65" s="1"/>
  <c r="M87" i="65" s="1"/>
  <c r="M88" i="65" s="1"/>
  <c r="M89" i="65" s="1"/>
  <c r="M90" i="65" s="1"/>
  <c r="M91" i="65" s="1"/>
  <c r="M92" i="65" s="1"/>
  <c r="M93" i="65" s="1"/>
  <c r="M94" i="65" s="1"/>
  <c r="M95" i="65" s="1"/>
  <c r="M96" i="65" s="1"/>
  <c r="M97" i="65" s="1"/>
  <c r="M98" i="65" s="1"/>
  <c r="M99" i="65" s="1"/>
  <c r="M100" i="65" s="1"/>
  <c r="M101" i="65" s="1"/>
  <c r="M102" i="65" s="1"/>
  <c r="M103" i="65" s="1"/>
  <c r="M104" i="65" s="1"/>
  <c r="M105" i="65" s="1"/>
  <c r="M106" i="65" s="1"/>
  <c r="M107" i="65" s="1"/>
  <c r="M108" i="65" s="1"/>
  <c r="M109" i="65" s="1"/>
  <c r="M110" i="65" s="1"/>
  <c r="M111" i="65" s="1"/>
  <c r="P8" i="65"/>
  <c r="O8" i="65"/>
  <c r="L8" i="65"/>
  <c r="K8" i="65"/>
  <c r="Q12" i="62"/>
  <c r="Q13" i="62" s="1"/>
  <c r="Q14" i="62" s="1"/>
  <c r="Q15" i="62" s="1"/>
  <c r="Q16" i="62" s="1"/>
  <c r="Q17" i="62" s="1"/>
  <c r="Q18" i="62" s="1"/>
  <c r="Q19" i="62" s="1"/>
  <c r="Q20" i="62" s="1"/>
  <c r="Q21" i="62" s="1"/>
  <c r="Q22" i="62" s="1"/>
  <c r="Q23" i="62" s="1"/>
  <c r="Q24" i="62" s="1"/>
  <c r="Q25" i="62" s="1"/>
  <c r="Q26" i="62" s="1"/>
  <c r="Q27" i="62" s="1"/>
  <c r="Q28" i="62" s="1"/>
  <c r="Q29" i="62" s="1"/>
  <c r="Q30" i="62" s="1"/>
  <c r="Q31" i="62" s="1"/>
  <c r="Q32" i="62" s="1"/>
  <c r="Q33" i="62" s="1"/>
  <c r="Q34" i="62" s="1"/>
  <c r="Q35" i="62" s="1"/>
  <c r="Q36" i="62" s="1"/>
  <c r="Q37" i="62" s="1"/>
  <c r="Q38" i="62" s="1"/>
  <c r="Q39" i="62" s="1"/>
  <c r="Q40" i="62" s="1"/>
  <c r="Q41" i="62" s="1"/>
  <c r="Q42" i="62" s="1"/>
  <c r="Q43" i="62" s="1"/>
  <c r="Q44" i="62" s="1"/>
  <c r="Q45" i="62" s="1"/>
  <c r="Q46" i="62" s="1"/>
  <c r="Q47" i="62" s="1"/>
  <c r="Q48" i="62" s="1"/>
  <c r="Q49" i="62" s="1"/>
  <c r="Q50" i="62" s="1"/>
  <c r="Q51" i="62" s="1"/>
  <c r="Q52" i="62" s="1"/>
  <c r="Q53" i="62" s="1"/>
  <c r="Q54" i="62" s="1"/>
  <c r="Q55" i="62" s="1"/>
  <c r="Q56" i="62" s="1"/>
  <c r="Q57" i="62" s="1"/>
  <c r="Q58" i="62" s="1"/>
  <c r="Q59" i="62" s="1"/>
  <c r="Q60" i="62" s="1"/>
  <c r="Q61" i="62" s="1"/>
  <c r="Q62" i="62" s="1"/>
  <c r="Q63" i="62" s="1"/>
  <c r="Q64" i="62" s="1"/>
  <c r="Q65" i="62" s="1"/>
  <c r="Q66" i="62" s="1"/>
  <c r="Q67" i="62" s="1"/>
  <c r="Q68" i="62" s="1"/>
  <c r="Q69" i="62" s="1"/>
  <c r="Q70" i="62" s="1"/>
  <c r="Q71" i="62" s="1"/>
  <c r="Q72" i="62" s="1"/>
  <c r="Q73" i="62" s="1"/>
  <c r="Q74" i="62" s="1"/>
  <c r="Q75" i="62" s="1"/>
  <c r="Q76" i="62" s="1"/>
  <c r="Q77" i="62" s="1"/>
  <c r="Q78" i="62" s="1"/>
  <c r="Q79" i="62" s="1"/>
  <c r="Q80" i="62" s="1"/>
  <c r="Q81" i="62" s="1"/>
  <c r="Q82" i="62" s="1"/>
  <c r="Q83" i="62" s="1"/>
  <c r="Q84" i="62" s="1"/>
  <c r="Q85" i="62" s="1"/>
  <c r="Q86" i="62" s="1"/>
  <c r="Q87" i="62" s="1"/>
  <c r="Q88" i="62" s="1"/>
  <c r="Q89" i="62" s="1"/>
  <c r="Q90" i="62" s="1"/>
  <c r="Q91" i="62" s="1"/>
  <c r="Q92" i="62" s="1"/>
  <c r="Q93" i="62" s="1"/>
  <c r="Q94" i="62" s="1"/>
  <c r="Q95" i="62" s="1"/>
  <c r="Q96" i="62" s="1"/>
  <c r="Q97" i="62" s="1"/>
  <c r="Q98" i="62" s="1"/>
  <c r="Q99" i="62" s="1"/>
  <c r="Q100" i="62" s="1"/>
  <c r="Q101" i="62" s="1"/>
  <c r="Q102" i="62" s="1"/>
  <c r="Q103" i="62" s="1"/>
  <c r="Q104" i="62" s="1"/>
  <c r="Q105" i="62" s="1"/>
  <c r="Q106" i="62" s="1"/>
  <c r="Q107" i="62" s="1"/>
  <c r="Q108" i="62" s="1"/>
  <c r="Q109" i="62" s="1"/>
  <c r="Q110" i="62" s="1"/>
  <c r="Q111" i="62" s="1"/>
  <c r="M12" i="62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M39" i="62" s="1"/>
  <c r="M40" i="62" s="1"/>
  <c r="M41" i="62" s="1"/>
  <c r="M42" i="62" s="1"/>
  <c r="M43" i="62" s="1"/>
  <c r="M44" i="62" s="1"/>
  <c r="M45" i="62" s="1"/>
  <c r="M46" i="62" s="1"/>
  <c r="M47" i="62" s="1"/>
  <c r="M48" i="62" s="1"/>
  <c r="M49" i="62" s="1"/>
  <c r="M50" i="62" s="1"/>
  <c r="M51" i="62" s="1"/>
  <c r="M52" i="62" s="1"/>
  <c r="M53" i="62" s="1"/>
  <c r="M54" i="62" s="1"/>
  <c r="M55" i="62" s="1"/>
  <c r="M56" i="62" s="1"/>
  <c r="M57" i="62" s="1"/>
  <c r="M58" i="62" s="1"/>
  <c r="M59" i="62" s="1"/>
  <c r="M60" i="62" s="1"/>
  <c r="M61" i="62" s="1"/>
  <c r="M62" i="62" s="1"/>
  <c r="M63" i="62" s="1"/>
  <c r="M64" i="62" s="1"/>
  <c r="M65" i="62" s="1"/>
  <c r="M66" i="62" s="1"/>
  <c r="M67" i="62" s="1"/>
  <c r="M68" i="62" s="1"/>
  <c r="M69" i="62" s="1"/>
  <c r="M70" i="62" s="1"/>
  <c r="M71" i="62" s="1"/>
  <c r="M72" i="62" s="1"/>
  <c r="M73" i="62" s="1"/>
  <c r="M74" i="62" s="1"/>
  <c r="M75" i="62" s="1"/>
  <c r="M76" i="62" s="1"/>
  <c r="M77" i="62" s="1"/>
  <c r="M78" i="62" s="1"/>
  <c r="M79" i="62" s="1"/>
  <c r="M80" i="62" s="1"/>
  <c r="M81" i="62" s="1"/>
  <c r="M82" i="62" s="1"/>
  <c r="M83" i="62" s="1"/>
  <c r="M84" i="62" s="1"/>
  <c r="M85" i="62" s="1"/>
  <c r="M86" i="62" s="1"/>
  <c r="M87" i="62" s="1"/>
  <c r="M88" i="62" s="1"/>
  <c r="M89" i="62" s="1"/>
  <c r="M90" i="62" s="1"/>
  <c r="M91" i="62" s="1"/>
  <c r="M92" i="62" s="1"/>
  <c r="M93" i="62" s="1"/>
  <c r="M94" i="62" s="1"/>
  <c r="M95" i="62" s="1"/>
  <c r="M96" i="62" s="1"/>
  <c r="M97" i="62" s="1"/>
  <c r="M98" i="62" s="1"/>
  <c r="M99" i="62" s="1"/>
  <c r="M100" i="62" s="1"/>
  <c r="M101" i="62" s="1"/>
  <c r="M102" i="62" s="1"/>
  <c r="M103" i="62" s="1"/>
  <c r="M104" i="62" s="1"/>
  <c r="M105" i="62" s="1"/>
  <c r="M106" i="62" s="1"/>
  <c r="M107" i="62" s="1"/>
  <c r="M108" i="62" s="1"/>
  <c r="M109" i="62" s="1"/>
  <c r="M110" i="62" s="1"/>
  <c r="M111" i="62" s="1"/>
  <c r="P8" i="62"/>
  <c r="O8" i="62"/>
  <c r="L8" i="62"/>
  <c r="K8" i="62"/>
  <c r="P19" i="54"/>
  <c r="M20" i="70" l="1"/>
  <c r="M21" i="70" s="1"/>
  <c r="M22" i="70" s="1"/>
  <c r="M23" i="70" s="1"/>
  <c r="M24" i="70" s="1"/>
  <c r="M25" i="70" s="1"/>
  <c r="M26" i="70" s="1"/>
  <c r="M27" i="70" s="1"/>
  <c r="M28" i="70" s="1"/>
  <c r="M29" i="70" s="1"/>
  <c r="M30" i="70" s="1"/>
  <c r="M31" i="70" s="1"/>
  <c r="M32" i="70" s="1"/>
  <c r="M33" i="70" s="1"/>
  <c r="M34" i="70" s="1"/>
  <c r="M35" i="70" s="1"/>
  <c r="M36" i="70" s="1"/>
  <c r="M37" i="70" s="1"/>
  <c r="M38" i="70" s="1"/>
  <c r="M39" i="70" s="1"/>
  <c r="M40" i="70" s="1"/>
  <c r="M41" i="70" s="1"/>
  <c r="M42" i="70" s="1"/>
  <c r="M43" i="70" s="1"/>
  <c r="M44" i="70" s="1"/>
  <c r="M45" i="70" s="1"/>
  <c r="M46" i="70" s="1"/>
  <c r="M47" i="70" s="1"/>
  <c r="M48" i="70" s="1"/>
  <c r="M49" i="70" s="1"/>
  <c r="M50" i="70" s="1"/>
  <c r="M51" i="70" s="1"/>
  <c r="M52" i="70" s="1"/>
  <c r="M53" i="70" s="1"/>
  <c r="M54" i="70" s="1"/>
  <c r="M55" i="70" s="1"/>
  <c r="M56" i="70" s="1"/>
  <c r="M57" i="70" s="1"/>
  <c r="M58" i="70" s="1"/>
  <c r="M59" i="70" s="1"/>
  <c r="M60" i="70" s="1"/>
  <c r="M61" i="70" s="1"/>
  <c r="M62" i="70" s="1"/>
  <c r="M63" i="70" s="1"/>
  <c r="M64" i="70" s="1"/>
  <c r="M65" i="70" s="1"/>
  <c r="M66" i="70" s="1"/>
  <c r="M67" i="70" s="1"/>
  <c r="M68" i="70" s="1"/>
  <c r="M69" i="70" s="1"/>
  <c r="M70" i="70" s="1"/>
  <c r="M71" i="70" s="1"/>
  <c r="M72" i="70" s="1"/>
  <c r="M73" i="70" s="1"/>
  <c r="M74" i="70" s="1"/>
  <c r="M75" i="70" s="1"/>
  <c r="M76" i="70" s="1"/>
  <c r="M77" i="70" s="1"/>
  <c r="M78" i="70" s="1"/>
  <c r="M79" i="70" s="1"/>
  <c r="M80" i="70" s="1"/>
  <c r="M81" i="70" s="1"/>
  <c r="M82" i="70" s="1"/>
  <c r="M83" i="70" s="1"/>
  <c r="M84" i="70" s="1"/>
  <c r="M85" i="70" s="1"/>
  <c r="M86" i="70" s="1"/>
  <c r="M87" i="70" s="1"/>
  <c r="M88" i="70" s="1"/>
  <c r="M89" i="70" s="1"/>
  <c r="M90" i="70" s="1"/>
  <c r="M91" i="70" s="1"/>
  <c r="M92" i="70" s="1"/>
  <c r="M93" i="70" s="1"/>
  <c r="M94" i="70" s="1"/>
  <c r="M95" i="70" s="1"/>
  <c r="M96" i="70" s="1"/>
  <c r="M97" i="70" s="1"/>
  <c r="M98" i="70" s="1"/>
  <c r="M99" i="70" s="1"/>
  <c r="M100" i="70" s="1"/>
  <c r="M101" i="70" s="1"/>
  <c r="M102" i="70" s="1"/>
  <c r="M103" i="70" s="1"/>
  <c r="M104" i="70" s="1"/>
  <c r="M105" i="70" s="1"/>
  <c r="M106" i="70" s="1"/>
  <c r="M107" i="70" s="1"/>
  <c r="M108" i="70" s="1"/>
  <c r="M109" i="70" s="1"/>
  <c r="M110" i="70" s="1"/>
  <c r="M111" i="70" s="1"/>
  <c r="Q20" i="70"/>
  <c r="Q21" i="70" s="1"/>
  <c r="Q22" i="70" s="1"/>
  <c r="Q23" i="70" s="1"/>
  <c r="Q24" i="70" s="1"/>
  <c r="Q25" i="70" s="1"/>
  <c r="Q26" i="70" s="1"/>
  <c r="Q27" i="70" s="1"/>
  <c r="Q28" i="70" s="1"/>
  <c r="Q29" i="70" s="1"/>
  <c r="Q30" i="70" s="1"/>
  <c r="Q31" i="70" s="1"/>
  <c r="Q32" i="70" s="1"/>
  <c r="Q33" i="70" s="1"/>
  <c r="Q34" i="70" s="1"/>
  <c r="Q35" i="70" s="1"/>
  <c r="Q36" i="70" s="1"/>
  <c r="Q37" i="70" s="1"/>
  <c r="Q38" i="70" s="1"/>
  <c r="Q39" i="70" s="1"/>
  <c r="Q40" i="70" s="1"/>
  <c r="Q41" i="70" s="1"/>
  <c r="Q42" i="70" s="1"/>
  <c r="Q43" i="70" s="1"/>
  <c r="Q44" i="70" s="1"/>
  <c r="Q45" i="70" s="1"/>
  <c r="Q46" i="70" s="1"/>
  <c r="Q47" i="70" s="1"/>
  <c r="Q48" i="70" s="1"/>
  <c r="Q49" i="70" s="1"/>
  <c r="Q50" i="70" s="1"/>
  <c r="Q51" i="70" s="1"/>
  <c r="Q52" i="70" s="1"/>
  <c r="Q53" i="70" s="1"/>
  <c r="Q54" i="70" s="1"/>
  <c r="Q55" i="70" s="1"/>
  <c r="Q56" i="70" s="1"/>
  <c r="Q57" i="70" s="1"/>
  <c r="Q58" i="70" s="1"/>
  <c r="Q59" i="70" s="1"/>
  <c r="Q60" i="70" s="1"/>
  <c r="Q61" i="70" s="1"/>
  <c r="Q62" i="70" s="1"/>
  <c r="Q63" i="70" s="1"/>
  <c r="Q64" i="70" s="1"/>
  <c r="Q65" i="70" s="1"/>
  <c r="Q66" i="70" s="1"/>
  <c r="Q67" i="70" s="1"/>
  <c r="Q68" i="70" s="1"/>
  <c r="Q69" i="70" s="1"/>
  <c r="Q70" i="70" s="1"/>
  <c r="Q71" i="70" s="1"/>
  <c r="Q72" i="70" s="1"/>
  <c r="Q73" i="70" s="1"/>
  <c r="Q74" i="70" s="1"/>
  <c r="Q75" i="70" s="1"/>
  <c r="Q76" i="70" s="1"/>
  <c r="Q77" i="70" s="1"/>
  <c r="Q78" i="70" s="1"/>
  <c r="Q79" i="70" s="1"/>
  <c r="Q80" i="70" s="1"/>
  <c r="Q81" i="70" s="1"/>
  <c r="Q82" i="70" s="1"/>
  <c r="Q83" i="70" s="1"/>
  <c r="Q84" i="70" s="1"/>
  <c r="Q85" i="70" s="1"/>
  <c r="Q86" i="70" s="1"/>
  <c r="Q87" i="70" s="1"/>
  <c r="Q88" i="70" s="1"/>
  <c r="Q89" i="70" s="1"/>
  <c r="Q90" i="70" s="1"/>
  <c r="Q91" i="70" s="1"/>
  <c r="Q92" i="70" s="1"/>
  <c r="Q93" i="70" s="1"/>
  <c r="Q94" i="70" s="1"/>
  <c r="Q95" i="70" s="1"/>
  <c r="Q96" i="70" s="1"/>
  <c r="Q97" i="70" s="1"/>
  <c r="Q98" i="70" s="1"/>
  <c r="Q99" i="70" s="1"/>
  <c r="Q100" i="70" s="1"/>
  <c r="Q101" i="70" s="1"/>
  <c r="Q102" i="70" s="1"/>
  <c r="Q103" i="70" s="1"/>
  <c r="Q104" i="70" s="1"/>
  <c r="Q105" i="70" s="1"/>
  <c r="Q106" i="70" s="1"/>
  <c r="Q107" i="70" s="1"/>
  <c r="Q108" i="70" s="1"/>
  <c r="Q109" i="70" s="1"/>
  <c r="Q110" i="70" s="1"/>
  <c r="Q111" i="70" s="1"/>
  <c r="M34" i="2"/>
  <c r="Q8" i="73"/>
  <c r="M8" i="74"/>
  <c r="M8" i="75"/>
  <c r="M31" i="2"/>
  <c r="M8" i="65"/>
  <c r="Q8" i="71"/>
  <c r="Q8" i="69"/>
  <c r="M8" i="62"/>
  <c r="M8" i="66"/>
  <c r="M8" i="70"/>
  <c r="M8" i="69"/>
  <c r="M8" i="71"/>
  <c r="Q8" i="68"/>
  <c r="Q8" i="76"/>
  <c r="Q31" i="2"/>
  <c r="Q8" i="66"/>
  <c r="M8" i="68"/>
  <c r="Q8" i="74"/>
  <c r="Q8" i="75"/>
  <c r="M8" i="76"/>
  <c r="Q32" i="2"/>
  <c r="Q8" i="65"/>
  <c r="Q8" i="62"/>
  <c r="Q34" i="2"/>
  <c r="Q33" i="2"/>
  <c r="M33" i="2"/>
  <c r="M32" i="2"/>
  <c r="Q30" i="2"/>
  <c r="M30" i="2"/>
  <c r="M29" i="2"/>
  <c r="Q29" i="2"/>
  <c r="Q28" i="2"/>
  <c r="M28" i="2"/>
  <c r="M27" i="2"/>
  <c r="Q8" i="70"/>
  <c r="O41" i="10"/>
  <c r="L57" i="3"/>
  <c r="L5" i="2" l="1"/>
  <c r="L8" i="3"/>
  <c r="O16" i="52"/>
  <c r="P14" i="43"/>
  <c r="P15" i="52"/>
  <c r="P28" i="26"/>
  <c r="P13" i="60"/>
  <c r="P27" i="2" s="1"/>
  <c r="Q27" i="2" s="1"/>
  <c r="O46" i="11" l="1"/>
  <c r="P45" i="11"/>
  <c r="P40" i="10"/>
  <c r="P48" i="12"/>
  <c r="O22" i="55"/>
  <c r="K22" i="55"/>
  <c r="L50" i="3"/>
  <c r="P47" i="25" l="1"/>
  <c r="L48" i="3" l="1"/>
  <c r="O17" i="28" l="1"/>
  <c r="P16" i="28"/>
  <c r="K53" i="22"/>
  <c r="AA10" i="12"/>
  <c r="Z10" i="12"/>
  <c r="Z8" i="12" l="1"/>
  <c r="O26" i="2"/>
  <c r="L26" i="2"/>
  <c r="K26" i="2"/>
  <c r="G26" i="2"/>
  <c r="I26" i="2" s="1"/>
  <c r="F26" i="2"/>
  <c r="E26" i="2"/>
  <c r="C26" i="2"/>
  <c r="P29" i="23"/>
  <c r="P26" i="15" l="1"/>
  <c r="P13" i="58"/>
  <c r="P26" i="2" s="1"/>
  <c r="Q26" i="2" s="1"/>
  <c r="Q12" i="60"/>
  <c r="Q13" i="60" s="1"/>
  <c r="Q14" i="60" s="1"/>
  <c r="Q15" i="60" s="1"/>
  <c r="Q16" i="60" s="1"/>
  <c r="Q17" i="60" s="1"/>
  <c r="Q18" i="60" s="1"/>
  <c r="Q19" i="60" s="1"/>
  <c r="Q20" i="60" s="1"/>
  <c r="Q21" i="60" s="1"/>
  <c r="Q22" i="60" s="1"/>
  <c r="Q23" i="60" s="1"/>
  <c r="Q24" i="60" s="1"/>
  <c r="Q25" i="60" s="1"/>
  <c r="Q26" i="60" s="1"/>
  <c r="Q27" i="60" s="1"/>
  <c r="Q28" i="60" s="1"/>
  <c r="Q29" i="60" s="1"/>
  <c r="Q30" i="60" s="1"/>
  <c r="Q31" i="60" s="1"/>
  <c r="Q32" i="60" s="1"/>
  <c r="Q33" i="60" s="1"/>
  <c r="Q34" i="60" s="1"/>
  <c r="Q35" i="60" s="1"/>
  <c r="Q36" i="60" s="1"/>
  <c r="Q37" i="60" s="1"/>
  <c r="Q38" i="60" s="1"/>
  <c r="Q39" i="60" s="1"/>
  <c r="Q40" i="60" s="1"/>
  <c r="Q41" i="60" s="1"/>
  <c r="Q42" i="60" s="1"/>
  <c r="Q43" i="60" s="1"/>
  <c r="Q44" i="60" s="1"/>
  <c r="Q45" i="60" s="1"/>
  <c r="Q46" i="60" s="1"/>
  <c r="Q47" i="60" s="1"/>
  <c r="Q48" i="60" s="1"/>
  <c r="Q49" i="60" s="1"/>
  <c r="Q50" i="60" s="1"/>
  <c r="Q51" i="60" s="1"/>
  <c r="Q52" i="60" s="1"/>
  <c r="Q53" i="60" s="1"/>
  <c r="Q54" i="60" s="1"/>
  <c r="Q55" i="60" s="1"/>
  <c r="Q56" i="60" s="1"/>
  <c r="Q57" i="60" s="1"/>
  <c r="Q58" i="60" s="1"/>
  <c r="Q59" i="60" s="1"/>
  <c r="Q60" i="60" s="1"/>
  <c r="Q61" i="60" s="1"/>
  <c r="Q62" i="60" s="1"/>
  <c r="Q63" i="60" s="1"/>
  <c r="Q64" i="60" s="1"/>
  <c r="Q65" i="60" s="1"/>
  <c r="Q66" i="60" s="1"/>
  <c r="Q67" i="60" s="1"/>
  <c r="Q68" i="60" s="1"/>
  <c r="Q69" i="60" s="1"/>
  <c r="Q70" i="60" s="1"/>
  <c r="Q71" i="60" s="1"/>
  <c r="Q72" i="60" s="1"/>
  <c r="Q73" i="60" s="1"/>
  <c r="Q74" i="60" s="1"/>
  <c r="Q75" i="60" s="1"/>
  <c r="Q76" i="60" s="1"/>
  <c r="Q77" i="60" s="1"/>
  <c r="Q78" i="60" s="1"/>
  <c r="Q79" i="60" s="1"/>
  <c r="Q80" i="60" s="1"/>
  <c r="Q81" i="60" s="1"/>
  <c r="Q82" i="60" s="1"/>
  <c r="Q83" i="60" s="1"/>
  <c r="Q84" i="60" s="1"/>
  <c r="Q85" i="60" s="1"/>
  <c r="Q86" i="60" s="1"/>
  <c r="Q87" i="60" s="1"/>
  <c r="Q88" i="60" s="1"/>
  <c r="Q89" i="60" s="1"/>
  <c r="Q90" i="60" s="1"/>
  <c r="Q91" i="60" s="1"/>
  <c r="Q92" i="60" s="1"/>
  <c r="Q93" i="60" s="1"/>
  <c r="Q94" i="60" s="1"/>
  <c r="Q95" i="60" s="1"/>
  <c r="Q96" i="60" s="1"/>
  <c r="Q97" i="60" s="1"/>
  <c r="Q98" i="60" s="1"/>
  <c r="Q99" i="60" s="1"/>
  <c r="Q100" i="60" s="1"/>
  <c r="Q101" i="60" s="1"/>
  <c r="Q102" i="60" s="1"/>
  <c r="Q103" i="60" s="1"/>
  <c r="Q104" i="60" s="1"/>
  <c r="Q105" i="60" s="1"/>
  <c r="Q106" i="60" s="1"/>
  <c r="Q107" i="60" s="1"/>
  <c r="Q108" i="60" s="1"/>
  <c r="Q109" i="60" s="1"/>
  <c r="Q110" i="60" s="1"/>
  <c r="Q111" i="60" s="1"/>
  <c r="M12" i="60"/>
  <c r="M13" i="60" s="1"/>
  <c r="M14" i="60" s="1"/>
  <c r="M15" i="60" s="1"/>
  <c r="M16" i="60" s="1"/>
  <c r="M17" i="60" s="1"/>
  <c r="M18" i="60" s="1"/>
  <c r="M19" i="60" s="1"/>
  <c r="M20" i="60" s="1"/>
  <c r="M21" i="60" s="1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35" i="60" s="1"/>
  <c r="M36" i="60" s="1"/>
  <c r="M37" i="60" s="1"/>
  <c r="M38" i="60" s="1"/>
  <c r="M39" i="60" s="1"/>
  <c r="M40" i="60" s="1"/>
  <c r="M41" i="60" s="1"/>
  <c r="M42" i="60" s="1"/>
  <c r="M43" i="60" s="1"/>
  <c r="M44" i="60" s="1"/>
  <c r="M45" i="60" s="1"/>
  <c r="M46" i="60" s="1"/>
  <c r="M47" i="60" s="1"/>
  <c r="M48" i="60" s="1"/>
  <c r="M49" i="60" s="1"/>
  <c r="M50" i="60" s="1"/>
  <c r="M51" i="60" s="1"/>
  <c r="M52" i="60" s="1"/>
  <c r="M53" i="60" s="1"/>
  <c r="M54" i="60" s="1"/>
  <c r="M55" i="60" s="1"/>
  <c r="M56" i="60" s="1"/>
  <c r="M57" i="60" s="1"/>
  <c r="M58" i="60" s="1"/>
  <c r="M59" i="60" s="1"/>
  <c r="M60" i="60" s="1"/>
  <c r="M61" i="60" s="1"/>
  <c r="M62" i="60" s="1"/>
  <c r="M63" i="60" s="1"/>
  <c r="M64" i="60" s="1"/>
  <c r="M65" i="60" s="1"/>
  <c r="M66" i="60" s="1"/>
  <c r="M67" i="60" s="1"/>
  <c r="M68" i="60" s="1"/>
  <c r="M69" i="60" s="1"/>
  <c r="M70" i="60" s="1"/>
  <c r="M71" i="60" s="1"/>
  <c r="M72" i="60" s="1"/>
  <c r="M73" i="60" s="1"/>
  <c r="M74" i="60" s="1"/>
  <c r="M75" i="60" s="1"/>
  <c r="M76" i="60" s="1"/>
  <c r="M77" i="60" s="1"/>
  <c r="M78" i="60" s="1"/>
  <c r="M79" i="60" s="1"/>
  <c r="M80" i="60" s="1"/>
  <c r="M81" i="60" s="1"/>
  <c r="M82" i="60" s="1"/>
  <c r="M83" i="60" s="1"/>
  <c r="M84" i="60" s="1"/>
  <c r="M85" i="60" s="1"/>
  <c r="M86" i="60" s="1"/>
  <c r="M87" i="60" s="1"/>
  <c r="M88" i="60" s="1"/>
  <c r="M89" i="60" s="1"/>
  <c r="M90" i="60" s="1"/>
  <c r="M91" i="60" s="1"/>
  <c r="M92" i="60" s="1"/>
  <c r="M93" i="60" s="1"/>
  <c r="M94" i="60" s="1"/>
  <c r="M95" i="60" s="1"/>
  <c r="M96" i="60" s="1"/>
  <c r="M97" i="60" s="1"/>
  <c r="M98" i="60" s="1"/>
  <c r="M99" i="60" s="1"/>
  <c r="M100" i="60" s="1"/>
  <c r="M101" i="60" s="1"/>
  <c r="M102" i="60" s="1"/>
  <c r="M103" i="60" s="1"/>
  <c r="M104" i="60" s="1"/>
  <c r="M105" i="60" s="1"/>
  <c r="M106" i="60" s="1"/>
  <c r="M107" i="60" s="1"/>
  <c r="M108" i="60" s="1"/>
  <c r="M109" i="60" s="1"/>
  <c r="M110" i="60" s="1"/>
  <c r="M111" i="60" s="1"/>
  <c r="P8" i="60"/>
  <c r="O8" i="60"/>
  <c r="L8" i="60"/>
  <c r="K8" i="60"/>
  <c r="P16" i="56"/>
  <c r="P15" i="56"/>
  <c r="M8" i="60" l="1"/>
  <c r="Q8" i="60"/>
  <c r="P17" i="56"/>
  <c r="K45" i="3" l="1"/>
  <c r="K37" i="3"/>
  <c r="P21" i="10" l="1"/>
  <c r="O36" i="25" l="1"/>
  <c r="L35" i="25"/>
  <c r="L50" i="22" l="1"/>
  <c r="L15" i="28"/>
  <c r="K15" i="28"/>
  <c r="P18" i="24"/>
  <c r="P15" i="14"/>
  <c r="L24" i="44"/>
  <c r="P17" i="53"/>
  <c r="P13" i="52" l="1"/>
  <c r="P19" i="26"/>
  <c r="P36" i="10" l="1"/>
  <c r="K42" i="11"/>
  <c r="O40" i="11"/>
  <c r="P30" i="12"/>
  <c r="P31" i="11"/>
  <c r="Q13" i="3"/>
  <c r="Q12" i="3"/>
  <c r="M13" i="3"/>
  <c r="M12" i="3"/>
  <c r="P25" i="2"/>
  <c r="O25" i="2"/>
  <c r="L25" i="2"/>
  <c r="K25" i="2"/>
  <c r="G25" i="2"/>
  <c r="I25" i="2" s="1"/>
  <c r="F25" i="2"/>
  <c r="E25" i="2"/>
  <c r="C25" i="2"/>
  <c r="D25" i="2"/>
  <c r="L23" i="44"/>
  <c r="Q25" i="2" l="1"/>
  <c r="M25" i="2"/>
  <c r="P24" i="2"/>
  <c r="O24" i="2"/>
  <c r="L24" i="2"/>
  <c r="K24" i="2"/>
  <c r="G24" i="2"/>
  <c r="I24" i="2" s="1"/>
  <c r="F24" i="2"/>
  <c r="E24" i="2"/>
  <c r="D24" i="2"/>
  <c r="M24" i="2" l="1"/>
  <c r="Q24" i="2"/>
  <c r="P12" i="54" l="1"/>
  <c r="P23" i="2" l="1"/>
  <c r="O23" i="2"/>
  <c r="L23" i="2"/>
  <c r="K23" i="2"/>
  <c r="G23" i="2"/>
  <c r="I23" i="2" s="1"/>
  <c r="F23" i="2"/>
  <c r="E23" i="2"/>
  <c r="D23" i="2"/>
  <c r="C23" i="2"/>
  <c r="P22" i="2"/>
  <c r="O22" i="2"/>
  <c r="P21" i="2"/>
  <c r="O21" i="2"/>
  <c r="K22" i="2"/>
  <c r="G22" i="2"/>
  <c r="I22" i="2" s="1"/>
  <c r="F22" i="2"/>
  <c r="E22" i="2"/>
  <c r="D22" i="2"/>
  <c r="C22" i="2"/>
  <c r="Q23" i="2" l="1"/>
  <c r="Q22" i="2"/>
  <c r="M23" i="2"/>
  <c r="L13" i="53"/>
  <c r="L22" i="2" s="1"/>
  <c r="M22" i="2" s="1"/>
  <c r="L12" i="52" l="1"/>
  <c r="L21" i="2" s="1"/>
  <c r="L19" i="44"/>
  <c r="K21" i="2"/>
  <c r="H21" i="2"/>
  <c r="G21" i="2"/>
  <c r="I21" i="2" s="1"/>
  <c r="F21" i="2"/>
  <c r="E21" i="2"/>
  <c r="D21" i="2"/>
  <c r="C21" i="2"/>
  <c r="K37" i="22"/>
  <c r="M21" i="2" l="1"/>
  <c r="Q21" i="2"/>
  <c r="K20" i="2"/>
  <c r="L18" i="44" l="1"/>
  <c r="L20" i="2" s="1"/>
  <c r="Q12" i="58"/>
  <c r="Q13" i="58" s="1"/>
  <c r="Q14" i="58" s="1"/>
  <c r="Q15" i="58" s="1"/>
  <c r="Q16" i="58" s="1"/>
  <c r="Q17" i="58" s="1"/>
  <c r="Q18" i="58" s="1"/>
  <c r="Q19" i="58" s="1"/>
  <c r="Q20" i="58" s="1"/>
  <c r="Q21" i="58" s="1"/>
  <c r="Q22" i="58" s="1"/>
  <c r="Q23" i="58" s="1"/>
  <c r="Q24" i="58" s="1"/>
  <c r="Q25" i="58" s="1"/>
  <c r="Q26" i="58" s="1"/>
  <c r="Q27" i="58" s="1"/>
  <c r="Q28" i="58" s="1"/>
  <c r="Q29" i="58" s="1"/>
  <c r="Q30" i="58" s="1"/>
  <c r="Q31" i="58" s="1"/>
  <c r="Q32" i="58" s="1"/>
  <c r="Q33" i="58" s="1"/>
  <c r="Q34" i="58" s="1"/>
  <c r="Q35" i="58" s="1"/>
  <c r="Q36" i="58" s="1"/>
  <c r="Q37" i="58" s="1"/>
  <c r="Q38" i="58" s="1"/>
  <c r="Q39" i="58" s="1"/>
  <c r="Q40" i="58" s="1"/>
  <c r="Q41" i="58" s="1"/>
  <c r="Q42" i="58" s="1"/>
  <c r="Q43" i="58" s="1"/>
  <c r="Q44" i="58" s="1"/>
  <c r="Q45" i="58" s="1"/>
  <c r="Q46" i="58" s="1"/>
  <c r="Q47" i="58" s="1"/>
  <c r="Q48" i="58" s="1"/>
  <c r="Q49" i="58" s="1"/>
  <c r="Q50" i="58" s="1"/>
  <c r="Q51" i="58" s="1"/>
  <c r="Q52" i="58" s="1"/>
  <c r="Q53" i="58" s="1"/>
  <c r="Q54" i="58" s="1"/>
  <c r="Q55" i="58" s="1"/>
  <c r="Q56" i="58" s="1"/>
  <c r="Q57" i="58" s="1"/>
  <c r="Q58" i="58" s="1"/>
  <c r="Q59" i="58" s="1"/>
  <c r="Q60" i="58" s="1"/>
  <c r="Q61" i="58" s="1"/>
  <c r="Q62" i="58" s="1"/>
  <c r="Q63" i="58" s="1"/>
  <c r="Q64" i="58" s="1"/>
  <c r="Q65" i="58" s="1"/>
  <c r="Q66" i="58" s="1"/>
  <c r="Q67" i="58" s="1"/>
  <c r="Q68" i="58" s="1"/>
  <c r="Q69" i="58" s="1"/>
  <c r="Q70" i="58" s="1"/>
  <c r="Q71" i="58" s="1"/>
  <c r="Q72" i="58" s="1"/>
  <c r="Q73" i="58" s="1"/>
  <c r="Q74" i="58" s="1"/>
  <c r="Q75" i="58" s="1"/>
  <c r="Q76" i="58" s="1"/>
  <c r="Q77" i="58" s="1"/>
  <c r="Q78" i="58" s="1"/>
  <c r="Q79" i="58" s="1"/>
  <c r="Q80" i="58" s="1"/>
  <c r="Q81" i="58" s="1"/>
  <c r="Q82" i="58" s="1"/>
  <c r="Q83" i="58" s="1"/>
  <c r="Q84" i="58" s="1"/>
  <c r="Q85" i="58" s="1"/>
  <c r="Q86" i="58" s="1"/>
  <c r="Q87" i="58" s="1"/>
  <c r="Q88" i="58" s="1"/>
  <c r="Q89" i="58" s="1"/>
  <c r="Q90" i="58" s="1"/>
  <c r="Q91" i="58" s="1"/>
  <c r="Q92" i="58" s="1"/>
  <c r="Q93" i="58" s="1"/>
  <c r="Q94" i="58" s="1"/>
  <c r="Q95" i="58" s="1"/>
  <c r="Q96" i="58" s="1"/>
  <c r="Q97" i="58" s="1"/>
  <c r="Q98" i="58" s="1"/>
  <c r="Q99" i="58" s="1"/>
  <c r="Q100" i="58" s="1"/>
  <c r="Q101" i="58" s="1"/>
  <c r="Q102" i="58" s="1"/>
  <c r="Q103" i="58" s="1"/>
  <c r="Q104" i="58" s="1"/>
  <c r="Q105" i="58" s="1"/>
  <c r="Q106" i="58" s="1"/>
  <c r="Q107" i="58" s="1"/>
  <c r="Q108" i="58" s="1"/>
  <c r="Q109" i="58" s="1"/>
  <c r="Q110" i="58" s="1"/>
  <c r="Q111" i="58" s="1"/>
  <c r="M12" i="58"/>
  <c r="M13" i="58" s="1"/>
  <c r="M14" i="58" s="1"/>
  <c r="M15" i="58" s="1"/>
  <c r="M16" i="58" s="1"/>
  <c r="M17" i="58" s="1"/>
  <c r="M18" i="58" s="1"/>
  <c r="M19" i="58" s="1"/>
  <c r="M20" i="58" s="1"/>
  <c r="M21" i="58" s="1"/>
  <c r="M22" i="58" s="1"/>
  <c r="M23" i="58" s="1"/>
  <c r="M24" i="58" s="1"/>
  <c r="M25" i="58" s="1"/>
  <c r="M26" i="58" s="1"/>
  <c r="M27" i="58" s="1"/>
  <c r="M28" i="58" s="1"/>
  <c r="M29" i="58" s="1"/>
  <c r="M30" i="58" s="1"/>
  <c r="M31" i="58" s="1"/>
  <c r="M32" i="58" s="1"/>
  <c r="M33" i="58" s="1"/>
  <c r="M34" i="58" s="1"/>
  <c r="M35" i="58" s="1"/>
  <c r="M36" i="58" s="1"/>
  <c r="M37" i="58" s="1"/>
  <c r="M38" i="58" s="1"/>
  <c r="M39" i="58" s="1"/>
  <c r="M40" i="58" s="1"/>
  <c r="M41" i="58" s="1"/>
  <c r="M42" i="58" s="1"/>
  <c r="M43" i="58" s="1"/>
  <c r="M44" i="58" s="1"/>
  <c r="M45" i="58" s="1"/>
  <c r="M46" i="58" s="1"/>
  <c r="M47" i="58" s="1"/>
  <c r="M48" i="58" s="1"/>
  <c r="M49" i="58" s="1"/>
  <c r="M50" i="58" s="1"/>
  <c r="M51" i="58" s="1"/>
  <c r="M52" i="58" s="1"/>
  <c r="M53" i="58" s="1"/>
  <c r="M54" i="58" s="1"/>
  <c r="M55" i="58" s="1"/>
  <c r="M56" i="58" s="1"/>
  <c r="M57" i="58" s="1"/>
  <c r="M58" i="58" s="1"/>
  <c r="M59" i="58" s="1"/>
  <c r="M60" i="58" s="1"/>
  <c r="M61" i="58" s="1"/>
  <c r="M62" i="58" s="1"/>
  <c r="M63" i="58" s="1"/>
  <c r="M64" i="58" s="1"/>
  <c r="M65" i="58" s="1"/>
  <c r="M66" i="58" s="1"/>
  <c r="M67" i="58" s="1"/>
  <c r="M68" i="58" s="1"/>
  <c r="M69" i="58" s="1"/>
  <c r="M70" i="58" s="1"/>
  <c r="M71" i="58" s="1"/>
  <c r="M72" i="58" s="1"/>
  <c r="M73" i="58" s="1"/>
  <c r="M74" i="58" s="1"/>
  <c r="M75" i="58" s="1"/>
  <c r="M76" i="58" s="1"/>
  <c r="M77" i="58" s="1"/>
  <c r="M78" i="58" s="1"/>
  <c r="M79" i="58" s="1"/>
  <c r="M80" i="58" s="1"/>
  <c r="M81" i="58" s="1"/>
  <c r="M82" i="58" s="1"/>
  <c r="M83" i="58" s="1"/>
  <c r="M84" i="58" s="1"/>
  <c r="M85" i="58" s="1"/>
  <c r="M86" i="58" s="1"/>
  <c r="M87" i="58" s="1"/>
  <c r="M88" i="58" s="1"/>
  <c r="M89" i="58" s="1"/>
  <c r="M90" i="58" s="1"/>
  <c r="M91" i="58" s="1"/>
  <c r="M92" i="58" s="1"/>
  <c r="M93" i="58" s="1"/>
  <c r="M94" i="58" s="1"/>
  <c r="M95" i="58" s="1"/>
  <c r="M96" i="58" s="1"/>
  <c r="M97" i="58" s="1"/>
  <c r="M98" i="58" s="1"/>
  <c r="M99" i="58" s="1"/>
  <c r="M100" i="58" s="1"/>
  <c r="M101" i="58" s="1"/>
  <c r="M102" i="58" s="1"/>
  <c r="M103" i="58" s="1"/>
  <c r="M104" i="58" s="1"/>
  <c r="M105" i="58" s="1"/>
  <c r="M106" i="58" s="1"/>
  <c r="M107" i="58" s="1"/>
  <c r="M108" i="58" s="1"/>
  <c r="M109" i="58" s="1"/>
  <c r="M110" i="58" s="1"/>
  <c r="M111" i="58" s="1"/>
  <c r="P8" i="58"/>
  <c r="O8" i="58"/>
  <c r="L8" i="58"/>
  <c r="K8" i="58"/>
  <c r="Q12" i="56"/>
  <c r="Q13" i="56" s="1"/>
  <c r="Q14" i="56" s="1"/>
  <c r="Q15" i="56" s="1"/>
  <c r="Q16" i="56" s="1"/>
  <c r="Q17" i="56" s="1"/>
  <c r="Q18" i="56" s="1"/>
  <c r="Q19" i="56" s="1"/>
  <c r="Q20" i="56" s="1"/>
  <c r="Q21" i="56" s="1"/>
  <c r="Q22" i="56" s="1"/>
  <c r="Q23" i="56" s="1"/>
  <c r="Q24" i="56" s="1"/>
  <c r="Q25" i="56" s="1"/>
  <c r="Q26" i="56" s="1"/>
  <c r="Q27" i="56" s="1"/>
  <c r="Q28" i="56" s="1"/>
  <c r="Q29" i="56" s="1"/>
  <c r="Q30" i="56" s="1"/>
  <c r="Q31" i="56" s="1"/>
  <c r="Q32" i="56" s="1"/>
  <c r="Q33" i="56" s="1"/>
  <c r="Q34" i="56" s="1"/>
  <c r="Q35" i="56" s="1"/>
  <c r="Q36" i="56" s="1"/>
  <c r="Q37" i="56" s="1"/>
  <c r="Q38" i="56" s="1"/>
  <c r="Q39" i="56" s="1"/>
  <c r="Q40" i="56" s="1"/>
  <c r="Q41" i="56" s="1"/>
  <c r="Q42" i="56" s="1"/>
  <c r="Q43" i="56" s="1"/>
  <c r="Q44" i="56" s="1"/>
  <c r="Q45" i="56" s="1"/>
  <c r="Q46" i="56" s="1"/>
  <c r="Q47" i="56" s="1"/>
  <c r="Q48" i="56" s="1"/>
  <c r="Q49" i="56" s="1"/>
  <c r="Q50" i="56" s="1"/>
  <c r="Q51" i="56" s="1"/>
  <c r="Q52" i="56" s="1"/>
  <c r="Q53" i="56" s="1"/>
  <c r="Q54" i="56" s="1"/>
  <c r="Q55" i="56" s="1"/>
  <c r="Q56" i="56" s="1"/>
  <c r="Q57" i="56" s="1"/>
  <c r="Q58" i="56" s="1"/>
  <c r="Q59" i="56" s="1"/>
  <c r="Q60" i="56" s="1"/>
  <c r="Q61" i="56" s="1"/>
  <c r="Q62" i="56" s="1"/>
  <c r="Q63" i="56" s="1"/>
  <c r="Q64" i="56" s="1"/>
  <c r="Q65" i="56" s="1"/>
  <c r="Q66" i="56" s="1"/>
  <c r="Q67" i="56" s="1"/>
  <c r="Q68" i="56" s="1"/>
  <c r="Q69" i="56" s="1"/>
  <c r="Q70" i="56" s="1"/>
  <c r="Q71" i="56" s="1"/>
  <c r="Q72" i="56" s="1"/>
  <c r="Q73" i="56" s="1"/>
  <c r="Q74" i="56" s="1"/>
  <c r="Q75" i="56" s="1"/>
  <c r="Q76" i="56" s="1"/>
  <c r="Q77" i="56" s="1"/>
  <c r="Q78" i="56" s="1"/>
  <c r="Q79" i="56" s="1"/>
  <c r="Q80" i="56" s="1"/>
  <c r="Q81" i="56" s="1"/>
  <c r="Q82" i="56" s="1"/>
  <c r="Q83" i="56" s="1"/>
  <c r="Q84" i="56" s="1"/>
  <c r="Q85" i="56" s="1"/>
  <c r="Q86" i="56" s="1"/>
  <c r="Q87" i="56" s="1"/>
  <c r="Q88" i="56" s="1"/>
  <c r="Q89" i="56" s="1"/>
  <c r="Q90" i="56" s="1"/>
  <c r="Q91" i="56" s="1"/>
  <c r="Q92" i="56" s="1"/>
  <c r="Q93" i="56" s="1"/>
  <c r="Q94" i="56" s="1"/>
  <c r="Q95" i="56" s="1"/>
  <c r="Q96" i="56" s="1"/>
  <c r="Q97" i="56" s="1"/>
  <c r="Q98" i="56" s="1"/>
  <c r="Q99" i="56" s="1"/>
  <c r="Q100" i="56" s="1"/>
  <c r="Q101" i="56" s="1"/>
  <c r="Q102" i="56" s="1"/>
  <c r="Q103" i="56" s="1"/>
  <c r="Q104" i="56" s="1"/>
  <c r="Q105" i="56" s="1"/>
  <c r="Q106" i="56" s="1"/>
  <c r="Q107" i="56" s="1"/>
  <c r="Q108" i="56" s="1"/>
  <c r="Q109" i="56" s="1"/>
  <c r="Q110" i="56" s="1"/>
  <c r="Q111" i="56" s="1"/>
  <c r="M12" i="56"/>
  <c r="M13" i="56" s="1"/>
  <c r="M14" i="56" s="1"/>
  <c r="M15" i="56" s="1"/>
  <c r="M16" i="56" s="1"/>
  <c r="M17" i="56" s="1"/>
  <c r="M18" i="56" s="1"/>
  <c r="M19" i="56" s="1"/>
  <c r="M20" i="56" s="1"/>
  <c r="M21" i="56" s="1"/>
  <c r="M22" i="56" s="1"/>
  <c r="M23" i="56" s="1"/>
  <c r="M24" i="56" s="1"/>
  <c r="M25" i="56" s="1"/>
  <c r="M26" i="56" s="1"/>
  <c r="M27" i="56" s="1"/>
  <c r="M28" i="56" s="1"/>
  <c r="M29" i="56" s="1"/>
  <c r="M30" i="56" s="1"/>
  <c r="M31" i="56" s="1"/>
  <c r="M32" i="56" s="1"/>
  <c r="M33" i="56" s="1"/>
  <c r="M34" i="56" s="1"/>
  <c r="M35" i="56" s="1"/>
  <c r="M36" i="56" s="1"/>
  <c r="M37" i="56" s="1"/>
  <c r="M38" i="56" s="1"/>
  <c r="M39" i="56" s="1"/>
  <c r="M40" i="56" s="1"/>
  <c r="M41" i="56" s="1"/>
  <c r="M42" i="56" s="1"/>
  <c r="M43" i="56" s="1"/>
  <c r="M44" i="56" s="1"/>
  <c r="M45" i="56" s="1"/>
  <c r="M46" i="56" s="1"/>
  <c r="M47" i="56" s="1"/>
  <c r="M48" i="56" s="1"/>
  <c r="M49" i="56" s="1"/>
  <c r="M50" i="56" s="1"/>
  <c r="M51" i="56" s="1"/>
  <c r="M52" i="56" s="1"/>
  <c r="M53" i="56" s="1"/>
  <c r="M54" i="56" s="1"/>
  <c r="M55" i="56" s="1"/>
  <c r="M56" i="56" s="1"/>
  <c r="M57" i="56" s="1"/>
  <c r="M58" i="56" s="1"/>
  <c r="M59" i="56" s="1"/>
  <c r="M60" i="56" s="1"/>
  <c r="M61" i="56" s="1"/>
  <c r="M62" i="56" s="1"/>
  <c r="M63" i="56" s="1"/>
  <c r="M64" i="56" s="1"/>
  <c r="M65" i="56" s="1"/>
  <c r="M66" i="56" s="1"/>
  <c r="M67" i="56" s="1"/>
  <c r="M68" i="56" s="1"/>
  <c r="M69" i="56" s="1"/>
  <c r="M70" i="56" s="1"/>
  <c r="M71" i="56" s="1"/>
  <c r="M72" i="56" s="1"/>
  <c r="M73" i="56" s="1"/>
  <c r="M74" i="56" s="1"/>
  <c r="M75" i="56" s="1"/>
  <c r="M76" i="56" s="1"/>
  <c r="M77" i="56" s="1"/>
  <c r="M78" i="56" s="1"/>
  <c r="M79" i="56" s="1"/>
  <c r="M80" i="56" s="1"/>
  <c r="M81" i="56" s="1"/>
  <c r="M82" i="56" s="1"/>
  <c r="M83" i="56" s="1"/>
  <c r="M84" i="56" s="1"/>
  <c r="M85" i="56" s="1"/>
  <c r="M86" i="56" s="1"/>
  <c r="M87" i="56" s="1"/>
  <c r="M88" i="56" s="1"/>
  <c r="M89" i="56" s="1"/>
  <c r="M90" i="56" s="1"/>
  <c r="M91" i="56" s="1"/>
  <c r="M92" i="56" s="1"/>
  <c r="M93" i="56" s="1"/>
  <c r="M94" i="56" s="1"/>
  <c r="M95" i="56" s="1"/>
  <c r="M96" i="56" s="1"/>
  <c r="M97" i="56" s="1"/>
  <c r="M98" i="56" s="1"/>
  <c r="M99" i="56" s="1"/>
  <c r="M100" i="56" s="1"/>
  <c r="M101" i="56" s="1"/>
  <c r="M102" i="56" s="1"/>
  <c r="M103" i="56" s="1"/>
  <c r="M104" i="56" s="1"/>
  <c r="M105" i="56" s="1"/>
  <c r="M106" i="56" s="1"/>
  <c r="M107" i="56" s="1"/>
  <c r="M108" i="56" s="1"/>
  <c r="M109" i="56" s="1"/>
  <c r="M110" i="56" s="1"/>
  <c r="M111" i="56" s="1"/>
  <c r="P8" i="56"/>
  <c r="O8" i="56"/>
  <c r="L8" i="56"/>
  <c r="K8" i="56"/>
  <c r="Q12" i="55"/>
  <c r="Q13" i="55" s="1"/>
  <c r="Q14" i="55" s="1"/>
  <c r="Q15" i="55" s="1"/>
  <c r="Q16" i="55" s="1"/>
  <c r="Q17" i="55" s="1"/>
  <c r="Q18" i="55" s="1"/>
  <c r="Q19" i="55" s="1"/>
  <c r="Q20" i="55" s="1"/>
  <c r="Q21" i="55" s="1"/>
  <c r="Q22" i="55" s="1"/>
  <c r="Q23" i="55" s="1"/>
  <c r="Q24" i="55" s="1"/>
  <c r="Q25" i="55" s="1"/>
  <c r="Q26" i="55" s="1"/>
  <c r="Q27" i="55" s="1"/>
  <c r="Q28" i="55" s="1"/>
  <c r="Q29" i="55" s="1"/>
  <c r="Q30" i="55" s="1"/>
  <c r="Q31" i="55" s="1"/>
  <c r="Q32" i="55" s="1"/>
  <c r="Q33" i="55" s="1"/>
  <c r="Q34" i="55" s="1"/>
  <c r="Q35" i="55" s="1"/>
  <c r="Q36" i="55" s="1"/>
  <c r="Q37" i="55" s="1"/>
  <c r="Q38" i="55" s="1"/>
  <c r="Q39" i="55" s="1"/>
  <c r="Q40" i="55" s="1"/>
  <c r="Q41" i="55" s="1"/>
  <c r="Q42" i="55" s="1"/>
  <c r="Q43" i="55" s="1"/>
  <c r="Q44" i="55" s="1"/>
  <c r="Q45" i="55" s="1"/>
  <c r="Q46" i="55" s="1"/>
  <c r="Q47" i="55" s="1"/>
  <c r="Q48" i="55" s="1"/>
  <c r="Q49" i="55" s="1"/>
  <c r="Q50" i="55" s="1"/>
  <c r="Q51" i="55" s="1"/>
  <c r="Q52" i="55" s="1"/>
  <c r="Q53" i="55" s="1"/>
  <c r="Q54" i="55" s="1"/>
  <c r="Q55" i="55" s="1"/>
  <c r="Q56" i="55" s="1"/>
  <c r="Q57" i="55" s="1"/>
  <c r="Q58" i="55" s="1"/>
  <c r="Q59" i="55" s="1"/>
  <c r="Q60" i="55" s="1"/>
  <c r="Q61" i="55" s="1"/>
  <c r="Q62" i="55" s="1"/>
  <c r="Q63" i="55" s="1"/>
  <c r="Q64" i="55" s="1"/>
  <c r="Q65" i="55" s="1"/>
  <c r="Q66" i="55" s="1"/>
  <c r="Q67" i="55" s="1"/>
  <c r="Q68" i="55" s="1"/>
  <c r="Q69" i="55" s="1"/>
  <c r="Q70" i="55" s="1"/>
  <c r="Q71" i="55" s="1"/>
  <c r="Q72" i="55" s="1"/>
  <c r="Q73" i="55" s="1"/>
  <c r="Q74" i="55" s="1"/>
  <c r="Q75" i="55" s="1"/>
  <c r="Q76" i="55" s="1"/>
  <c r="Q77" i="55" s="1"/>
  <c r="Q78" i="55" s="1"/>
  <c r="Q79" i="55" s="1"/>
  <c r="Q80" i="55" s="1"/>
  <c r="Q81" i="55" s="1"/>
  <c r="Q82" i="55" s="1"/>
  <c r="Q83" i="55" s="1"/>
  <c r="Q84" i="55" s="1"/>
  <c r="Q85" i="55" s="1"/>
  <c r="Q86" i="55" s="1"/>
  <c r="Q87" i="55" s="1"/>
  <c r="Q88" i="55" s="1"/>
  <c r="Q89" i="55" s="1"/>
  <c r="Q90" i="55" s="1"/>
  <c r="Q91" i="55" s="1"/>
  <c r="Q92" i="55" s="1"/>
  <c r="Q93" i="55" s="1"/>
  <c r="Q94" i="55" s="1"/>
  <c r="Q95" i="55" s="1"/>
  <c r="Q96" i="55" s="1"/>
  <c r="Q97" i="55" s="1"/>
  <c r="Q98" i="55" s="1"/>
  <c r="Q99" i="55" s="1"/>
  <c r="Q100" i="55" s="1"/>
  <c r="Q101" i="55" s="1"/>
  <c r="Q102" i="55" s="1"/>
  <c r="Q103" i="55" s="1"/>
  <c r="Q104" i="55" s="1"/>
  <c r="Q105" i="55" s="1"/>
  <c r="Q106" i="55" s="1"/>
  <c r="Q107" i="55" s="1"/>
  <c r="Q108" i="55" s="1"/>
  <c r="Q109" i="55" s="1"/>
  <c r="Q110" i="55" s="1"/>
  <c r="Q111" i="55" s="1"/>
  <c r="M12" i="55"/>
  <c r="M13" i="55" s="1"/>
  <c r="M14" i="55" s="1"/>
  <c r="M15" i="55" s="1"/>
  <c r="M16" i="55" s="1"/>
  <c r="M17" i="55" s="1"/>
  <c r="M18" i="55" s="1"/>
  <c r="M19" i="55" s="1"/>
  <c r="M20" i="55" s="1"/>
  <c r="M21" i="55" s="1"/>
  <c r="M22" i="55" s="1"/>
  <c r="M23" i="55" s="1"/>
  <c r="M24" i="55" s="1"/>
  <c r="M25" i="55" s="1"/>
  <c r="M26" i="55" s="1"/>
  <c r="M27" i="55" s="1"/>
  <c r="M28" i="55" s="1"/>
  <c r="M29" i="55" s="1"/>
  <c r="M30" i="55" s="1"/>
  <c r="M31" i="55" s="1"/>
  <c r="M32" i="55" s="1"/>
  <c r="M33" i="55" s="1"/>
  <c r="M34" i="55" s="1"/>
  <c r="M35" i="55" s="1"/>
  <c r="M36" i="55" s="1"/>
  <c r="M37" i="55" s="1"/>
  <c r="M38" i="55" s="1"/>
  <c r="M39" i="55" s="1"/>
  <c r="M40" i="55" s="1"/>
  <c r="M41" i="55" s="1"/>
  <c r="M42" i="55" s="1"/>
  <c r="M43" i="55" s="1"/>
  <c r="M44" i="55" s="1"/>
  <c r="M45" i="55" s="1"/>
  <c r="M46" i="55" s="1"/>
  <c r="M47" i="55" s="1"/>
  <c r="M48" i="55" s="1"/>
  <c r="M49" i="55" s="1"/>
  <c r="M50" i="55" s="1"/>
  <c r="M51" i="55" s="1"/>
  <c r="M52" i="55" s="1"/>
  <c r="M53" i="55" s="1"/>
  <c r="M54" i="55" s="1"/>
  <c r="M55" i="55" s="1"/>
  <c r="M56" i="55" s="1"/>
  <c r="M57" i="55" s="1"/>
  <c r="M58" i="55" s="1"/>
  <c r="M59" i="55" s="1"/>
  <c r="M60" i="55" s="1"/>
  <c r="M61" i="55" s="1"/>
  <c r="M62" i="55" s="1"/>
  <c r="M63" i="55" s="1"/>
  <c r="M64" i="55" s="1"/>
  <c r="M65" i="55" s="1"/>
  <c r="M66" i="55" s="1"/>
  <c r="M67" i="55" s="1"/>
  <c r="M68" i="55" s="1"/>
  <c r="M69" i="55" s="1"/>
  <c r="M70" i="55" s="1"/>
  <c r="M71" i="55" s="1"/>
  <c r="M72" i="55" s="1"/>
  <c r="M73" i="55" s="1"/>
  <c r="M74" i="55" s="1"/>
  <c r="M75" i="55" s="1"/>
  <c r="M76" i="55" s="1"/>
  <c r="M77" i="55" s="1"/>
  <c r="M78" i="55" s="1"/>
  <c r="M79" i="55" s="1"/>
  <c r="M80" i="55" s="1"/>
  <c r="M81" i="55" s="1"/>
  <c r="M82" i="55" s="1"/>
  <c r="M83" i="55" s="1"/>
  <c r="M84" i="55" s="1"/>
  <c r="M85" i="55" s="1"/>
  <c r="M86" i="55" s="1"/>
  <c r="M87" i="55" s="1"/>
  <c r="M88" i="55" s="1"/>
  <c r="M89" i="55" s="1"/>
  <c r="M90" i="55" s="1"/>
  <c r="M91" i="55" s="1"/>
  <c r="M92" i="55" s="1"/>
  <c r="M93" i="55" s="1"/>
  <c r="M94" i="55" s="1"/>
  <c r="M95" i="55" s="1"/>
  <c r="M96" i="55" s="1"/>
  <c r="M97" i="55" s="1"/>
  <c r="M98" i="55" s="1"/>
  <c r="M99" i="55" s="1"/>
  <c r="M100" i="55" s="1"/>
  <c r="M101" i="55" s="1"/>
  <c r="M102" i="55" s="1"/>
  <c r="M103" i="55" s="1"/>
  <c r="M104" i="55" s="1"/>
  <c r="M105" i="55" s="1"/>
  <c r="M106" i="55" s="1"/>
  <c r="M107" i="55" s="1"/>
  <c r="M108" i="55" s="1"/>
  <c r="M109" i="55" s="1"/>
  <c r="M110" i="55" s="1"/>
  <c r="M111" i="55" s="1"/>
  <c r="P8" i="55"/>
  <c r="O8" i="55"/>
  <c r="L8" i="55"/>
  <c r="K8" i="55"/>
  <c r="Q12" i="54"/>
  <c r="Q13" i="54" s="1"/>
  <c r="Q14" i="54" s="1"/>
  <c r="Q15" i="54" s="1"/>
  <c r="Q16" i="54" s="1"/>
  <c r="Q17" i="54" s="1"/>
  <c r="Q18" i="54" s="1"/>
  <c r="Q19" i="54" s="1"/>
  <c r="Q20" i="54" s="1"/>
  <c r="Q21" i="54" s="1"/>
  <c r="Q22" i="54" s="1"/>
  <c r="Q23" i="54" s="1"/>
  <c r="Q24" i="54" s="1"/>
  <c r="Q25" i="54" s="1"/>
  <c r="Q26" i="54" s="1"/>
  <c r="Q27" i="54" s="1"/>
  <c r="Q28" i="54" s="1"/>
  <c r="Q29" i="54" s="1"/>
  <c r="Q30" i="54" s="1"/>
  <c r="Q31" i="54" s="1"/>
  <c r="Q32" i="54" s="1"/>
  <c r="Q33" i="54" s="1"/>
  <c r="Q34" i="54" s="1"/>
  <c r="Q35" i="54" s="1"/>
  <c r="Q36" i="54" s="1"/>
  <c r="Q37" i="54" s="1"/>
  <c r="Q38" i="54" s="1"/>
  <c r="Q39" i="54" s="1"/>
  <c r="Q40" i="54" s="1"/>
  <c r="Q41" i="54" s="1"/>
  <c r="Q42" i="54" s="1"/>
  <c r="Q43" i="54" s="1"/>
  <c r="Q44" i="54" s="1"/>
  <c r="Q45" i="54" s="1"/>
  <c r="Q46" i="54" s="1"/>
  <c r="Q47" i="54" s="1"/>
  <c r="Q48" i="54" s="1"/>
  <c r="Q49" i="54" s="1"/>
  <c r="Q50" i="54" s="1"/>
  <c r="Q51" i="54" s="1"/>
  <c r="Q52" i="54" s="1"/>
  <c r="Q53" i="54" s="1"/>
  <c r="Q54" i="54" s="1"/>
  <c r="Q55" i="54" s="1"/>
  <c r="Q56" i="54" s="1"/>
  <c r="Q57" i="54" s="1"/>
  <c r="Q58" i="54" s="1"/>
  <c r="Q59" i="54" s="1"/>
  <c r="Q60" i="54" s="1"/>
  <c r="Q61" i="54" s="1"/>
  <c r="Q62" i="54" s="1"/>
  <c r="Q63" i="54" s="1"/>
  <c r="Q64" i="54" s="1"/>
  <c r="Q65" i="54" s="1"/>
  <c r="Q66" i="54" s="1"/>
  <c r="Q67" i="54" s="1"/>
  <c r="Q68" i="54" s="1"/>
  <c r="Q69" i="54" s="1"/>
  <c r="Q70" i="54" s="1"/>
  <c r="Q71" i="54" s="1"/>
  <c r="Q72" i="54" s="1"/>
  <c r="Q73" i="54" s="1"/>
  <c r="Q74" i="54" s="1"/>
  <c r="Q75" i="54" s="1"/>
  <c r="Q76" i="54" s="1"/>
  <c r="Q77" i="54" s="1"/>
  <c r="Q78" i="54" s="1"/>
  <c r="Q79" i="54" s="1"/>
  <c r="Q80" i="54" s="1"/>
  <c r="Q81" i="54" s="1"/>
  <c r="Q82" i="54" s="1"/>
  <c r="Q83" i="54" s="1"/>
  <c r="Q84" i="54" s="1"/>
  <c r="Q85" i="54" s="1"/>
  <c r="Q86" i="54" s="1"/>
  <c r="Q87" i="54" s="1"/>
  <c r="Q88" i="54" s="1"/>
  <c r="Q89" i="54" s="1"/>
  <c r="Q90" i="54" s="1"/>
  <c r="Q91" i="54" s="1"/>
  <c r="Q92" i="54" s="1"/>
  <c r="Q93" i="54" s="1"/>
  <c r="Q94" i="54" s="1"/>
  <c r="Q95" i="54" s="1"/>
  <c r="Q96" i="54" s="1"/>
  <c r="Q97" i="54" s="1"/>
  <c r="Q98" i="54" s="1"/>
  <c r="Q99" i="54" s="1"/>
  <c r="Q100" i="54" s="1"/>
  <c r="Q101" i="54" s="1"/>
  <c r="Q102" i="54" s="1"/>
  <c r="Q103" i="54" s="1"/>
  <c r="Q104" i="54" s="1"/>
  <c r="Q105" i="54" s="1"/>
  <c r="Q106" i="54" s="1"/>
  <c r="Q107" i="54" s="1"/>
  <c r="Q108" i="54" s="1"/>
  <c r="Q109" i="54" s="1"/>
  <c r="Q110" i="54" s="1"/>
  <c r="Q111" i="54" s="1"/>
  <c r="M12" i="54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35" i="54" s="1"/>
  <c r="M36" i="54" s="1"/>
  <c r="M37" i="54" s="1"/>
  <c r="M38" i="54" s="1"/>
  <c r="M39" i="54" s="1"/>
  <c r="M40" i="54" s="1"/>
  <c r="M41" i="54" s="1"/>
  <c r="M42" i="54" s="1"/>
  <c r="M43" i="54" s="1"/>
  <c r="M44" i="54" s="1"/>
  <c r="M45" i="54" s="1"/>
  <c r="M46" i="54" s="1"/>
  <c r="M47" i="54" s="1"/>
  <c r="M48" i="54" s="1"/>
  <c r="M49" i="54" s="1"/>
  <c r="M50" i="54" s="1"/>
  <c r="M51" i="54" s="1"/>
  <c r="M52" i="54" s="1"/>
  <c r="M53" i="54" s="1"/>
  <c r="M54" i="54" s="1"/>
  <c r="M55" i="54" s="1"/>
  <c r="M56" i="54" s="1"/>
  <c r="M57" i="54" s="1"/>
  <c r="M58" i="54" s="1"/>
  <c r="M59" i="54" s="1"/>
  <c r="M60" i="54" s="1"/>
  <c r="M61" i="54" s="1"/>
  <c r="M62" i="54" s="1"/>
  <c r="M63" i="54" s="1"/>
  <c r="M64" i="54" s="1"/>
  <c r="M65" i="54" s="1"/>
  <c r="M66" i="54" s="1"/>
  <c r="M67" i="54" s="1"/>
  <c r="M68" i="54" s="1"/>
  <c r="M69" i="54" s="1"/>
  <c r="M70" i="54" s="1"/>
  <c r="M71" i="54" s="1"/>
  <c r="M72" i="54" s="1"/>
  <c r="M73" i="54" s="1"/>
  <c r="M74" i="54" s="1"/>
  <c r="M75" i="54" s="1"/>
  <c r="M76" i="54" s="1"/>
  <c r="M77" i="54" s="1"/>
  <c r="M78" i="54" s="1"/>
  <c r="M79" i="54" s="1"/>
  <c r="M80" i="54" s="1"/>
  <c r="M81" i="54" s="1"/>
  <c r="M82" i="54" s="1"/>
  <c r="M83" i="54" s="1"/>
  <c r="M84" i="54" s="1"/>
  <c r="M85" i="54" s="1"/>
  <c r="M86" i="54" s="1"/>
  <c r="M87" i="54" s="1"/>
  <c r="M88" i="54" s="1"/>
  <c r="M89" i="54" s="1"/>
  <c r="M90" i="54" s="1"/>
  <c r="M91" i="54" s="1"/>
  <c r="M92" i="54" s="1"/>
  <c r="M93" i="54" s="1"/>
  <c r="M94" i="54" s="1"/>
  <c r="M95" i="54" s="1"/>
  <c r="M96" i="54" s="1"/>
  <c r="M97" i="54" s="1"/>
  <c r="M98" i="54" s="1"/>
  <c r="M99" i="54" s="1"/>
  <c r="M100" i="54" s="1"/>
  <c r="M101" i="54" s="1"/>
  <c r="M102" i="54" s="1"/>
  <c r="M103" i="54" s="1"/>
  <c r="M104" i="54" s="1"/>
  <c r="M105" i="54" s="1"/>
  <c r="M106" i="54" s="1"/>
  <c r="M107" i="54" s="1"/>
  <c r="M108" i="54" s="1"/>
  <c r="M109" i="54" s="1"/>
  <c r="M110" i="54" s="1"/>
  <c r="M111" i="54" s="1"/>
  <c r="P8" i="54"/>
  <c r="O8" i="54"/>
  <c r="L8" i="54"/>
  <c r="K8" i="54"/>
  <c r="Q12" i="53"/>
  <c r="Q13" i="53" s="1"/>
  <c r="Q14" i="53" s="1"/>
  <c r="Q15" i="53" s="1"/>
  <c r="Q16" i="53" s="1"/>
  <c r="Q17" i="53" s="1"/>
  <c r="Q18" i="53" s="1"/>
  <c r="Q19" i="53" s="1"/>
  <c r="Q20" i="53" s="1"/>
  <c r="Q21" i="53" s="1"/>
  <c r="Q22" i="53" s="1"/>
  <c r="Q23" i="53" s="1"/>
  <c r="Q24" i="53" s="1"/>
  <c r="Q25" i="53" s="1"/>
  <c r="Q26" i="53" s="1"/>
  <c r="Q27" i="53" s="1"/>
  <c r="Q28" i="53" s="1"/>
  <c r="Q29" i="53" s="1"/>
  <c r="Q30" i="53" s="1"/>
  <c r="Q31" i="53" s="1"/>
  <c r="Q32" i="53" s="1"/>
  <c r="Q33" i="53" s="1"/>
  <c r="Q34" i="53" s="1"/>
  <c r="Q35" i="53" s="1"/>
  <c r="Q36" i="53" s="1"/>
  <c r="Q37" i="53" s="1"/>
  <c r="Q38" i="53" s="1"/>
  <c r="Q39" i="53" s="1"/>
  <c r="Q40" i="53" s="1"/>
  <c r="Q41" i="53" s="1"/>
  <c r="Q42" i="53" s="1"/>
  <c r="Q43" i="53" s="1"/>
  <c r="Q44" i="53" s="1"/>
  <c r="Q45" i="53" s="1"/>
  <c r="Q46" i="53" s="1"/>
  <c r="Q47" i="53" s="1"/>
  <c r="Q48" i="53" s="1"/>
  <c r="Q49" i="53" s="1"/>
  <c r="Q50" i="53" s="1"/>
  <c r="Q51" i="53" s="1"/>
  <c r="Q52" i="53" s="1"/>
  <c r="Q53" i="53" s="1"/>
  <c r="Q54" i="53" s="1"/>
  <c r="Q55" i="53" s="1"/>
  <c r="Q56" i="53" s="1"/>
  <c r="Q57" i="53" s="1"/>
  <c r="Q58" i="53" s="1"/>
  <c r="Q59" i="53" s="1"/>
  <c r="Q60" i="53" s="1"/>
  <c r="Q61" i="53" s="1"/>
  <c r="Q62" i="53" s="1"/>
  <c r="Q63" i="53" s="1"/>
  <c r="Q64" i="53" s="1"/>
  <c r="Q65" i="53" s="1"/>
  <c r="Q66" i="53" s="1"/>
  <c r="Q67" i="53" s="1"/>
  <c r="Q68" i="53" s="1"/>
  <c r="Q69" i="53" s="1"/>
  <c r="Q70" i="53" s="1"/>
  <c r="Q71" i="53" s="1"/>
  <c r="Q72" i="53" s="1"/>
  <c r="Q73" i="53" s="1"/>
  <c r="Q74" i="53" s="1"/>
  <c r="Q75" i="53" s="1"/>
  <c r="Q76" i="53" s="1"/>
  <c r="Q77" i="53" s="1"/>
  <c r="Q78" i="53" s="1"/>
  <c r="Q79" i="53" s="1"/>
  <c r="Q80" i="53" s="1"/>
  <c r="Q81" i="53" s="1"/>
  <c r="Q82" i="53" s="1"/>
  <c r="Q83" i="53" s="1"/>
  <c r="Q84" i="53" s="1"/>
  <c r="Q85" i="53" s="1"/>
  <c r="Q86" i="53" s="1"/>
  <c r="Q87" i="53" s="1"/>
  <c r="Q88" i="53" s="1"/>
  <c r="Q89" i="53" s="1"/>
  <c r="Q90" i="53" s="1"/>
  <c r="Q91" i="53" s="1"/>
  <c r="Q92" i="53" s="1"/>
  <c r="Q93" i="53" s="1"/>
  <c r="Q94" i="53" s="1"/>
  <c r="Q95" i="53" s="1"/>
  <c r="Q96" i="53" s="1"/>
  <c r="Q97" i="53" s="1"/>
  <c r="Q98" i="53" s="1"/>
  <c r="Q99" i="53" s="1"/>
  <c r="Q100" i="53" s="1"/>
  <c r="Q101" i="53" s="1"/>
  <c r="Q102" i="53" s="1"/>
  <c r="Q103" i="53" s="1"/>
  <c r="Q104" i="53" s="1"/>
  <c r="Q105" i="53" s="1"/>
  <c r="Q106" i="53" s="1"/>
  <c r="Q107" i="53" s="1"/>
  <c r="Q108" i="53" s="1"/>
  <c r="Q109" i="53" s="1"/>
  <c r="Q110" i="53" s="1"/>
  <c r="Q111" i="53" s="1"/>
  <c r="M12" i="53"/>
  <c r="M13" i="53" s="1"/>
  <c r="M14" i="53" s="1"/>
  <c r="M15" i="53" s="1"/>
  <c r="M16" i="53" s="1"/>
  <c r="M17" i="53" s="1"/>
  <c r="M18" i="53" s="1"/>
  <c r="M19" i="53" s="1"/>
  <c r="M20" i="53" s="1"/>
  <c r="M21" i="53" s="1"/>
  <c r="M22" i="53" s="1"/>
  <c r="M23" i="53" s="1"/>
  <c r="M24" i="53" s="1"/>
  <c r="M25" i="53" s="1"/>
  <c r="M26" i="53" s="1"/>
  <c r="M27" i="53" s="1"/>
  <c r="M28" i="53" s="1"/>
  <c r="M29" i="53" s="1"/>
  <c r="M30" i="53" s="1"/>
  <c r="M31" i="53" s="1"/>
  <c r="M32" i="53" s="1"/>
  <c r="M33" i="53" s="1"/>
  <c r="M34" i="53" s="1"/>
  <c r="M35" i="53" s="1"/>
  <c r="M36" i="53" s="1"/>
  <c r="M37" i="53" s="1"/>
  <c r="M38" i="53" s="1"/>
  <c r="M39" i="53" s="1"/>
  <c r="M40" i="53" s="1"/>
  <c r="M41" i="53" s="1"/>
  <c r="M42" i="53" s="1"/>
  <c r="M43" i="53" s="1"/>
  <c r="M44" i="53" s="1"/>
  <c r="M45" i="53" s="1"/>
  <c r="M46" i="53" s="1"/>
  <c r="M47" i="53" s="1"/>
  <c r="M48" i="53" s="1"/>
  <c r="M49" i="53" s="1"/>
  <c r="M50" i="53" s="1"/>
  <c r="M51" i="53" s="1"/>
  <c r="M52" i="53" s="1"/>
  <c r="M53" i="53" s="1"/>
  <c r="M54" i="53" s="1"/>
  <c r="M55" i="53" s="1"/>
  <c r="M56" i="53" s="1"/>
  <c r="M57" i="53" s="1"/>
  <c r="M58" i="53" s="1"/>
  <c r="M59" i="53" s="1"/>
  <c r="M60" i="53" s="1"/>
  <c r="M61" i="53" s="1"/>
  <c r="M62" i="53" s="1"/>
  <c r="M63" i="53" s="1"/>
  <c r="M64" i="53" s="1"/>
  <c r="M65" i="53" s="1"/>
  <c r="M66" i="53" s="1"/>
  <c r="M67" i="53" s="1"/>
  <c r="M68" i="53" s="1"/>
  <c r="M69" i="53" s="1"/>
  <c r="M70" i="53" s="1"/>
  <c r="M71" i="53" s="1"/>
  <c r="M72" i="53" s="1"/>
  <c r="M73" i="53" s="1"/>
  <c r="M74" i="53" s="1"/>
  <c r="M75" i="53" s="1"/>
  <c r="M76" i="53" s="1"/>
  <c r="M77" i="53" s="1"/>
  <c r="M78" i="53" s="1"/>
  <c r="M79" i="53" s="1"/>
  <c r="M80" i="53" s="1"/>
  <c r="M81" i="53" s="1"/>
  <c r="M82" i="53" s="1"/>
  <c r="M83" i="53" s="1"/>
  <c r="M84" i="53" s="1"/>
  <c r="M85" i="53" s="1"/>
  <c r="M86" i="53" s="1"/>
  <c r="M87" i="53" s="1"/>
  <c r="M88" i="53" s="1"/>
  <c r="M89" i="53" s="1"/>
  <c r="M90" i="53" s="1"/>
  <c r="M91" i="53" s="1"/>
  <c r="M92" i="53" s="1"/>
  <c r="M93" i="53" s="1"/>
  <c r="M94" i="53" s="1"/>
  <c r="M95" i="53" s="1"/>
  <c r="M96" i="53" s="1"/>
  <c r="M97" i="53" s="1"/>
  <c r="M98" i="53" s="1"/>
  <c r="M99" i="53" s="1"/>
  <c r="M100" i="53" s="1"/>
  <c r="M101" i="53" s="1"/>
  <c r="M102" i="53" s="1"/>
  <c r="M103" i="53" s="1"/>
  <c r="M104" i="53" s="1"/>
  <c r="M105" i="53" s="1"/>
  <c r="M106" i="53" s="1"/>
  <c r="M107" i="53" s="1"/>
  <c r="M108" i="53" s="1"/>
  <c r="M109" i="53" s="1"/>
  <c r="M110" i="53" s="1"/>
  <c r="M111" i="53" s="1"/>
  <c r="P8" i="53"/>
  <c r="O8" i="53"/>
  <c r="L8" i="53"/>
  <c r="K8" i="53"/>
  <c r="Q12" i="52"/>
  <c r="Q13" i="52" s="1"/>
  <c r="Q14" i="52" s="1"/>
  <c r="Q15" i="52" s="1"/>
  <c r="Q16" i="52" s="1"/>
  <c r="M12" i="52"/>
  <c r="M13" i="52" s="1"/>
  <c r="M14" i="52" s="1"/>
  <c r="M15" i="52" s="1"/>
  <c r="M16" i="52" s="1"/>
  <c r="P8" i="52"/>
  <c r="O8" i="52"/>
  <c r="L8" i="52"/>
  <c r="K8" i="52"/>
  <c r="O20" i="2"/>
  <c r="P16" i="44"/>
  <c r="P15" i="44"/>
  <c r="Q12" i="44"/>
  <c r="Q13" i="44" s="1"/>
  <c r="Q14" i="44" s="1"/>
  <c r="O8" i="44"/>
  <c r="H20" i="2"/>
  <c r="G20" i="2"/>
  <c r="I20" i="2" s="1"/>
  <c r="F20" i="2"/>
  <c r="E20" i="2"/>
  <c r="D20" i="2"/>
  <c r="C20" i="2"/>
  <c r="M17" i="52" l="1"/>
  <c r="M18" i="52" s="1"/>
  <c r="M19" i="52" s="1"/>
  <c r="M20" i="52" s="1"/>
  <c r="M21" i="52" s="1"/>
  <c r="M22" i="52" s="1"/>
  <c r="M23" i="52" s="1"/>
  <c r="M24" i="52" s="1"/>
  <c r="M25" i="52" s="1"/>
  <c r="M26" i="52" s="1"/>
  <c r="M27" i="52" s="1"/>
  <c r="M28" i="52" s="1"/>
  <c r="M29" i="52" s="1"/>
  <c r="M30" i="52" s="1"/>
  <c r="M31" i="52" s="1"/>
  <c r="M32" i="52" s="1"/>
  <c r="M33" i="52" s="1"/>
  <c r="M34" i="52" s="1"/>
  <c r="M35" i="52" s="1"/>
  <c r="M36" i="52" s="1"/>
  <c r="M37" i="52" s="1"/>
  <c r="M38" i="52" s="1"/>
  <c r="M39" i="52" s="1"/>
  <c r="M40" i="52" s="1"/>
  <c r="M41" i="52" s="1"/>
  <c r="M42" i="52" s="1"/>
  <c r="M43" i="52" s="1"/>
  <c r="M44" i="52" s="1"/>
  <c r="M45" i="52" s="1"/>
  <c r="M46" i="52" s="1"/>
  <c r="M47" i="52" s="1"/>
  <c r="M48" i="52" s="1"/>
  <c r="M49" i="52" s="1"/>
  <c r="M50" i="52" s="1"/>
  <c r="M51" i="52" s="1"/>
  <c r="M52" i="52" s="1"/>
  <c r="M53" i="52" s="1"/>
  <c r="M54" i="52" s="1"/>
  <c r="M55" i="52" s="1"/>
  <c r="M56" i="52" s="1"/>
  <c r="M57" i="52" s="1"/>
  <c r="M58" i="52" s="1"/>
  <c r="M59" i="52" s="1"/>
  <c r="M60" i="52" s="1"/>
  <c r="M61" i="52" s="1"/>
  <c r="M62" i="52" s="1"/>
  <c r="M63" i="52" s="1"/>
  <c r="M64" i="52" s="1"/>
  <c r="M65" i="52" s="1"/>
  <c r="M66" i="52" s="1"/>
  <c r="M67" i="52" s="1"/>
  <c r="M68" i="52" s="1"/>
  <c r="M69" i="52" s="1"/>
  <c r="M70" i="52" s="1"/>
  <c r="M71" i="52" s="1"/>
  <c r="M72" i="52" s="1"/>
  <c r="M73" i="52" s="1"/>
  <c r="M74" i="52" s="1"/>
  <c r="M75" i="52" s="1"/>
  <c r="M76" i="52" s="1"/>
  <c r="M77" i="52" s="1"/>
  <c r="M78" i="52" s="1"/>
  <c r="M79" i="52" s="1"/>
  <c r="M80" i="52" s="1"/>
  <c r="M81" i="52" s="1"/>
  <c r="M82" i="52" s="1"/>
  <c r="M83" i="52" s="1"/>
  <c r="M84" i="52" s="1"/>
  <c r="M85" i="52" s="1"/>
  <c r="M86" i="52" s="1"/>
  <c r="M87" i="52" s="1"/>
  <c r="M88" i="52" s="1"/>
  <c r="M89" i="52" s="1"/>
  <c r="M90" i="52" s="1"/>
  <c r="M91" i="52" s="1"/>
  <c r="M92" i="52" s="1"/>
  <c r="M93" i="52" s="1"/>
  <c r="M94" i="52" s="1"/>
  <c r="M95" i="52" s="1"/>
  <c r="M96" i="52" s="1"/>
  <c r="M97" i="52" s="1"/>
  <c r="M98" i="52" s="1"/>
  <c r="M99" i="52" s="1"/>
  <c r="M100" i="52" s="1"/>
  <c r="M101" i="52" s="1"/>
  <c r="M102" i="52" s="1"/>
  <c r="M103" i="52" s="1"/>
  <c r="M104" i="52" s="1"/>
  <c r="M105" i="52" s="1"/>
  <c r="M106" i="52" s="1"/>
  <c r="M107" i="52" s="1"/>
  <c r="M108" i="52" s="1"/>
  <c r="M109" i="52" s="1"/>
  <c r="M110" i="52" s="1"/>
  <c r="Q17" i="52"/>
  <c r="Q18" i="52" s="1"/>
  <c r="Q19" i="52" s="1"/>
  <c r="Q20" i="52" s="1"/>
  <c r="Q21" i="52" s="1"/>
  <c r="Q22" i="52" s="1"/>
  <c r="Q23" i="52" s="1"/>
  <c r="Q24" i="52" s="1"/>
  <c r="Q25" i="52" s="1"/>
  <c r="Q26" i="52" s="1"/>
  <c r="Q27" i="52" s="1"/>
  <c r="Q28" i="52" s="1"/>
  <c r="Q29" i="52" s="1"/>
  <c r="Q30" i="52" s="1"/>
  <c r="Q31" i="52" s="1"/>
  <c r="Q32" i="52" s="1"/>
  <c r="Q33" i="52" s="1"/>
  <c r="Q34" i="52" s="1"/>
  <c r="Q35" i="52" s="1"/>
  <c r="Q36" i="52" s="1"/>
  <c r="Q37" i="52" s="1"/>
  <c r="Q38" i="52" s="1"/>
  <c r="Q39" i="52" s="1"/>
  <c r="Q40" i="52" s="1"/>
  <c r="Q41" i="52" s="1"/>
  <c r="Q42" i="52" s="1"/>
  <c r="Q43" i="52" s="1"/>
  <c r="Q44" i="52" s="1"/>
  <c r="Q45" i="52" s="1"/>
  <c r="Q46" i="52" s="1"/>
  <c r="Q47" i="52" s="1"/>
  <c r="Q48" i="52" s="1"/>
  <c r="Q49" i="52" s="1"/>
  <c r="Q50" i="52" s="1"/>
  <c r="Q51" i="52" s="1"/>
  <c r="Q52" i="52" s="1"/>
  <c r="Q53" i="52" s="1"/>
  <c r="Q54" i="52" s="1"/>
  <c r="Q55" i="52" s="1"/>
  <c r="Q56" i="52" s="1"/>
  <c r="Q57" i="52" s="1"/>
  <c r="Q58" i="52" s="1"/>
  <c r="Q59" i="52" s="1"/>
  <c r="Q60" i="52" s="1"/>
  <c r="Q61" i="52" s="1"/>
  <c r="Q62" i="52" s="1"/>
  <c r="Q63" i="52" s="1"/>
  <c r="Q64" i="52" s="1"/>
  <c r="Q65" i="52" s="1"/>
  <c r="Q66" i="52" s="1"/>
  <c r="Q67" i="52" s="1"/>
  <c r="Q68" i="52" s="1"/>
  <c r="Q69" i="52" s="1"/>
  <c r="Q70" i="52" s="1"/>
  <c r="Q71" i="52" s="1"/>
  <c r="Q72" i="52" s="1"/>
  <c r="Q73" i="52" s="1"/>
  <c r="Q74" i="52" s="1"/>
  <c r="Q75" i="52" s="1"/>
  <c r="Q76" i="52" s="1"/>
  <c r="Q77" i="52" s="1"/>
  <c r="Q78" i="52" s="1"/>
  <c r="Q79" i="52" s="1"/>
  <c r="Q80" i="52" s="1"/>
  <c r="Q81" i="52" s="1"/>
  <c r="Q82" i="52" s="1"/>
  <c r="Q83" i="52" s="1"/>
  <c r="Q84" i="52" s="1"/>
  <c r="Q85" i="52" s="1"/>
  <c r="Q86" i="52" s="1"/>
  <c r="Q87" i="52" s="1"/>
  <c r="Q88" i="52" s="1"/>
  <c r="Q89" i="52" s="1"/>
  <c r="Q90" i="52" s="1"/>
  <c r="Q91" i="52" s="1"/>
  <c r="Q92" i="52" s="1"/>
  <c r="Q93" i="52" s="1"/>
  <c r="Q94" i="52" s="1"/>
  <c r="Q95" i="52" s="1"/>
  <c r="Q96" i="52" s="1"/>
  <c r="Q97" i="52" s="1"/>
  <c r="Q98" i="52" s="1"/>
  <c r="Q99" i="52" s="1"/>
  <c r="Q100" i="52" s="1"/>
  <c r="Q101" i="52" s="1"/>
  <c r="Q102" i="52" s="1"/>
  <c r="Q103" i="52" s="1"/>
  <c r="Q104" i="52" s="1"/>
  <c r="Q105" i="52" s="1"/>
  <c r="Q106" i="52" s="1"/>
  <c r="Q107" i="52" s="1"/>
  <c r="Q108" i="52" s="1"/>
  <c r="Q109" i="52" s="1"/>
  <c r="Q110" i="52" s="1"/>
  <c r="P20" i="2"/>
  <c r="Q20" i="2" s="1"/>
  <c r="Q8" i="53"/>
  <c r="Q8" i="56"/>
  <c r="M8" i="58"/>
  <c r="M8" i="52"/>
  <c r="M8" i="56"/>
  <c r="P8" i="44"/>
  <c r="Q8" i="44" s="1"/>
  <c r="Q8" i="54"/>
  <c r="M8" i="55"/>
  <c r="Q15" i="44"/>
  <c r="Q16" i="44" s="1"/>
  <c r="Q17" i="44" s="1"/>
  <c r="Q18" i="44" s="1"/>
  <c r="Q19" i="44" s="1"/>
  <c r="Q20" i="44" s="1"/>
  <c r="Q21" i="44" s="1"/>
  <c r="Q22" i="44" s="1"/>
  <c r="Q23" i="44" s="1"/>
  <c r="Q24" i="44" s="1"/>
  <c r="Q25" i="44" s="1"/>
  <c r="Q26" i="44" s="1"/>
  <c r="Q27" i="44" s="1"/>
  <c r="Q28" i="44" s="1"/>
  <c r="Q29" i="44" s="1"/>
  <c r="Q30" i="44" s="1"/>
  <c r="Q31" i="44" s="1"/>
  <c r="Q32" i="44" s="1"/>
  <c r="Q33" i="44" s="1"/>
  <c r="Q34" i="44" s="1"/>
  <c r="Q35" i="44" s="1"/>
  <c r="Q36" i="44" s="1"/>
  <c r="Q37" i="44" s="1"/>
  <c r="Q38" i="44" s="1"/>
  <c r="Q39" i="44" s="1"/>
  <c r="Q40" i="44" s="1"/>
  <c r="Q41" i="44" s="1"/>
  <c r="Q42" i="44" s="1"/>
  <c r="Q43" i="44" s="1"/>
  <c r="Q44" i="44" s="1"/>
  <c r="Q45" i="44" s="1"/>
  <c r="Q46" i="44" s="1"/>
  <c r="Q47" i="44" s="1"/>
  <c r="Q48" i="44" s="1"/>
  <c r="Q49" i="44" s="1"/>
  <c r="Q50" i="44" s="1"/>
  <c r="Q51" i="44" s="1"/>
  <c r="Q52" i="44" s="1"/>
  <c r="Q53" i="44" s="1"/>
  <c r="Q54" i="44" s="1"/>
  <c r="Q55" i="44" s="1"/>
  <c r="Q56" i="44" s="1"/>
  <c r="Q57" i="44" s="1"/>
  <c r="Q58" i="44" s="1"/>
  <c r="Q59" i="44" s="1"/>
  <c r="Q60" i="44" s="1"/>
  <c r="Q61" i="44" s="1"/>
  <c r="Q62" i="44" s="1"/>
  <c r="Q63" i="44" s="1"/>
  <c r="Q64" i="44" s="1"/>
  <c r="Q65" i="44" s="1"/>
  <c r="Q66" i="44" s="1"/>
  <c r="Q67" i="44" s="1"/>
  <c r="Q68" i="44" s="1"/>
  <c r="Q69" i="44" s="1"/>
  <c r="Q70" i="44" s="1"/>
  <c r="Q71" i="44" s="1"/>
  <c r="Q72" i="44" s="1"/>
  <c r="Q73" i="44" s="1"/>
  <c r="Q74" i="44" s="1"/>
  <c r="Q75" i="44" s="1"/>
  <c r="Q76" i="44" s="1"/>
  <c r="Q77" i="44" s="1"/>
  <c r="Q78" i="44" s="1"/>
  <c r="Q79" i="44" s="1"/>
  <c r="Q80" i="44" s="1"/>
  <c r="Q81" i="44" s="1"/>
  <c r="Q82" i="44" s="1"/>
  <c r="Q83" i="44" s="1"/>
  <c r="Q84" i="44" s="1"/>
  <c r="Q85" i="44" s="1"/>
  <c r="Q86" i="44" s="1"/>
  <c r="Q87" i="44" s="1"/>
  <c r="Q88" i="44" s="1"/>
  <c r="Q89" i="44" s="1"/>
  <c r="Q90" i="44" s="1"/>
  <c r="Q91" i="44" s="1"/>
  <c r="Q92" i="44" s="1"/>
  <c r="Q93" i="44" s="1"/>
  <c r="Q94" i="44" s="1"/>
  <c r="Q95" i="44" s="1"/>
  <c r="Q96" i="44" s="1"/>
  <c r="Q97" i="44" s="1"/>
  <c r="Q98" i="44" s="1"/>
  <c r="Q99" i="44" s="1"/>
  <c r="Q100" i="44" s="1"/>
  <c r="Q101" i="44" s="1"/>
  <c r="Q102" i="44" s="1"/>
  <c r="Q103" i="44" s="1"/>
  <c r="Q104" i="44" s="1"/>
  <c r="Q105" i="44" s="1"/>
  <c r="Q106" i="44" s="1"/>
  <c r="Q107" i="44" s="1"/>
  <c r="Q108" i="44" s="1"/>
  <c r="Q109" i="44" s="1"/>
  <c r="Q110" i="44" s="1"/>
  <c r="Q111" i="44" s="1"/>
  <c r="Q8" i="52"/>
  <c r="M8" i="53"/>
  <c r="M8" i="54"/>
  <c r="Q8" i="55"/>
  <c r="Q8" i="58"/>
  <c r="O19" i="2" l="1"/>
  <c r="L19" i="2"/>
  <c r="K19" i="2"/>
  <c r="H19" i="2"/>
  <c r="G19" i="2"/>
  <c r="I19" i="2" s="1"/>
  <c r="F19" i="2"/>
  <c r="E19" i="2"/>
  <c r="D19" i="2"/>
  <c r="C19" i="2"/>
  <c r="P12" i="43"/>
  <c r="P19" i="2" s="1"/>
  <c r="Q19" i="2" l="1"/>
  <c r="M19" i="2"/>
  <c r="P14" i="24"/>
  <c r="K28" i="22"/>
  <c r="H18" i="2" l="1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K22" i="10" l="1"/>
  <c r="P29" i="25"/>
  <c r="P16" i="2" s="1"/>
  <c r="O18" i="2" l="1"/>
  <c r="O17" i="2"/>
  <c r="O16" i="2"/>
  <c r="O15" i="2"/>
  <c r="P14" i="2"/>
  <c r="O14" i="2"/>
  <c r="P13" i="2"/>
  <c r="O13" i="2"/>
  <c r="O12" i="2"/>
  <c r="O11" i="2"/>
  <c r="O10" i="2"/>
  <c r="P9" i="2"/>
  <c r="O9" i="2"/>
  <c r="O8" i="2"/>
  <c r="O7" i="2"/>
  <c r="P6" i="2"/>
  <c r="O6" i="2"/>
  <c r="O5" i="2"/>
  <c r="M20" i="2"/>
  <c r="M26" i="2"/>
  <c r="P13" i="28"/>
  <c r="P18" i="2" s="1"/>
  <c r="P17" i="2"/>
  <c r="P15" i="2"/>
  <c r="Q18" i="2" l="1"/>
  <c r="Q9" i="2"/>
  <c r="Q14" i="2"/>
  <c r="Q17" i="2"/>
  <c r="Q6" i="2"/>
  <c r="Q15" i="2"/>
  <c r="Q13" i="2"/>
  <c r="Q16" i="2"/>
  <c r="P15" i="19"/>
  <c r="P12" i="2" s="1"/>
  <c r="Q12" i="2" s="1"/>
  <c r="P23" i="15"/>
  <c r="P11" i="2" s="1"/>
  <c r="Q11" i="2" s="1"/>
  <c r="P12" i="14"/>
  <c r="P10" i="2" s="1"/>
  <c r="Q10" i="2" s="1"/>
  <c r="P8" i="2"/>
  <c r="Q8" i="2" s="1"/>
  <c r="P28" i="3"/>
  <c r="P7" i="2"/>
  <c r="Q7" i="2" s="1"/>
  <c r="P27" i="3" l="1"/>
  <c r="P5" i="2" s="1"/>
  <c r="Q5" i="2" s="1"/>
  <c r="Q12" i="28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Q32" i="28" s="1"/>
  <c r="Q33" i="28" s="1"/>
  <c r="Q34" i="28" s="1"/>
  <c r="Q35" i="28" s="1"/>
  <c r="Q36" i="28" s="1"/>
  <c r="Q37" i="28" s="1"/>
  <c r="Q38" i="28" s="1"/>
  <c r="Q39" i="28" s="1"/>
  <c r="Q40" i="28" s="1"/>
  <c r="Q41" i="28" s="1"/>
  <c r="Q42" i="28" s="1"/>
  <c r="Q43" i="28" s="1"/>
  <c r="Q44" i="28" s="1"/>
  <c r="Q45" i="28" s="1"/>
  <c r="Q46" i="28" s="1"/>
  <c r="Q47" i="28" s="1"/>
  <c r="Q48" i="28" s="1"/>
  <c r="Q49" i="28" s="1"/>
  <c r="Q50" i="28" s="1"/>
  <c r="Q51" i="28" s="1"/>
  <c r="Q52" i="28" s="1"/>
  <c r="Q53" i="28" s="1"/>
  <c r="Q54" i="28" s="1"/>
  <c r="Q55" i="28" s="1"/>
  <c r="Q56" i="28" s="1"/>
  <c r="Q57" i="28" s="1"/>
  <c r="Q58" i="28" s="1"/>
  <c r="Q59" i="28" s="1"/>
  <c r="Q60" i="28" s="1"/>
  <c r="Q61" i="28" s="1"/>
  <c r="Q62" i="28" s="1"/>
  <c r="Q63" i="28" s="1"/>
  <c r="Q64" i="28" s="1"/>
  <c r="Q65" i="28" s="1"/>
  <c r="Q66" i="28" s="1"/>
  <c r="Q67" i="28" s="1"/>
  <c r="Q68" i="28" s="1"/>
  <c r="Q69" i="28" s="1"/>
  <c r="Q70" i="28" s="1"/>
  <c r="Q71" i="28" s="1"/>
  <c r="Q72" i="28" s="1"/>
  <c r="Q73" i="28" s="1"/>
  <c r="Q74" i="28" s="1"/>
  <c r="Q75" i="28" s="1"/>
  <c r="Q76" i="28" s="1"/>
  <c r="Q77" i="28" s="1"/>
  <c r="Q78" i="28" s="1"/>
  <c r="Q79" i="28" s="1"/>
  <c r="Q80" i="28" s="1"/>
  <c r="Q81" i="28" s="1"/>
  <c r="Q82" i="28" s="1"/>
  <c r="Q83" i="28" s="1"/>
  <c r="Q84" i="28" s="1"/>
  <c r="Q85" i="28" s="1"/>
  <c r="Q86" i="28" s="1"/>
  <c r="Q87" i="28" s="1"/>
  <c r="Q88" i="28" s="1"/>
  <c r="Q89" i="28" s="1"/>
  <c r="Q90" i="28" s="1"/>
  <c r="Q91" i="28" s="1"/>
  <c r="Q92" i="28" s="1"/>
  <c r="Q93" i="28" s="1"/>
  <c r="Q94" i="28" s="1"/>
  <c r="Q95" i="28" s="1"/>
  <c r="Q96" i="28" s="1"/>
  <c r="Q97" i="28" s="1"/>
  <c r="Q98" i="28" s="1"/>
  <c r="Q99" i="28" s="1"/>
  <c r="Q100" i="28" s="1"/>
  <c r="Q101" i="28" s="1"/>
  <c r="Q102" i="28" s="1"/>
  <c r="Q103" i="28" s="1"/>
  <c r="Q104" i="28" s="1"/>
  <c r="Q105" i="28" s="1"/>
  <c r="Q106" i="28" s="1"/>
  <c r="Q107" i="28" s="1"/>
  <c r="Q108" i="28" s="1"/>
  <c r="Q109" i="28" s="1"/>
  <c r="Q110" i="28" s="1"/>
  <c r="Q111" i="28" s="1"/>
  <c r="P8" i="28"/>
  <c r="O8" i="28"/>
  <c r="Q12" i="26"/>
  <c r="Q13" i="26" s="1"/>
  <c r="Q14" i="26" s="1"/>
  <c r="Q15" i="26" s="1"/>
  <c r="Q16" i="26" s="1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Q29" i="26" s="1"/>
  <c r="Q30" i="26" s="1"/>
  <c r="Q31" i="26" s="1"/>
  <c r="Q32" i="26" s="1"/>
  <c r="Q33" i="26" s="1"/>
  <c r="Q34" i="26" s="1"/>
  <c r="Q35" i="26" s="1"/>
  <c r="Q36" i="26" s="1"/>
  <c r="Q37" i="26" s="1"/>
  <c r="Q38" i="26" s="1"/>
  <c r="Q39" i="26" s="1"/>
  <c r="Q40" i="26" s="1"/>
  <c r="Q41" i="26" s="1"/>
  <c r="Q42" i="26" s="1"/>
  <c r="Q43" i="26" s="1"/>
  <c r="Q44" i="26" s="1"/>
  <c r="Q45" i="26" s="1"/>
  <c r="Q46" i="26" s="1"/>
  <c r="Q47" i="26" s="1"/>
  <c r="Q48" i="26" s="1"/>
  <c r="Q49" i="26" s="1"/>
  <c r="Q50" i="26" s="1"/>
  <c r="Q51" i="26" s="1"/>
  <c r="Q52" i="26" s="1"/>
  <c r="Q53" i="26" s="1"/>
  <c r="Q54" i="26" s="1"/>
  <c r="Q55" i="26" s="1"/>
  <c r="Q56" i="26" s="1"/>
  <c r="Q57" i="26" s="1"/>
  <c r="Q58" i="26" s="1"/>
  <c r="Q59" i="26" s="1"/>
  <c r="Q60" i="26" s="1"/>
  <c r="Q61" i="26" s="1"/>
  <c r="Q62" i="26" s="1"/>
  <c r="Q63" i="26" s="1"/>
  <c r="Q64" i="26" s="1"/>
  <c r="Q65" i="26" s="1"/>
  <c r="Q66" i="26" s="1"/>
  <c r="Q67" i="26" s="1"/>
  <c r="Q68" i="26" s="1"/>
  <c r="Q69" i="26" s="1"/>
  <c r="Q70" i="26" s="1"/>
  <c r="Q71" i="26" s="1"/>
  <c r="Q72" i="26" s="1"/>
  <c r="Q73" i="26" s="1"/>
  <c r="Q74" i="26" s="1"/>
  <c r="Q75" i="26" s="1"/>
  <c r="Q76" i="26" s="1"/>
  <c r="Q77" i="26" s="1"/>
  <c r="Q78" i="26" s="1"/>
  <c r="Q79" i="26" s="1"/>
  <c r="Q80" i="26" s="1"/>
  <c r="Q81" i="26" s="1"/>
  <c r="Q82" i="26" s="1"/>
  <c r="Q83" i="26" s="1"/>
  <c r="Q84" i="26" s="1"/>
  <c r="Q85" i="26" s="1"/>
  <c r="Q86" i="26" s="1"/>
  <c r="Q87" i="26" s="1"/>
  <c r="Q88" i="26" s="1"/>
  <c r="Q89" i="26" s="1"/>
  <c r="Q90" i="26" s="1"/>
  <c r="Q91" i="26" s="1"/>
  <c r="Q92" i="26" s="1"/>
  <c r="Q93" i="26" s="1"/>
  <c r="Q94" i="26" s="1"/>
  <c r="Q95" i="26" s="1"/>
  <c r="Q96" i="26" s="1"/>
  <c r="Q97" i="26" s="1"/>
  <c r="Q98" i="26" s="1"/>
  <c r="Q99" i="26" s="1"/>
  <c r="Q100" i="26" s="1"/>
  <c r="Q101" i="26" s="1"/>
  <c r="Q102" i="26" s="1"/>
  <c r="Q103" i="26" s="1"/>
  <c r="Q104" i="26" s="1"/>
  <c r="Q105" i="26" s="1"/>
  <c r="Q106" i="26" s="1"/>
  <c r="Q107" i="26" s="1"/>
  <c r="Q108" i="26" s="1"/>
  <c r="Q109" i="26" s="1"/>
  <c r="Q110" i="26" s="1"/>
  <c r="Q111" i="26" s="1"/>
  <c r="P8" i="26"/>
  <c r="O8" i="26"/>
  <c r="Q12" i="25"/>
  <c r="Q13" i="25" s="1"/>
  <c r="Q14" i="25" s="1"/>
  <c r="Q15" i="25" s="1"/>
  <c r="Q16" i="25" s="1"/>
  <c r="Q17" i="25" s="1"/>
  <c r="Q18" i="25" s="1"/>
  <c r="Q19" i="25" s="1"/>
  <c r="Q20" i="25" s="1"/>
  <c r="Q21" i="25" s="1"/>
  <c r="Q22" i="25" s="1"/>
  <c r="Q23" i="25" s="1"/>
  <c r="Q24" i="25" s="1"/>
  <c r="Q25" i="25" s="1"/>
  <c r="Q26" i="25" s="1"/>
  <c r="Q27" i="25" s="1"/>
  <c r="Q28" i="25" s="1"/>
  <c r="Q29" i="25" s="1"/>
  <c r="Q30" i="25" s="1"/>
  <c r="Q31" i="25" s="1"/>
  <c r="Q32" i="25" s="1"/>
  <c r="Q33" i="25" s="1"/>
  <c r="Q34" i="25" s="1"/>
  <c r="Q35" i="25" s="1"/>
  <c r="Q36" i="25" s="1"/>
  <c r="Q37" i="25" s="1"/>
  <c r="Q38" i="25" s="1"/>
  <c r="Q39" i="25" s="1"/>
  <c r="Q40" i="25" s="1"/>
  <c r="Q41" i="25" s="1"/>
  <c r="Q42" i="25" s="1"/>
  <c r="Q43" i="25" s="1"/>
  <c r="Q44" i="25" s="1"/>
  <c r="Q45" i="25" s="1"/>
  <c r="P8" i="25"/>
  <c r="O8" i="25"/>
  <c r="Q12" i="24"/>
  <c r="Q13" i="24" s="1"/>
  <c r="Q14" i="24" s="1"/>
  <c r="Q15" i="24" s="1"/>
  <c r="Q16" i="24" s="1"/>
  <c r="Q17" i="24" s="1"/>
  <c r="Q18" i="24" s="1"/>
  <c r="Q19" i="24" s="1"/>
  <c r="Q20" i="24" s="1"/>
  <c r="Q21" i="24" s="1"/>
  <c r="Q22" i="24" s="1"/>
  <c r="Q23" i="24" s="1"/>
  <c r="Q24" i="24" s="1"/>
  <c r="Q25" i="24" s="1"/>
  <c r="Q26" i="24" s="1"/>
  <c r="Q27" i="24" s="1"/>
  <c r="Q28" i="24" s="1"/>
  <c r="Q29" i="24" s="1"/>
  <c r="Q30" i="24" s="1"/>
  <c r="Q31" i="24" s="1"/>
  <c r="Q32" i="24" s="1"/>
  <c r="Q33" i="24" s="1"/>
  <c r="Q34" i="24" s="1"/>
  <c r="Q35" i="24" s="1"/>
  <c r="Q36" i="24" s="1"/>
  <c r="Q37" i="24" s="1"/>
  <c r="Q38" i="24" s="1"/>
  <c r="Q39" i="24" s="1"/>
  <c r="Q40" i="24" s="1"/>
  <c r="Q41" i="24" s="1"/>
  <c r="Q42" i="24" s="1"/>
  <c r="Q43" i="24" s="1"/>
  <c r="Q44" i="24" s="1"/>
  <c r="Q45" i="24" s="1"/>
  <c r="Q46" i="24" s="1"/>
  <c r="Q47" i="24" s="1"/>
  <c r="Q48" i="24" s="1"/>
  <c r="Q49" i="24" s="1"/>
  <c r="Q50" i="24" s="1"/>
  <c r="Q51" i="24" s="1"/>
  <c r="Q52" i="24" s="1"/>
  <c r="Q53" i="24" s="1"/>
  <c r="Q54" i="24" s="1"/>
  <c r="Q55" i="24" s="1"/>
  <c r="Q56" i="24" s="1"/>
  <c r="Q57" i="24" s="1"/>
  <c r="Q58" i="24" s="1"/>
  <c r="Q59" i="24" s="1"/>
  <c r="Q60" i="24" s="1"/>
  <c r="Q61" i="24" s="1"/>
  <c r="Q62" i="24" s="1"/>
  <c r="Q63" i="24" s="1"/>
  <c r="Q64" i="24" s="1"/>
  <c r="Q65" i="24" s="1"/>
  <c r="Q66" i="24" s="1"/>
  <c r="Q67" i="24" s="1"/>
  <c r="Q68" i="24" s="1"/>
  <c r="Q69" i="24" s="1"/>
  <c r="Q70" i="24" s="1"/>
  <c r="Q71" i="24" s="1"/>
  <c r="Q72" i="24" s="1"/>
  <c r="Q73" i="24" s="1"/>
  <c r="Q74" i="24" s="1"/>
  <c r="Q75" i="24" s="1"/>
  <c r="Q76" i="24" s="1"/>
  <c r="Q77" i="24" s="1"/>
  <c r="Q78" i="24" s="1"/>
  <c r="Q79" i="24" s="1"/>
  <c r="Q80" i="24" s="1"/>
  <c r="Q81" i="24" s="1"/>
  <c r="Q82" i="24" s="1"/>
  <c r="Q83" i="24" s="1"/>
  <c r="Q84" i="24" s="1"/>
  <c r="Q85" i="24" s="1"/>
  <c r="Q86" i="24" s="1"/>
  <c r="Q87" i="24" s="1"/>
  <c r="Q88" i="24" s="1"/>
  <c r="Q89" i="24" s="1"/>
  <c r="Q90" i="24" s="1"/>
  <c r="Q91" i="24" s="1"/>
  <c r="Q92" i="24" s="1"/>
  <c r="Q93" i="24" s="1"/>
  <c r="Q94" i="24" s="1"/>
  <c r="Q95" i="24" s="1"/>
  <c r="Q96" i="24" s="1"/>
  <c r="Q97" i="24" s="1"/>
  <c r="Q98" i="24" s="1"/>
  <c r="Q99" i="24" s="1"/>
  <c r="Q100" i="24" s="1"/>
  <c r="Q101" i="24" s="1"/>
  <c r="Q102" i="24" s="1"/>
  <c r="Q103" i="24" s="1"/>
  <c r="Q104" i="24" s="1"/>
  <c r="Q105" i="24" s="1"/>
  <c r="Q106" i="24" s="1"/>
  <c r="Q107" i="24" s="1"/>
  <c r="Q108" i="24" s="1"/>
  <c r="Q109" i="24" s="1"/>
  <c r="Q110" i="24" s="1"/>
  <c r="Q111" i="24" s="1"/>
  <c r="P8" i="24"/>
  <c r="O8" i="24"/>
  <c r="Q12" i="23"/>
  <c r="Q13" i="23" s="1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Q33" i="23" s="1"/>
  <c r="Q34" i="23" s="1"/>
  <c r="Q35" i="23" s="1"/>
  <c r="Q36" i="23" s="1"/>
  <c r="Q37" i="23" s="1"/>
  <c r="Q38" i="23" s="1"/>
  <c r="Q39" i="23" s="1"/>
  <c r="Q40" i="23" s="1"/>
  <c r="Q41" i="23" s="1"/>
  <c r="Q42" i="23" s="1"/>
  <c r="Q43" i="23" s="1"/>
  <c r="Q44" i="23" s="1"/>
  <c r="Q45" i="23" s="1"/>
  <c r="Q46" i="23" s="1"/>
  <c r="Q47" i="23" s="1"/>
  <c r="Q48" i="23" s="1"/>
  <c r="Q49" i="23" s="1"/>
  <c r="Q50" i="23" s="1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Q69" i="23" s="1"/>
  <c r="Q70" i="23" s="1"/>
  <c r="Q71" i="23" s="1"/>
  <c r="Q72" i="23" s="1"/>
  <c r="Q73" i="23" s="1"/>
  <c r="Q74" i="23" s="1"/>
  <c r="Q75" i="23" s="1"/>
  <c r="Q76" i="23" s="1"/>
  <c r="Q77" i="23" s="1"/>
  <c r="Q78" i="23" s="1"/>
  <c r="Q79" i="23" s="1"/>
  <c r="Q80" i="23" s="1"/>
  <c r="Q81" i="23" s="1"/>
  <c r="Q82" i="23" s="1"/>
  <c r="Q83" i="23" s="1"/>
  <c r="Q84" i="23" s="1"/>
  <c r="Q85" i="23" s="1"/>
  <c r="Q86" i="23" s="1"/>
  <c r="Q87" i="23" s="1"/>
  <c r="Q88" i="23" s="1"/>
  <c r="Q89" i="23" s="1"/>
  <c r="Q90" i="23" s="1"/>
  <c r="Q91" i="23" s="1"/>
  <c r="Q92" i="23" s="1"/>
  <c r="Q93" i="23" s="1"/>
  <c r="Q94" i="23" s="1"/>
  <c r="Q95" i="23" s="1"/>
  <c r="Q96" i="23" s="1"/>
  <c r="Q97" i="23" s="1"/>
  <c r="Q98" i="23" s="1"/>
  <c r="Q99" i="23" s="1"/>
  <c r="Q100" i="23" s="1"/>
  <c r="Q101" i="23" s="1"/>
  <c r="Q102" i="23" s="1"/>
  <c r="Q103" i="23" s="1"/>
  <c r="Q104" i="23" s="1"/>
  <c r="Q105" i="23" s="1"/>
  <c r="Q106" i="23" s="1"/>
  <c r="Q107" i="23" s="1"/>
  <c r="Q108" i="23" s="1"/>
  <c r="Q109" i="23" s="1"/>
  <c r="Q110" i="23" s="1"/>
  <c r="Q111" i="23" s="1"/>
  <c r="P8" i="23"/>
  <c r="O8" i="23"/>
  <c r="Q12" i="22"/>
  <c r="Q13" i="22" s="1"/>
  <c r="Q14" i="22" s="1"/>
  <c r="Q15" i="22" s="1"/>
  <c r="Q16" i="22" s="1"/>
  <c r="Q17" i="22" s="1"/>
  <c r="Q18" i="22" s="1"/>
  <c r="Q19" i="22" s="1"/>
  <c r="Q20" i="22" s="1"/>
  <c r="Q21" i="22" s="1"/>
  <c r="Q22" i="22" s="1"/>
  <c r="Q23" i="22" s="1"/>
  <c r="Q24" i="22" s="1"/>
  <c r="Q25" i="22" s="1"/>
  <c r="Q26" i="22" s="1"/>
  <c r="Q27" i="22" s="1"/>
  <c r="Q28" i="22" s="1"/>
  <c r="Q29" i="22" s="1"/>
  <c r="Q30" i="22" s="1"/>
  <c r="Q31" i="22" s="1"/>
  <c r="Q32" i="22" s="1"/>
  <c r="Q33" i="22" s="1"/>
  <c r="Q34" i="22" s="1"/>
  <c r="Q35" i="22" s="1"/>
  <c r="Q36" i="22" s="1"/>
  <c r="Q37" i="22" s="1"/>
  <c r="Q38" i="22" s="1"/>
  <c r="Q39" i="22" s="1"/>
  <c r="Q40" i="22" s="1"/>
  <c r="Q41" i="22" s="1"/>
  <c r="Q42" i="22" s="1"/>
  <c r="Q43" i="22" s="1"/>
  <c r="Q44" i="22" s="1"/>
  <c r="Q45" i="22" s="1"/>
  <c r="Q46" i="22" s="1"/>
  <c r="Q47" i="22" s="1"/>
  <c r="Q48" i="22" s="1"/>
  <c r="Q49" i="22" s="1"/>
  <c r="Q50" i="22" s="1"/>
  <c r="Q51" i="22" s="1"/>
  <c r="Q52" i="22" s="1"/>
  <c r="Q53" i="22" s="1"/>
  <c r="Q54" i="22" s="1"/>
  <c r="Q55" i="22" s="1"/>
  <c r="Q56" i="22" s="1"/>
  <c r="Q57" i="22" s="1"/>
  <c r="Q58" i="22" s="1"/>
  <c r="Q59" i="22" s="1"/>
  <c r="Q60" i="22" s="1"/>
  <c r="Q61" i="22" s="1"/>
  <c r="Q62" i="22" s="1"/>
  <c r="Q63" i="22" s="1"/>
  <c r="Q64" i="22" s="1"/>
  <c r="Q65" i="22" s="1"/>
  <c r="Q66" i="22" s="1"/>
  <c r="Q67" i="22" s="1"/>
  <c r="Q68" i="22" s="1"/>
  <c r="Q69" i="22" s="1"/>
  <c r="Q70" i="22" s="1"/>
  <c r="Q71" i="22" s="1"/>
  <c r="Q72" i="22" s="1"/>
  <c r="Q73" i="22" s="1"/>
  <c r="Q74" i="22" s="1"/>
  <c r="Q75" i="22" s="1"/>
  <c r="Q76" i="22" s="1"/>
  <c r="Q77" i="22" s="1"/>
  <c r="Q78" i="22" s="1"/>
  <c r="Q79" i="22" s="1"/>
  <c r="Q80" i="22" s="1"/>
  <c r="Q81" i="22" s="1"/>
  <c r="Q82" i="22" s="1"/>
  <c r="Q83" i="22" s="1"/>
  <c r="Q84" i="22" s="1"/>
  <c r="Q85" i="22" s="1"/>
  <c r="Q86" i="22" s="1"/>
  <c r="Q87" i="22" s="1"/>
  <c r="Q88" i="22" s="1"/>
  <c r="Q89" i="22" s="1"/>
  <c r="Q90" i="22" s="1"/>
  <c r="Q91" i="22" s="1"/>
  <c r="Q92" i="22" s="1"/>
  <c r="Q93" i="22" s="1"/>
  <c r="Q94" i="22" s="1"/>
  <c r="Q95" i="22" s="1"/>
  <c r="Q96" i="22" s="1"/>
  <c r="Q97" i="22" s="1"/>
  <c r="Q98" i="22" s="1"/>
  <c r="Q99" i="22" s="1"/>
  <c r="Q100" i="22" s="1"/>
  <c r="Q101" i="22" s="1"/>
  <c r="Q102" i="22" s="1"/>
  <c r="Q103" i="22" s="1"/>
  <c r="Q104" i="22" s="1"/>
  <c r="Q105" i="22" s="1"/>
  <c r="Q106" i="22" s="1"/>
  <c r="Q107" i="22" s="1"/>
  <c r="Q108" i="22" s="1"/>
  <c r="Q109" i="22" s="1"/>
  <c r="Q110" i="22" s="1"/>
  <c r="Q111" i="22" s="1"/>
  <c r="P8" i="22"/>
  <c r="O8" i="22"/>
  <c r="Q12" i="19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P8" i="19"/>
  <c r="O8" i="19"/>
  <c r="Q13" i="15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P9" i="15"/>
  <c r="O9" i="15"/>
  <c r="Q12" i="14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Q84" i="14" s="1"/>
  <c r="Q85" i="14" s="1"/>
  <c r="Q86" i="14" s="1"/>
  <c r="Q87" i="14" s="1"/>
  <c r="Q88" i="14" s="1"/>
  <c r="Q89" i="14" s="1"/>
  <c r="Q90" i="14" s="1"/>
  <c r="Q91" i="14" s="1"/>
  <c r="Q92" i="14" s="1"/>
  <c r="Q93" i="14" s="1"/>
  <c r="Q94" i="14" s="1"/>
  <c r="Q95" i="14" s="1"/>
  <c r="Q96" i="14" s="1"/>
  <c r="Q97" i="14" s="1"/>
  <c r="Q98" i="14" s="1"/>
  <c r="Q99" i="14" s="1"/>
  <c r="Q100" i="14" s="1"/>
  <c r="Q101" i="14" s="1"/>
  <c r="Q102" i="14" s="1"/>
  <c r="Q103" i="14" s="1"/>
  <c r="Q104" i="14" s="1"/>
  <c r="Q105" i="14" s="1"/>
  <c r="Q106" i="14" s="1"/>
  <c r="Q107" i="14" s="1"/>
  <c r="Q108" i="14" s="1"/>
  <c r="Q109" i="14" s="1"/>
  <c r="Q110" i="14" s="1"/>
  <c r="Q111" i="14" s="1"/>
  <c r="P8" i="14"/>
  <c r="O8" i="14"/>
  <c r="Q12" i="13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Q84" i="13" s="1"/>
  <c r="Q85" i="13" s="1"/>
  <c r="Q86" i="13" s="1"/>
  <c r="Q87" i="13" s="1"/>
  <c r="Q88" i="13" s="1"/>
  <c r="Q89" i="13" s="1"/>
  <c r="Q90" i="13" s="1"/>
  <c r="Q91" i="13" s="1"/>
  <c r="Q92" i="13" s="1"/>
  <c r="Q93" i="13" s="1"/>
  <c r="Q94" i="13" s="1"/>
  <c r="Q95" i="13" s="1"/>
  <c r="Q96" i="13" s="1"/>
  <c r="Q97" i="13" s="1"/>
  <c r="Q98" i="13" s="1"/>
  <c r="Q99" i="13" s="1"/>
  <c r="Q100" i="13" s="1"/>
  <c r="Q101" i="13" s="1"/>
  <c r="Q102" i="13" s="1"/>
  <c r="Q103" i="13" s="1"/>
  <c r="Q104" i="13" s="1"/>
  <c r="Q105" i="13" s="1"/>
  <c r="Q106" i="13" s="1"/>
  <c r="Q107" i="13" s="1"/>
  <c r="Q108" i="13" s="1"/>
  <c r="Q109" i="13" s="1"/>
  <c r="Q110" i="13" s="1"/>
  <c r="Q111" i="13" s="1"/>
  <c r="P8" i="13"/>
  <c r="O8" i="13"/>
  <c r="Q12" i="12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P8" i="12"/>
  <c r="O8" i="12"/>
  <c r="Q12" i="1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Q84" i="11" s="1"/>
  <c r="Q85" i="11" s="1"/>
  <c r="Q86" i="11" s="1"/>
  <c r="Q87" i="11" s="1"/>
  <c r="Q88" i="11" s="1"/>
  <c r="Q89" i="11" s="1"/>
  <c r="Q90" i="11" s="1"/>
  <c r="Q91" i="11" s="1"/>
  <c r="Q92" i="11" s="1"/>
  <c r="Q93" i="11" s="1"/>
  <c r="Q94" i="11" s="1"/>
  <c r="Q95" i="11" s="1"/>
  <c r="Q96" i="11" s="1"/>
  <c r="Q97" i="11" s="1"/>
  <c r="Q98" i="11" s="1"/>
  <c r="Q99" i="11" s="1"/>
  <c r="Q100" i="11" s="1"/>
  <c r="Q101" i="11" s="1"/>
  <c r="Q102" i="11" s="1"/>
  <c r="Q103" i="11" s="1"/>
  <c r="Q104" i="11" s="1"/>
  <c r="Q105" i="11" s="1"/>
  <c r="Q106" i="11" s="1"/>
  <c r="Q107" i="11" s="1"/>
  <c r="Q108" i="11" s="1"/>
  <c r="Q109" i="11" s="1"/>
  <c r="Q110" i="11" s="1"/>
  <c r="Q111" i="11" s="1"/>
  <c r="P8" i="11"/>
  <c r="O8" i="11"/>
  <c r="Q12" i="10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P8" i="10"/>
  <c r="O8" i="10"/>
  <c r="Q14" i="3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O8" i="3"/>
  <c r="P8" i="3" l="1"/>
  <c r="Q8" i="3" s="1"/>
  <c r="Q32" i="15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44" i="15" s="1"/>
  <c r="Q45" i="15" s="1"/>
  <c r="Q46" i="15" s="1"/>
  <c r="Q47" i="15" s="1"/>
  <c r="Q48" i="15" s="1"/>
  <c r="Q49" i="15" s="1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5" i="15" s="1"/>
  <c r="Q76" i="15" s="1"/>
  <c r="Q77" i="15" s="1"/>
  <c r="Q78" i="15" s="1"/>
  <c r="Q79" i="15" s="1"/>
  <c r="Q80" i="15" s="1"/>
  <c r="Q81" i="15" s="1"/>
  <c r="Q82" i="15" s="1"/>
  <c r="Q83" i="15" s="1"/>
  <c r="Q84" i="15" s="1"/>
  <c r="Q85" i="15" s="1"/>
  <c r="Q86" i="15" s="1"/>
  <c r="Q87" i="15" s="1"/>
  <c r="Q88" i="15" s="1"/>
  <c r="Q89" i="15" s="1"/>
  <c r="Q90" i="15" s="1"/>
  <c r="Q91" i="15" s="1"/>
  <c r="Q92" i="15" s="1"/>
  <c r="Q93" i="15" s="1"/>
  <c r="Q94" i="15" s="1"/>
  <c r="Q95" i="15" s="1"/>
  <c r="Q96" i="15" s="1"/>
  <c r="Q97" i="15" s="1"/>
  <c r="Q98" i="15" s="1"/>
  <c r="Q99" i="15" s="1"/>
  <c r="Q100" i="15" s="1"/>
  <c r="Q101" i="15" s="1"/>
  <c r="Q102" i="15" s="1"/>
  <c r="Q103" i="15" s="1"/>
  <c r="Q104" i="15" s="1"/>
  <c r="Q105" i="15" s="1"/>
  <c r="Q106" i="15" s="1"/>
  <c r="Q107" i="15" s="1"/>
  <c r="Q108" i="15" s="1"/>
  <c r="Q109" i="15" s="1"/>
  <c r="Q110" i="15" s="1"/>
  <c r="Q111" i="15" s="1"/>
  <c r="Q112" i="15" s="1"/>
  <c r="Q28" i="19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Q40" i="19" s="1"/>
  <c r="Q41" i="19" s="1"/>
  <c r="Q42" i="19" s="1"/>
  <c r="Q43" i="19" s="1"/>
  <c r="Q44" i="19" s="1"/>
  <c r="Q45" i="19" s="1"/>
  <c r="Q46" i="19" s="1"/>
  <c r="Q47" i="19" s="1"/>
  <c r="Q48" i="19" s="1"/>
  <c r="Q49" i="19" s="1"/>
  <c r="Q50" i="19" s="1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 s="1"/>
  <c r="Q65" i="19" s="1"/>
  <c r="Q66" i="19" s="1"/>
  <c r="Q67" i="19" s="1"/>
  <c r="Q68" i="19" s="1"/>
  <c r="Q69" i="19" s="1"/>
  <c r="Q70" i="19" s="1"/>
  <c r="Q71" i="19" s="1"/>
  <c r="Q72" i="19" s="1"/>
  <c r="Q73" i="19" s="1"/>
  <c r="Q74" i="19" s="1"/>
  <c r="Q75" i="19" s="1"/>
  <c r="Q76" i="19" s="1"/>
  <c r="Q77" i="19" s="1"/>
  <c r="Q78" i="19" s="1"/>
  <c r="Q79" i="19" s="1"/>
  <c r="Q80" i="19" s="1"/>
  <c r="Q81" i="19" s="1"/>
  <c r="Q82" i="19" s="1"/>
  <c r="Q83" i="19" s="1"/>
  <c r="Q84" i="19" s="1"/>
  <c r="Q85" i="19" s="1"/>
  <c r="Q86" i="19" s="1"/>
  <c r="Q87" i="19" s="1"/>
  <c r="Q88" i="19" s="1"/>
  <c r="Q89" i="19" s="1"/>
  <c r="Q90" i="19" s="1"/>
  <c r="Q91" i="19" s="1"/>
  <c r="Q92" i="19" s="1"/>
  <c r="Q93" i="19" s="1"/>
  <c r="Q94" i="19" s="1"/>
  <c r="Q95" i="19" s="1"/>
  <c r="Q96" i="19" s="1"/>
  <c r="Q97" i="19" s="1"/>
  <c r="Q98" i="19" s="1"/>
  <c r="Q99" i="19" s="1"/>
  <c r="Q100" i="19" s="1"/>
  <c r="Q101" i="19" s="1"/>
  <c r="Q102" i="19" s="1"/>
  <c r="Q103" i="19" s="1"/>
  <c r="Q104" i="19" s="1"/>
  <c r="Q105" i="19" s="1"/>
  <c r="Q106" i="19" s="1"/>
  <c r="Q107" i="19" s="1"/>
  <c r="Q108" i="19" s="1"/>
  <c r="Q109" i="19" s="1"/>
  <c r="Q110" i="19" s="1"/>
  <c r="Q111" i="19" s="1"/>
  <c r="Q46" i="25"/>
  <c r="Q47" i="25" s="1"/>
  <c r="Q48" i="25" s="1"/>
  <c r="Q49" i="25" s="1"/>
  <c r="Q50" i="25" s="1"/>
  <c r="Q51" i="25" s="1"/>
  <c r="Q52" i="25" s="1"/>
  <c r="Q53" i="25" s="1"/>
  <c r="Q54" i="25" s="1"/>
  <c r="Q55" i="25" s="1"/>
  <c r="Q56" i="25" s="1"/>
  <c r="Q58" i="25" s="1"/>
  <c r="Q59" i="25" s="1"/>
  <c r="Q60" i="25" s="1"/>
  <c r="Q61" i="25" s="1"/>
  <c r="Q62" i="25" s="1"/>
  <c r="Q63" i="25" s="1"/>
  <c r="Q64" i="25" s="1"/>
  <c r="Q65" i="25" s="1"/>
  <c r="Q66" i="25" s="1"/>
  <c r="Q67" i="25" s="1"/>
  <c r="Q68" i="25" s="1"/>
  <c r="Q69" i="25" s="1"/>
  <c r="Q70" i="25" s="1"/>
  <c r="Q71" i="25" s="1"/>
  <c r="Q72" i="25" s="1"/>
  <c r="Q73" i="25" s="1"/>
  <c r="Q74" i="25" s="1"/>
  <c r="Q75" i="25" s="1"/>
  <c r="Q76" i="25" s="1"/>
  <c r="Q77" i="25" s="1"/>
  <c r="Q78" i="25" s="1"/>
  <c r="Q79" i="25" s="1"/>
  <c r="Q80" i="25" s="1"/>
  <c r="Q81" i="25" s="1"/>
  <c r="Q82" i="25" s="1"/>
  <c r="Q83" i="25" s="1"/>
  <c r="Q84" i="25" s="1"/>
  <c r="Q85" i="25" s="1"/>
  <c r="Q86" i="25" s="1"/>
  <c r="Q87" i="25" s="1"/>
  <c r="Q88" i="25" s="1"/>
  <c r="Q89" i="25" s="1"/>
  <c r="Q90" i="25" s="1"/>
  <c r="Q91" i="25" s="1"/>
  <c r="Q92" i="25" s="1"/>
  <c r="Q93" i="25" s="1"/>
  <c r="Q94" i="25" s="1"/>
  <c r="Q95" i="25" s="1"/>
  <c r="Q96" i="25" s="1"/>
  <c r="Q97" i="25" s="1"/>
  <c r="Q98" i="25" s="1"/>
  <c r="Q99" i="25" s="1"/>
  <c r="Q100" i="25" s="1"/>
  <c r="Q101" i="25" s="1"/>
  <c r="Q102" i="25" s="1"/>
  <c r="Q103" i="25" s="1"/>
  <c r="Q104" i="25" s="1"/>
  <c r="Q105" i="25" s="1"/>
  <c r="Q106" i="25" s="1"/>
  <c r="Q107" i="25" s="1"/>
  <c r="Q108" i="25" s="1"/>
  <c r="Q109" i="25" s="1"/>
  <c r="Q110" i="25" s="1"/>
  <c r="Q36" i="10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0" i="10" s="1"/>
  <c r="Q38" i="12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Q110" i="12" s="1"/>
  <c r="Q8" i="13"/>
  <c r="Q8" i="22"/>
  <c r="Q8" i="23"/>
  <c r="Q9" i="15"/>
  <c r="Q8" i="26"/>
  <c r="Q8" i="24"/>
  <c r="Q8" i="28"/>
  <c r="Q8" i="25"/>
  <c r="Q8" i="19"/>
  <c r="Q8" i="14"/>
  <c r="Q8" i="12"/>
  <c r="Q8" i="11"/>
  <c r="Q8" i="10"/>
  <c r="Q12" i="43"/>
  <c r="Q13" i="43" s="1"/>
  <c r="Q14" i="43" s="1"/>
  <c r="Q15" i="43" s="1"/>
  <c r="Q16" i="43" s="1"/>
  <c r="Q17" i="43" s="1"/>
  <c r="Q18" i="43" s="1"/>
  <c r="Q19" i="43" s="1"/>
  <c r="Q20" i="43" s="1"/>
  <c r="Q21" i="43" s="1"/>
  <c r="Q22" i="43" s="1"/>
  <c r="Q23" i="43" s="1"/>
  <c r="Q24" i="43" s="1"/>
  <c r="Q25" i="43" s="1"/>
  <c r="Q26" i="43" s="1"/>
  <c r="Q27" i="43" s="1"/>
  <c r="Q28" i="43" s="1"/>
  <c r="Q29" i="43" s="1"/>
  <c r="Q30" i="43" s="1"/>
  <c r="Q31" i="43" s="1"/>
  <c r="Q32" i="43" s="1"/>
  <c r="Q33" i="43" s="1"/>
  <c r="Q34" i="43" s="1"/>
  <c r="Q35" i="43" s="1"/>
  <c r="Q36" i="43" s="1"/>
  <c r="Q37" i="43" s="1"/>
  <c r="Q38" i="43" s="1"/>
  <c r="Q39" i="43" s="1"/>
  <c r="Q40" i="43" s="1"/>
  <c r="Q41" i="43" s="1"/>
  <c r="Q42" i="43" s="1"/>
  <c r="Q43" i="43" s="1"/>
  <c r="Q44" i="43" s="1"/>
  <c r="Q45" i="43" s="1"/>
  <c r="Q46" i="43" s="1"/>
  <c r="Q47" i="43" s="1"/>
  <c r="Q48" i="43" s="1"/>
  <c r="Q49" i="43" s="1"/>
  <c r="Q50" i="43" s="1"/>
  <c r="Q51" i="43" s="1"/>
  <c r="Q52" i="43" s="1"/>
  <c r="Q53" i="43" s="1"/>
  <c r="Q54" i="43" s="1"/>
  <c r="Q55" i="43" s="1"/>
  <c r="Q56" i="43" s="1"/>
  <c r="Q57" i="43" s="1"/>
  <c r="Q58" i="43" s="1"/>
  <c r="Q59" i="43" s="1"/>
  <c r="Q60" i="43" s="1"/>
  <c r="Q61" i="43" s="1"/>
  <c r="Q62" i="43" s="1"/>
  <c r="Q63" i="43" s="1"/>
  <c r="Q64" i="43" s="1"/>
  <c r="Q65" i="43" s="1"/>
  <c r="Q66" i="43" s="1"/>
  <c r="Q67" i="43" s="1"/>
  <c r="Q68" i="43" s="1"/>
  <c r="Q69" i="43" s="1"/>
  <c r="Q70" i="43" s="1"/>
  <c r="Q71" i="43" s="1"/>
  <c r="Q72" i="43" s="1"/>
  <c r="Q73" i="43" s="1"/>
  <c r="Q74" i="43" s="1"/>
  <c r="Q75" i="43" s="1"/>
  <c r="Q76" i="43" s="1"/>
  <c r="Q77" i="43" s="1"/>
  <c r="Q78" i="43" s="1"/>
  <c r="Q79" i="43" s="1"/>
  <c r="Q80" i="43" s="1"/>
  <c r="Q81" i="43" s="1"/>
  <c r="Q82" i="43" s="1"/>
  <c r="Q83" i="43" s="1"/>
  <c r="Q84" i="43" s="1"/>
  <c r="Q85" i="43" s="1"/>
  <c r="Q86" i="43" s="1"/>
  <c r="Q87" i="43" s="1"/>
  <c r="Q88" i="43" s="1"/>
  <c r="Q89" i="43" s="1"/>
  <c r="Q90" i="43" s="1"/>
  <c r="Q91" i="43" s="1"/>
  <c r="Q92" i="43" s="1"/>
  <c r="Q93" i="43" s="1"/>
  <c r="Q94" i="43" s="1"/>
  <c r="Q95" i="43" s="1"/>
  <c r="Q96" i="43" s="1"/>
  <c r="Q97" i="43" s="1"/>
  <c r="Q98" i="43" s="1"/>
  <c r="Q99" i="43" s="1"/>
  <c r="Q100" i="43" s="1"/>
  <c r="Q101" i="43" s="1"/>
  <c r="Q102" i="43" s="1"/>
  <c r="Q103" i="43" s="1"/>
  <c r="Q104" i="43" s="1"/>
  <c r="Q105" i="43" s="1"/>
  <c r="Q106" i="43" s="1"/>
  <c r="Q107" i="43" s="1"/>
  <c r="Q108" i="43" s="1"/>
  <c r="Q109" i="43" s="1"/>
  <c r="Q110" i="43" s="1"/>
  <c r="Q111" i="43" s="1"/>
  <c r="P8" i="43"/>
  <c r="O8" i="43"/>
  <c r="Q8" i="43" l="1"/>
  <c r="M12" i="44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94" i="44" s="1"/>
  <c r="M95" i="44" s="1"/>
  <c r="M96" i="44" s="1"/>
  <c r="M97" i="44" s="1"/>
  <c r="M98" i="44" s="1"/>
  <c r="M99" i="44" s="1"/>
  <c r="M100" i="44" s="1"/>
  <c r="M101" i="44" s="1"/>
  <c r="M102" i="44" s="1"/>
  <c r="M103" i="44" s="1"/>
  <c r="M104" i="44" s="1"/>
  <c r="M105" i="44" s="1"/>
  <c r="M106" i="44" s="1"/>
  <c r="M107" i="44" s="1"/>
  <c r="M108" i="44" s="1"/>
  <c r="M109" i="44" s="1"/>
  <c r="M110" i="44" s="1"/>
  <c r="M111" i="44" s="1"/>
  <c r="L8" i="44"/>
  <c r="K8" i="44"/>
  <c r="M12" i="43"/>
  <c r="M13" i="43" s="1"/>
  <c r="M14" i="43" s="1"/>
  <c r="M15" i="43" s="1"/>
  <c r="M16" i="43" s="1"/>
  <c r="M17" i="43" s="1"/>
  <c r="M18" i="43" s="1"/>
  <c r="M19" i="43" s="1"/>
  <c r="M20" i="43" s="1"/>
  <c r="M21" i="43" s="1"/>
  <c r="M22" i="43" s="1"/>
  <c r="M23" i="43" s="1"/>
  <c r="M24" i="43" s="1"/>
  <c r="M25" i="43" s="1"/>
  <c r="M26" i="43" s="1"/>
  <c r="M27" i="43" s="1"/>
  <c r="M28" i="43" s="1"/>
  <c r="M29" i="43" s="1"/>
  <c r="M30" i="43" s="1"/>
  <c r="M31" i="43" s="1"/>
  <c r="M32" i="43" s="1"/>
  <c r="M33" i="43" s="1"/>
  <c r="M34" i="43" s="1"/>
  <c r="M35" i="43" s="1"/>
  <c r="M36" i="43" s="1"/>
  <c r="M37" i="43" s="1"/>
  <c r="M38" i="43" s="1"/>
  <c r="M39" i="43" s="1"/>
  <c r="M40" i="43" s="1"/>
  <c r="M41" i="43" s="1"/>
  <c r="M42" i="43" s="1"/>
  <c r="M43" i="43" s="1"/>
  <c r="M44" i="43" s="1"/>
  <c r="M45" i="43" s="1"/>
  <c r="M46" i="43" s="1"/>
  <c r="M47" i="43" s="1"/>
  <c r="M48" i="43" s="1"/>
  <c r="M49" i="43" s="1"/>
  <c r="M50" i="43" s="1"/>
  <c r="M51" i="43" s="1"/>
  <c r="M52" i="43" s="1"/>
  <c r="M53" i="43" s="1"/>
  <c r="M54" i="43" s="1"/>
  <c r="M55" i="43" s="1"/>
  <c r="M56" i="43" s="1"/>
  <c r="M57" i="43" s="1"/>
  <c r="M58" i="43" s="1"/>
  <c r="M59" i="43" s="1"/>
  <c r="M60" i="43" s="1"/>
  <c r="M61" i="43" s="1"/>
  <c r="M62" i="43" s="1"/>
  <c r="M63" i="43" s="1"/>
  <c r="M64" i="43" s="1"/>
  <c r="M65" i="43" s="1"/>
  <c r="M66" i="43" s="1"/>
  <c r="M67" i="43" s="1"/>
  <c r="M68" i="43" s="1"/>
  <c r="M69" i="43" s="1"/>
  <c r="M70" i="43" s="1"/>
  <c r="M71" i="43" s="1"/>
  <c r="M72" i="43" s="1"/>
  <c r="M73" i="43" s="1"/>
  <c r="M74" i="43" s="1"/>
  <c r="M75" i="43" s="1"/>
  <c r="M76" i="43" s="1"/>
  <c r="M77" i="43" s="1"/>
  <c r="M78" i="43" s="1"/>
  <c r="M79" i="43" s="1"/>
  <c r="M80" i="43" s="1"/>
  <c r="M81" i="43" s="1"/>
  <c r="M82" i="43" s="1"/>
  <c r="M83" i="43" s="1"/>
  <c r="M84" i="43" s="1"/>
  <c r="M85" i="43" s="1"/>
  <c r="M86" i="43" s="1"/>
  <c r="M87" i="43" s="1"/>
  <c r="M88" i="43" s="1"/>
  <c r="M89" i="43" s="1"/>
  <c r="M90" i="43" s="1"/>
  <c r="M91" i="43" s="1"/>
  <c r="M92" i="43" s="1"/>
  <c r="M93" i="43" s="1"/>
  <c r="M94" i="43" s="1"/>
  <c r="M95" i="43" s="1"/>
  <c r="M96" i="43" s="1"/>
  <c r="M97" i="43" s="1"/>
  <c r="M98" i="43" s="1"/>
  <c r="M99" i="43" s="1"/>
  <c r="M100" i="43" s="1"/>
  <c r="M101" i="43" s="1"/>
  <c r="M102" i="43" s="1"/>
  <c r="M103" i="43" s="1"/>
  <c r="M104" i="43" s="1"/>
  <c r="M105" i="43" s="1"/>
  <c r="M106" i="43" s="1"/>
  <c r="M107" i="43" s="1"/>
  <c r="M108" i="43" s="1"/>
  <c r="M109" i="43" s="1"/>
  <c r="M110" i="43" s="1"/>
  <c r="M111" i="43" s="1"/>
  <c r="L8" i="43"/>
  <c r="K8" i="43"/>
  <c r="M12" i="13"/>
  <c r="M13" i="13" s="1"/>
  <c r="M14" i="13" s="1"/>
  <c r="M15" i="13" s="1"/>
  <c r="M16" i="13" s="1"/>
  <c r="M17" i="13" s="1"/>
  <c r="M18" i="13" s="1"/>
  <c r="M19" i="13" s="1"/>
  <c r="M20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L22" i="23"/>
  <c r="L8" i="23" s="1"/>
  <c r="K8" i="23"/>
  <c r="M8" i="44" l="1"/>
  <c r="M8" i="23"/>
  <c r="M8" i="43"/>
  <c r="L18" i="2"/>
  <c r="K18" i="2"/>
  <c r="G18" i="2"/>
  <c r="I18" i="2" s="1"/>
  <c r="F18" i="2"/>
  <c r="E18" i="2"/>
  <c r="D18" i="2"/>
  <c r="C18" i="2"/>
  <c r="L18" i="10"/>
  <c r="M18" i="2" l="1"/>
  <c r="L17" i="2"/>
  <c r="K17" i="2"/>
  <c r="G17" i="2"/>
  <c r="I17" i="2" s="1"/>
  <c r="F17" i="2"/>
  <c r="E17" i="2"/>
  <c r="D17" i="2"/>
  <c r="C17" i="2"/>
  <c r="L16" i="2"/>
  <c r="K16" i="2"/>
  <c r="G16" i="2"/>
  <c r="I16" i="2" s="1"/>
  <c r="F16" i="2"/>
  <c r="E16" i="2"/>
  <c r="D16" i="2"/>
  <c r="C16" i="2"/>
  <c r="M17" i="2" l="1"/>
  <c r="M16" i="2"/>
  <c r="E6" i="3"/>
  <c r="E15" i="2" l="1"/>
  <c r="E14" i="2"/>
  <c r="E13" i="2"/>
  <c r="E12" i="2"/>
  <c r="E11" i="2"/>
  <c r="E10" i="2"/>
  <c r="E9" i="2"/>
  <c r="E8" i="2"/>
  <c r="E7" i="2"/>
  <c r="E6" i="2"/>
  <c r="E5" i="2"/>
  <c r="L15" i="2" l="1"/>
  <c r="K15" i="2"/>
  <c r="G15" i="2"/>
  <c r="I15" i="2" s="1"/>
  <c r="F15" i="2"/>
  <c r="D15" i="2"/>
  <c r="C15" i="2"/>
  <c r="L14" i="2"/>
  <c r="K14" i="2"/>
  <c r="G14" i="2"/>
  <c r="I14" i="2" s="1"/>
  <c r="F14" i="2"/>
  <c r="D14" i="2"/>
  <c r="C14" i="2"/>
  <c r="L13" i="2"/>
  <c r="K13" i="2"/>
  <c r="G13" i="2"/>
  <c r="I13" i="2" s="1"/>
  <c r="F13" i="2"/>
  <c r="D13" i="2"/>
  <c r="C13" i="2"/>
  <c r="L12" i="2"/>
  <c r="K12" i="2"/>
  <c r="G12" i="2"/>
  <c r="I12" i="2" s="1"/>
  <c r="F12" i="2"/>
  <c r="D12" i="2"/>
  <c r="C12" i="2"/>
  <c r="L11" i="2"/>
  <c r="K11" i="2"/>
  <c r="G11" i="2"/>
  <c r="I11" i="2" s="1"/>
  <c r="F11" i="2"/>
  <c r="D11" i="2"/>
  <c r="C11" i="2"/>
  <c r="M11" i="2" l="1"/>
  <c r="M13" i="2"/>
  <c r="M12" i="2"/>
  <c r="M14" i="2"/>
  <c r="M15" i="2"/>
  <c r="L10" i="2"/>
  <c r="K10" i="2"/>
  <c r="G10" i="2"/>
  <c r="I10" i="2" s="1"/>
  <c r="F10" i="2"/>
  <c r="D10" i="2"/>
  <c r="C10" i="2"/>
  <c r="L9" i="2"/>
  <c r="K9" i="2"/>
  <c r="G9" i="2"/>
  <c r="I9" i="2" s="1"/>
  <c r="F9" i="2"/>
  <c r="D9" i="2"/>
  <c r="C9" i="2"/>
  <c r="L8" i="2"/>
  <c r="K8" i="2"/>
  <c r="G8" i="2"/>
  <c r="I8" i="2" s="1"/>
  <c r="F8" i="2"/>
  <c r="D8" i="2"/>
  <c r="C8" i="2"/>
  <c r="L7" i="2"/>
  <c r="K7" i="2"/>
  <c r="G7" i="2"/>
  <c r="I7" i="2" s="1"/>
  <c r="F7" i="2"/>
  <c r="D7" i="2"/>
  <c r="C7" i="2"/>
  <c r="L6" i="2"/>
  <c r="K6" i="2"/>
  <c r="G6" i="2"/>
  <c r="I6" i="2" s="1"/>
  <c r="F6" i="2"/>
  <c r="D6" i="2"/>
  <c r="C6" i="2"/>
  <c r="M7" i="2" l="1"/>
  <c r="M8" i="2"/>
  <c r="M10" i="2"/>
  <c r="M6" i="2"/>
  <c r="M9" i="2"/>
  <c r="M12" i="28" l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M84" i="28" s="1"/>
  <c r="M85" i="28" s="1"/>
  <c r="M86" i="28" s="1"/>
  <c r="M87" i="28" s="1"/>
  <c r="M88" i="28" s="1"/>
  <c r="M89" i="28" s="1"/>
  <c r="M90" i="28" s="1"/>
  <c r="M91" i="28" s="1"/>
  <c r="M92" i="28" s="1"/>
  <c r="M93" i="28" s="1"/>
  <c r="M94" i="28" s="1"/>
  <c r="M95" i="28" s="1"/>
  <c r="M96" i="28" s="1"/>
  <c r="M97" i="28" s="1"/>
  <c r="M98" i="28" s="1"/>
  <c r="M99" i="28" s="1"/>
  <c r="M100" i="28" s="1"/>
  <c r="M101" i="28" s="1"/>
  <c r="M102" i="28" s="1"/>
  <c r="M103" i="28" s="1"/>
  <c r="M104" i="28" s="1"/>
  <c r="M105" i="28" s="1"/>
  <c r="M106" i="28" s="1"/>
  <c r="M107" i="28" s="1"/>
  <c r="M108" i="28" s="1"/>
  <c r="M109" i="28" s="1"/>
  <c r="M110" i="28" s="1"/>
  <c r="M111" i="28" s="1"/>
  <c r="L8" i="28"/>
  <c r="K8" i="28"/>
  <c r="M12" i="26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L8" i="26"/>
  <c r="K8" i="26"/>
  <c r="M12" i="25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L8" i="25"/>
  <c r="K8" i="25"/>
  <c r="M12" i="24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M39" i="24" s="1"/>
  <c r="M40" i="24" s="1"/>
  <c r="M41" i="24" s="1"/>
  <c r="M42" i="24" s="1"/>
  <c r="M43" i="24" s="1"/>
  <c r="M44" i="24" s="1"/>
  <c r="M45" i="24" s="1"/>
  <c r="M46" i="24" s="1"/>
  <c r="M47" i="24" s="1"/>
  <c r="M48" i="24" s="1"/>
  <c r="M49" i="24" s="1"/>
  <c r="M50" i="24" s="1"/>
  <c r="M51" i="24" s="1"/>
  <c r="M52" i="24" s="1"/>
  <c r="M53" i="24" s="1"/>
  <c r="M54" i="24" s="1"/>
  <c r="M55" i="24" s="1"/>
  <c r="M56" i="24" s="1"/>
  <c r="M57" i="24" s="1"/>
  <c r="M58" i="24" s="1"/>
  <c r="M59" i="24" s="1"/>
  <c r="M60" i="24" s="1"/>
  <c r="M61" i="24" s="1"/>
  <c r="M62" i="24" s="1"/>
  <c r="M63" i="24" s="1"/>
  <c r="M64" i="24" s="1"/>
  <c r="M65" i="24" s="1"/>
  <c r="M66" i="24" s="1"/>
  <c r="M67" i="24" s="1"/>
  <c r="M68" i="24" s="1"/>
  <c r="M69" i="24" s="1"/>
  <c r="M70" i="24" s="1"/>
  <c r="M71" i="24" s="1"/>
  <c r="M72" i="24" s="1"/>
  <c r="M73" i="24" s="1"/>
  <c r="M74" i="24" s="1"/>
  <c r="M75" i="24" s="1"/>
  <c r="M76" i="24" s="1"/>
  <c r="M77" i="24" s="1"/>
  <c r="M78" i="24" s="1"/>
  <c r="M79" i="24" s="1"/>
  <c r="M80" i="24" s="1"/>
  <c r="M81" i="24" s="1"/>
  <c r="M82" i="24" s="1"/>
  <c r="M83" i="24" s="1"/>
  <c r="M84" i="24" s="1"/>
  <c r="M85" i="24" s="1"/>
  <c r="M86" i="24" s="1"/>
  <c r="M87" i="24" s="1"/>
  <c r="M88" i="24" s="1"/>
  <c r="M89" i="24" s="1"/>
  <c r="M90" i="24" s="1"/>
  <c r="M91" i="24" s="1"/>
  <c r="M92" i="24" s="1"/>
  <c r="M93" i="24" s="1"/>
  <c r="M94" i="24" s="1"/>
  <c r="M95" i="24" s="1"/>
  <c r="M96" i="24" s="1"/>
  <c r="M97" i="24" s="1"/>
  <c r="M98" i="24" s="1"/>
  <c r="M99" i="24" s="1"/>
  <c r="M100" i="24" s="1"/>
  <c r="M101" i="24" s="1"/>
  <c r="M102" i="24" s="1"/>
  <c r="M103" i="24" s="1"/>
  <c r="M104" i="24" s="1"/>
  <c r="M105" i="24" s="1"/>
  <c r="M106" i="24" s="1"/>
  <c r="M107" i="24" s="1"/>
  <c r="M108" i="24" s="1"/>
  <c r="M109" i="24" s="1"/>
  <c r="M110" i="24" s="1"/>
  <c r="M111" i="24" s="1"/>
  <c r="L8" i="24"/>
  <c r="K8" i="24"/>
  <c r="M20" i="23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9" i="23"/>
  <c r="M18" i="23"/>
  <c r="M17" i="23"/>
  <c r="M16" i="23"/>
  <c r="M15" i="23"/>
  <c r="M14" i="23"/>
  <c r="M13" i="23"/>
  <c r="M12" i="23"/>
  <c r="M12" i="22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M72" i="22" s="1"/>
  <c r="M73" i="22" s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M84" i="22" s="1"/>
  <c r="M85" i="22" s="1"/>
  <c r="M86" i="22" s="1"/>
  <c r="M87" i="22" s="1"/>
  <c r="M88" i="22" s="1"/>
  <c r="M89" i="22" s="1"/>
  <c r="M90" i="22" s="1"/>
  <c r="M91" i="22" s="1"/>
  <c r="M92" i="22" s="1"/>
  <c r="M93" i="22" s="1"/>
  <c r="M94" i="22" s="1"/>
  <c r="M95" i="22" s="1"/>
  <c r="M96" i="22" s="1"/>
  <c r="M97" i="22" s="1"/>
  <c r="M98" i="22" s="1"/>
  <c r="M99" i="22" s="1"/>
  <c r="M100" i="22" s="1"/>
  <c r="M101" i="22" s="1"/>
  <c r="M102" i="22" s="1"/>
  <c r="M103" i="22" s="1"/>
  <c r="M104" i="22" s="1"/>
  <c r="M105" i="22" s="1"/>
  <c r="M106" i="22" s="1"/>
  <c r="M107" i="22" s="1"/>
  <c r="M108" i="22" s="1"/>
  <c r="M109" i="22" s="1"/>
  <c r="M110" i="22" s="1"/>
  <c r="M111" i="22" s="1"/>
  <c r="L8" i="22"/>
  <c r="K8" i="22"/>
  <c r="M12" i="19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M84" i="19" s="1"/>
  <c r="M85" i="19" s="1"/>
  <c r="M86" i="19" s="1"/>
  <c r="M87" i="19" s="1"/>
  <c r="M88" i="19" s="1"/>
  <c r="M89" i="19" s="1"/>
  <c r="M90" i="19" s="1"/>
  <c r="M91" i="19" s="1"/>
  <c r="M92" i="19" s="1"/>
  <c r="M93" i="19" s="1"/>
  <c r="M94" i="19" s="1"/>
  <c r="M95" i="19" s="1"/>
  <c r="M96" i="19" s="1"/>
  <c r="M97" i="19" s="1"/>
  <c r="M98" i="19" s="1"/>
  <c r="M99" i="19" s="1"/>
  <c r="M100" i="19" s="1"/>
  <c r="M101" i="19" s="1"/>
  <c r="M102" i="19" s="1"/>
  <c r="M103" i="19" s="1"/>
  <c r="M104" i="19" s="1"/>
  <c r="M105" i="19" s="1"/>
  <c r="M106" i="19" s="1"/>
  <c r="M107" i="19" s="1"/>
  <c r="M108" i="19" s="1"/>
  <c r="M109" i="19" s="1"/>
  <c r="M110" i="19" s="1"/>
  <c r="M111" i="19" s="1"/>
  <c r="L8" i="19"/>
  <c r="K8" i="19"/>
  <c r="M13" i="15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L9" i="15"/>
  <c r="K9" i="15"/>
  <c r="M12" i="14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M68" i="14" s="1"/>
  <c r="M69" i="14" s="1"/>
  <c r="M70" i="14" s="1"/>
  <c r="M71" i="14" s="1"/>
  <c r="M72" i="14" s="1"/>
  <c r="M73" i="14" s="1"/>
  <c r="M74" i="14" s="1"/>
  <c r="M75" i="14" s="1"/>
  <c r="M76" i="14" s="1"/>
  <c r="M77" i="14" s="1"/>
  <c r="M78" i="14" s="1"/>
  <c r="M79" i="14" s="1"/>
  <c r="M80" i="14" s="1"/>
  <c r="M81" i="14" s="1"/>
  <c r="M82" i="14" s="1"/>
  <c r="M83" i="14" s="1"/>
  <c r="M84" i="14" s="1"/>
  <c r="M85" i="14" s="1"/>
  <c r="M86" i="14" s="1"/>
  <c r="M87" i="14" s="1"/>
  <c r="M88" i="14" s="1"/>
  <c r="M89" i="14" s="1"/>
  <c r="M90" i="14" s="1"/>
  <c r="M91" i="14" s="1"/>
  <c r="M92" i="14" s="1"/>
  <c r="M93" i="14" s="1"/>
  <c r="M94" i="14" s="1"/>
  <c r="M95" i="14" s="1"/>
  <c r="M96" i="14" s="1"/>
  <c r="M97" i="14" s="1"/>
  <c r="M98" i="14" s="1"/>
  <c r="M99" i="14" s="1"/>
  <c r="M100" i="14" s="1"/>
  <c r="M101" i="14" s="1"/>
  <c r="M102" i="14" s="1"/>
  <c r="M103" i="14" s="1"/>
  <c r="M104" i="14" s="1"/>
  <c r="M105" i="14" s="1"/>
  <c r="M106" i="14" s="1"/>
  <c r="M107" i="14" s="1"/>
  <c r="M108" i="14" s="1"/>
  <c r="M109" i="14" s="1"/>
  <c r="M110" i="14" s="1"/>
  <c r="M111" i="14" s="1"/>
  <c r="L8" i="14"/>
  <c r="K8" i="14"/>
  <c r="L8" i="13"/>
  <c r="K8" i="13"/>
  <c r="M12" i="12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L8" i="12"/>
  <c r="K8" i="12"/>
  <c r="M12" i="1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M103" i="11" s="1"/>
  <c r="M104" i="11" s="1"/>
  <c r="M105" i="11" s="1"/>
  <c r="M106" i="11" s="1"/>
  <c r="M107" i="11" s="1"/>
  <c r="M108" i="11" s="1"/>
  <c r="M109" i="11" s="1"/>
  <c r="M110" i="11" s="1"/>
  <c r="M111" i="11" s="1"/>
  <c r="L8" i="11"/>
  <c r="K8" i="11"/>
  <c r="M12" i="10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L8" i="10"/>
  <c r="K8" i="10"/>
  <c r="M29" i="15" l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M55" i="15" s="1"/>
  <c r="M56" i="15" s="1"/>
  <c r="M57" i="15" s="1"/>
  <c r="M58" i="15" s="1"/>
  <c r="M59" i="15" s="1"/>
  <c r="M60" i="15" s="1"/>
  <c r="M61" i="15" s="1"/>
  <c r="M62" i="15" s="1"/>
  <c r="M63" i="15" s="1"/>
  <c r="M64" i="15" s="1"/>
  <c r="M65" i="15" s="1"/>
  <c r="M66" i="15" s="1"/>
  <c r="M67" i="15" s="1"/>
  <c r="M68" i="15" s="1"/>
  <c r="M69" i="15" s="1"/>
  <c r="M70" i="15" s="1"/>
  <c r="M71" i="15" s="1"/>
  <c r="M72" i="15" s="1"/>
  <c r="M73" i="15" s="1"/>
  <c r="M74" i="15" s="1"/>
  <c r="M75" i="15" s="1"/>
  <c r="M76" i="15" s="1"/>
  <c r="M77" i="15" s="1"/>
  <c r="M78" i="15" s="1"/>
  <c r="M79" i="15" s="1"/>
  <c r="M80" i="15" s="1"/>
  <c r="M81" i="15" s="1"/>
  <c r="M82" i="15" s="1"/>
  <c r="M83" i="15" s="1"/>
  <c r="M84" i="15" s="1"/>
  <c r="M85" i="15" s="1"/>
  <c r="M86" i="15" s="1"/>
  <c r="M87" i="15" s="1"/>
  <c r="M88" i="15" s="1"/>
  <c r="M89" i="15" s="1"/>
  <c r="M90" i="15" s="1"/>
  <c r="M91" i="15" s="1"/>
  <c r="M92" i="15" s="1"/>
  <c r="M93" i="15" s="1"/>
  <c r="M94" i="15" s="1"/>
  <c r="M95" i="15" s="1"/>
  <c r="M96" i="15" s="1"/>
  <c r="M97" i="15" s="1"/>
  <c r="M98" i="15" s="1"/>
  <c r="M99" i="15" s="1"/>
  <c r="M100" i="15" s="1"/>
  <c r="M101" i="15" s="1"/>
  <c r="M102" i="15" s="1"/>
  <c r="M103" i="15" s="1"/>
  <c r="M104" i="15" s="1"/>
  <c r="M105" i="15" s="1"/>
  <c r="M106" i="15" s="1"/>
  <c r="M107" i="15" s="1"/>
  <c r="M108" i="15" s="1"/>
  <c r="M109" i="15" s="1"/>
  <c r="M110" i="15" s="1"/>
  <c r="M111" i="15" s="1"/>
  <c r="M112" i="15" s="1"/>
  <c r="M36" i="10"/>
  <c r="M37" i="10" s="1"/>
  <c r="M38" i="10" s="1"/>
  <c r="M39" i="10" s="1"/>
  <c r="M40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M88" i="10" s="1"/>
  <c r="M89" i="10" s="1"/>
  <c r="M90" i="10" s="1"/>
  <c r="M91" i="10" s="1"/>
  <c r="M92" i="10" s="1"/>
  <c r="M93" i="10" s="1"/>
  <c r="M94" i="10" s="1"/>
  <c r="M95" i="10" s="1"/>
  <c r="M96" i="10" s="1"/>
  <c r="M97" i="10" s="1"/>
  <c r="M98" i="10" s="1"/>
  <c r="M99" i="10" s="1"/>
  <c r="M100" i="10" s="1"/>
  <c r="M101" i="10" s="1"/>
  <c r="M102" i="10" s="1"/>
  <c r="M103" i="10" s="1"/>
  <c r="M104" i="10" s="1"/>
  <c r="M105" i="10" s="1"/>
  <c r="M106" i="10" s="1"/>
  <c r="M107" i="10" s="1"/>
  <c r="M108" i="10" s="1"/>
  <c r="M109" i="10" s="1"/>
  <c r="M110" i="10" s="1"/>
  <c r="M38" i="12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63" i="12" s="1"/>
  <c r="M64" i="12" s="1"/>
  <c r="M65" i="12" s="1"/>
  <c r="M66" i="12" s="1"/>
  <c r="M67" i="12" s="1"/>
  <c r="M68" i="12" s="1"/>
  <c r="M69" i="12" s="1"/>
  <c r="M70" i="12" s="1"/>
  <c r="M71" i="12" s="1"/>
  <c r="M72" i="12" s="1"/>
  <c r="M73" i="12" s="1"/>
  <c r="M74" i="12" s="1"/>
  <c r="M75" i="12" s="1"/>
  <c r="M76" i="12" s="1"/>
  <c r="M77" i="12" s="1"/>
  <c r="M78" i="12" s="1"/>
  <c r="M79" i="12" s="1"/>
  <c r="M80" i="12" s="1"/>
  <c r="M81" i="12" s="1"/>
  <c r="M82" i="12" s="1"/>
  <c r="M83" i="12" s="1"/>
  <c r="M84" i="12" s="1"/>
  <c r="M85" i="12" s="1"/>
  <c r="M86" i="12" s="1"/>
  <c r="M87" i="12" s="1"/>
  <c r="M88" i="12" s="1"/>
  <c r="M89" i="12" s="1"/>
  <c r="M90" i="12" s="1"/>
  <c r="M91" i="12" s="1"/>
  <c r="M92" i="12" s="1"/>
  <c r="M93" i="12" s="1"/>
  <c r="M94" i="12" s="1"/>
  <c r="M95" i="12" s="1"/>
  <c r="M96" i="12" s="1"/>
  <c r="M97" i="12" s="1"/>
  <c r="M98" i="12" s="1"/>
  <c r="M99" i="12" s="1"/>
  <c r="M100" i="12" s="1"/>
  <c r="M101" i="12" s="1"/>
  <c r="M102" i="12" s="1"/>
  <c r="M103" i="12" s="1"/>
  <c r="M104" i="12" s="1"/>
  <c r="M105" i="12" s="1"/>
  <c r="M106" i="12" s="1"/>
  <c r="M107" i="12" s="1"/>
  <c r="M108" i="12" s="1"/>
  <c r="M109" i="12" s="1"/>
  <c r="M110" i="12" s="1"/>
  <c r="M39" i="25"/>
  <c r="M40" i="25" s="1"/>
  <c r="M41" i="25" s="1"/>
  <c r="M42" i="25" s="1"/>
  <c r="M43" i="25" s="1"/>
  <c r="M44" i="25" s="1"/>
  <c r="M45" i="25" s="1"/>
  <c r="M8" i="19"/>
  <c r="M8" i="26"/>
  <c r="M8" i="14"/>
  <c r="M8" i="13"/>
  <c r="M8" i="25"/>
  <c r="M8" i="10"/>
  <c r="M9" i="15"/>
  <c r="M8" i="22"/>
  <c r="M8" i="24"/>
  <c r="M8" i="28"/>
  <c r="M8" i="12"/>
  <c r="M8" i="11"/>
  <c r="M46" i="25" l="1"/>
  <c r="M47" i="25" s="1"/>
  <c r="M48" i="25" s="1"/>
  <c r="M49" i="25" s="1"/>
  <c r="M50" i="25" s="1"/>
  <c r="M51" i="25" s="1"/>
  <c r="M52" i="25" s="1"/>
  <c r="M53" i="25" s="1"/>
  <c r="M54" i="25" s="1"/>
  <c r="M56" i="25" s="1"/>
  <c r="M57" i="25" s="1"/>
  <c r="M58" i="25" s="1"/>
  <c r="M59" i="25" s="1"/>
  <c r="M60" i="25" s="1"/>
  <c r="M61" i="25" s="1"/>
  <c r="M62" i="25" s="1"/>
  <c r="M63" i="25" s="1"/>
  <c r="M64" i="25" s="1"/>
  <c r="M65" i="25" s="1"/>
  <c r="M66" i="25" s="1"/>
  <c r="M67" i="25" s="1"/>
  <c r="M68" i="25" s="1"/>
  <c r="M69" i="25" s="1"/>
  <c r="M70" i="25" s="1"/>
  <c r="M71" i="25" s="1"/>
  <c r="M72" i="25" s="1"/>
  <c r="M73" i="25" s="1"/>
  <c r="M74" i="25" s="1"/>
  <c r="M75" i="25" s="1"/>
  <c r="M76" i="25" s="1"/>
  <c r="M77" i="25" s="1"/>
  <c r="M78" i="25" s="1"/>
  <c r="M79" i="25" s="1"/>
  <c r="M80" i="25" s="1"/>
  <c r="M81" i="25" s="1"/>
  <c r="M82" i="25" s="1"/>
  <c r="M83" i="25" s="1"/>
  <c r="M84" i="25" s="1"/>
  <c r="M85" i="25" s="1"/>
  <c r="M86" i="25" s="1"/>
  <c r="M87" i="25" s="1"/>
  <c r="M88" i="25" s="1"/>
  <c r="M89" i="25" s="1"/>
  <c r="M90" i="25" s="1"/>
  <c r="M91" i="25" s="1"/>
  <c r="M92" i="25" s="1"/>
  <c r="M93" i="25" s="1"/>
  <c r="M94" i="25" s="1"/>
  <c r="M95" i="25" s="1"/>
  <c r="M96" i="25" s="1"/>
  <c r="M97" i="25" s="1"/>
  <c r="M98" i="25" s="1"/>
  <c r="M99" i="25" s="1"/>
  <c r="M100" i="25" s="1"/>
  <c r="M101" i="25" s="1"/>
  <c r="M102" i="25" s="1"/>
  <c r="M103" i="25" s="1"/>
  <c r="M104" i="25" s="1"/>
  <c r="M105" i="25" s="1"/>
  <c r="M106" i="25" s="1"/>
  <c r="M107" i="25" s="1"/>
  <c r="M108" i="25" s="1"/>
  <c r="M109" i="25" s="1"/>
  <c r="M110" i="25" s="1"/>
  <c r="M5" i="2" l="1"/>
  <c r="G5" i="2"/>
  <c r="I5" i="2" s="1"/>
  <c r="F5" i="2"/>
  <c r="D5" i="2"/>
  <c r="C5" i="2"/>
  <c r="M14" i="3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L21" authorId="0" shapeId="0" xr:uid="{39C62836-A220-4D8E-A44F-370A6618BF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ادخال خصم لتصفير الحساب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" authorId="0" shapeId="0" xr:uid="{2165DE30-5458-4242-B527-189F3546E8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0592888762
</t>
        </r>
      </text>
    </comment>
  </commentList>
</comments>
</file>

<file path=xl/sharedStrings.xml><?xml version="1.0" encoding="utf-8"?>
<sst xmlns="http://schemas.openxmlformats.org/spreadsheetml/2006/main" count="3207" uniqueCount="1117">
  <si>
    <t>الاسم</t>
  </si>
  <si>
    <t>الاقامه</t>
  </si>
  <si>
    <t>السيارة</t>
  </si>
  <si>
    <t>طبيعة العمل</t>
  </si>
  <si>
    <t>ملاحظات</t>
  </si>
  <si>
    <t>من طرف</t>
  </si>
  <si>
    <t>الجوال</t>
  </si>
  <si>
    <t>فترة</t>
  </si>
  <si>
    <t>شهريا</t>
  </si>
  <si>
    <t>سائق شاحنة له</t>
  </si>
  <si>
    <t>ابوبيان</t>
  </si>
  <si>
    <t>م</t>
  </si>
  <si>
    <t>التاريخ</t>
  </si>
  <si>
    <t>البيان</t>
  </si>
  <si>
    <t>مسدد الى تاريخ</t>
  </si>
  <si>
    <t>مدين</t>
  </si>
  <si>
    <t>دائن</t>
  </si>
  <si>
    <t>الرصيد</t>
  </si>
  <si>
    <t>اخر تاريخ سداد</t>
  </si>
  <si>
    <t>تامين</t>
  </si>
  <si>
    <t>مبلغ كاش قيمة تغيير عملة مقطوعه</t>
  </si>
  <si>
    <t>بالونات من العمري</t>
  </si>
  <si>
    <t>مساعد غمارة</t>
  </si>
  <si>
    <t>قديم</t>
  </si>
  <si>
    <t>بطارية براد</t>
  </si>
  <si>
    <t>اصلاح ورشة أنور</t>
  </si>
  <si>
    <t>خطاب غرفة تجارية</t>
  </si>
  <si>
    <t>ثلاجة</t>
  </si>
  <si>
    <t>محمد احمد اطرش</t>
  </si>
  <si>
    <t>كشف السائقين</t>
  </si>
  <si>
    <t>تامين طبي</t>
  </si>
  <si>
    <t>رسوم جوازات</t>
  </si>
  <si>
    <t>كارت عمل</t>
  </si>
  <si>
    <t>تعقيب</t>
  </si>
  <si>
    <t>مبايعة</t>
  </si>
  <si>
    <t>كارت تشغيل</t>
  </si>
  <si>
    <t>كاش الى ابوبيان</t>
  </si>
  <si>
    <t>يدير عمل شاحنات خاص به</t>
  </si>
  <si>
    <t>أسامة الأشقر</t>
  </si>
  <si>
    <t>محمد اطرش</t>
  </si>
  <si>
    <t>0550125057</t>
  </si>
  <si>
    <t>على الكفاله / لديه شاحنة على اسطول الخليج</t>
  </si>
  <si>
    <t>طباعه استمارة مع مستخدم فعلي</t>
  </si>
  <si>
    <t>طباعة إقامة</t>
  </si>
  <si>
    <t>خروج و عودة من الجوازات</t>
  </si>
  <si>
    <t>عبدالرزاق أحمد</t>
  </si>
  <si>
    <t>0531842166</t>
  </si>
  <si>
    <t>دفعة 1 تحت حساب النقل</t>
  </si>
  <si>
    <t>سداد مخالفات</t>
  </si>
  <si>
    <t>تامين السيارة</t>
  </si>
  <si>
    <t>رسوم نقل</t>
  </si>
  <si>
    <t>بدل فاقد</t>
  </si>
  <si>
    <t>اتعاب معقب</t>
  </si>
  <si>
    <t>كارت ميزان</t>
  </si>
  <si>
    <t>دفعة 2 تحت حساب النقل</t>
  </si>
  <si>
    <t>سداد رسوم نقل كفالة / العامل مسدد من قبل 600</t>
  </si>
  <si>
    <t>دفعة 3 تحت حساب النقل</t>
  </si>
  <si>
    <t>سداد رسوم خروج وعودة متعددة 5 أشهر</t>
  </si>
  <si>
    <t>تحويل الى معقب لعمل تفويض دولي</t>
  </si>
  <si>
    <t>طباعه إقامة</t>
  </si>
  <si>
    <t>خروج وعودة متعدده سنه</t>
  </si>
  <si>
    <t>دفعه من التجديد وحساب مستحق سابق</t>
  </si>
  <si>
    <t>اديب محمد</t>
  </si>
  <si>
    <t>0500822670</t>
  </si>
  <si>
    <t>سداد مخالفات مرور</t>
  </si>
  <si>
    <t>سداد رسوم نقل كفالة / العامل مسدد من قبل 400</t>
  </si>
  <si>
    <t>قيمة حادث مروري</t>
  </si>
  <si>
    <t>تحويل الى حساب محمد الشيخو</t>
  </si>
  <si>
    <t>خروج وعودة من رصيد على اقامته</t>
  </si>
  <si>
    <t>عصام الريح</t>
  </si>
  <si>
    <t>0509458267</t>
  </si>
  <si>
    <t>3656 - 4383</t>
  </si>
  <si>
    <t>مبلغ تحت الحساب</t>
  </si>
  <si>
    <t>تصديق خطاب غرفة تجارية</t>
  </si>
  <si>
    <t>دفعه 2 تحت الحساب</t>
  </si>
  <si>
    <t>سالم الحميدي</t>
  </si>
  <si>
    <t>0530232275</t>
  </si>
  <si>
    <t>أبو عبدالله السوري</t>
  </si>
  <si>
    <t>عبده دقماق</t>
  </si>
  <si>
    <t>0507318797</t>
  </si>
  <si>
    <t>دفعة تحت الحساب</t>
  </si>
  <si>
    <t>مبايعه</t>
  </si>
  <si>
    <t>اتعاب</t>
  </si>
  <si>
    <t>خطاب مصدق</t>
  </si>
  <si>
    <t>استماره بدل فاقد</t>
  </si>
  <si>
    <t>بدل ختم البائع</t>
  </si>
  <si>
    <t>مهند</t>
  </si>
  <si>
    <t>نقل مؤقت</t>
  </si>
  <si>
    <t>محمد مثنى</t>
  </si>
  <si>
    <t>0556805501</t>
  </si>
  <si>
    <t>فيصل رمضان</t>
  </si>
  <si>
    <t>على الكفاله / نقل مؤقت لحين الحصول على عمل</t>
  </si>
  <si>
    <t>رسوم نقل كفاله</t>
  </si>
  <si>
    <t>قيمة كارت عمل للتجديد</t>
  </si>
  <si>
    <t>طباعه أقامه مع العائلة</t>
  </si>
  <si>
    <t>مرعي بركات</t>
  </si>
  <si>
    <t>0530791482</t>
  </si>
  <si>
    <t>يعمل براتب 2500</t>
  </si>
  <si>
    <t>على الكفاله / يعمل بالراتب فتره مؤقتة لحين الانتهاء من اصلاح سيارته / لم يتم احتساب كفاله</t>
  </si>
  <si>
    <t>سداد رسوم نقل كفاله ( تم الاسترجاع )</t>
  </si>
  <si>
    <t>سداد رسوم اشتراك جهاز تتبع مع التحويل</t>
  </si>
  <si>
    <t>نقل ملكيه مع بدل فاقد</t>
  </si>
  <si>
    <t>رسوم كارت تشغيل</t>
  </si>
  <si>
    <t>مخالفة منع</t>
  </si>
  <si>
    <t>عماد التقي</t>
  </si>
  <si>
    <t>0536124432</t>
  </si>
  <si>
    <t>ليس على الكفاله /لديه شاحنة على اسطول الخليج</t>
  </si>
  <si>
    <t>محمد الأحمد</t>
  </si>
  <si>
    <t>0554671238</t>
  </si>
  <si>
    <t>مخالفه عدم وجود تامين 7634</t>
  </si>
  <si>
    <t>تفويض دولي</t>
  </si>
  <si>
    <t>رسوم سنوية من 01 / 07 / 1443 الى 01 / 07 / 1444</t>
  </si>
  <si>
    <t>قائمة بالعماله الخارجية</t>
  </si>
  <si>
    <t>تاريخ الحساب</t>
  </si>
  <si>
    <t>ملاحظات التواصل</t>
  </si>
  <si>
    <t>سلفة من الراتب تم تحويلها الى مهند</t>
  </si>
  <si>
    <t>سداد مخالفات شهر مارس</t>
  </si>
  <si>
    <t>راتب شهر مارس 6 أيام</t>
  </si>
  <si>
    <t>راتب شهر ابريل</t>
  </si>
  <si>
    <t>راتب شهر مايو</t>
  </si>
  <si>
    <t>سداد مديونية</t>
  </si>
  <si>
    <t>مروان ياسين</t>
  </si>
  <si>
    <t>حمل من جدة الى دبي</t>
  </si>
  <si>
    <t>حمل من الدمام الى جدة</t>
  </si>
  <si>
    <t>سداد مخالفات على اقامته</t>
  </si>
  <si>
    <t>كارت عمل 3 شهور</t>
  </si>
  <si>
    <t>حمل من الرياض الى جدة</t>
  </si>
  <si>
    <t>حمل من الرياض الى الدمام</t>
  </si>
  <si>
    <t>رسوم تاشيره متعدده 3 شهور</t>
  </si>
  <si>
    <t>رسوم جوازات 3 شهور</t>
  </si>
  <si>
    <t>مصطفى يوسف</t>
  </si>
  <si>
    <t>دفعة من معامله النقل والسيارات</t>
  </si>
  <si>
    <t>0500463982</t>
  </si>
  <si>
    <t>سداد مخالفه وقوف على اقامته</t>
  </si>
  <si>
    <t>فحص السياره</t>
  </si>
  <si>
    <t>سداد رسوم تجديد مع غرامة</t>
  </si>
  <si>
    <t>سداد كارت عمل</t>
  </si>
  <si>
    <t>مبلغ من ابوبيان</t>
  </si>
  <si>
    <t>جهاز تتبع</t>
  </si>
  <si>
    <t>سمكرة</t>
  </si>
  <si>
    <t>كاش من ابوبيان</t>
  </si>
  <si>
    <t>شراء اونلاين</t>
  </si>
  <si>
    <t>تامين 1738</t>
  </si>
  <si>
    <t>نقل مع الرسوم + مبايعه + تعقيب 1738</t>
  </si>
  <si>
    <t>تجديد مع الرسوم + تعقيب 1738</t>
  </si>
  <si>
    <t>رسوم تحويل الى عام 1738</t>
  </si>
  <si>
    <t>عبدالرزاق حيلاني</t>
  </si>
  <si>
    <t>على الكفاله /لديه شاحنة على اسطول الخليج</t>
  </si>
  <si>
    <t>على الكفاله /جار نقل شاحنة على اسطول الخليج</t>
  </si>
  <si>
    <t>شراء قطع غيار لسياره ابويل6977 وقت التعطل طريق مكه</t>
  </si>
  <si>
    <t>فحص براد 6316 عند دوغان</t>
  </si>
  <si>
    <t>جالون زيت ماكينة</t>
  </si>
  <si>
    <t>رسوم طباعه مستخدم</t>
  </si>
  <si>
    <t>اتعاب تحويل الى نقل عام</t>
  </si>
  <si>
    <t>استيكر</t>
  </si>
  <si>
    <t>استرجاع مبلغ لابوبيان</t>
  </si>
  <si>
    <t>اصلاح كهرباء عند ورشة انس</t>
  </si>
  <si>
    <t>0559267482</t>
  </si>
  <si>
    <t>رسوم خروج وعودة متعدده 4 شهور + اتعاب المكتب + نقل معلومات</t>
  </si>
  <si>
    <t>دفعة من مديونية سابقة</t>
  </si>
  <si>
    <t>دفعه من مديونية سابقة</t>
  </si>
  <si>
    <t>قيمة استيكر معلومات ترخيص</t>
  </si>
  <si>
    <t>عز الدين المسالمه</t>
  </si>
  <si>
    <t>0535172340</t>
  </si>
  <si>
    <t>مخالفة حزام 5782</t>
  </si>
  <si>
    <t>تفويض دولي  6 شهور الى تاريخ 3 / 6 / 1444</t>
  </si>
  <si>
    <t>سداد غارمة تأخير في المينا</t>
  </si>
  <si>
    <t>اصلاح السياره عند أنور</t>
  </si>
  <si>
    <t>كاش من ابوبيان و محمد</t>
  </si>
  <si>
    <t>تامين خالص حسابه</t>
  </si>
  <si>
    <t>تفويض دولي الى 7 / 2 / 1444</t>
  </si>
  <si>
    <t>شراء مضخة ديزل الى سواق هندي تبعنا</t>
  </si>
  <si>
    <t>دفعه من نقل وتجديد السياره 2672</t>
  </si>
  <si>
    <t>تحويل الى لبنان</t>
  </si>
  <si>
    <t>دفعه من رسوم سنوية 3 اشهر من 05 / 07 / 1443 الى 05 / 10 / 1443</t>
  </si>
  <si>
    <t>دفعه من رسوم سنوية 3 اشهر من 05 / 10 / 1443 الى 05 / 01 / 1444</t>
  </si>
  <si>
    <t>رسوم سنوية من 05 / 07 / 1443 الى 05 / 07 / 1444</t>
  </si>
  <si>
    <t>تحويل على اسطول العرب 100</t>
  </si>
  <si>
    <t>مخالفات وقوف على 3656 + 4383</t>
  </si>
  <si>
    <t>تحويل تصفية حساب ( تم تصفيه الحساب وبيع سياره 6891 الى شخص اخر وبدء حساب جديد اسفله )</t>
  </si>
  <si>
    <t>قيمة كشف حساب صيانة 2672</t>
  </si>
  <si>
    <t>مستحقات</t>
  </si>
  <si>
    <t>عمود1</t>
  </si>
  <si>
    <t>عمود2</t>
  </si>
  <si>
    <t>عمود3</t>
  </si>
  <si>
    <t>خدمات عامة</t>
  </si>
  <si>
    <t>رسوم من 01 / 05 / 1442 الى  01 / 05 / 1443</t>
  </si>
  <si>
    <t>رسوم من 01 / 05 / 1443 الى  01 / 01 / 1444</t>
  </si>
  <si>
    <t>دفعه من الحساب - تم اضافتها للرسوم</t>
  </si>
  <si>
    <t>تحويل قيمة حمل الى اديب / تم اضافته للرسوم</t>
  </si>
  <si>
    <t>كاش من اديب / تم اضافته للرسوم</t>
  </si>
  <si>
    <t>تحويل قيمة مخالفتين</t>
  </si>
  <si>
    <t>مستحقات 12 شهر من 01 / 12 / 1443 الي 1 / 12 / 1444</t>
  </si>
  <si>
    <t>رسوم 12 شهر من 22 / 11 / 1443 الى 22 / 11 / 1444</t>
  </si>
  <si>
    <t>كارت عمل + رسوم جوازات 6 اشهر</t>
  </si>
  <si>
    <t>دفعه من تجديد 6 اشهر</t>
  </si>
  <si>
    <t>عدد 2 بوستر + 2 سويتش + 2 مساحات + بلف الراجع + 2 دينمو زجاج + شرز دينمو + شغل يد ورشة أنور</t>
  </si>
  <si>
    <t>2عمود ميزانيه+بلف ميزان ورشة أنور</t>
  </si>
  <si>
    <t>كاش من أبو يس الى ابوبيان</t>
  </si>
  <si>
    <t>كاش من أبو يس الى احمد سلامه ( 1200 دولا تعادل 4500 ريال )</t>
  </si>
  <si>
    <t>تجديد 6 اشهر ( كارت عمل 4850 + جوازات 325 )</t>
  </si>
  <si>
    <t>تحديث معلومات الجواز</t>
  </si>
  <si>
    <t>دفعه من تجديد الاقامه</t>
  </si>
  <si>
    <t>كارت عمل 12 شهر</t>
  </si>
  <si>
    <t>رسوم جوازات 12 شهور</t>
  </si>
  <si>
    <t>رسوم خروج وعودة 12 شهر</t>
  </si>
  <si>
    <t>تفويض دولي 6 شهر</t>
  </si>
  <si>
    <t>حمل من تبوك الى الرياض</t>
  </si>
  <si>
    <t>مصروف جده القصيم</t>
  </si>
  <si>
    <t>فرق تريب دمام - رياض - بريده - مدينة - جدة</t>
  </si>
  <si>
    <t>راتب يونيو - يوليو - أغسطس</t>
  </si>
  <si>
    <t>حمل من الدمام الى الأردن</t>
  </si>
  <si>
    <t>كاش من ابوبيان - حمل الدمام الاحساء</t>
  </si>
  <si>
    <t>كاش الى ابوبيان تحت الحساب</t>
  </si>
  <si>
    <t>مخالفه تنظيم سير رقم 831 + حزام رقم 1738</t>
  </si>
  <si>
    <t>معامله السيارات</t>
  </si>
  <si>
    <t xml:space="preserve">رسوم سنوية من 01 / 07 / 1443 الى 01 / 07 / 1444 - مدفوع 2000 الى ابوبيان وقت الاتفاق </t>
  </si>
  <si>
    <t>باقي رسوم سنوية من 01 / 07 / 1443 الى 01 / 07 / 1444 - تحويل 110</t>
  </si>
  <si>
    <t>نضال محمد</t>
  </si>
  <si>
    <t>مندوب نقل</t>
  </si>
  <si>
    <t>على الكفاله</t>
  </si>
  <si>
    <t>-</t>
  </si>
  <si>
    <t>0531850187</t>
  </si>
  <si>
    <t>رسوم 12 شهر من 1 / 8 / 1443 الى 1 / 8 / 1444</t>
  </si>
  <si>
    <t>قيمة بيع سياره أبو يس</t>
  </si>
  <si>
    <t>متأخر تحت التواصل</t>
  </si>
  <si>
    <t>تحديث معلومات جواز</t>
  </si>
  <si>
    <t>تفويض دولي شهر</t>
  </si>
  <si>
    <t>قيمة بيع السياره الخضراء</t>
  </si>
  <si>
    <t>سلفه للكشف الطبي</t>
  </si>
  <si>
    <t>بابو هندي</t>
  </si>
  <si>
    <t>0565523120</t>
  </si>
  <si>
    <t>ليس على الكفاله / يتبعه ( 2 ) عمال انيل كومار و جاستين</t>
  </si>
  <si>
    <t>متبقي من حساب اقامات وتاشيرات 3 عمال</t>
  </si>
  <si>
    <t>تاريخ بدأ انيل كومار ((( 01 / 11 / 1443 )))</t>
  </si>
  <si>
    <t>تاريخ بدأ  جاستن ((( 01 / 11 / 1443 )))</t>
  </si>
  <si>
    <t>مستحقات انيل 4 شهور من 1 / 11 / 1443 الى 1 / 03 / 1444</t>
  </si>
  <si>
    <t>مستحقات جاستن 4 شهور من 1 / 11 / 1443 الى 1 / 03 / 1444</t>
  </si>
  <si>
    <t>مقاولات</t>
  </si>
  <si>
    <t>خدمات</t>
  </si>
  <si>
    <t>دفعه من تجديد 3 شهور جاستن</t>
  </si>
  <si>
    <t>كارت عمل 3 شهور + تامين طبي + رسوم جوازات 3 شهور + غرامة جاستن</t>
  </si>
  <si>
    <t>سائق شاحنة</t>
  </si>
  <si>
    <t>كاش من ابوبيان - حمل الدمام جدة مناديل</t>
  </si>
  <si>
    <t>راتب شهر سبتمبر</t>
  </si>
  <si>
    <t>حمل جدة دمام امريكانا</t>
  </si>
  <si>
    <t>حمل مناديل دمام جدة</t>
  </si>
  <si>
    <t>تحويل الى فايز محمد عبدالرزاق</t>
  </si>
  <si>
    <t>قيمة شراء السياره الزرقاء 3228</t>
  </si>
  <si>
    <t xml:space="preserve">سداد مخالفات على ايهان </t>
  </si>
  <si>
    <t>نقل ملكية مرتين</t>
  </si>
  <si>
    <t>تامين مرتين</t>
  </si>
  <si>
    <t>تعقيب وزارة النقل</t>
  </si>
  <si>
    <t>تجديد كارت تشغيل 7353</t>
  </si>
  <si>
    <t>استلام قيمة  تجديدكارت تشغيل</t>
  </si>
  <si>
    <t>سلفة من احمد سلامه</t>
  </si>
  <si>
    <t>متأخر  - موضوعه مع ابوبيان</t>
  </si>
  <si>
    <t>احمد حجازي</t>
  </si>
  <si>
    <t>0535129367</t>
  </si>
  <si>
    <t>سداد مخالفه وقوف / تم السداد في 16 / 10</t>
  </si>
  <si>
    <t>سداد تمديد خ و عودة شهر / تم السداد في 16 / 10</t>
  </si>
  <si>
    <t>دفعه من رسوم  8 اشهر من 01 / 07 / 1443 الى 01 / 03 / 1444</t>
  </si>
  <si>
    <t>كارت عمل 3 شهور  + رسوم جوازات 3 شهور انيل كومار</t>
  </si>
  <si>
    <t>لوحات حواجز</t>
  </si>
  <si>
    <t>خ و عودة + تفويض دولي</t>
  </si>
  <si>
    <t>خطاب مصدق + خطاب نقل + كارت تشغيل - تم الدفع من مهند</t>
  </si>
  <si>
    <t>تقرير مقيم</t>
  </si>
  <si>
    <t>تحويل على اسطول الخليج 110 - 1400 ريال</t>
  </si>
  <si>
    <t>خروج وعودة متعدد 4 شهور من الجوازات</t>
  </si>
  <si>
    <t xml:space="preserve">تحويل قيمة تجديد استمارة سير / </t>
  </si>
  <si>
    <t>استرجاع رسوم باقي التجديد</t>
  </si>
  <si>
    <t>تجديد رخصة سير</t>
  </si>
  <si>
    <t>تاريخ نقل العامل والسياره 1 / 4 / 1444</t>
  </si>
  <si>
    <t>تامين 1300 + تجديد 1300 + 1350 نقل وتعقيب + 150 كارت تشغيل</t>
  </si>
  <si>
    <t>نفسه</t>
  </si>
  <si>
    <t>سداد رسوم تجديد رخصة سير</t>
  </si>
  <si>
    <t>دفعه من مديونية</t>
  </si>
  <si>
    <t>دفعه من تجديد 3 شهور انيل كومار</t>
  </si>
  <si>
    <t>تأشيرة زياره</t>
  </si>
  <si>
    <t>محمود درويش</t>
  </si>
  <si>
    <t>0537339335</t>
  </si>
  <si>
    <t>ياسر مقبل</t>
  </si>
  <si>
    <t>0552379915</t>
  </si>
  <si>
    <t>سائق شاحنه له</t>
  </si>
  <si>
    <t>ليس على الكفاله / لديه شاحنة على المؤسسة</t>
  </si>
  <si>
    <t>تفويض دولي 6 شهور</t>
  </si>
  <si>
    <t>دفعه من رسوم سنوية 3 اشهر من 05 / 01 / 1444 الى 05 / 04 / 1444</t>
  </si>
  <si>
    <t>قيمة ايجار حمل بحرين بوليصة 6415 تم خصمها عليه بالكامل</t>
  </si>
  <si>
    <t>اصدار بطاقه سائق</t>
  </si>
  <si>
    <t>لوحات اعتماد حواجز 900 دفع  لابوبيان 500 و 400 لاحمد</t>
  </si>
  <si>
    <t>تحويل على 110 لاقفال الحساب الى تاريخه</t>
  </si>
  <si>
    <t>قيمة 2 شهر من 1 / 4 / 1444 الى 1 / 6 / 1444</t>
  </si>
  <si>
    <t>مبلغ الى امير منصور باقي من قيمة الشاحنة /  تم الدفع</t>
  </si>
  <si>
    <t>ليس على الكفاله / لديه شاحنه على اسطول الخليج</t>
  </si>
  <si>
    <t>تجديد أقامه 6 + خ و ع متعدده 6  جوازات+ تفويض دولي 6 ش + مخالفات</t>
  </si>
  <si>
    <t>تحويل الى عبد القادر اطرش</t>
  </si>
  <si>
    <t>دفعه 5000 من مديونيه خدمات ومستحقات الى 1 / 9 / 1443</t>
  </si>
  <si>
    <t>خروج وعودة من الجوازات - تحويل على اسطول الخليج 110 - 1400 ريال</t>
  </si>
  <si>
    <t>تحويل على اسطول الخليج 110 - 1400 ريال - مستحقات الى 1 / 5 / 1444</t>
  </si>
  <si>
    <t>اصدار بطاقة سائق</t>
  </si>
  <si>
    <t>تاشيره زياره رشيد</t>
  </si>
  <si>
    <t>تجديد 3 شهور الى جاستن</t>
  </si>
  <si>
    <t>اصدار كارت سائق</t>
  </si>
  <si>
    <t>556761284</t>
  </si>
  <si>
    <t>بداية</t>
  </si>
  <si>
    <t>انوار 2008 سياره بالحوش</t>
  </si>
  <si>
    <t>كارت سائق</t>
  </si>
  <si>
    <t>دفعه من مديونية خدمات وقت نقل الكفاله</t>
  </si>
  <si>
    <t>سداد مخالفه إشارة</t>
  </si>
  <si>
    <t>رسوم مؤسسة 12 شهور من 01 / 07 / 1443 الى 01 / 07 / 1444</t>
  </si>
  <si>
    <t>رسوم مؤسسة 12 شهرمن 01 / 07 / 1443 الى 01 / 07 / 1444</t>
  </si>
  <si>
    <t>تجديد كارت التشغيل</t>
  </si>
  <si>
    <t>دفعه من المستحقات والخدمات مسلمه كاش الى محمد سلامه بجدة</t>
  </si>
  <si>
    <t>دفعه من مستحقات سداد الى 1 / 7 / 1444</t>
  </si>
  <si>
    <t xml:space="preserve">مبلغ متبقي من 1800 ريال تم تحويلها الى شركة فالرياض ومطلوب استردارها </t>
  </si>
  <si>
    <t>مخالفة وقوف 1272</t>
  </si>
  <si>
    <t>تجديد كارت ميزان</t>
  </si>
  <si>
    <t>تحويل الى شركة الأجهزة المتطوره لالغاء الاشتراك القديم</t>
  </si>
  <si>
    <t>تامين سياره</t>
  </si>
  <si>
    <t>رسوم  8 اشهر من 01 / 07 / 1443 الى 01 / 03 / 1444</t>
  </si>
  <si>
    <t>رسوم  6 اشهر من  01 / 03 / 1444 الى 01 / 09 / 1444</t>
  </si>
  <si>
    <t>تحت التواصل</t>
  </si>
  <si>
    <t>رسوم سنوية من 01 / 8 / 1443 الى 01 / 08 / 1444</t>
  </si>
  <si>
    <t>دفعه من رسوم سنوية من 01 / 8 / 1443 الى 01 / 08 / 1444</t>
  </si>
  <si>
    <t>تحويل على 110 قيمة كارت تشغيل + اقفال مستحقات الى 01 / 08 / 1444</t>
  </si>
  <si>
    <t>دفعه من المستحقات الى 1 / 8 / 1444</t>
  </si>
  <si>
    <t>دفعه من رسوم سنوية 3 اشهر من  05 / 04 / 1444 الى 05 / 07 / 1444</t>
  </si>
  <si>
    <t>رسوم 12 شهر  من 01 / 11 / 1443 الى  01 / 11 / 1444</t>
  </si>
  <si>
    <t>رسوم 12 شهر من 01 / 03 / 1444 الى 01 / 03 / 1445</t>
  </si>
  <si>
    <t>رسوم غسان 12 شهر من 01 / 04 / 1444 الى 01 / 04 / 1445</t>
  </si>
  <si>
    <t>أبو عبدالرحمن</t>
  </si>
  <si>
    <t xml:space="preserve"> 5645 / 9109</t>
  </si>
  <si>
    <t>تسجيل مستخدم فعلي على 5645</t>
  </si>
  <si>
    <t>تاريخ شراء السياره 9109 -  21 / 03 / 2022 - 18 / 08 / 1443</t>
  </si>
  <si>
    <t>دفعه من مديونية خدمات</t>
  </si>
  <si>
    <t>باقي من حساب شراء السياره</t>
  </si>
  <si>
    <t>تجديد 3 شهور الى انيل</t>
  </si>
  <si>
    <t>عقد مقاولات + ضريبة</t>
  </si>
  <si>
    <t>قيمة اسقاط لوحات 3666</t>
  </si>
  <si>
    <t>رسوم سنوية من 01 / 8 / 1444 الى 01 / 08 / 1445</t>
  </si>
  <si>
    <t>دفعه من مديونيه خدمات</t>
  </si>
  <si>
    <t>سداد رسوم خ وعودة شهرين</t>
  </si>
  <si>
    <t>مبلغ مسترد من السعودة لتتبع المركبات</t>
  </si>
  <si>
    <t>تحويل على 110 قيمة تركيب حساس تتبع و مستحقات شهر الى 1 / 7 / 1444</t>
  </si>
  <si>
    <t>دفعه من مديونية + تجديد جاستن</t>
  </si>
  <si>
    <t>دفعه اخيره من شراء السياره + تفاويض قديمه</t>
  </si>
  <si>
    <t>سداد مخالفه على المؤسسة / تم اضافتها للمستحقات</t>
  </si>
  <si>
    <t>سدلد مخالفه و تامين جديد</t>
  </si>
  <si>
    <t>رسوم سنوية من 01 / 07 / 1444 الى 01 / 07 / 1445</t>
  </si>
  <si>
    <t>قيمة تامين و مستحقات الى 1 / 7 / 1444 من النمله على ح 306 اجمالي 4800</t>
  </si>
  <si>
    <t>كاش 6150 / تجديد كارت تشغيل 150 + تامين 2400 + دفعه من رسوم الى 22 / 8 / 1444</t>
  </si>
  <si>
    <t>مبلغ محول عن طريق محمد صاحب مهند</t>
  </si>
  <si>
    <t>دفعه من التجديد</t>
  </si>
  <si>
    <t>كارت عمل 2425 + جوازات 413</t>
  </si>
  <si>
    <t>تامين 6787</t>
  </si>
  <si>
    <t>دفعه من مديونية الخدمات</t>
  </si>
  <si>
    <t>دفعه من مديونية مستحقات 5 شهور الى 1 / 9 / 1444</t>
  </si>
  <si>
    <t>تحويل على اسطول الخليج 110 - 1000 ريال - مستحقات الى 1 / 7 / 1444</t>
  </si>
  <si>
    <t>حمل امريكانا من جدة الى الدمام 6710</t>
  </si>
  <si>
    <t>حمل امريكانا من جدة الى الدمام 6746</t>
  </si>
  <si>
    <t>شغل السياره حتى 30 / 3 / 2023</t>
  </si>
  <si>
    <t>تامين بعلم ابوبيان</t>
  </si>
  <si>
    <t>حمل من جدة الى الدمام 6108</t>
  </si>
  <si>
    <t>سداد مخالفات على أقامه ابواحمد تخصم من جويل - وقت تمديد التاشيره</t>
  </si>
  <si>
    <t xml:space="preserve">تمديد خروج وعودة شهرين رسوم جوازات + ابشر </t>
  </si>
  <si>
    <t>حمل امريكانا  6934</t>
  </si>
  <si>
    <t>حملين مناديل من الدمام الى جدة</t>
  </si>
  <si>
    <t>حملين من الدمام الى جدة</t>
  </si>
  <si>
    <t>ليس على الكفاله / لديه 2 شاحنة على المؤسسة ( 5645 - 9109 )</t>
  </si>
  <si>
    <t>مستحقات 9109 -  18 / 8 / 1443 الى 18 / 8 / 1444</t>
  </si>
  <si>
    <t>مستحقات 9109 -  18 / 8 / 1444 الى 18 / 12 / 1445</t>
  </si>
  <si>
    <t>تاريخ شراء السياره 5645 -  15 / 10 / 2022 - 18 / 03 / 1444</t>
  </si>
  <si>
    <t>مستحقات 5645 -  18 / 03 / 1444 الى 18 / 12 / 1445</t>
  </si>
  <si>
    <t>تجديد استماره 1500 + مستحقات 5 شهور الى 01 / 08 / 1444</t>
  </si>
  <si>
    <t>دفعه 6 شهور من مستحقات الى تاريخ 1 / 2 / 1445</t>
  </si>
  <si>
    <t>دفعه من رسوم سنوية 3 اشهر من  05 / 07 / 1444 الى 05 / 10 / 1444</t>
  </si>
  <si>
    <t>رسوم سنوية من 05 / 07 / 1444 الى 05 / 07 / 1445</t>
  </si>
  <si>
    <t>إسماعيل إبراهيم</t>
  </si>
  <si>
    <t>0557845121</t>
  </si>
  <si>
    <t>متبقي من قيمة شراء السياره</t>
  </si>
  <si>
    <t>دفعه من مديونية السياره محوله من حساب فاتوره 175 عبدالله التركي</t>
  </si>
  <si>
    <t>تحويل قيمة حادث 3050</t>
  </si>
  <si>
    <t>مخالفه تامين رقم 0000 + مستحقات شهر الى 1 / 8 / 1444</t>
  </si>
  <si>
    <t>دفعه من مديونية خدمات ومستحقات 01 / 04 / 1444</t>
  </si>
  <si>
    <t>دفعه كاش قيمة 6 اشهر الى 01 / 01 / 1444</t>
  </si>
  <si>
    <t>سداد 6 شهر الى 1 / 06 / 1444</t>
  </si>
  <si>
    <t>قيمة تامين حادث 5950 ريال - سداد مستحقات الى 7 / 1445</t>
  </si>
  <si>
    <t>مخالفة عدم وجود وثيقة نقل</t>
  </si>
  <si>
    <t>تحويل في تاريخ 2 / 7 / 1444</t>
  </si>
  <si>
    <t>قيمة السياره</t>
  </si>
  <si>
    <t>تامين السياره</t>
  </si>
  <si>
    <t>فحص دوري اول مره</t>
  </si>
  <si>
    <t>فحص دوري ثاني مره</t>
  </si>
  <si>
    <t>صاجات حواجز</t>
  </si>
  <si>
    <t>استيكر فحص</t>
  </si>
  <si>
    <t>اصدار استماره ولوحات</t>
  </si>
  <si>
    <t>تلميع</t>
  </si>
  <si>
    <t>باقي حساب حفر الباطن</t>
  </si>
  <si>
    <t>تغيير زيت</t>
  </si>
  <si>
    <t>جاسم</t>
  </si>
  <si>
    <t>رسوم تجديد + تعقيب تجديد + تحويل + تامين</t>
  </si>
  <si>
    <t>دفعه 1 من قيمة السياره</t>
  </si>
  <si>
    <t>دفعه 2 من قيمة السياره</t>
  </si>
  <si>
    <t>دفعه 3 من قيمة السياره</t>
  </si>
  <si>
    <t>دفعه 4 من قيمة السياره ت 27 / 06 / 2023</t>
  </si>
  <si>
    <t>اصلاح الماكينة عند ابوقاسم</t>
  </si>
  <si>
    <t>زيت بنشر وليد</t>
  </si>
  <si>
    <t>احمال حفر الباطن ابوالليل</t>
  </si>
  <si>
    <t>سلفه من ابوالليل 500</t>
  </si>
  <si>
    <t>رسوم 12 شهر من  11 / 1444 الى 11 / 1445</t>
  </si>
  <si>
    <t>دفعه من مستحقات 4 شهور الى 12 / 1444</t>
  </si>
  <si>
    <t xml:space="preserve">ليس على الكفاله /لديه شاحنة على اسطول الخليج </t>
  </si>
  <si>
    <t>مخالفات شهر 6 و 7 / 2023 سرعه وقوف جوال</t>
  </si>
  <si>
    <t>تفويض دولي شهرين</t>
  </si>
  <si>
    <t>حمل من جدة الى الدمام خارجي ب 2000 + سلفه من محمد 500</t>
  </si>
  <si>
    <t>سلف 500 احمد + 2500 جاسم + 500  ابوبيان + 500 جاسم + 1000 ابوبيان + 500 محمد + 1000 ابوبيان + 1000 احمد +1400 مصروف من احمد + 500  + جاسم وابوبيان 415 + ابوبيان 2500+ تحويل 300 دولار يعادل 1125</t>
  </si>
  <si>
    <t>دفعه من المديونية كاش الى ابوبيان</t>
  </si>
  <si>
    <t>تجديد كارت تشغيل</t>
  </si>
  <si>
    <t>مستحقات 12 شهر من 01 / 12 / 1444 الي 1 / 12 / 1445</t>
  </si>
  <si>
    <t>مخالفه بطاقة سائق 9290</t>
  </si>
  <si>
    <t>قيمة تفويض قديم +سداد مستحقات الى 1 / 12 / 1444 +مخالفه150+تجديد أقامه 6 شهور 5175+تأمين1530+خ و عودة م4شهور700+خطاب مصدق50+تحويل الى مضحي400</t>
  </si>
  <si>
    <t>تجديد استمارة + مستحقات الى 1 / 1 / 1445</t>
  </si>
  <si>
    <t>مستحقات 12 شهور من 01 / 01 / 1445 الى 01 / 01 / 1446</t>
  </si>
  <si>
    <t>مستحقات 8 شهور من 01 / 05 / 1444 الى 01 / 01 / 1445</t>
  </si>
  <si>
    <t>دفعه من رسوم سنوية 3 اشهر من  05 / 10 / 1444 الى 05 / 01 / 1445</t>
  </si>
  <si>
    <t>دفعه من مديونية السياره محوله من حساب فاتوره 197 عبدالله التركي</t>
  </si>
  <si>
    <t>دفعه من مديونية السياره محوله من حساب فاتوره 185 عبدالله التركي</t>
  </si>
  <si>
    <t>تمديد خروج وعوده</t>
  </si>
  <si>
    <t>خروج وعودة مفرد شهر</t>
  </si>
  <si>
    <t>مستحقات 4 شهور الى 1 / 12 / 1444</t>
  </si>
  <si>
    <t>على الكفاله / لديه شاحنه على اسطول الخليج</t>
  </si>
  <si>
    <t>دفعه من مديونية السياره محوله من حساب فاتوره 202 عبدالله التركي</t>
  </si>
  <si>
    <t>رسوم مؤسسة 12 شهرمن 01 / 07 / 1444 الى 01 / 07 / 1445</t>
  </si>
  <si>
    <t>رسوم 12 شهر من 1 / 09 / 1444 الى 1 / 09 / 1445</t>
  </si>
  <si>
    <t>مستحقات 12 شهر من 01 / 07 / 1444 الى 01 / 07 / 1445</t>
  </si>
  <si>
    <t>احمد دقماق</t>
  </si>
  <si>
    <t>دفعه من مستحقات سداد الى 01 / 01 / 1445</t>
  </si>
  <si>
    <t>مديونية جهاز التتبع</t>
  </si>
  <si>
    <t>تم اقفال الحساب القديم وتصفيته الى تاريخ 06 / 08 / 2023 واحتساب الاحمال والصيانه وتجديد أقامه سنه وعمل خروج وعودة مفرده وسداد مخالفات على اقامته  قبل هذا التاريخ وباقي الى أبو احمد مبلغ 5600</t>
  </si>
  <si>
    <t>باقي الي أبو احمد بعد تصفية الحساب</t>
  </si>
  <si>
    <t>خروج وعودة متعدده</t>
  </si>
  <si>
    <t>بداية التسجيل 15 / 11 / 1444</t>
  </si>
  <si>
    <t>سرحان أبو ياسر</t>
  </si>
  <si>
    <t>مستحقات 12 شهر من 15 / 11 / 1444 الى 15 / 11 / 1445</t>
  </si>
  <si>
    <t>تامين راس</t>
  </si>
  <si>
    <t>سلفه من ابوبيان وقت الحج</t>
  </si>
  <si>
    <t>رسوم 12 شهر  من 01 / 11 / 1444 الى  01 / 11 / 1445</t>
  </si>
  <si>
    <t>مبلغ كاش الى ابوبيان</t>
  </si>
  <si>
    <t>تجديد استمارة 5645</t>
  </si>
  <si>
    <t>تامين  5645</t>
  </si>
  <si>
    <t>دفعه من مديونية السياره محوله من حساب فاتوره 213 عبدالله التركي</t>
  </si>
  <si>
    <t>تحويل المتبقي له من فاتورة 213</t>
  </si>
  <si>
    <t>رسوم 12 شهر من 01 / 03 / 1445 الى 01 / 03 / 1446</t>
  </si>
  <si>
    <t>مستحقات 4 شهور الى 1 / 04 / 1445</t>
  </si>
  <si>
    <t>تسجيل مستخدم فعلي عادل القاضي</t>
  </si>
  <si>
    <t>رسوم 12 شهر من 1 / 8 / 1444 الى 1 / 8 / 1445</t>
  </si>
  <si>
    <t>مستحقات 7 شهور الى 01 / 03 / 1445</t>
  </si>
  <si>
    <t>وثيقة نقل عدد 5 حتى تاريخ 26 / 9</t>
  </si>
  <si>
    <t>كاش 1900 + تحويل 600 خدمات الى مستحقات الى 15 / 12 / 1444</t>
  </si>
  <si>
    <t>تم التواصل / موعد 10 / 11</t>
  </si>
  <si>
    <t>علي يمني</t>
  </si>
  <si>
    <t>0507286812</t>
  </si>
  <si>
    <t>لديه شاحنة على المؤسسة / ليس على الكفاله / سابقا كانت مع محمود درويش</t>
  </si>
  <si>
    <t>باقي من مستحقات 4 شهور الى 1 / 4 / 1445</t>
  </si>
  <si>
    <t>مستحقات 12 شهر من 1 / 4 / 1445 الى 1 / 4 / 1446</t>
  </si>
  <si>
    <t>دفعه من مستحقات 3 شهور الى 3 / 1445</t>
  </si>
  <si>
    <t>مخالفة 4142 وقوف 100</t>
  </si>
  <si>
    <t>تركيا</t>
  </si>
  <si>
    <t>على الكفاله / ليس لديه سياره</t>
  </si>
  <si>
    <t>عاكف الشهوان</t>
  </si>
  <si>
    <t>0536482388</t>
  </si>
  <si>
    <t>بداية الحساب 1 / 12 / 1444</t>
  </si>
  <si>
    <t>مستحقات 12 شهر من 1 / 12 / 1444 الى 1 / 12 / 1445</t>
  </si>
  <si>
    <t>إبراهيم حمادي</t>
  </si>
  <si>
    <t>0503057096</t>
  </si>
  <si>
    <t>بداية الحساب من 01 / 12 / 1444</t>
  </si>
  <si>
    <t>رائد عبادي</t>
  </si>
  <si>
    <t>0536481945</t>
  </si>
  <si>
    <t>أبو عبدالله</t>
  </si>
  <si>
    <t>دفعه كاش قيمة 3 شهور الى 01 / 10 / 1444</t>
  </si>
  <si>
    <t>دفعه كاش قيمة 3 شهور الى 01 / 01 / 1445</t>
  </si>
  <si>
    <t>طلب زياره و وثائق نقل</t>
  </si>
  <si>
    <t>سداد رسوم تغيير مهنة</t>
  </si>
  <si>
    <t>نقل معلومات</t>
  </si>
  <si>
    <t>تفويض دولي 6 شهور + تصفية حساب</t>
  </si>
  <si>
    <t>مبلغ مدفوع الى ابوبيان كاش</t>
  </si>
  <si>
    <t>مخالفه سرعه</t>
  </si>
  <si>
    <t>كارت سائق + تصديق زيارة</t>
  </si>
  <si>
    <t>مبلغ كاش الى ابوبيان + سداد مستحقات الى 1 / 4 / 1445</t>
  </si>
  <si>
    <t>محمد صالح</t>
  </si>
  <si>
    <t>0556326354</t>
  </si>
  <si>
    <t>تاريخ التسجيل 1 / 7 / 1445</t>
  </si>
  <si>
    <t>موسى حسين</t>
  </si>
  <si>
    <t>0537842641</t>
  </si>
  <si>
    <t>شراء السياره مبلغ 235 الف والباقي 45000 على 3 شهور</t>
  </si>
  <si>
    <t>قيمة اصدار لوحات و تامين وتتبع</t>
  </si>
  <si>
    <t>تغيير مهنة الى سائق حافله حسب طلبه</t>
  </si>
  <si>
    <t>رصيد لم يحدد جهة صرفه</t>
  </si>
  <si>
    <t>تغيير مهنة</t>
  </si>
  <si>
    <t>تغيير منهة</t>
  </si>
  <si>
    <t>شراء السياره والباقي على 3 شهور</t>
  </si>
  <si>
    <t>الدفعات</t>
  </si>
  <si>
    <t>قيمة تجديد كارت تشغيل</t>
  </si>
  <si>
    <t xml:space="preserve">ليس على الكفاله / لديه شاحنة على اسطول الخليج </t>
  </si>
  <si>
    <t>دفعه من رسوم سنوية 3 اشهر من  05 / 01 / 1445 الى 05 / 04 / 1445</t>
  </si>
  <si>
    <t>دفعه من رسوم سنوية 3 اشهر من  05 / 04 / 1445 الى 05 / 07 / 1445</t>
  </si>
  <si>
    <t>رسوم سنوية من 05 / 07 / 1445 الى 05 / 07 / 1446</t>
  </si>
  <si>
    <t>كاش 2200 + مخالفات 3599 مبلغ 600 - كارت تشغيل 150 و مستحقات 2650 الى 01 / 08 / 1445</t>
  </si>
  <si>
    <t>دفعه من الحساب كاش عن طريق ابوعبدالله</t>
  </si>
  <si>
    <t>دفعه من الحساب تحويل 4000 على جاسم + 1000 على ابوبيان</t>
  </si>
  <si>
    <t>دفعه من الحساب تحويل 1900 على ابوبيان</t>
  </si>
  <si>
    <t>تم اقفال الحساب بينه وبين ابوبيان</t>
  </si>
  <si>
    <t>مستحقات من 6 / 1443 الى 6 / 1444</t>
  </si>
  <si>
    <t>مستحقات من 6 / 1444 الى 6 / 1445</t>
  </si>
  <si>
    <t>مستحقات من 6 / 1445 الى 6 / 1446</t>
  </si>
  <si>
    <t>دفعه الى ابوبيان مستحقات الى 5 / 1444</t>
  </si>
  <si>
    <t>دفعه من الحساب كاش عن طريق أبو الليل</t>
  </si>
  <si>
    <t>دفعه من الحساب تحويل 3000 على 110</t>
  </si>
  <si>
    <t>دفعه من الحساب تحويل 3600 على 110</t>
  </si>
  <si>
    <t>عبدالرحمن علي</t>
  </si>
  <si>
    <t>0501360999</t>
  </si>
  <si>
    <t>عبدالرحيم حنداد</t>
  </si>
  <si>
    <t>ليس على الكفاله / لديه دينه على المؤسسة</t>
  </si>
  <si>
    <t>بداية التسجيل 1 / 8 / 1445 - فترة سماح 3 شهور</t>
  </si>
  <si>
    <t>عبدالكريم العامري</t>
  </si>
  <si>
    <t>0530978491</t>
  </si>
  <si>
    <t>دفعه من تامين ونقل وتحويل الدينه</t>
  </si>
  <si>
    <t>الإجمالي</t>
  </si>
  <si>
    <t>الباقي على اديب</t>
  </si>
  <si>
    <t>رسوم مؤسسة 12 شهرمن 01 / 07 / 1445 الى 01 / 07 / 1446</t>
  </si>
  <si>
    <t>دفعه من الحساب تحويل على 110</t>
  </si>
  <si>
    <t>دفعه من الحساب كاش عن طريق ماجد حمدان</t>
  </si>
  <si>
    <t>رسوم 12 سنه مدفوع الى انس ( تصفيه مع حساب الورشه ) بعلم ابوبيان</t>
  </si>
  <si>
    <t>غسان سريا</t>
  </si>
  <si>
    <t>0559885407</t>
  </si>
  <si>
    <t>رسوم غسان 12 شهر من 01 / 04 / 1445 الى 01 / 04 / 1446</t>
  </si>
  <si>
    <t>مستحقات 12 شهر من 01 / 07 / 1445 الى 01 / 07 / 1446</t>
  </si>
  <si>
    <t>دفعه من مديونية خدمات ومستحقات الى 1 / 9 / 1444</t>
  </si>
  <si>
    <t>ايجار حمل جدة دبي - مستحقات الى 1 / 07 / 1445 + سداد مخالفات على اقامته 950</t>
  </si>
  <si>
    <t>دفعه 5 من قيمة السياره ت 14 / 01 / 2024</t>
  </si>
  <si>
    <t>تحويل الى علي المجزوب</t>
  </si>
  <si>
    <t>تمديد خ و عودة شهر</t>
  </si>
  <si>
    <t>تمديد خ و عودة لنهاية الاقامه</t>
  </si>
  <si>
    <t>تجديد 6 اشهر + سداد مخالفه على اقامته 150</t>
  </si>
  <si>
    <t>دفعه كاش قيمة شهرين الى 01 / 03 / 1445</t>
  </si>
  <si>
    <t>رسوم سنوية من 01 / 07 / 1445 الى 01 / 07 / 1446</t>
  </si>
  <si>
    <t>دفعه من الحساب تحويل 1500 على الراجحي جاسم</t>
  </si>
  <si>
    <t>دفعه من الحساب تحويل 4400 على الراجحي جاسم</t>
  </si>
  <si>
    <t>دفعه من الحساب كاش 13000 الى ابوبيان</t>
  </si>
  <si>
    <t>قيمة تجديد و تمديد + مستحقات 6 شهور الى 1 / 6 / 1445</t>
  </si>
  <si>
    <t xml:space="preserve">له </t>
  </si>
  <si>
    <t>عليه</t>
  </si>
  <si>
    <t>كاش دولار الى ابوبيان ( 14000 )</t>
  </si>
  <si>
    <t>مبلغ مسترد كاش الى عبدالرزاق</t>
  </si>
  <si>
    <t>مبلغ مستحق الى وسيم</t>
  </si>
  <si>
    <t>دفعه 6 شهور من مستحقات الى تاريخ 1 / 08 / 1445</t>
  </si>
  <si>
    <t>دفعه 6 من قيمة السياره ت 25 / 03 / 2024</t>
  </si>
  <si>
    <t>تحويل من مهند الى اهله في سوريا / تاريخ الانضمام 1 / 8 / 1443</t>
  </si>
  <si>
    <t>دفعه من مديونية المستحقات تحويل على 110 الى 1 / 8 / 1444</t>
  </si>
  <si>
    <t>رسوم 12 شهر من 1 / 8 / 1445 الى 1 / 8 / 1446</t>
  </si>
  <si>
    <t>دفعه من الحساب تحويل 6900 على راجحي جدة 139</t>
  </si>
  <si>
    <t>دفعه من رسوم سنوية 3 اشهر الى 05 / 10 / 1445</t>
  </si>
  <si>
    <t>لديه شاحنة على المؤسسة</t>
  </si>
  <si>
    <t>سمير فارع</t>
  </si>
  <si>
    <t>058243686</t>
  </si>
  <si>
    <t>فترة سماح 3 شهور الى 1 / 2 / 1446</t>
  </si>
  <si>
    <t>قيمة شراء السياره</t>
  </si>
  <si>
    <t>دفعات / الباقي كل شهر 10000 حد اقصي 3 شهور</t>
  </si>
  <si>
    <t>جمال جارالله</t>
  </si>
  <si>
    <t>فترة سماح ........</t>
  </si>
  <si>
    <t>كاش الى ابوبيان في الرياض</t>
  </si>
  <si>
    <t>إيداع في حساب 802 حتى تاريخ 11 / 5 / 2024</t>
  </si>
  <si>
    <t>دفعه من المستحقات الى 1 / 8 / 1445 + تسجيل مستخدم 75 باقي رصيد خدمات 75</t>
  </si>
  <si>
    <t>عبدالواحد معصار</t>
  </si>
  <si>
    <t>0502682771</t>
  </si>
  <si>
    <t>تحويل متعدد حساب 110 حتى تاريخ 7 / 5 / 2024</t>
  </si>
  <si>
    <t>قيمة شراء السياره 140000</t>
  </si>
  <si>
    <t>مدفوع</t>
  </si>
  <si>
    <t>دفعه من المستحقات الي 01 / 05 / 1445</t>
  </si>
  <si>
    <t>دفعه من الحساب كاش عن طريق سمير يمني</t>
  </si>
  <si>
    <t>تحويل على 110 قيمة ايجار حمل</t>
  </si>
  <si>
    <t>مخالفات وقت تجديد الرخصة 6513 + رسوم تجديد رخصه 200 + فحص وتعقيب 500</t>
  </si>
  <si>
    <t>مدين خدمات</t>
  </si>
  <si>
    <t>رصيد خدمات</t>
  </si>
  <si>
    <t>دائن خدمات</t>
  </si>
  <si>
    <t>دائن مستحقات</t>
  </si>
  <si>
    <t>مدين مستحقات</t>
  </si>
  <si>
    <t>رصيد مستحقات</t>
  </si>
  <si>
    <t>أشهر متأخرة</t>
  </si>
  <si>
    <t>دفعات الى تاريخ 01 / 06 / 2024</t>
  </si>
  <si>
    <t>تحويل على حساب ابوبيان 306</t>
  </si>
  <si>
    <t>كاش الى سمير تم دفعه ارجاع عربون السياره الزرقاء</t>
  </si>
  <si>
    <t>كاش الى ابوبيان في سوق الخضار</t>
  </si>
  <si>
    <t>كاش الى ابوبيان في الضاحيه</t>
  </si>
  <si>
    <t>كاش من سمير الى ابوبيان</t>
  </si>
  <si>
    <t>شراء براد</t>
  </si>
  <si>
    <t>دفعه من قيمة البراد</t>
  </si>
  <si>
    <t>دفعه الى ابوبيان من حساب السياره</t>
  </si>
  <si>
    <t>دفعه الى ابوبيان عن طريق سمير من حساب السياره</t>
  </si>
  <si>
    <t>دفعه من الحساب الى ابوبيان عن طريق مروان أبو يس</t>
  </si>
  <si>
    <t>دفعه تحويل على حساب ابوبيان</t>
  </si>
  <si>
    <t>0501952726</t>
  </si>
  <si>
    <t>ياسر الباهلي</t>
  </si>
  <si>
    <t>0530351334</t>
  </si>
  <si>
    <t>تاريخ التسجيل 1 / 7 / 1445 - فترة سماح 3 شهور</t>
  </si>
  <si>
    <t>مستحقات من 1 / 10 / 1445 الى 1 / 10 / 1446</t>
  </si>
  <si>
    <t>دفعه وقت الشراء / المتبقي 80000 على دفعتين كل شهر 40000</t>
  </si>
  <si>
    <t>رسوم سياره 7277 شهرين وتم بيعها / تم الإلغاء</t>
  </si>
  <si>
    <t>رسوم 12 شهر من 01 / 03 / 1446 الى 01 / 03 / 1447</t>
  </si>
  <si>
    <t>تحويل 4000 مستحقات الى 1 / 01 / 1446</t>
  </si>
  <si>
    <t>مستحقات 6 شهور الى 01 / 10 / 1445</t>
  </si>
  <si>
    <t>دفعه كاش 5000 + اصلاح 5000</t>
  </si>
  <si>
    <t>سعر الشراء 255 الف</t>
  </si>
  <si>
    <t>دفعه وقت الشراء</t>
  </si>
  <si>
    <t>0538794328</t>
  </si>
  <si>
    <t>مدفوع وقت الشراء</t>
  </si>
  <si>
    <t>0566032024</t>
  </si>
  <si>
    <t>دفعه من ياسر مقبل الى أبو بيان عن طريق سمير يمني</t>
  </si>
  <si>
    <t>مازن مقبل</t>
  </si>
  <si>
    <t>0557869277</t>
  </si>
  <si>
    <t>ياسر مقبل 0552379915</t>
  </si>
  <si>
    <t>احمد مطهر</t>
  </si>
  <si>
    <t>دفعه تحويل على الحساب من سمير الى ابوحذيفة الى حساب 110</t>
  </si>
  <si>
    <t xml:space="preserve"> 6785 + 1644</t>
  </si>
  <si>
    <t>شراء سياره جديدة 1644</t>
  </si>
  <si>
    <t>على الاحرق</t>
  </si>
  <si>
    <t>تفويض دولي  6 شهور</t>
  </si>
  <si>
    <t>دفعه كاش الى ابوبيان</t>
  </si>
  <si>
    <t>تحويل على 110 مبلغ 4300</t>
  </si>
  <si>
    <t>محمد سلام</t>
  </si>
  <si>
    <t>0548761465</t>
  </si>
  <si>
    <t>مستحقات 12 شهر من 1 / 11 / 1445 الى 1 / 11 / 1446</t>
  </si>
  <si>
    <t>رسوم 12 شهر من  11 / 1445 الى 11 / 1446</t>
  </si>
  <si>
    <t>ايهم</t>
  </si>
  <si>
    <t>دفعه تحويل على 110</t>
  </si>
  <si>
    <t>مستحقات الى 1 / 12 / 1445</t>
  </si>
  <si>
    <t>مستحقات 12 شهر من 1 / 12 / 1445 الى 1 / 12 / 1446</t>
  </si>
  <si>
    <t>دفعه تحويل على 306</t>
  </si>
  <si>
    <t>مخالفات هيئة النقل</t>
  </si>
  <si>
    <t>كاش الى ابوبيان عن طريق سمير</t>
  </si>
  <si>
    <t>تحويل 7000 على 110 منهم 6000 من قيمة السياره + 1000 من جهاز التتبع ( تم دفع باقي التتبع فالعهدة )</t>
  </si>
  <si>
    <t>قيمة حمل تبع النمله</t>
  </si>
  <si>
    <t>محمود القاضي</t>
  </si>
  <si>
    <t>0558125028</t>
  </si>
  <si>
    <t>اسامه الأشقر</t>
  </si>
  <si>
    <t>دفعه كاش الى ابوبيان عن طريق سمير</t>
  </si>
  <si>
    <t>مخالفه بطاقة سائق</t>
  </si>
  <si>
    <t>دفه كاش الى ابوبيان (  باقي التقسيم )</t>
  </si>
  <si>
    <t>تحويل على 110</t>
  </si>
  <si>
    <t>تحويل على حساب جاسم الراجحي</t>
  </si>
  <si>
    <t>مصروفات الاقامه 0000 تامين + 7500 كارت عمل + 500 جوازات + 1800 رسوم تمديد + 000 تعقيب</t>
  </si>
  <si>
    <t>دفعه من ياسر مقبل الى أبو بيان تحويل على 306</t>
  </si>
  <si>
    <t>دفعه من ياسر مقبل الى أبو بيان تحويل 2000 على 306 و 5000 كاش عن طريق سمير يمني</t>
  </si>
  <si>
    <t>بطاقة سائق + بطاقة تشغيل</t>
  </si>
  <si>
    <t>تامين 2000 + نقل بدون سداد مخالفات 1500 + تحويل 1800</t>
  </si>
  <si>
    <t>تحويل 1000 على 110 مستحقات  الى 1 / 1 / 1446</t>
  </si>
  <si>
    <t>لابو احمد حمل امريكانا2400 + حمل النمله2600 + تحويلات على حساب 306 مبلغ 2500+3300+4000 + قيمة عمل كارت زياره الى راكشا و أبو الليل 1000</t>
  </si>
  <si>
    <t>على ابواحمد 2 كفرات 2200 + راتب راكشا وقت احضار سياره ابواحمد1600 + تغيير زيت220 + تحويل الى لبنان 1000 + باقي قيمة السياره ل وسيم 10000</t>
  </si>
  <si>
    <t>تجديد استماره 1600 + كارت ميزان + بطاقة سائق / تم الدفع كاش الى ابوبيان 1150 + تحويل 500 + تحويل 250</t>
  </si>
  <si>
    <t>دفعه 6 شهور من مستحقات الى تاريخ 1 / 02 / 1446</t>
  </si>
  <si>
    <t>دفعه من المستحقات الى 1 / 10 / 1445</t>
  </si>
  <si>
    <t>دفعه من مستحقات 12 شهر الى 3 / 1446</t>
  </si>
  <si>
    <t>دفعه كاش الى ابوبيان عن طريق سمير أبو محمد</t>
  </si>
  <si>
    <t>جهاز تبريد وسيم</t>
  </si>
  <si>
    <t>دفعه من جهاز التبريد مسلمه في دبي</t>
  </si>
  <si>
    <t>دفعه 6 من قيمة السياره مقابله على الطريق مع ابوبيان وعائلته</t>
  </si>
  <si>
    <t>تحويل على 110 مستحقات الى 1 / 4 / 1446</t>
  </si>
  <si>
    <t>تحويل على 306 مبلغ 10000 ( 2500 * 4 )</t>
  </si>
  <si>
    <t>كاش الى ابوبيان عن طريق سمير أبو محمد</t>
  </si>
  <si>
    <t>المدفوع الى تاريخ 2 / 6 / 2024 ( تم إضافة 5000 لم يتم احتسابها من قبل - تم اخذ اليمين بواسطة سمير أبو محمد من المشتري انه دفعها)</t>
  </si>
  <si>
    <t>محمود العلوش</t>
  </si>
  <si>
    <t>0507364445</t>
  </si>
  <si>
    <t>مستحقات سياره 5471 من 1 / 7 / 1445 الى 1 / 7 / 1446</t>
  </si>
  <si>
    <t>تحويل علي 110 مبلغ 5000</t>
  </si>
  <si>
    <t>تحويل علي 802 مبلغ 5000 - وتم نقلهم الى 110</t>
  </si>
  <si>
    <t>دفعه كاش الى احمد سلامه</t>
  </si>
  <si>
    <t>تحويل الى حساب 306</t>
  </si>
  <si>
    <t>كاش من مازن مقبل عن طريق احمد سلامه</t>
  </si>
  <si>
    <t>كاش من ياسر مقبل 2660 دولار تعادل 10 الف ريال عن طريق احمد سلامه</t>
  </si>
  <si>
    <t>قيمة شراء السياره 255000</t>
  </si>
  <si>
    <t>تحويل على 110 / قيمة كارت ميزان + تفويض دولي + مخالفة بطاقة سائق</t>
  </si>
  <si>
    <t>تحويل على 110 / دفعه من قيمة السيارة</t>
  </si>
  <si>
    <t>حمل النمله تاريخ 12 / 10</t>
  </si>
  <si>
    <t>مخالفة على احمد مطهر 8572 + 1155 مبلغ 226</t>
  </si>
  <si>
    <t>مخالفة على احمد مطهر 3015 + 1051 مبلغ 1500</t>
  </si>
  <si>
    <t>دفعه من قيمة السياره إيداع 802</t>
  </si>
  <si>
    <t>محمد عباس</t>
  </si>
  <si>
    <t>0592133975</t>
  </si>
  <si>
    <t>ابويوسف مصري</t>
  </si>
  <si>
    <t>قيمة السياره 240 دفع 150 باقي 90 أقساط حد اقصى 11 شهر</t>
  </si>
  <si>
    <t xml:space="preserve">باقي من التجديد </t>
  </si>
  <si>
    <t>كفرات</t>
  </si>
  <si>
    <t>دفعه من قيمة السياره كاش الى ابوبيان</t>
  </si>
  <si>
    <t>مبروك الطويل</t>
  </si>
  <si>
    <t>دفعه من قيمة سياره منافيخ امامي</t>
  </si>
  <si>
    <t>احمد الحمود</t>
  </si>
  <si>
    <t>0500860310</t>
  </si>
  <si>
    <t>دفعه من شراء سياره بقيمة 210 الف دفع 150 الف باقي 60 الف سداد بحد اقصى 4 شهور</t>
  </si>
  <si>
    <t>محمد زيونه</t>
  </si>
  <si>
    <t>دفعه من شراء سياره بقيمة 240 الف دفع 160 الف باقي 80 الف سداد بحد اقصى 10 شهور</t>
  </si>
  <si>
    <t>0532621062</t>
  </si>
  <si>
    <t>دفعه كاش الى ابوبيان عن طريق نوح</t>
  </si>
  <si>
    <t>محمد حسين الاحرق</t>
  </si>
  <si>
    <t>قيمة شراء سياره احمر سست 6388</t>
  </si>
  <si>
    <t>دفعه من قيمة السياره كاش الى ابوبيان عن طريق نوح</t>
  </si>
  <si>
    <t>كاش من نوح الى ابوبيان فالرياض</t>
  </si>
  <si>
    <t>0538008193</t>
  </si>
  <si>
    <t>خصم حمل امريكانا 7450 - مستحقات الى 1 / 10 / 1445</t>
  </si>
  <si>
    <t>مستحقات الى 1 / 8 / 1445 - مسلم كاش الى ابوبيان</t>
  </si>
  <si>
    <t>مستحقات الى 1 / 5 / 1446 ( كاش 3200 + فاتورة امريكانا 7449 ب 2400 )</t>
  </si>
  <si>
    <t>تحويل قيمة حادث على 110</t>
  </si>
  <si>
    <t>عربون فولفو ابيض كاش من نوح الى ابوبيان</t>
  </si>
  <si>
    <t>قيمة تامين و اصدار لوحات و تتبع و  كارت تشغيل</t>
  </si>
  <si>
    <t>055093822</t>
  </si>
  <si>
    <t>عبدالله احمد</t>
  </si>
  <si>
    <t>0559059859</t>
  </si>
  <si>
    <t>شراء الراس</t>
  </si>
  <si>
    <t>دفعه من رسوم سنوية 3 اشهر الى 05 / 01 / 1446</t>
  </si>
  <si>
    <t>دفعه اخيره من قيمة الراس</t>
  </si>
  <si>
    <t>مستحقات من 1 / 12 / 2024 الى 1 / 12 / 2025</t>
  </si>
  <si>
    <t>اصدار لوحات + تامين + تتبع - تم الدفع كاش الى ابوبيان</t>
  </si>
  <si>
    <t>مستحقات 12 شهر من 1 / 4 / 1446 الى 1 / 4 / 1447</t>
  </si>
  <si>
    <t>قيمة الراس</t>
  </si>
  <si>
    <t>شراء راس 8647 - دفع وقت الاستلام 150 الف ( تم بيعها الى رامي الأحمد 28 / 11 )</t>
  </si>
  <si>
    <t>رامي الأحمد</t>
  </si>
  <si>
    <t>0551103796</t>
  </si>
  <si>
    <t>دفعه كاش الى أبو بيان</t>
  </si>
  <si>
    <t>دفعه كاش من سمير الى ابوبيان فالرياض</t>
  </si>
  <si>
    <t>عبدالعزيز السوادي</t>
  </si>
  <si>
    <t>سمير الخاوي</t>
  </si>
  <si>
    <t>دفعه كاش عن طريق ابوالليل</t>
  </si>
  <si>
    <t>باقي من تجديد الاقامه والتامين</t>
  </si>
  <si>
    <t>دفعه من المستحقات الى 1 / 03 / 1446 - تحويل على 306</t>
  </si>
  <si>
    <t>كاش الى نوح 7300 تم دفعهم الى محلات قطع غيار و 2700 تحويل 110</t>
  </si>
  <si>
    <t>طارق الحمدي</t>
  </si>
  <si>
    <t>2494479682</t>
  </si>
  <si>
    <t>0504226986</t>
  </si>
  <si>
    <t>شراء سيارة</t>
  </si>
  <si>
    <t>صيانة مياه بيئة 1300 + كفرات 2 امامي و 4 خلفي 2200</t>
  </si>
  <si>
    <t>شراء راس 8827 - مدفوع قيمتها كاش لابوبيان / تم بيعها لاحقا ل سالم الحميدي</t>
  </si>
  <si>
    <t>3010 / 8827</t>
  </si>
  <si>
    <t>تم تسجيل راس 8827 تاريخ 1 / 6 / 1446</t>
  </si>
  <si>
    <t>رسوم سنوية من 01 / 8 / 1445 الى 01 / 06 / 1446</t>
  </si>
  <si>
    <t>ليس على الكفاله / لديه 2 شاحنة على اسطول الخليج</t>
  </si>
  <si>
    <t>دفعه كاش مستلمه من ابوالليل</t>
  </si>
  <si>
    <t>لديه شاحنة على المؤسسة / كفيله محمد النزغة 1034206365</t>
  </si>
  <si>
    <t>دفعه وقت الشراء 100 الف / قيمة الراس</t>
  </si>
  <si>
    <t>دفعه عن طريق ابوالليل</t>
  </si>
  <si>
    <t>احمد عيضة</t>
  </si>
  <si>
    <t>باقي التحديد</t>
  </si>
  <si>
    <t>دفعه كاش الى ابوبيان فالرياض</t>
  </si>
  <si>
    <t>خالد يحيي</t>
  </si>
  <si>
    <t>دفعه من قيمة السياره كاش الى ابوبيان عن طريق احمد دقماق</t>
  </si>
  <si>
    <t>ليس على الكفاله / لديه سيارتين على اسطول الخليج (5540-3656-9155) / تواصل في 30 / 1 / 2025</t>
  </si>
  <si>
    <t>تم دفع رسوم الإصدار 5380 على 306</t>
  </si>
  <si>
    <t>دفعه من مديونية المستحقات تحويل على 306 الى 1 / 8 / 1445</t>
  </si>
  <si>
    <t>محمد المبارك</t>
  </si>
  <si>
    <t>0534597405</t>
  </si>
  <si>
    <t>فترة سماح لحين سداد قيمة الراس</t>
  </si>
  <si>
    <t>شراء راس 160 دفع 80 باقي 80 كل شهر 6000</t>
  </si>
  <si>
    <t>قيمة اصدار لوحات</t>
  </si>
  <si>
    <t>دفعه كاش الى ابوبيان عن طريق سمير الخاوي</t>
  </si>
  <si>
    <t>دفع 5900 رسوم الإصدار على حساب 306 / و 400 تفويض دولي</t>
  </si>
  <si>
    <t>دفعه من مستحقات الى 1 / 2 / 1446</t>
  </si>
  <si>
    <t>مخالفة على احمد مطهر 113 + 75 + 113</t>
  </si>
  <si>
    <t>دفعه كاش عن طريق اديب الى ابوبيان</t>
  </si>
  <si>
    <t>هاني العامري</t>
  </si>
  <si>
    <t>كاش الى ابوبيان عن طريق احمد دقماق</t>
  </si>
  <si>
    <t>2460640168</t>
  </si>
  <si>
    <t>0557932631</t>
  </si>
  <si>
    <t>دفعه كاش عن طريق احمد دقماق الى احمد سلامه</t>
  </si>
  <si>
    <t>قيمة تفويض دولي</t>
  </si>
  <si>
    <t>دفعه 1400 من المديونية تحويل على 110</t>
  </si>
  <si>
    <t>فاتورة امريكانا الدمام 7716</t>
  </si>
  <si>
    <t>قيمة خ و عودة 3 شهور</t>
  </si>
  <si>
    <t>احمد محمد العلي</t>
  </si>
  <si>
    <t>0537696667</t>
  </si>
  <si>
    <t>قيمة الشراء 230 شامل الإصدار مدفوع 150 باقي 80 على 6 شهور</t>
  </si>
  <si>
    <t>متأخر في الأقساط</t>
  </si>
  <si>
    <t>تحويل على حساب 306 من ياسر مقبل</t>
  </si>
  <si>
    <t>صادق علي</t>
  </si>
  <si>
    <t xml:space="preserve">شراء 225 دفع 160 باقي 65 على 3 شهور </t>
  </si>
  <si>
    <t>رسوم الإصدار  مع تفويض دولي 5500 / بالاتفاق بين سمير مع ابوبيان</t>
  </si>
  <si>
    <t>ماجد البراري</t>
  </si>
  <si>
    <t>شراء 240 مقدم 150 ( دفع 74 باقي 76 ) والمتبقي من الإجمالي 90 كل شهر 10</t>
  </si>
  <si>
    <t>0554141762</t>
  </si>
  <si>
    <t>تحويل على 306</t>
  </si>
  <si>
    <t>وليد غالب</t>
  </si>
  <si>
    <t>شراء 230 مدفوع 150 الباقي 80 على 3 شهور</t>
  </si>
  <si>
    <t>كاش الى أسامة الأشقر قيمة اصدار وتامين وتتبع</t>
  </si>
  <si>
    <t>مستحقات 12 شهور من 01 / 01 / 1446 الى 01 / 01 / 1447</t>
  </si>
  <si>
    <t>مخالفة تامين و وقوف حتى تاريخ 21 / 1 / 2025</t>
  </si>
  <si>
    <t>تم الغاء المعاملة وارجاع المبلغ الى خالد يحيي عن طريق سمير الخاوي</t>
  </si>
  <si>
    <t>دفعه الى ابوبيان عن طريق اديب في الرياض من نوح</t>
  </si>
  <si>
    <t>دفعه الى ابوبيان عن طريق أبو الليل</t>
  </si>
  <si>
    <t>دفعه من المستحقات الي 01 / 10 / 1445</t>
  </si>
  <si>
    <t>مستحقات 12 شهر من 15 / 11 / 1445 الى 15 / 11 / 1446</t>
  </si>
  <si>
    <t>0535316220</t>
  </si>
  <si>
    <t>دفعه وقت الشراء والباقي يدفع 8000 شهريا بدءا من 1 / 2025</t>
  </si>
  <si>
    <t xml:space="preserve">مخالفة على احمد مطهر 113 </t>
  </si>
  <si>
    <t>كاش الى ابوبيان من ياسر مقبل</t>
  </si>
  <si>
    <t>0507801341</t>
  </si>
  <si>
    <t>منير مدحت</t>
  </si>
  <si>
    <t>مبلغ الى ابوبيان على دفعات 202 الف + 8000 + 8500</t>
  </si>
  <si>
    <t xml:space="preserve">شراء 230 دفع 150 باقي 80 على 6 شهور </t>
  </si>
  <si>
    <t>شراء 230 دفع 150 باقي 80 تسدد على 6 شهور حد اقصي</t>
  </si>
  <si>
    <t>مسدد سنه مستحقات الى ابوبيان وقت تسجيل السياره الى 1 / 11 / 1446</t>
  </si>
  <si>
    <t>دفعه كاش عن طريق محمد سلامه مستحقات الى 1 / 4 / 1446</t>
  </si>
  <si>
    <t>رسوم غسان 12 شهر من 01 / 04 / 1446 الى 01 / 04 / 1447</t>
  </si>
  <si>
    <t>مخالفات تأمين</t>
  </si>
  <si>
    <t>كاش من سمير 3200 / تامين 2400</t>
  </si>
  <si>
    <t>دفعه تحويل وكاش حساب مجمع على جروب الواتس</t>
  </si>
  <si>
    <t>إبراهيم يحيي</t>
  </si>
  <si>
    <t>شراء 230 مدفوع 100 باقي من المقدم 40 الباقي 10 كل شهر</t>
  </si>
  <si>
    <t>قيمة الإصدار 5800 دفع 4000 باقي 1800</t>
  </si>
  <si>
    <t>0559568279</t>
  </si>
  <si>
    <t>حامد الاشول</t>
  </si>
  <si>
    <t>0533739208</t>
  </si>
  <si>
    <t>شراء 230 دفع 100 باقي 50 من المقدم والباقي كل شهر 10</t>
  </si>
  <si>
    <t>قيمة الإصدار</t>
  </si>
  <si>
    <t>قيمة الإصدار 5500 باقي التحويل</t>
  </si>
  <si>
    <t>قمة اصدار لوات تحويل على 306</t>
  </si>
  <si>
    <t>تحويل على 306 قيمة تفويض دولي ودفعه من مستحقات الى 1 / 7 / 1446</t>
  </si>
  <si>
    <t>دفعه من رسوم الإصدار على حساب جاسم الراجحي</t>
  </si>
  <si>
    <t>دفعه من مقدم السياره كاش الى ابوالليل</t>
  </si>
  <si>
    <t>دفعه من مقدم السياره تحويل على 306</t>
  </si>
  <si>
    <t>سداد مخالفات على احمد مطهر  789</t>
  </si>
  <si>
    <t>كاش من سمير الى ابوبيان في الرياض</t>
  </si>
  <si>
    <t>0509781618</t>
  </si>
  <si>
    <t>كاش الى ابوبيان من سمير في الرياض</t>
  </si>
  <si>
    <t>دفعه من قيمة الراس تحويل على 306</t>
  </si>
  <si>
    <t>قيمة مخالفة ميزان</t>
  </si>
  <si>
    <t>تحويل على حساب احمد سلامه راجحي مستحقات الى 1 / 6 / 1446</t>
  </si>
  <si>
    <t>0557582980</t>
  </si>
  <si>
    <t>سليم الكلابي</t>
  </si>
  <si>
    <t>دفعه من المقدم تحويل على 110</t>
  </si>
  <si>
    <t>قيمة السياره 230 / مطلوب مقدم 100</t>
  </si>
  <si>
    <t>دفعه من المقدم كاش الى ابوالليل</t>
  </si>
  <si>
    <t>كاش من سمير الخاوي الى ابوبيان</t>
  </si>
  <si>
    <t>قيمة اصدار + فحص دوري</t>
  </si>
  <si>
    <t>تحويل على حساب على المطرود</t>
  </si>
  <si>
    <t>تحويل الى على المطرود ثم على 306</t>
  </si>
  <si>
    <t xml:space="preserve">كاش الى ابوبيان عن طريق ابوالليل </t>
  </si>
  <si>
    <t>دفعه من رسوم سنوية الى 05 / 09 / 1446 ( تم التخفيض بعلم ابوبيان )</t>
  </si>
  <si>
    <t>رسوم سنوية من 05 / 07 / 1445 الى 05 / 09 / 1446</t>
  </si>
  <si>
    <t>تم تسليمه راس رقم 1451 / بربح منصافه كشف الحساب في ملفه ( الموظفين )</t>
  </si>
  <si>
    <t>دفعه من المستحقات الي 01 / 01 / 1446</t>
  </si>
  <si>
    <t>مخالفة على احمد مطهر225 + 113</t>
  </si>
  <si>
    <t>سداد مخالفات على احمد مطهر  339</t>
  </si>
  <si>
    <t>سداد مخالفات على احمد مطهر  188</t>
  </si>
  <si>
    <t>حمل امريكانا شهر 1</t>
  </si>
  <si>
    <t>تحويل على 306 مبلغ 10000 + كاش 6000 عن طريق على المطرود</t>
  </si>
  <si>
    <t>مستحقات من 1 / 2 / 2025 الى 1 / 2 / 2026</t>
  </si>
  <si>
    <t>تم خصم باقي المبلغ بناء على تعليمات ابوبيان</t>
  </si>
  <si>
    <t>مستحقات من 1 / 4 / 2025 الى 1 / 4 / 2026</t>
  </si>
  <si>
    <t>دفعه كاش الى ابوبيان عن طريق ابوالليل</t>
  </si>
  <si>
    <t>كاش الى محمد سلامه في جدة</t>
  </si>
  <si>
    <t>تحويل على 306 من المستحقات الى 1 / 11 / 1446 ( 1 / 6 / 2025 )</t>
  </si>
  <si>
    <t>مستحقات من 1 / 6 / 2025 الى 1 / 6 / 2026</t>
  </si>
  <si>
    <t>كاش الى محمد سلامه في جده ثم تحويل الى 306</t>
  </si>
  <si>
    <t>كاش الى محمد سلامه في جدة ثم تحويل الى 306</t>
  </si>
  <si>
    <t>رسوم سنوية من 01 / 07 / 1446 الى 01 / 10 / 1446</t>
  </si>
  <si>
    <t>كاش الى ابوبيان مستحقات الى 1 / 10 / 1446 / تم خصم 100 ريال من ابوبيان</t>
  </si>
  <si>
    <t>منتظم</t>
  </si>
  <si>
    <t>مستحقات 12 شهر من 01 / 12 / 1445 الي 1 / 12 / 1446</t>
  </si>
  <si>
    <t>دفعه الى ابوبيان وقت إجازة احمد سلامه 6000 (3000لتجديد 3 شهور) ( 3000 دفعه من المديونية)</t>
  </si>
  <si>
    <t>دفعه من المقدم كاش الى ابوبيان في الرياض</t>
  </si>
  <si>
    <t>استلام كاش في المكتب من احمد سلامه</t>
  </si>
  <si>
    <t>دفعه من المخالفات تحويل على الراجحي 139</t>
  </si>
  <si>
    <t>دفعه من المخالفات تحويل على 306</t>
  </si>
  <si>
    <t>دفعه من المخالفات 1000 + 2000 من قيمة الأقساط تحويل على 139</t>
  </si>
  <si>
    <t xml:space="preserve">سداد مخالفات على احمد مطهر </t>
  </si>
  <si>
    <t>دفعه كاش الىى ابوبيان عن طريق ابوالليل</t>
  </si>
  <si>
    <t>دفعه من المقدم كاش الى ابوحذيفه في الرياض</t>
  </si>
  <si>
    <t>تحويل على الراجحي 139</t>
  </si>
  <si>
    <t>دفعه من المستحقات 1 / 7 / 1446</t>
  </si>
  <si>
    <t>تحويل على 306 مستحقات الى 1 / 10 / 1446</t>
  </si>
  <si>
    <t>تحويل على 306 مستحقات الى 1 / 8 / 1446</t>
  </si>
  <si>
    <t>تحويل على 306 مستحقات الى 1 / 12 / 1446</t>
  </si>
  <si>
    <t xml:space="preserve">سداد مخالفات على اقامته </t>
  </si>
  <si>
    <t>رسوم مؤسسة 12 شهرمن 01 / 07 / 1446 الى 01 / 07 / 1447</t>
  </si>
  <si>
    <t>قيمة فاتورة من احمد الضامن 2400 مستحقات الى 1 / 8 / 1446</t>
  </si>
  <si>
    <t>مستحقات 11 شهر من 1 / 12 / 1445 الى 1 / 11 / 1446</t>
  </si>
  <si>
    <t>تحويل على 306 مستحقات الى 1 / 11 / 1446</t>
  </si>
  <si>
    <t>تم نقل كفالته</t>
  </si>
  <si>
    <t>خرج ولم يعد</t>
  </si>
  <si>
    <t>تم انهاء العلاقة</t>
  </si>
  <si>
    <t>تم نقل ملكية السياره</t>
  </si>
  <si>
    <t>مستحقات من 01 / 02 / 1445 الى 01 / 02 / 1446</t>
  </si>
  <si>
    <t>مستحقات 12 من 01 / 02 / 1446 الى 01 / 02 / 1447</t>
  </si>
  <si>
    <t>خصم من فاتوره 333 مستحقات الى 1 / 02 / 1446</t>
  </si>
  <si>
    <t>تمديد خ و عودة 3 مرات</t>
  </si>
  <si>
    <t>كان الى ابوبيان عن طريق احمد دقماق</t>
  </si>
  <si>
    <t>كاش الى ابوبيان من سمير الخاوي في الحوش</t>
  </si>
  <si>
    <t>دفعه من الاقامه كاش الى ابوبيان عن طريق احمد دقماق</t>
  </si>
  <si>
    <t>دفعه من الاقامه تحويل على 306</t>
  </si>
  <si>
    <t>تجديد أقامه 12 شهر</t>
  </si>
  <si>
    <t>كاش من سمير الى اديب فالرياض الى ابوبيان</t>
  </si>
  <si>
    <t>كاش من سمير الى اديب الى ابوبيان</t>
  </si>
  <si>
    <t xml:space="preserve">كاش من سمير الى اديب الى ابوبيان </t>
  </si>
  <si>
    <t>تحويل الى 306</t>
  </si>
  <si>
    <t>تحويل من معدات المعتزه</t>
  </si>
  <si>
    <t>خ و عودة 6 شهور + تفويض دولي</t>
  </si>
  <si>
    <t>سداد مخالفه على اقامته</t>
  </si>
  <si>
    <t>دفعه كاش عن طريق الى أبو الليل الى احمد سلامه</t>
  </si>
  <si>
    <t>دفعه كاش عن طريق الى أبو الليل الى ابوبيان</t>
  </si>
  <si>
    <t>دفعه كاش في الحوش الي ابوبيان وقت حساب ايهم</t>
  </si>
  <si>
    <t>تحويل علي الراجحي 139</t>
  </si>
  <si>
    <t>كاش من ايمن الاحرق الى جاسم فالصناعيه الثانيه</t>
  </si>
  <si>
    <t>تجديد أقامه</t>
  </si>
  <si>
    <t>خ و عودة</t>
  </si>
  <si>
    <t>رسوم 12 شهر من 1 / 09 / 1445 الى 1 / 09 / 1446</t>
  </si>
  <si>
    <t>رسوم 12 شهر من 1 / 09 / 1446 الى 1 / 09 / 1447</t>
  </si>
  <si>
    <t>مبلغ مسلم الى أبو حسن</t>
  </si>
  <si>
    <t>دفعه كاش في الحوش الي ابوبيان عن طريق أبو يس</t>
  </si>
  <si>
    <t>كاش الى ابوبيان عن طريق عبدالرزاق الحيلاني</t>
  </si>
  <si>
    <t>دفعه من رسوم الإصدار تحويل على 306</t>
  </si>
  <si>
    <t>حميد قجطاني</t>
  </si>
  <si>
    <t>0552025994</t>
  </si>
  <si>
    <t>مبلغ مطالبه 3400 ( مخالفه وثيقة 3000 + 400 مستحقات )</t>
  </si>
  <si>
    <t>مستحقات 12 شهر من 01 / 07 / 1446 الى 01 / 07 / 1447</t>
  </si>
  <si>
    <t>تحويل على راجحي جاسم 25 / 6 / 2025</t>
  </si>
  <si>
    <t>كاش لابوبيان عن طريق وسيم 28 / 6 / 2025</t>
  </si>
  <si>
    <t>خصم من رصيده لاتمام مديونية الراس</t>
  </si>
  <si>
    <t>خصم من رصيد الخدمات</t>
  </si>
  <si>
    <t>تصيفة حساب مع ابوبيان ( على ابوبيان 10800+2000 في سوريا ) اجمالى 12800 / خصم مستحقات 14 شهر الى 1 / 12 / 1446 مبلغ 9800 + معاملات خدمات 3000 ( متبقي مراجعه مبلغ يخص وسيم )</t>
  </si>
  <si>
    <t>مستحقات 3 سيارات من 6 / 1446 الى 6 / 1447</t>
  </si>
  <si>
    <t>كاش الى ابوبيان 2500 من ابوشادي  / تم تصفية الحساب بين ابوشادي وابوبيان وفي انتظار نقل الملكية</t>
  </si>
  <si>
    <t>مستحقات من 5 / 2025 الى 5 / 2026</t>
  </si>
  <si>
    <t>دفعه من المستحقات محول على 306 الى 1 / 3 / 2025</t>
  </si>
  <si>
    <t>مستحقات من 4 / 2025 الى 4 / 2026</t>
  </si>
  <si>
    <t>مستحقات من 9 / 2024 الى 9 / 2025</t>
  </si>
  <si>
    <t>مستحقات من 10 / 2024 الى 10 / 2025</t>
  </si>
  <si>
    <t>مستحقات سياره 5471 من 1 / 2025 الى 1 / 2026</t>
  </si>
  <si>
    <t>مستحقات12 شهر سياره 5471 تخصم من مبلغ الخدمات الى 1 / 2025</t>
  </si>
  <si>
    <t>مستحقات راس 3010 الى 1 / 6 / 1446 + مستحقات 2 راس الى 5 / 2025 / خصم من مطالبة الراجحي محوله على حساب جدة الراجحي</t>
  </si>
  <si>
    <t>مستحقات من 1 / 11 / 2024 الى 1 / 11 / 2025</t>
  </si>
  <si>
    <t>مستحقات من 6 / 2025 الى 6 / 2026</t>
  </si>
  <si>
    <t>مستحقات من 7 / 2025 الى 7 / 2026</t>
  </si>
  <si>
    <t>كاش من احمد دقماق الى احمد سلامه الى ابوبيان</t>
  </si>
  <si>
    <t>دفعه كاش الى احمد سلامه تم تسليمها الى ابوبيان</t>
  </si>
  <si>
    <t>دفعه كاش الى نجم الدين في الرياض الى 1 / 7 / 2025</t>
  </si>
  <si>
    <t>تحويل على 306 منهم 150 خدمات + 2400 مسحقات الى 6 / 2025</t>
  </si>
  <si>
    <t>رسوم 12 شهر من 01 / 09 / 2025 الى 01 / 09 / 2026</t>
  </si>
  <si>
    <t>قيمة مطالبة حادث</t>
  </si>
  <si>
    <t>تحويل على راجحي احمد سلامه مستحقات الى  1 / 12 / 2024</t>
  </si>
  <si>
    <t>مستحقات من 1 / 4 / 2024 الى 1 / 4 / 2025</t>
  </si>
  <si>
    <t>تحويل على 306 مستحقات الى 9 / 2024</t>
  </si>
  <si>
    <t>مستحقات من 1 / 10 / 1446 الى 1 / 1 / 1447</t>
  </si>
  <si>
    <t>كاش الى احمد سلامه مستحقات الى 1 / 1 / 1447 - تم خصم الباقي بعلم ابوبيان</t>
  </si>
  <si>
    <t>مستحقات 6785 من 1 / 06 / 2024 الى 1 / 06 / 2025</t>
  </si>
  <si>
    <t>رسوم 4 شهر من  11 / 1446 الى 3 / 1447</t>
  </si>
  <si>
    <t>تحويل من مشتري الراس على رضا مستحقات حتى تاريخ 1 / 3 / 1447</t>
  </si>
  <si>
    <t>تم انهاء المعامله وتحويل السياره على على رضا باكستاني</t>
  </si>
  <si>
    <t>على رضا</t>
  </si>
  <si>
    <t>0562585457</t>
  </si>
  <si>
    <t>0551927668</t>
  </si>
  <si>
    <t>تم استلام السياره من عز الدين تاريخ 23 / 7 / 2025</t>
  </si>
  <si>
    <t>مستحقات من 8 / 2025 الى 8 / 2025</t>
  </si>
  <si>
    <t>كاش الى سمير ثم الى ابوبيان</t>
  </si>
  <si>
    <t>مستحقات من 1 / 8 / 2025 الى 1 / 8 / 2026</t>
  </si>
  <si>
    <t>مستحقات من 1 / 5 / 2025 الى 1 / 5 / 2026</t>
  </si>
  <si>
    <t>7455 / 7906</t>
  </si>
  <si>
    <t>مستحقات 7455  من 1 / 8 / 2024 الى 1 / 12 / 2024</t>
  </si>
  <si>
    <t>مستحقات سيارتين من 1 / 12 / 2024 الى 1 / 12 / 2025</t>
  </si>
  <si>
    <t>بدون</t>
  </si>
  <si>
    <t>0559331719</t>
  </si>
  <si>
    <t>0532623812</t>
  </si>
  <si>
    <t>+967772228904</t>
  </si>
  <si>
    <t>تم دفع مبلغ 12 الف تاريخ 13 / 7 / 2025 وتم احتسابها دفعه اخيره من مديونية ايهم وذلك بالتنسيق مع محمد المبارك وابوبيان بنفس التاريخ فالحوش</t>
  </si>
  <si>
    <t>مستحقات من 1 / 9 / 2025 الى 1 / 9 / 2026</t>
  </si>
  <si>
    <t>مستحقات من 1 / 7 / 2025 الى 1 / 7 / 2025</t>
  </si>
  <si>
    <t>0532790198</t>
  </si>
  <si>
    <t>تحويل على 306 مستحقات الى 1 / 8 / 1446 = 1 / 2 / 2025</t>
  </si>
  <si>
    <t>مستحقات 12 من 01 / 08 / 2025 الى 01 / 08 / 2026</t>
  </si>
  <si>
    <t>تحويل علىى حساب جاسم 4500 مستحقات الى 1 / 02 / 2025 + دفعه من تفويض دولي</t>
  </si>
  <si>
    <t>كاش عن طريق احمد دقماق</t>
  </si>
  <si>
    <t>دفعه من مبلغ مسلم من نوح الى ابوفيصل الى ابوبيان</t>
  </si>
  <si>
    <t>دفعه من مبلغ من نوح الى أبو فيصل الى ابوبيان</t>
  </si>
  <si>
    <t>احمد السوادي</t>
  </si>
  <si>
    <t>باقي الاختيار</t>
  </si>
  <si>
    <t>رسوم سنوية من 05 / 07 / 1446 الى 05 / 09 / 1447</t>
  </si>
  <si>
    <t>مستحقات الى 5 / 12 / 1446</t>
  </si>
  <si>
    <t>مستحقات الى 5 / 03 / 1447</t>
  </si>
  <si>
    <t>دفعه من المستحقات الى 1 / 3 / 1447</t>
  </si>
  <si>
    <t>تم بيع الراس الى  م محمد عبده قاسم ( أبو حسين 0502517008) تفاصيل البيع عند ابوبيان</t>
  </si>
  <si>
    <t>مستحقات الى 1 / 8 / 2025 ( خصم من مطالبة حادث تحولت على راجحي 139 تاريخ 7 / 8 / 2025</t>
  </si>
  <si>
    <t>تصفية مطالبة حادث 8116 / تم خصم مستحقات سنه الى 1 / 9 / 2025</t>
  </si>
  <si>
    <t>لم يوافق على مستحقات 300 شهري وتم الاتفاق على نقل السياره بعد انتهاء مطالبة التامين الطبي للحادث</t>
  </si>
  <si>
    <t>كاش من احمد دقماق الى ابوبيان</t>
  </si>
  <si>
    <t>تحويل الى الأردن</t>
  </si>
  <si>
    <t>تجديد بطاقة سائق</t>
  </si>
  <si>
    <t>تحويل على 306 / قسط 8000 + مخالفة هيئة النقل 3000</t>
  </si>
  <si>
    <t>رسوم سنوية من 01 / 01 / 2025 الى 01 / 01 / 2026</t>
  </si>
  <si>
    <t>تحويل على الراجحي جاسم ( 5000 + 2800 ) منهم 2300 خ و عودة متعدد 11 شهر + 2000 من مديونية الراس + مستحقات الى 01 / 07 / 2025</t>
  </si>
  <si>
    <t>مستحقات 6785 من 1 / 06 / 2025 الى 1 / 06 / 2026</t>
  </si>
  <si>
    <t>تحويل على 110 مستحقات الى 1 / 10 / 2024</t>
  </si>
  <si>
    <t>إبراهيم فارع</t>
  </si>
  <si>
    <t>مستحقات بعد التخفيض من 2 / 2025 الى 2 / 2026</t>
  </si>
  <si>
    <t>فترة سماح الى 1 / 4 / 2026</t>
  </si>
  <si>
    <t>مستحقات 12 شهر من 1 / 1 / 2024 الى 1 / 1 / 2024</t>
  </si>
  <si>
    <t>بداية التسجيل 1 / 1 / 2024</t>
  </si>
  <si>
    <t>دفعه 2550 من المديونية تحويل على 110 / مستحقات الى 1 / 06 / 2024</t>
  </si>
  <si>
    <t>مستحقات 12 شهر من 1 / 1 / 2025 الى 1 / 1 / 2026</t>
  </si>
  <si>
    <t>دفعه من المستحقات الى 01 / 2 / 2025</t>
  </si>
  <si>
    <t>كاش من سمير الخاوي الى ابوقصي / قسط 10 الف +500 تفويض باقي 50</t>
  </si>
  <si>
    <t>تحويل على 306 قيمة تجديد بطاقة التشغيل</t>
  </si>
  <si>
    <t>تحويل على 306 تجديد بطاقة تشغيل 150 + مستحقات الى 1 / 8 / 2025</t>
  </si>
  <si>
    <t>تحويل على 306 دفعه من المستحقات الى 1 / 1 / 2025</t>
  </si>
  <si>
    <t>مخالفه سرعه رقم 22188 مبلغ 150</t>
  </si>
  <si>
    <t>تحويل على 306 / قيمة تفويض + تجديد بطاقة تشغيل</t>
  </si>
  <si>
    <t>كاش الى احمد سلامه في الصناعيه ثم الى ابوبيان</t>
  </si>
  <si>
    <t>ايجار السكن فالحله</t>
  </si>
  <si>
    <t>بيع البراد</t>
  </si>
  <si>
    <t>كاش الي احمد دقماق ثم الى ابوبيان / بطاقة تشغيل + مستحقات الى 10 / 2025</t>
  </si>
  <si>
    <t>مستحقات من 10 / 2025 الى 10 / 2026</t>
  </si>
  <si>
    <t>مستحقات من 1 / 05 / 2024 الى 1 / 05 / 2025</t>
  </si>
  <si>
    <t>مستحقات من 1 / 05 / 2025 الى 1 / 05 / 2026</t>
  </si>
  <si>
    <t>تحويل على 110 منهم 150 من تجديد كارت التشغيل + 1200 مستحقات الى 1 / 09 / 2024</t>
  </si>
  <si>
    <t>تحويل على 306 دفعه من المستحقات الى 1 / 3 / 2025</t>
  </si>
  <si>
    <t>تحويل على 306 مستحقات الى 12 / 2024</t>
  </si>
  <si>
    <t>كاش الى على المطرود ثم الى ابوبيان</t>
  </si>
  <si>
    <t>كاش الى ابوبيان من محمد نصرة قيمة ايجار حمل دمام جده</t>
  </si>
  <si>
    <t>دفعه كاش الى احمد دقماق ثم الى ابوبيان</t>
  </si>
  <si>
    <t>تحويل على 306 تجديد استماره 1700 + بطاقة تشغيل150+مستحقات الى 1 / 9 / 2025</t>
  </si>
  <si>
    <t>كاش الى ابوبيان 300 بطاقة تشغيل وسائق + مستحقات الى 1 / 9 / 2025</t>
  </si>
  <si>
    <t>تحويل على 110 / 150 بطاقة تشغيل + مستحقات الى 2025/07/15</t>
  </si>
  <si>
    <t>مستحقات 12 شهر من 01 / 06 / 2025 الى 01 / 06 / 2026</t>
  </si>
  <si>
    <t>تحويل على 306 مستحقات الى 1 / 2 / 2025</t>
  </si>
  <si>
    <t>اقفال مستحقات حتى تاريخ 1 / 11 / 2025</t>
  </si>
  <si>
    <t>تصفية حساب مع ابويس الى تاريخ24 / 7 / 2025 باقي عليه 3078</t>
  </si>
  <si>
    <t>قيمة مخالفات على ابوبس 339 + خ و عودة 200</t>
  </si>
  <si>
    <t>كاش الى احمد دقماق ثم الى ابوبيان</t>
  </si>
  <si>
    <t>تحويل الى 306 بطاقة تشغيل 150 / مستحقات الى 1 / 10 / 2025</t>
  </si>
  <si>
    <t>كاش الى ابوبيان فالدمام</t>
  </si>
  <si>
    <t>تحويل على راجحي جاسم</t>
  </si>
  <si>
    <t>تحويل علي 306</t>
  </si>
  <si>
    <t>كاش الى أبوبيان تحت حساب تجديد 3 شهور + تمديد العودة</t>
  </si>
  <si>
    <t>سداد كارت عمل + جوازات</t>
  </si>
  <si>
    <t>سداد رسوم تمديد العودة</t>
  </si>
  <si>
    <t>اتعاب تعقيب تجديد + تمديد</t>
  </si>
  <si>
    <t>تحويل على 306 / قسط10 الف + مخالفه 150+تفويض550</t>
  </si>
  <si>
    <t>خصم من رصيد الخدمات مستحقات الى 1 / 10 / 2025</t>
  </si>
  <si>
    <t>مستحقات 48 شهر من 1 / 8 / 1443 الى 1 / 8 / 1447</t>
  </si>
  <si>
    <t>تحويل على راجحي 139</t>
  </si>
  <si>
    <t>كريم يعقوب خان</t>
  </si>
  <si>
    <t>0582240184</t>
  </si>
  <si>
    <t>قيمة الراس 240 مقدم 140 مدفوع 80 باقي 60 بعد التسجيل ( والباقي بعد اكمال المقدم 100 على 13 شهر )</t>
  </si>
  <si>
    <t>دفعه بعد التسجيل الى احمد دقماق الى ابوبيان</t>
  </si>
  <si>
    <t>رسوم الإصدار</t>
  </si>
  <si>
    <t>كاش الى محمد سلامه في جده</t>
  </si>
  <si>
    <t>خطاب تنازل</t>
  </si>
  <si>
    <t>مستحقات من 8 / 2025 الى 11 / 2025</t>
  </si>
  <si>
    <t>تم إعطاء خطاب تنازل قبل الدفع بعلم ابوبيان وتعهد احمد دقماق  لابوبيان بتصفية المبلغ</t>
  </si>
  <si>
    <t>تحويل على 306 مستحقات الى 1 / 3 / 2025</t>
  </si>
  <si>
    <t>قيمة الراس 230 / دفعه كاش الى ابوبيان فالرياض</t>
  </si>
  <si>
    <t>كاش من سمير الى ابوبيان / اخر دفعه من المقدم الباقي 80 كل شهر 10</t>
  </si>
  <si>
    <t>0531946663</t>
  </si>
  <si>
    <t>مستحقات من 1 / 11 / 2025 الى 1 / 11 / 2026</t>
  </si>
  <si>
    <t>0501955672</t>
  </si>
  <si>
    <t>قيمة 225 مقدم 200 باقي 25 اخر موعد للسداد 30 / 1 / 2026</t>
  </si>
  <si>
    <t>قيمة اصدار لوحات استلام الراس في 26 / 10 / 2025</t>
  </si>
  <si>
    <t>جميل جابر الاحرق</t>
  </si>
  <si>
    <t>خالد العلي</t>
  </si>
  <si>
    <t>0506238880</t>
  </si>
  <si>
    <t>بداية التشغيل 1 / 11 / 2025</t>
  </si>
  <si>
    <t>كاش الى ابوقصي ثم الى ابوبيان</t>
  </si>
  <si>
    <t>تحويل على 306 مستحقات الى 1 / 6 / 2025</t>
  </si>
  <si>
    <t>تحويل على 110 مستحقات الى 1 / 8 / 2026</t>
  </si>
  <si>
    <t>محمد كريم الخيرو</t>
  </si>
  <si>
    <t>قيمة الشراء 230 دفع 150 باقي 80 كل شهر 8</t>
  </si>
  <si>
    <t>ايجار براد 2000 شهري من 1 / 11 / 2025</t>
  </si>
  <si>
    <t>مستحقات من 1 / 11 / 2025 الى 1 / 11 / 2025</t>
  </si>
  <si>
    <t>تحويل على 306 / باقي قيمة الراس +بطاقة تشغيل + مستحقات الى 1 / 11 / 2025</t>
  </si>
  <si>
    <t>كاش الى احمد دقماق ومنه لابوبيان</t>
  </si>
  <si>
    <t>كاش الى احمد دقماق</t>
  </si>
  <si>
    <t>تحويل على 306/ بطاقة تشغيل 150 + مستحقات الى 10 / 2025</t>
  </si>
  <si>
    <t>شراء راس 8484 قيمة 230 دفع 170 باقي 60 على 7 شهور</t>
  </si>
  <si>
    <t xml:space="preserve">قيمة الإصدار والتامين </t>
  </si>
  <si>
    <t>5826 / 8484</t>
  </si>
  <si>
    <t xml:space="preserve">قيمة الإصدار </t>
  </si>
  <si>
    <t>مخالفة تامين 1085 / قابله للزياده الى 100</t>
  </si>
  <si>
    <t>تحويل على 306 مستحقات سيارتين الى 1 / 11 / 2025+ تامين 3010 مبلغ 3450 + خطاب تنازل 8827 مبلغ 100</t>
  </si>
  <si>
    <t>رسوم سنوية من 12 / 2024 الى 11 / 2025</t>
  </si>
  <si>
    <t>مستحقات راس 3010 من 1 / 11 / 2025 الى 1 / 11 / 2026</t>
  </si>
  <si>
    <t>دفعه من مستحقات الى 1 / 3 / 2023</t>
  </si>
  <si>
    <t>بداية المستحقات سياره وسائق 1 / 08 / 2022</t>
  </si>
  <si>
    <t>مستحقات من 1 / 08 / 2022 الى 1 / 08 / 2023</t>
  </si>
  <si>
    <t>مستحقات من 1 / 08 / 2023 الى 1 / 08 / 2024</t>
  </si>
  <si>
    <t>مستحقات من 1 / 08 / 2024 الى 1 / 08 / 2025</t>
  </si>
  <si>
    <t>مستحقات من 1 / 08 / 2026 الى 1 / 08 / 2027</t>
  </si>
  <si>
    <t>برهان بندر</t>
  </si>
  <si>
    <t>0535645968</t>
  </si>
  <si>
    <t>قيمة 195 دفع 150 باقي 45 الباقي كل شهر 8</t>
  </si>
  <si>
    <t>محمد الدب له 140 من الراس</t>
  </si>
  <si>
    <t xml:space="preserve">قيمة الإصدار 5700 </t>
  </si>
  <si>
    <t>له</t>
  </si>
  <si>
    <t>بيع الراس</t>
  </si>
  <si>
    <t>كاش لابوبيان</t>
  </si>
  <si>
    <t>مدفوع من ابوحذيفة</t>
  </si>
  <si>
    <t>كاش وقت السفر لسوريا</t>
  </si>
  <si>
    <t>تفعيل الزياره العائلية</t>
  </si>
  <si>
    <t>زيارة مهذب</t>
  </si>
  <si>
    <t>تحويلات لسوريا ولبنان</t>
  </si>
  <si>
    <t>الدفع</t>
  </si>
  <si>
    <t>الصافي</t>
  </si>
  <si>
    <t>مصروف من أبو حذيفة</t>
  </si>
  <si>
    <t>تصفية الراس</t>
  </si>
  <si>
    <t>علي محاميد</t>
  </si>
  <si>
    <t>تحويل على 306 تامين 3450 + 750 مستحقات الى 1 / 11 / 2025</t>
  </si>
  <si>
    <t>الراس الخضراء ( قيمة 188 - بيع 230 - ربح 42 ) ( خصم قيمة كفرين ويستليك على أبو حذيفة ) ( خصم كفاله 29 شهر * 350 = 10150</t>
  </si>
  <si>
    <t>تامين للراس</t>
  </si>
  <si>
    <t>تجديد بطاقة تشغيل</t>
  </si>
  <si>
    <t>كاش عن طريق نوح / احمد دقماق</t>
  </si>
  <si>
    <t>تحويل على 306 مستحقات الى 01 / 11</t>
  </si>
  <si>
    <t>احمد</t>
  </si>
  <si>
    <t>قيمة مطالبة حادث 3839 ( تم خصم الضريبة ) (سداد تامين3450)الباقي 389 يخصم من المستحقات الى 1 / 9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</si>
</sst>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yyyy/mm/dd;@"/>
    <numFmt numFmtId="165" formatCode="[$-1970000]B2yyyy\-mm\-dd;@"/>
    <numFmt numFmtId="166" formatCode="yyyy\-mm\-dd;@"/>
  </numFmts>
  <fonts count="18" x14ac:knownFonts="1"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0"/>
      <name val="Calibri"/>
      <family val="2"/>
    </font>
    <font>
      <b/>
      <u/>
      <sz val="18"/>
      <color theme="1"/>
      <name val="Calibri"/>
      <family val="2"/>
    </font>
    <font>
      <b/>
      <sz val="14"/>
      <color theme="1"/>
      <name val="Calibri"/>
      <family val="2"/>
    </font>
    <font>
      <u/>
      <sz val="14"/>
      <color rgb="FFFF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rgb="FFFF0000"/>
      <name val="Calibri"/>
      <family val="2"/>
    </font>
    <font>
      <b/>
      <u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theme="0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theme="0"/>
      </bottom>
      <diagonal/>
    </border>
    <border>
      <left/>
      <right style="double">
        <color theme="0"/>
      </right>
      <top/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indexed="64"/>
      </bottom>
      <diagonal/>
    </border>
    <border>
      <left/>
      <right style="double">
        <color theme="0"/>
      </right>
      <top/>
      <bottom style="double">
        <color indexed="64"/>
      </bottom>
      <diagonal/>
    </border>
    <border>
      <left style="double">
        <color theme="0"/>
      </left>
      <right style="double">
        <color theme="0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165" fontId="8" fillId="7" borderId="29" xfId="0" applyNumberFormat="1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1" fillId="8" borderId="23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165" fontId="1" fillId="9" borderId="22" xfId="0" applyNumberFormat="1" applyFont="1" applyFill="1" applyBorder="1" applyAlignment="1">
      <alignment horizontal="center" vertical="center"/>
    </xf>
    <xf numFmtId="3" fontId="1" fillId="9" borderId="22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7" borderId="0" xfId="1" applyFont="1" applyFill="1" applyBorder="1" applyAlignment="1">
      <alignment horizontal="center" vertical="center"/>
    </xf>
    <xf numFmtId="0" fontId="4" fillId="7" borderId="21" xfId="1" applyFont="1" applyFill="1" applyBorder="1" applyAlignment="1">
      <alignment horizontal="center" vertical="center"/>
    </xf>
    <xf numFmtId="3" fontId="1" fillId="7" borderId="5" xfId="0" applyNumberFormat="1" applyFont="1" applyFill="1" applyBorder="1" applyAlignment="1">
      <alignment horizontal="center" vertical="center"/>
    </xf>
    <xf numFmtId="3" fontId="1" fillId="7" borderId="8" xfId="0" applyNumberFormat="1" applyFont="1" applyFill="1" applyBorder="1" applyAlignment="1">
      <alignment horizontal="center" vertical="center"/>
    </xf>
    <xf numFmtId="3" fontId="1" fillId="7" borderId="6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3" fontId="1" fillId="7" borderId="14" xfId="0" applyNumberFormat="1" applyFont="1" applyFill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3" fontId="1" fillId="7" borderId="23" xfId="0" applyNumberFormat="1" applyFont="1" applyFill="1" applyBorder="1" applyAlignment="1">
      <alignment horizontal="center" vertical="center"/>
    </xf>
    <xf numFmtId="3" fontId="1" fillId="7" borderId="0" xfId="0" applyNumberFormat="1" applyFont="1" applyFill="1" applyAlignment="1">
      <alignment horizontal="center" vertical="center"/>
    </xf>
    <xf numFmtId="3" fontId="1" fillId="7" borderId="32" xfId="0" applyNumberFormat="1" applyFont="1" applyFill="1" applyBorder="1" applyAlignment="1">
      <alignment horizontal="center" vertical="center"/>
    </xf>
    <xf numFmtId="3" fontId="1" fillId="7" borderId="30" xfId="0" applyNumberFormat="1" applyFont="1" applyFill="1" applyBorder="1" applyAlignment="1">
      <alignment horizontal="center" vertical="center"/>
    </xf>
    <xf numFmtId="3" fontId="1" fillId="7" borderId="31" xfId="0" applyNumberFormat="1" applyFont="1" applyFill="1" applyBorder="1" applyAlignment="1">
      <alignment horizontal="center" vertical="center"/>
    </xf>
    <xf numFmtId="165" fontId="1" fillId="7" borderId="22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165" fontId="1" fillId="8" borderId="22" xfId="0" applyNumberFormat="1" applyFont="1" applyFill="1" applyBorder="1" applyAlignment="1">
      <alignment horizontal="center" vertical="center"/>
    </xf>
    <xf numFmtId="3" fontId="1" fillId="9" borderId="23" xfId="0" applyNumberFormat="1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10" borderId="14" xfId="0" applyNumberFormat="1" applyFont="1" applyFill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5" fillId="7" borderId="29" xfId="0" applyNumberFormat="1" applyFont="1" applyFill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/>
    </xf>
    <xf numFmtId="164" fontId="16" fillId="7" borderId="14" xfId="0" applyNumberFormat="1" applyFont="1" applyFill="1" applyBorder="1" applyAlignment="1">
      <alignment horizontal="center" vertical="center"/>
    </xf>
    <xf numFmtId="3" fontId="16" fillId="7" borderId="14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7" fillId="0" borderId="14" xfId="0" applyNumberFormat="1" applyFont="1" applyBorder="1" applyAlignment="1">
      <alignment horizontal="center" vertical="center"/>
    </xf>
    <xf numFmtId="1" fontId="1" fillId="9" borderId="22" xfId="0" applyNumberFormat="1" applyFont="1" applyFill="1" applyBorder="1" applyAlignment="1">
      <alignment horizontal="center" vertical="center"/>
    </xf>
    <xf numFmtId="164" fontId="8" fillId="7" borderId="29" xfId="0" applyNumberFormat="1" applyFont="1" applyFill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9" borderId="22" xfId="0" applyNumberFormat="1" applyFont="1" applyFill="1" applyBorder="1" applyAlignment="1">
      <alignment horizontal="center" vertical="center"/>
    </xf>
    <xf numFmtId="3" fontId="8" fillId="7" borderId="29" xfId="0" applyNumberFormat="1" applyFont="1" applyFill="1" applyBorder="1" applyAlignment="1">
      <alignment horizontal="center" vertical="center" wrapText="1"/>
    </xf>
    <xf numFmtId="0" fontId="8" fillId="7" borderId="29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 wrapText="1"/>
    </xf>
    <xf numFmtId="165" fontId="1" fillId="7" borderId="29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1" fillId="9" borderId="23" xfId="1" applyFont="1" applyFill="1" applyBorder="1" applyAlignment="1">
      <alignment horizontal="center" vertical="center"/>
    </xf>
    <xf numFmtId="3" fontId="1" fillId="9" borderId="30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3" fontId="1" fillId="6" borderId="14" xfId="0" applyNumberFormat="1" applyFont="1" applyFill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65" fontId="1" fillId="0" borderId="42" xfId="0" applyNumberFormat="1" applyFont="1" applyBorder="1" applyAlignment="1">
      <alignment horizontal="center" vertical="center"/>
    </xf>
    <xf numFmtId="1" fontId="1" fillId="0" borderId="42" xfId="0" applyNumberFormat="1" applyFont="1" applyBorder="1" applyAlignment="1">
      <alignment horizontal="center" vertical="center"/>
    </xf>
    <xf numFmtId="165" fontId="1" fillId="7" borderId="42" xfId="0" applyNumberFormat="1" applyFont="1" applyFill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3" fontId="1" fillId="3" borderId="19" xfId="0" applyNumberFormat="1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3" fontId="1" fillId="4" borderId="19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3" fontId="1" fillId="5" borderId="19" xfId="0" applyNumberFormat="1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164" fontId="14" fillId="7" borderId="15" xfId="0" applyNumberFormat="1" applyFont="1" applyFill="1" applyBorder="1" applyAlignment="1">
      <alignment horizontal="center" vertical="center" wrapText="1"/>
    </xf>
    <xf numFmtId="164" fontId="14" fillId="7" borderId="16" xfId="0" applyNumberFormat="1" applyFont="1" applyFill="1" applyBorder="1" applyAlignment="1">
      <alignment horizontal="center" vertical="center" wrapText="1"/>
    </xf>
    <xf numFmtId="164" fontId="14" fillId="7" borderId="17" xfId="0" applyNumberFormat="1" applyFont="1" applyFill="1" applyBorder="1" applyAlignment="1">
      <alignment horizontal="center" vertical="center" wrapText="1"/>
    </xf>
    <xf numFmtId="0" fontId="4" fillId="7" borderId="0" xfId="1" applyFont="1" applyFill="1" applyBorder="1" applyAlignment="1">
      <alignment horizontal="center" vertical="center"/>
    </xf>
    <xf numFmtId="0" fontId="4" fillId="7" borderId="21" xfId="1" applyFont="1" applyFill="1" applyBorder="1" applyAlignment="1">
      <alignment horizontal="center" vertical="center"/>
    </xf>
    <xf numFmtId="3" fontId="1" fillId="5" borderId="3" xfId="0" applyNumberFormat="1" applyFont="1" applyFill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3" fontId="1" fillId="3" borderId="20" xfId="0" applyNumberFormat="1" applyFont="1" applyFill="1" applyBorder="1" applyAlignment="1">
      <alignment horizontal="center" vertical="center"/>
    </xf>
    <xf numFmtId="3" fontId="1" fillId="4" borderId="20" xfId="0" applyNumberFormat="1" applyFont="1" applyFill="1" applyBorder="1" applyAlignment="1">
      <alignment horizontal="center" vertical="center"/>
    </xf>
    <xf numFmtId="3" fontId="1" fillId="5" borderId="20" xfId="0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3" fontId="1" fillId="0" borderId="39" xfId="0" applyNumberFormat="1" applyFont="1" applyBorder="1" applyAlignment="1">
      <alignment horizontal="center" vertical="center"/>
    </xf>
    <xf numFmtId="3" fontId="1" fillId="0" borderId="40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7" fillId="0" borderId="14" xfId="0" applyNumberFormat="1" applyFont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3" fontId="1" fillId="5" borderId="34" xfId="0" applyNumberFormat="1" applyFont="1" applyFill="1" applyBorder="1" applyAlignment="1">
      <alignment horizontal="center" vertical="center"/>
    </xf>
    <xf numFmtId="3" fontId="1" fillId="5" borderId="35" xfId="0" applyNumberFormat="1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 wrapText="1"/>
    </xf>
  </cellXfs>
  <cellStyles count="2">
    <cellStyle name="ارتباط تشعبي" xfId="1" builtinId="8"/>
    <cellStyle name="عادي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6FF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6FF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1970000]B2yyyy\-mm\-dd;@"/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1970000]B2yyyy\-mm\-dd;@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1970000]B2yyyy\-mm\-dd;@"/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1010000]yyyy/mm/dd;@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vertAlign val="baseline"/>
        <sz val="14"/>
        <color rgb="FFFF0000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microsoft.com/office/2022/10/relationships/richValueRel" Target="richData/richValueRel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88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86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microsoft.com/office/2017/06/relationships/rdRichValueStructure" Target="richData/rdrichvaluestructure.xml"/><Relationship Id="rId61" Type="http://schemas.openxmlformats.org/officeDocument/2006/relationships/worksheet" Target="worksheets/sheet61.xml"/><Relationship Id="rId8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13429</xdr:colOff>
      <xdr:row>54</xdr:row>
      <xdr:rowOff>104775</xdr:rowOff>
    </xdr:from>
    <xdr:to>
      <xdr:col>23</xdr:col>
      <xdr:colOff>5840</xdr:colOff>
      <xdr:row>59</xdr:row>
      <xdr:rowOff>104775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93451B0B-19FB-2725-3ED0-99C02DEE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67960" y="14106525"/>
          <a:ext cx="792511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60246</xdr:colOff>
      <xdr:row>15</xdr:row>
      <xdr:rowOff>131068</xdr:rowOff>
    </xdr:from>
    <xdr:to>
      <xdr:col>22</xdr:col>
      <xdr:colOff>510540</xdr:colOff>
      <xdr:row>19</xdr:row>
      <xdr:rowOff>7620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34C9ED2C-A726-873D-7C13-D2FB35C7B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549060" y="3087628"/>
          <a:ext cx="564594" cy="124815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3B7D20-650D-459B-84A3-10A4CE5E09FE}" name="الجدول3" displayName="الجدول3" ref="B4:S83" totalsRowShown="0" headerRowDxfId="31" dataDxfId="29" headerRowBorderDxfId="30" tableBorderDxfId="28" totalsRowBorderDxfId="27">
  <autoFilter ref="B4:S83" xr:uid="{C03B7D20-650D-459B-84A3-10A4CE5E09FE}"/>
  <tableColumns count="18">
    <tableColumn id="1" xr3:uid="{489F192D-D99B-45B8-9C34-4B2A7E6CC937}" name="م" dataDxfId="26" dataCellStyle="ارتباط تشعبي"/>
    <tableColumn id="2" xr3:uid="{406CEA84-5FF1-421C-A162-3D7ACF3E90BF}" name="الاسم" dataDxfId="25"/>
    <tableColumn id="3" xr3:uid="{F65D28E9-81F9-4FCC-B730-4C64DCB25CEF}" name="الاقامه" dataDxfId="24"/>
    <tableColumn id="4" xr3:uid="{038861CA-D043-4375-88BE-69F9A916C437}" name="تاريخ الحساب" dataDxfId="23"/>
    <tableColumn id="5" xr3:uid="{6834A959-B045-49F1-B8FA-01BAB359C41C}" name="السيارة" dataDxfId="22"/>
    <tableColumn id="6" xr3:uid="{388CDC23-2C33-4588-A903-02CE80F5A934}" name="اخر تاريخ سداد" dataDxfId="21"/>
    <tableColumn id="17" xr3:uid="{99CCEC2D-22DB-4709-BFAB-075E486027E7}" name="من طرف" dataDxfId="20"/>
    <tableColumn id="18" xr3:uid="{D24BCB3D-9D91-46B8-8852-467108FE5917}" name="أشهر متأخرة" dataDxfId="19"/>
    <tableColumn id="15" xr3:uid="{C4C42D88-7E6F-47FD-9A8F-85730B35DA23}" name="عمود2" dataDxfId="18"/>
    <tableColumn id="7" xr3:uid="{AF3DD5F6-5598-4E9E-8FF3-D2FCFC4E83A9}" name="دائن خدمات" dataDxfId="17"/>
    <tableColumn id="8" xr3:uid="{0DE02A77-91CA-475F-89C2-1E6EACA933EC}" name="مدين خدمات" dataDxfId="16"/>
    <tableColumn id="9" xr3:uid="{70B7F3F6-EC92-4090-A385-45EDEE6461B7}" name="رصيد خدمات" dataDxfId="15">
      <calculatedColumnFormula>الجدول3[[#This Row],[دائن خدمات]]-الجدول3[[#This Row],[مدين خدمات]]</calculatedColumnFormula>
    </tableColumn>
    <tableColumn id="14" xr3:uid="{38091830-BFBF-4369-B14A-F5B117151087}" name="عمود1" dataDxfId="14"/>
    <tableColumn id="13" xr3:uid="{E6DB7887-0457-4462-AECE-785C818323F5}" name="دائن مستحقات" dataDxfId="13">
      <calculatedColumnFormula>SUM(#REF!)</calculatedColumnFormula>
    </tableColumn>
    <tableColumn id="12" xr3:uid="{B7D69159-18C8-41B7-B902-35A38170C169}" name="مدين مستحقات" dataDxfId="12">
      <calculatedColumnFormula>SUM(#REF!)</calculatedColumnFormula>
    </tableColumn>
    <tableColumn id="11" xr3:uid="{5B30998E-481C-4C02-B3A7-C5830492C82E}" name="رصيد مستحقات" dataDxfId="11">
      <calculatedColumnFormula>الجدول3[[#This Row],[دائن مستحقات]]-الجدول3[[#This Row],[مدين مستحقات]]</calculatedColumnFormula>
    </tableColumn>
    <tableColumn id="16" xr3:uid="{5433135A-CCFB-4132-AB29-721EB2CD194F}" name="عمود3" dataDxfId="10"/>
    <tableColumn id="10" xr3:uid="{8B68B9FC-D9F1-4A6D-A053-60CE33914CC3}" name="ملاحظات التواصل" dataDxfId="9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7E6B-01B1-4D5F-82EB-57361CA75017}">
  <dimension ref="A1:S84"/>
  <sheetViews>
    <sheetView rightToLeft="1" zoomScaleNormal="100" workbookViewId="0">
      <pane xSplit="2" ySplit="4" topLeftCell="C39" activePane="bottomRight" state="frozen"/>
      <selection activeCell="L15" sqref="L15"/>
      <selection pane="topRight" activeCell="L15" sqref="L15"/>
      <selection pane="bottomLeft" activeCell="L15" sqref="L15"/>
      <selection pane="bottomRight" activeCell="B50" sqref="B50"/>
    </sheetView>
  </sheetViews>
  <sheetFormatPr defaultColWidth="9" defaultRowHeight="18" x14ac:dyDescent="0.25"/>
  <cols>
    <col min="1" max="1" width="0.8984375" style="1" customWidth="1"/>
    <col min="2" max="2" width="5.5" style="48" customWidth="1"/>
    <col min="3" max="3" width="13" style="1" bestFit="1" customWidth="1"/>
    <col min="4" max="4" width="10.69921875" style="1" customWidth="1"/>
    <col min="5" max="5" width="10" style="12" customWidth="1"/>
    <col min="6" max="6" width="7.5" style="1" customWidth="1"/>
    <col min="7" max="7" width="11" style="20" bestFit="1" customWidth="1"/>
    <col min="8" max="8" width="11" style="20" customWidth="1"/>
    <col min="9" max="9" width="7" style="82" customWidth="1"/>
    <col min="10" max="10" width="1.19921875" style="20" customWidth="1"/>
    <col min="11" max="11" width="7.3984375" style="22" customWidth="1"/>
    <col min="12" max="13" width="7.3984375" style="1" customWidth="1"/>
    <col min="14" max="14" width="1.19921875" style="1" customWidth="1"/>
    <col min="15" max="17" width="7.3984375" style="1" customWidth="1"/>
    <col min="18" max="18" width="1.19921875" style="1" customWidth="1"/>
    <col min="19" max="19" width="29.3984375" style="1" customWidth="1"/>
    <col min="20" max="27" width="1.19921875" style="1" customWidth="1"/>
    <col min="28" max="16384" width="9" style="1"/>
  </cols>
  <sheetData>
    <row r="1" spans="1:19" ht="9.75" customHeight="1" x14ac:dyDescent="0.25">
      <c r="B1" s="119" t="s">
        <v>112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 spans="1:19" ht="9.75" customHeight="1" x14ac:dyDescent="0.25"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</row>
    <row r="3" spans="1:19" ht="5.25" customHeight="1" thickBot="1" x14ac:dyDescent="0.3">
      <c r="B3" s="46"/>
      <c r="C3" s="35"/>
    </row>
    <row r="4" spans="1:19" ht="26.25" customHeight="1" thickTop="1" thickBot="1" x14ac:dyDescent="0.3">
      <c r="A4" s="36"/>
      <c r="B4" s="38" t="s">
        <v>11</v>
      </c>
      <c r="C4" s="37" t="s">
        <v>0</v>
      </c>
      <c r="D4" s="34" t="s">
        <v>1</v>
      </c>
      <c r="E4" s="90" t="s">
        <v>113</v>
      </c>
      <c r="F4" s="40" t="s">
        <v>2</v>
      </c>
      <c r="G4" s="39" t="s">
        <v>18</v>
      </c>
      <c r="H4" s="39" t="s">
        <v>5</v>
      </c>
      <c r="I4" s="83" t="s">
        <v>588</v>
      </c>
      <c r="J4" s="98" t="s">
        <v>183</v>
      </c>
      <c r="K4" s="93" t="s">
        <v>584</v>
      </c>
      <c r="L4" s="94" t="s">
        <v>582</v>
      </c>
      <c r="M4" s="94" t="s">
        <v>583</v>
      </c>
      <c r="N4" s="97" t="s">
        <v>182</v>
      </c>
      <c r="O4" s="95" t="s">
        <v>585</v>
      </c>
      <c r="P4" s="95" t="s">
        <v>586</v>
      </c>
      <c r="Q4" s="95" t="s">
        <v>587</v>
      </c>
      <c r="R4" s="96" t="s">
        <v>184</v>
      </c>
      <c r="S4" s="44" t="s">
        <v>114</v>
      </c>
    </row>
    <row r="5" spans="1:19" ht="24.75" customHeight="1" thickTop="1" thickBot="1" x14ac:dyDescent="0.3">
      <c r="B5" s="47">
        <v>1</v>
      </c>
      <c r="C5" s="31" t="str">
        <f>'1'!B2</f>
        <v>محمد احمد اطرش</v>
      </c>
      <c r="D5" s="31">
        <f>'1'!B4</f>
        <v>2275610844</v>
      </c>
      <c r="E5" s="91">
        <f>'1'!E4</f>
        <v>44181</v>
      </c>
      <c r="F5" s="31">
        <f>'1'!B6</f>
        <v>0</v>
      </c>
      <c r="G5" s="32">
        <f>'1'!H6</f>
        <v>44181</v>
      </c>
      <c r="H5" s="32" t="str">
        <f>'1'!H4</f>
        <v>ابوبيان</v>
      </c>
      <c r="I5" s="84">
        <f ca="1">(TODAY()-الجدول3[[#This Row],[اخر تاريخ سداد]])/30</f>
        <v>59.866666666666667</v>
      </c>
      <c r="J5" s="70"/>
      <c r="K5" s="33">
        <f>SUM('1'!K54:K107)</f>
        <v>40900</v>
      </c>
      <c r="L5" s="33">
        <f>SUM('1'!L54:L108)</f>
        <v>41529</v>
      </c>
      <c r="M5" s="33">
        <f>الجدول3[[#This Row],[دائن خدمات]]-الجدول3[[#This Row],[مدين خدمات]]</f>
        <v>-629</v>
      </c>
      <c r="N5" s="65"/>
      <c r="O5" s="61">
        <f>SUM('1'!O12:O108)</f>
        <v>0</v>
      </c>
      <c r="P5" s="61">
        <f>SUM('1'!P12:P108)</f>
        <v>5000</v>
      </c>
      <c r="Q5" s="61">
        <f>الجدول3[[#This Row],[دائن مستحقات]]-الجدول3[[#This Row],[مدين مستحقات]]</f>
        <v>-5000</v>
      </c>
      <c r="R5" s="65"/>
      <c r="S5" s="43"/>
    </row>
    <row r="6" spans="1:19" ht="24.75" customHeight="1" thickTop="1" thickBot="1" x14ac:dyDescent="0.3">
      <c r="B6" s="47">
        <v>6</v>
      </c>
      <c r="C6" s="31" t="str">
        <f>'6'!B2</f>
        <v>أسامة الأشقر</v>
      </c>
      <c r="D6" s="31">
        <f>'6'!B4</f>
        <v>2270223429</v>
      </c>
      <c r="E6" s="91">
        <f>'6'!E4</f>
        <v>45057</v>
      </c>
      <c r="F6" s="31">
        <f>'6'!B6</f>
        <v>0</v>
      </c>
      <c r="G6" s="32">
        <f>'6'!H6</f>
        <v>45110</v>
      </c>
      <c r="H6" s="32" t="str">
        <f>'6'!H4</f>
        <v>محمد اطرش</v>
      </c>
      <c r="I6" s="84">
        <f ca="1">(TODAY()-الجدول3[[#This Row],[اخر تاريخ سداد]])/30</f>
        <v>28.9</v>
      </c>
      <c r="J6" s="70"/>
      <c r="K6" s="33">
        <f>SUM('6'!K12:K113)</f>
        <v>61185</v>
      </c>
      <c r="L6" s="33">
        <f>SUM('6'!L12:L113)</f>
        <v>58285</v>
      </c>
      <c r="M6" s="33">
        <f>الجدول3[[#This Row],[دائن خدمات]]-الجدول3[[#This Row],[مدين خدمات]]</f>
        <v>2900</v>
      </c>
      <c r="N6" s="67"/>
      <c r="O6" s="62">
        <f>SUM('6'!O12:O115)</f>
        <v>12300</v>
      </c>
      <c r="P6" s="62">
        <f>SUM('6'!P12:P115)</f>
        <v>27800</v>
      </c>
      <c r="Q6" s="62">
        <f>الجدول3[[#This Row],[دائن مستحقات]]-الجدول3[[#This Row],[مدين مستحقات]]</f>
        <v>-15500</v>
      </c>
      <c r="R6" s="67"/>
      <c r="S6" s="75" t="s">
        <v>225</v>
      </c>
    </row>
    <row r="7" spans="1:19" ht="24.75" customHeight="1" thickTop="1" thickBot="1" x14ac:dyDescent="0.3">
      <c r="B7" s="47">
        <v>7</v>
      </c>
      <c r="C7" s="31" t="str">
        <f>'7'!B2</f>
        <v>عبدالرزاق أحمد</v>
      </c>
      <c r="D7" s="31">
        <f>'7'!B4</f>
        <v>2244421182</v>
      </c>
      <c r="E7" s="91">
        <f>'7'!E4</f>
        <v>44740</v>
      </c>
      <c r="F7" s="31">
        <f>'7'!B6</f>
        <v>6972</v>
      </c>
      <c r="G7" s="32">
        <f>'7'!H6</f>
        <v>45809</v>
      </c>
      <c r="H7" s="32" t="str">
        <f>'7'!H4</f>
        <v>محمد اطرش</v>
      </c>
      <c r="I7" s="84">
        <f ca="1">(TODAY()-الجدول3[[#This Row],[اخر تاريخ سداد]])/30</f>
        <v>5.6</v>
      </c>
      <c r="J7" s="70"/>
      <c r="K7" s="33">
        <f>SUM('7'!K12:K115)</f>
        <v>43147</v>
      </c>
      <c r="L7" s="33">
        <f>SUM('7'!L12:L115)</f>
        <v>43097</v>
      </c>
      <c r="M7" s="33">
        <f>الجدول3[[#This Row],[دائن خدمات]]-الجدول3[[#This Row],[مدين خدمات]]</f>
        <v>50</v>
      </c>
      <c r="N7" s="66"/>
      <c r="O7" s="22">
        <f>SUM('7'!O12:O117)</f>
        <v>28900</v>
      </c>
      <c r="P7" s="22">
        <f>SUM('7'!P12:P117)</f>
        <v>33600</v>
      </c>
      <c r="Q7" s="22">
        <f>الجدول3[[#This Row],[دائن مستحقات]]-الجدول3[[#This Row],[مدين مستحقات]]</f>
        <v>-4700</v>
      </c>
      <c r="R7" s="66"/>
      <c r="S7" s="75" t="s">
        <v>225</v>
      </c>
    </row>
    <row r="8" spans="1:19" ht="24.75" customHeight="1" thickTop="1" thickBot="1" x14ac:dyDescent="0.3">
      <c r="B8" s="47">
        <v>8</v>
      </c>
      <c r="C8" s="31" t="str">
        <f>'8'!B2</f>
        <v>اديب محمد</v>
      </c>
      <c r="D8" s="31">
        <f>'8'!B4</f>
        <v>2305927978</v>
      </c>
      <c r="E8" s="91">
        <f>'8'!E4</f>
        <v>44765</v>
      </c>
      <c r="F8" s="31">
        <f>'8'!B6</f>
        <v>1527</v>
      </c>
      <c r="G8" s="32">
        <f>'8'!H6</f>
        <v>45839</v>
      </c>
      <c r="H8" s="32" t="str">
        <f>'8'!H4</f>
        <v>محمد اطرش</v>
      </c>
      <c r="I8" s="84">
        <f ca="1">(TODAY()-الجدول3[[#This Row],[اخر تاريخ سداد]])/30</f>
        <v>4.5999999999999996</v>
      </c>
      <c r="J8" s="70"/>
      <c r="K8" s="33">
        <f>SUM('8'!K12:K115)</f>
        <v>57553</v>
      </c>
      <c r="L8" s="33">
        <f>SUM('8'!L12:L115)</f>
        <v>56296</v>
      </c>
      <c r="M8" s="33">
        <f>الجدول3[[#This Row],[دائن خدمات]]-الجدول3[[#This Row],[مدين خدمات]]</f>
        <v>1257</v>
      </c>
      <c r="N8" s="67"/>
      <c r="O8" s="62">
        <f>SUM('8'!O12:O117)</f>
        <v>30850</v>
      </c>
      <c r="P8" s="62">
        <f>SUM('8'!P12:P117)</f>
        <v>33600</v>
      </c>
      <c r="Q8" s="62">
        <f>الجدول3[[#This Row],[دائن مستحقات]]-الجدول3[[#This Row],[مدين مستحقات]]</f>
        <v>-2750</v>
      </c>
      <c r="R8" s="67"/>
      <c r="S8" s="102"/>
    </row>
    <row r="9" spans="1:19" ht="24.75" customHeight="1" thickTop="1" thickBot="1" x14ac:dyDescent="0.3">
      <c r="B9" s="47">
        <v>9</v>
      </c>
      <c r="C9" s="31" t="str">
        <f>'9'!B2</f>
        <v>عصام الريح</v>
      </c>
      <c r="D9" s="31">
        <f>'9'!B4</f>
        <v>2133835989</v>
      </c>
      <c r="E9" s="91">
        <f>'9'!E4</f>
        <v>44712</v>
      </c>
      <c r="F9" s="99" t="str">
        <f>'9'!B6</f>
        <v>3656 - 4383</v>
      </c>
      <c r="G9" s="32">
        <f>'9'!H6</f>
        <v>44712</v>
      </c>
      <c r="H9" s="32" t="str">
        <f>'9'!H4</f>
        <v>ابوبيان</v>
      </c>
      <c r="I9" s="84">
        <f ca="1">(TODAY()-الجدول3[[#This Row],[اخر تاريخ سداد]])/30</f>
        <v>42.166666666666664</v>
      </c>
      <c r="J9" s="70"/>
      <c r="K9" s="33">
        <f>SUM('9'!K12:K117)</f>
        <v>22300</v>
      </c>
      <c r="L9" s="33">
        <f>SUM('9'!L12:L117)</f>
        <v>535</v>
      </c>
      <c r="M9" s="33">
        <f>الجدول3[[#This Row],[دائن خدمات]]-الجدول3[[#This Row],[مدين خدمات]]</f>
        <v>21765</v>
      </c>
      <c r="N9" s="66"/>
      <c r="O9" s="22">
        <f>SUM('9'!O12:O119)</f>
        <v>13100</v>
      </c>
      <c r="P9" s="22">
        <f>SUM('9'!P12:P119)</f>
        <v>39000</v>
      </c>
      <c r="Q9" s="22">
        <f>الجدول3[[#This Row],[دائن مستحقات]]-الجدول3[[#This Row],[مدين مستحقات]]</f>
        <v>-25900</v>
      </c>
      <c r="R9" s="66"/>
    </row>
    <row r="10" spans="1:19" ht="24.75" customHeight="1" thickTop="1" thickBot="1" x14ac:dyDescent="0.3">
      <c r="B10" s="47">
        <v>10</v>
      </c>
      <c r="C10" s="31" t="str">
        <f>'10'!B2</f>
        <v>سالم الحميدي</v>
      </c>
      <c r="D10" s="31">
        <f>'10'!B4</f>
        <v>2244737371</v>
      </c>
      <c r="E10" s="91">
        <f>'10'!E4</f>
        <v>44585</v>
      </c>
      <c r="F10" s="31" t="str">
        <f>'10'!B6</f>
        <v>3010 / 8827</v>
      </c>
      <c r="G10" s="32">
        <f>'10'!H6</f>
        <v>45778</v>
      </c>
      <c r="H10" s="32" t="str">
        <f>'10'!H4</f>
        <v>أبو عبدالله السوري</v>
      </c>
      <c r="I10" s="84">
        <f ca="1">(TODAY()-الجدول3[[#This Row],[اخر تاريخ سداد]])/30</f>
        <v>6.6333333333333337</v>
      </c>
      <c r="J10" s="70"/>
      <c r="K10" s="33">
        <f>SUM('10'!K12:K118)</f>
        <v>6850</v>
      </c>
      <c r="L10" s="33">
        <f>SUM('10'!L12:L118)</f>
        <v>6850</v>
      </c>
      <c r="M10" s="33">
        <f>الجدول3[[#This Row],[دائن خدمات]]-الجدول3[[#This Row],[مدين خدمات]]</f>
        <v>0</v>
      </c>
      <c r="N10" s="68"/>
      <c r="O10" s="63">
        <f>SUM('10'!O12:O120)</f>
        <v>20100</v>
      </c>
      <c r="P10" s="63">
        <f>SUM('10'!P12:P120)</f>
        <v>23800</v>
      </c>
      <c r="Q10" s="63">
        <f>الجدول3[[#This Row],[دائن مستحقات]]-الجدول3[[#This Row],[مدين مستحقات]]</f>
        <v>-3700</v>
      </c>
      <c r="R10" s="68"/>
      <c r="S10" s="103"/>
    </row>
    <row r="11" spans="1:19" ht="24.75" customHeight="1" thickTop="1" thickBot="1" x14ac:dyDescent="0.3">
      <c r="B11" s="105">
        <v>11</v>
      </c>
      <c r="C11" s="50" t="str">
        <f>'11'!B3</f>
        <v>عبده دقماق</v>
      </c>
      <c r="D11" s="50">
        <f>'11'!B5</f>
        <v>2304733724</v>
      </c>
      <c r="E11" s="92">
        <f>'11'!E5</f>
        <v>44594</v>
      </c>
      <c r="F11" s="50">
        <f>'11'!B7</f>
        <v>5019</v>
      </c>
      <c r="G11" s="51">
        <f>'11'!H7</f>
        <v>45746</v>
      </c>
      <c r="H11" s="51" t="str">
        <f>'11'!H5</f>
        <v>محمد اطرش</v>
      </c>
      <c r="I11" s="89">
        <f ca="1">(TODAY()-الجدول3[[#This Row],[اخر تاريخ سداد]])/30</f>
        <v>7.7</v>
      </c>
      <c r="J11" s="51"/>
      <c r="K11" s="52">
        <f>SUM('11'!K13:K120)</f>
        <v>6500</v>
      </c>
      <c r="L11" s="52">
        <f>SUM('11'!L13:L120)</f>
        <v>6500</v>
      </c>
      <c r="M11" s="52">
        <f>الجدول3[[#This Row],[دائن خدمات]]-الجدول3[[#This Row],[مدين خدمات]]</f>
        <v>0</v>
      </c>
      <c r="N11" s="106"/>
      <c r="O11" s="106">
        <f>SUM('11'!O12:O121)</f>
        <v>15500</v>
      </c>
      <c r="P11" s="106">
        <f>SUM('11'!P12:P121)</f>
        <v>15500</v>
      </c>
      <c r="Q11" s="106">
        <f>الجدول3[[#This Row],[دائن مستحقات]]-الجدول3[[#This Row],[مدين مستحقات]]</f>
        <v>0</v>
      </c>
      <c r="R11" s="106"/>
      <c r="S11" s="104" t="s">
        <v>863</v>
      </c>
    </row>
    <row r="12" spans="1:19" ht="24.75" customHeight="1" thickTop="1" thickBot="1" x14ac:dyDescent="0.3">
      <c r="B12" s="47">
        <v>15</v>
      </c>
      <c r="C12" s="31" t="str">
        <f>'15'!B2</f>
        <v>محمد مثنى</v>
      </c>
      <c r="D12" s="31">
        <f>'15'!B4</f>
        <v>2036474902</v>
      </c>
      <c r="E12" s="91">
        <f>'15'!E4</f>
        <v>45071</v>
      </c>
      <c r="F12" s="31">
        <f>'15'!B6</f>
        <v>0</v>
      </c>
      <c r="G12" s="32">
        <f>'15'!H6</f>
        <v>45897</v>
      </c>
      <c r="H12" s="73" t="str">
        <f>'15'!H4</f>
        <v>فيصل رمضان</v>
      </c>
      <c r="I12" s="84">
        <f ca="1">(TODAY()-الجدول3[[#This Row],[اخر تاريخ سداد]])/30</f>
        <v>2.6666666666666665</v>
      </c>
      <c r="J12" s="70"/>
      <c r="K12" s="33">
        <f>SUM('15'!K12:K123)</f>
        <v>17200</v>
      </c>
      <c r="L12" s="33">
        <f>SUM('15'!L12:L123)</f>
        <v>17200</v>
      </c>
      <c r="M12" s="33">
        <f>الجدول3[[#This Row],[دائن خدمات]]-الجدول3[[#This Row],[مدين خدمات]]</f>
        <v>0</v>
      </c>
      <c r="N12" s="65"/>
      <c r="O12" s="61">
        <f>SUM('15'!O12:O125)</f>
        <v>37000</v>
      </c>
      <c r="P12" s="61">
        <f>SUM('15'!P12:P125)</f>
        <v>44000</v>
      </c>
      <c r="Q12" s="61">
        <f>الجدول3[[#This Row],[دائن مستحقات]]-الجدول3[[#This Row],[مدين مستحقات]]</f>
        <v>-7000</v>
      </c>
      <c r="R12" s="65"/>
      <c r="S12" s="43"/>
    </row>
    <row r="13" spans="1:19" ht="24.75" customHeight="1" thickTop="1" thickBot="1" x14ac:dyDescent="0.3">
      <c r="B13" s="47">
        <v>18</v>
      </c>
      <c r="C13" s="31" t="str">
        <f>'18'!B2</f>
        <v>مرعي بركات</v>
      </c>
      <c r="D13" s="31">
        <f>'18'!B4</f>
        <v>2310964073</v>
      </c>
      <c r="E13" s="91">
        <f>'18'!E4</f>
        <v>45067</v>
      </c>
      <c r="F13" s="31">
        <f>'18'!B6</f>
        <v>3228</v>
      </c>
      <c r="G13" s="32">
        <f>'18'!H6</f>
        <v>44624</v>
      </c>
      <c r="H13" s="32" t="str">
        <f>'18'!H4</f>
        <v>مهند</v>
      </c>
      <c r="I13" s="84">
        <f ca="1">(TODAY()-الجدول3[[#This Row],[اخر تاريخ سداد]])/30</f>
        <v>45.1</v>
      </c>
      <c r="J13" s="70"/>
      <c r="K13" s="33">
        <f>SUM('18'!K12:K126)</f>
        <v>69700</v>
      </c>
      <c r="L13" s="33">
        <f>SUM('18'!L12:L126)</f>
        <v>69643</v>
      </c>
      <c r="M13" s="33">
        <f>الجدول3[[#This Row],[دائن خدمات]]-الجدول3[[#This Row],[مدين خدمات]]</f>
        <v>57</v>
      </c>
      <c r="N13" s="69"/>
      <c r="O13" s="64">
        <f>SUM('18'!O12:O128)</f>
        <v>0</v>
      </c>
      <c r="P13" s="64">
        <f>SUM('18'!P12:P128)</f>
        <v>33600</v>
      </c>
      <c r="Q13" s="64">
        <f>الجدول3[[#This Row],[دائن مستحقات]]-الجدول3[[#This Row],[مدين مستحقات]]</f>
        <v>-33600</v>
      </c>
      <c r="R13" s="69"/>
      <c r="S13" s="77" t="s">
        <v>225</v>
      </c>
    </row>
    <row r="14" spans="1:19" ht="24.75" customHeight="1" thickTop="1" thickBot="1" x14ac:dyDescent="0.3">
      <c r="B14" s="47">
        <v>19</v>
      </c>
      <c r="C14" s="31" t="str">
        <f>'19'!B2</f>
        <v>عماد التقي</v>
      </c>
      <c r="D14" s="31">
        <f>'19'!B4</f>
        <v>2266992110</v>
      </c>
      <c r="E14" s="91">
        <f>'19'!E4</f>
        <v>45267</v>
      </c>
      <c r="F14" s="31">
        <f>'19'!B6</f>
        <v>2672</v>
      </c>
      <c r="G14" s="32">
        <f>'19'!H6</f>
        <v>44978</v>
      </c>
      <c r="H14" s="32" t="str">
        <f>'19'!H4</f>
        <v>ابوبيان</v>
      </c>
      <c r="I14" s="84">
        <f ca="1">(TODAY()-الجدول3[[#This Row],[اخر تاريخ سداد]])/30</f>
        <v>33.299999999999997</v>
      </c>
      <c r="J14" s="70"/>
      <c r="K14" s="33">
        <f>SUM('19'!K12:K127)</f>
        <v>28195</v>
      </c>
      <c r="L14" s="33">
        <f>SUM('19'!L12:L127)</f>
        <v>29295</v>
      </c>
      <c r="M14" s="33">
        <f>الجدول3[[#This Row],[دائن خدمات]]-الجدول3[[#This Row],[مدين خدمات]]</f>
        <v>-1100</v>
      </c>
      <c r="N14" s="69"/>
      <c r="O14" s="64">
        <f>SUM('19'!O12:O129)</f>
        <v>5000</v>
      </c>
      <c r="P14" s="64">
        <f>SUM('19'!P12:P129)</f>
        <v>33600</v>
      </c>
      <c r="Q14" s="64">
        <f>الجدول3[[#This Row],[دائن مستحقات]]-الجدول3[[#This Row],[مدين مستحقات]]</f>
        <v>-28600</v>
      </c>
      <c r="R14" s="69"/>
      <c r="S14" s="77" t="s">
        <v>225</v>
      </c>
    </row>
    <row r="15" spans="1:19" ht="24.75" customHeight="1" thickTop="1" thickBot="1" x14ac:dyDescent="0.3">
      <c r="B15" s="47">
        <v>20</v>
      </c>
      <c r="C15" s="31" t="str">
        <f>'20'!B2</f>
        <v>محمد الأحمد</v>
      </c>
      <c r="D15" s="31">
        <f>'20'!B4</f>
        <v>2248778017</v>
      </c>
      <c r="E15" s="91">
        <f>'20'!E4</f>
        <v>44594</v>
      </c>
      <c r="F15" s="31">
        <f>'20'!B6</f>
        <v>3597</v>
      </c>
      <c r="G15" s="32">
        <f>'20'!H6</f>
        <v>45658</v>
      </c>
      <c r="H15" s="32" t="str">
        <f>'20'!H4</f>
        <v>أبو عبدالله السوري</v>
      </c>
      <c r="I15" s="84">
        <f ca="1">(TODAY()-الجدول3[[#This Row],[اخر تاريخ سداد]])/30</f>
        <v>10.633333333333333</v>
      </c>
      <c r="J15" s="70"/>
      <c r="K15" s="33">
        <f>SUM('20'!K12:K128)</f>
        <v>8915</v>
      </c>
      <c r="L15" s="33">
        <f>SUM('20'!L12:L128)</f>
        <v>8915</v>
      </c>
      <c r="M15" s="33">
        <f>الجدول3[[#This Row],[دائن خدمات]]-الجدول3[[#This Row],[مدين خدمات]]</f>
        <v>0</v>
      </c>
      <c r="N15" s="65"/>
      <c r="O15" s="61">
        <f>SUM('20'!O12:O130)</f>
        <v>14200</v>
      </c>
      <c r="P15" s="61">
        <f>SUM('20'!P12:P130)</f>
        <v>15600</v>
      </c>
      <c r="Q15" s="61">
        <f>الجدول3[[#This Row],[دائن مستحقات]]-الجدول3[[#This Row],[مدين مستحقات]]</f>
        <v>-1400</v>
      </c>
      <c r="R15" s="65"/>
    </row>
    <row r="16" spans="1:19" ht="24.75" customHeight="1" thickTop="1" thickBot="1" x14ac:dyDescent="0.3">
      <c r="B16" s="47">
        <v>21</v>
      </c>
      <c r="C16" s="31" t="str">
        <f>'21'!B2</f>
        <v>مروان ياسين</v>
      </c>
      <c r="D16" s="31">
        <f>'21'!B4</f>
        <v>2267184402</v>
      </c>
      <c r="E16" s="91">
        <f>'21'!E4</f>
        <v>44886</v>
      </c>
      <c r="F16" s="31">
        <f>'21'!B6</f>
        <v>6787</v>
      </c>
      <c r="G16" s="32">
        <f>'21'!H6</f>
        <v>45962</v>
      </c>
      <c r="H16" s="32" t="str">
        <f>'21'!H4</f>
        <v>محمد اطرش</v>
      </c>
      <c r="I16" s="84">
        <f ca="1">(TODAY()-الجدول3[[#This Row],[اخر تاريخ سداد]])/30</f>
        <v>0.5</v>
      </c>
      <c r="J16" s="70"/>
      <c r="K16" s="33">
        <f>SUM('21'!K12:K128)</f>
        <v>60900</v>
      </c>
      <c r="L16" s="33">
        <f>SUM('21'!L12:L128)</f>
        <v>61017</v>
      </c>
      <c r="M16" s="33">
        <f>الجدول3[[#This Row],[دائن خدمات]]-الجدول3[[#This Row],[مدين خدمات]]</f>
        <v>-117</v>
      </c>
      <c r="N16" s="66"/>
      <c r="O16" s="22">
        <f>SUM('21'!O12:O130)</f>
        <v>26900</v>
      </c>
      <c r="P16" s="22">
        <f>SUM('21'!P12:P130)</f>
        <v>25200</v>
      </c>
      <c r="Q16" s="22">
        <f>الجدول3[[#This Row],[دائن مستحقات]]-الجدول3[[#This Row],[مدين مستحقات]]</f>
        <v>1700</v>
      </c>
      <c r="R16" s="66"/>
      <c r="S16" s="78" t="s">
        <v>225</v>
      </c>
    </row>
    <row r="17" spans="2:19" ht="24.75" customHeight="1" thickTop="1" thickBot="1" x14ac:dyDescent="0.3">
      <c r="B17" s="47">
        <v>22</v>
      </c>
      <c r="C17" s="31" t="str">
        <f>'22'!B2</f>
        <v>مصطفى يوسف</v>
      </c>
      <c r="D17" s="31">
        <f>'22'!B4</f>
        <v>2219684467</v>
      </c>
      <c r="E17" s="91">
        <f>'22'!E4</f>
        <v>44840</v>
      </c>
      <c r="F17" s="31">
        <f>'22'!B6</f>
        <v>1140</v>
      </c>
      <c r="G17" s="32">
        <f>'22'!H6</f>
        <v>44949</v>
      </c>
      <c r="H17" s="32" t="str">
        <f>'22'!H4</f>
        <v>عبدالرزاق حيلاني</v>
      </c>
      <c r="I17" s="84">
        <f ca="1">(TODAY()-الجدول3[[#This Row],[اخر تاريخ سداد]])/30</f>
        <v>34.266666666666666</v>
      </c>
      <c r="J17" s="70"/>
      <c r="K17" s="33">
        <f>SUM('22'!K12:K130)</f>
        <v>19150</v>
      </c>
      <c r="L17" s="33">
        <f>SUM('22'!L12:L130)</f>
        <v>18850</v>
      </c>
      <c r="M17" s="33">
        <f>الجدول3[[#This Row],[دائن خدمات]]-الجدول3[[#This Row],[مدين خدمات]]</f>
        <v>300</v>
      </c>
      <c r="N17" s="66"/>
      <c r="O17" s="22">
        <f>SUM('22'!O12:O132)</f>
        <v>3400</v>
      </c>
      <c r="P17" s="22">
        <f>SUM('22'!P12:P132)</f>
        <v>9600</v>
      </c>
      <c r="Q17" s="22">
        <f>الجدول3[[#This Row],[دائن مستحقات]]-الجدول3[[#This Row],[مدين مستحقات]]</f>
        <v>-6200</v>
      </c>
      <c r="R17" s="66"/>
      <c r="S17" s="78" t="s">
        <v>225</v>
      </c>
    </row>
    <row r="18" spans="2:19" ht="24.75" customHeight="1" thickTop="1" thickBot="1" x14ac:dyDescent="0.3">
      <c r="B18" s="47">
        <v>24</v>
      </c>
      <c r="C18" s="50" t="str">
        <f>'24'!B2</f>
        <v>عز الدين المسالمه</v>
      </c>
      <c r="D18" s="50">
        <f>'24'!B4</f>
        <v>2279835793</v>
      </c>
      <c r="E18" s="92">
        <f>'24'!E4</f>
        <v>44733</v>
      </c>
      <c r="F18" s="50">
        <f>'24'!B6</f>
        <v>5786</v>
      </c>
      <c r="G18" s="51">
        <f>'24'!H6</f>
        <v>45539</v>
      </c>
      <c r="H18" s="51" t="str">
        <f>'24'!H4</f>
        <v>ابوبيان</v>
      </c>
      <c r="I18" s="89">
        <f ca="1">(TODAY()-الجدول3[[#This Row],[اخر تاريخ سداد]])/30</f>
        <v>14.6</v>
      </c>
      <c r="J18" s="51"/>
      <c r="K18" s="52">
        <f>SUM('24'!K12:K132)</f>
        <v>5855</v>
      </c>
      <c r="L18" s="52">
        <f>SUM('24'!L12:L132)</f>
        <v>5855</v>
      </c>
      <c r="M18" s="52">
        <f>الجدول3[[#This Row],[دائن خدمات]]-الجدول3[[#This Row],[مدين خدمات]]</f>
        <v>0</v>
      </c>
      <c r="N18" s="74"/>
      <c r="O18" s="74">
        <f>SUM('24'!O12:O134)</f>
        <v>16150</v>
      </c>
      <c r="P18" s="74">
        <f>SUM('24'!P12:P134)</f>
        <v>16150</v>
      </c>
      <c r="Q18" s="74">
        <f>الجدول3[[#This Row],[دائن مستحقات]]-الجدول3[[#This Row],[مدين مستحقات]]</f>
        <v>0</v>
      </c>
      <c r="R18" s="74"/>
      <c r="S18" s="107" t="s">
        <v>886</v>
      </c>
    </row>
    <row r="19" spans="2:19" ht="24.75" customHeight="1" thickTop="1" thickBot="1" x14ac:dyDescent="0.3">
      <c r="B19" s="47">
        <v>26</v>
      </c>
      <c r="C19" s="31" t="str">
        <f>'26'!B2</f>
        <v>نضال محمد</v>
      </c>
      <c r="D19" s="31">
        <f>'26'!B4</f>
        <v>2318009293</v>
      </c>
      <c r="E19" s="91">
        <f>'26'!E4</f>
        <v>44922</v>
      </c>
      <c r="F19" s="31" t="str">
        <f>'26'!B6</f>
        <v>-</v>
      </c>
      <c r="G19" s="32">
        <f>'26'!H6</f>
        <v>45333</v>
      </c>
      <c r="H19" s="32" t="str">
        <f>'26'!H4</f>
        <v>مهند</v>
      </c>
      <c r="I19" s="84">
        <f ca="1">(TODAY()-الجدول3[[#This Row],[اخر تاريخ سداد]])/30</f>
        <v>21.466666666666665</v>
      </c>
      <c r="J19" s="70"/>
      <c r="K19" s="33">
        <f>SUM('26'!K12:K134)</f>
        <v>0</v>
      </c>
      <c r="L19" s="33">
        <f>SUM('26'!L12:L134)</f>
        <v>1500</v>
      </c>
      <c r="M19" s="33">
        <f>الجدول3[[#This Row],[دائن خدمات]]-الجدول3[[#This Row],[مدين خدمات]]</f>
        <v>-1500</v>
      </c>
      <c r="N19" s="65"/>
      <c r="O19" s="61">
        <f>SUM('26'!O12:O136)</f>
        <v>10000</v>
      </c>
      <c r="P19" s="61">
        <f>SUM('26'!P12:P136)</f>
        <v>14400</v>
      </c>
      <c r="Q19" s="61">
        <f>الجدول3[[#This Row],[دائن مستحقات]]-الجدول3[[#This Row],[مدين مستحقات]]</f>
        <v>-4400</v>
      </c>
      <c r="R19" s="65"/>
      <c r="S19" s="78" t="s">
        <v>256</v>
      </c>
    </row>
    <row r="20" spans="2:19" ht="24.75" customHeight="1" thickTop="1" thickBot="1" x14ac:dyDescent="0.3">
      <c r="B20" s="47">
        <v>27</v>
      </c>
      <c r="C20" s="31" t="str">
        <f>'27'!B2</f>
        <v>بابو هندي</v>
      </c>
      <c r="D20" s="31">
        <f>'27'!B4</f>
        <v>0</v>
      </c>
      <c r="E20" s="91">
        <f>'27'!E4</f>
        <v>0</v>
      </c>
      <c r="F20" s="31" t="str">
        <f>'27'!B6</f>
        <v>-</v>
      </c>
      <c r="G20" s="32">
        <f>'27'!H6</f>
        <v>44712</v>
      </c>
      <c r="H20" s="32" t="str">
        <f>'27'!H4</f>
        <v>ابوبيان</v>
      </c>
      <c r="I20" s="84">
        <f ca="1">(TODAY()-الجدول3[[#This Row],[اخر تاريخ سداد]])/30</f>
        <v>42.166666666666664</v>
      </c>
      <c r="J20" s="70"/>
      <c r="K20" s="33">
        <f>SUM('27'!K12:K136)</f>
        <v>18826</v>
      </c>
      <c r="L20" s="33">
        <f>SUM('27'!L12:L136)</f>
        <v>18826</v>
      </c>
      <c r="M20" s="33">
        <f>الجدول3[[#This Row],[دائن خدمات]]-الجدول3[[#This Row],[مدين خدمات]]</f>
        <v>0</v>
      </c>
      <c r="N20" s="49"/>
      <c r="O20" s="61">
        <f>SUM('27'!O12:O137)</f>
        <v>0</v>
      </c>
      <c r="P20" s="61">
        <f>SUM('27'!P12:P137)</f>
        <v>3200</v>
      </c>
      <c r="Q20" s="61">
        <f>الجدول3[[#This Row],[دائن مستحقات]]-الجدول3[[#This Row],[مدين مستحقات]]</f>
        <v>-3200</v>
      </c>
      <c r="R20" s="49"/>
      <c r="S20" s="78" t="s">
        <v>256</v>
      </c>
    </row>
    <row r="21" spans="2:19" ht="24.75" customHeight="1" thickTop="1" thickBot="1" x14ac:dyDescent="0.3">
      <c r="B21" s="47">
        <v>29</v>
      </c>
      <c r="C21" s="31" t="str">
        <f>'29'!B2</f>
        <v>احمد حجازي</v>
      </c>
      <c r="D21" s="31">
        <f>'29'!B4</f>
        <v>2314453362</v>
      </c>
      <c r="E21" s="91">
        <f>'29'!E4</f>
        <v>44844</v>
      </c>
      <c r="F21" s="31">
        <f>'29'!B6</f>
        <v>3462</v>
      </c>
      <c r="G21" s="32">
        <f>'29'!H6</f>
        <v>45809</v>
      </c>
      <c r="H21" s="32" t="str">
        <f>'29'!H4</f>
        <v>مهند</v>
      </c>
      <c r="I21" s="84">
        <f ca="1">(TODAY()-الجدول3[[#This Row],[اخر تاريخ سداد]])/30</f>
        <v>5.6</v>
      </c>
      <c r="J21" s="70"/>
      <c r="K21" s="33">
        <f>SUM('29'!K12:K137)</f>
        <v>1900</v>
      </c>
      <c r="L21" s="33">
        <f>SUM('29'!L12:L137)</f>
        <v>1900</v>
      </c>
      <c r="M21" s="33">
        <f>الجدول3[[#This Row],[دائن خدمات]]-الجدول3[[#This Row],[مدين خدمات]]</f>
        <v>0</v>
      </c>
      <c r="N21" s="49"/>
      <c r="O21" s="61">
        <f>SUM('29'!O12:O138)</f>
        <v>13200</v>
      </c>
      <c r="P21" s="61">
        <f>SUM('29'!P12:P138)</f>
        <v>19200</v>
      </c>
      <c r="Q21" s="61">
        <f>الجدول3[[#This Row],[دائن مستحقات]]-الجدول3[[#This Row],[مدين مستحقات]]</f>
        <v>-6000</v>
      </c>
      <c r="R21" s="49"/>
      <c r="S21" s="76" t="s">
        <v>321</v>
      </c>
    </row>
    <row r="22" spans="2:19" ht="24.75" customHeight="1" thickTop="1" thickBot="1" x14ac:dyDescent="0.3">
      <c r="B22" s="47">
        <v>30</v>
      </c>
      <c r="C22" s="31" t="str">
        <f>'30'!B2</f>
        <v>غسان سريا</v>
      </c>
      <c r="D22" s="31">
        <f>'30'!B4</f>
        <v>2264376852</v>
      </c>
      <c r="E22" s="91">
        <f>'30'!E4</f>
        <v>0</v>
      </c>
      <c r="F22" s="31">
        <f>'30'!B6</f>
        <v>0</v>
      </c>
      <c r="G22" s="32">
        <f>'30'!H6</f>
        <v>45746</v>
      </c>
      <c r="H22" s="32" t="str">
        <f>'30'!H4</f>
        <v>نفسه</v>
      </c>
      <c r="I22" s="84">
        <f ca="1">(TODAY()-الجدول3[[#This Row],[اخر تاريخ سداد]])/30</f>
        <v>7.7</v>
      </c>
      <c r="J22" s="70"/>
      <c r="K22" s="33">
        <f>SUM('30'!K12:K139)</f>
        <v>4250</v>
      </c>
      <c r="L22" s="33">
        <f>SUM('30'!L12:L139)</f>
        <v>4250</v>
      </c>
      <c r="M22" s="33">
        <f>الجدول3[[#This Row],[دائن خدمات]]-الجدول3[[#This Row],[مدين خدمات]]</f>
        <v>0</v>
      </c>
      <c r="N22" s="49"/>
      <c r="O22" s="61">
        <f>SUM('30'!O12:O140)</f>
        <v>12000</v>
      </c>
      <c r="P22" s="61">
        <f>SUM('30'!P12:P140)</f>
        <v>14400</v>
      </c>
      <c r="Q22" s="61">
        <f>الجدول3[[#This Row],[دائن مستحقات]]-الجدول3[[#This Row],[مدين مستحقات]]</f>
        <v>-2400</v>
      </c>
      <c r="R22" s="49"/>
      <c r="S22" s="78" t="s">
        <v>256</v>
      </c>
    </row>
    <row r="23" spans="2:19" ht="24.75" customHeight="1" thickTop="1" thickBot="1" x14ac:dyDescent="0.3">
      <c r="B23" s="47">
        <v>31</v>
      </c>
      <c r="C23" s="31" t="str">
        <f>'31'!B2</f>
        <v>علي يمني</v>
      </c>
      <c r="D23" s="31">
        <f>'31'!B4</f>
        <v>2500370966</v>
      </c>
      <c r="E23" s="91">
        <f>'31'!E4</f>
        <v>0</v>
      </c>
      <c r="F23" s="31">
        <f>'31'!B6</f>
        <v>3606</v>
      </c>
      <c r="G23" s="32">
        <f>'31'!H6</f>
        <v>45658</v>
      </c>
      <c r="H23" s="32" t="str">
        <f>'31'!H4</f>
        <v>محمود درويش</v>
      </c>
      <c r="I23" s="84">
        <f ca="1">(TODAY()-الجدول3[[#This Row],[اخر تاريخ سداد]])/30</f>
        <v>10.633333333333333</v>
      </c>
      <c r="J23" s="70"/>
      <c r="K23" s="33">
        <f>SUM('31'!K12:K140)</f>
        <v>1650</v>
      </c>
      <c r="L23" s="33">
        <f>SUM('31'!L12:L140)</f>
        <v>1575</v>
      </c>
      <c r="M23" s="33">
        <f>الجدول3[[#This Row],[دائن خدمات]]-الجدول3[[#This Row],[مدين خدمات]]</f>
        <v>75</v>
      </c>
      <c r="N23" s="49"/>
      <c r="O23" s="61">
        <f>SUM('31'!O12:O141)</f>
        <v>13700</v>
      </c>
      <c r="P23" s="61">
        <f>SUM('31'!P12:P141)</f>
        <v>14400</v>
      </c>
      <c r="Q23" s="61">
        <f>الجدول3[[#This Row],[دائن مستحقات]]-الجدول3[[#This Row],[مدين مستحقات]]</f>
        <v>-700</v>
      </c>
      <c r="R23" s="49"/>
    </row>
    <row r="24" spans="2:19" ht="24.75" customHeight="1" thickTop="1" thickBot="1" x14ac:dyDescent="0.3">
      <c r="B24" s="47">
        <v>32</v>
      </c>
      <c r="C24" s="31" t="str">
        <f>'32'!B2</f>
        <v>مازن مقبل</v>
      </c>
      <c r="D24" s="31">
        <f>'32'!B4</f>
        <v>2265016549</v>
      </c>
      <c r="E24" s="91">
        <f>'32'!E4</f>
        <v>0</v>
      </c>
      <c r="F24" s="31">
        <f>'32'!B6</f>
        <v>3599</v>
      </c>
      <c r="G24" s="32">
        <f>'32'!H6</f>
        <v>45870</v>
      </c>
      <c r="H24" s="32" t="str">
        <f>'32'!H4</f>
        <v>ياسر مقبل 0552379915</v>
      </c>
      <c r="I24" s="84">
        <f ca="1">(TODAY()-الجدول3[[#This Row],[اخر تاريخ سداد]])/30</f>
        <v>3.5666666666666669</v>
      </c>
      <c r="J24" s="70"/>
      <c r="K24" s="33">
        <f>SUM('32'!K12:K141)</f>
        <v>5085</v>
      </c>
      <c r="L24" s="33">
        <f>SUM('32'!L12:L141)</f>
        <v>5535</v>
      </c>
      <c r="M24" s="33">
        <f>الجدول3[[#This Row],[دائن خدمات]]-الجدول3[[#This Row],[مدين خدمات]]</f>
        <v>-450</v>
      </c>
      <c r="N24" s="49"/>
      <c r="O24" s="61">
        <f>SUM('32'!O12:O142)</f>
        <v>11500</v>
      </c>
      <c r="P24" s="61">
        <f>SUM('32'!P12:P142)</f>
        <v>13300</v>
      </c>
      <c r="Q24" s="61">
        <f>الجدول3[[#This Row],[دائن مستحقات]]-الجدول3[[#This Row],[مدين مستحقات]]</f>
        <v>-1800</v>
      </c>
      <c r="R24" s="49"/>
      <c r="S24" s="76" t="s">
        <v>321</v>
      </c>
    </row>
    <row r="25" spans="2:19" ht="24.75" customHeight="1" thickTop="1" thickBot="1" x14ac:dyDescent="0.3">
      <c r="B25" s="47">
        <v>33</v>
      </c>
      <c r="C25" s="31" t="str">
        <f>'33'!B2</f>
        <v>أبو عبدالرحمن</v>
      </c>
      <c r="D25" s="31">
        <f>'33'!B4</f>
        <v>2224029344</v>
      </c>
      <c r="E25" s="91">
        <f>'33'!E4</f>
        <v>0</v>
      </c>
      <c r="F25" s="99" t="str">
        <f>'33'!B6</f>
        <v xml:space="preserve"> 5645 / 9109</v>
      </c>
      <c r="G25" s="32">
        <f>'33'!H6</f>
        <v>0</v>
      </c>
      <c r="H25" s="32" t="str">
        <f>'33'!H4</f>
        <v>نفسه</v>
      </c>
      <c r="I25" s="84">
        <f ca="1">(TODAY()-الجدول3[[#This Row],[اخر تاريخ سداد]])/30</f>
        <v>1532.5666666666666</v>
      </c>
      <c r="J25" s="70"/>
      <c r="K25" s="33">
        <f>SUM('33'!K12:K142)</f>
        <v>4050</v>
      </c>
      <c r="L25" s="33">
        <f>SUM('33'!L12:L142)</f>
        <v>4050</v>
      </c>
      <c r="M25" s="33">
        <f>الجدول3[[#This Row],[دائن خدمات]]-الجدول3[[#This Row],[مدين خدمات]]</f>
        <v>0</v>
      </c>
      <c r="N25" s="49"/>
      <c r="O25" s="61">
        <f>SUM('33'!O12:O143)</f>
        <v>3000</v>
      </c>
      <c r="P25" s="61">
        <f>SUM('33'!P12:P143)</f>
        <v>7600</v>
      </c>
      <c r="Q25" s="61">
        <f>الجدول3[[#This Row],[دائن مستحقات]]-الجدول3[[#This Row],[مدين مستحقات]]</f>
        <v>-4600</v>
      </c>
      <c r="R25" s="49"/>
    </row>
    <row r="26" spans="2:19" ht="24.75" customHeight="1" thickTop="1" thickBot="1" x14ac:dyDescent="0.3">
      <c r="B26" s="47">
        <v>35</v>
      </c>
      <c r="C26" s="31" t="str">
        <f>'35'!B2</f>
        <v>إسماعيل إبراهيم</v>
      </c>
      <c r="D26" s="31">
        <f>'35'!B4</f>
        <v>2270193812</v>
      </c>
      <c r="E26" s="91">
        <f>'35'!E6</f>
        <v>400</v>
      </c>
      <c r="F26" s="31">
        <f>'35'!B6</f>
        <v>7233</v>
      </c>
      <c r="G26" s="32">
        <f>'35'!H6</f>
        <v>45870</v>
      </c>
      <c r="H26" s="32" t="str">
        <f>'35'!H4</f>
        <v>أبو عبدالله</v>
      </c>
      <c r="I26" s="84">
        <f ca="1">(TODAY()-الجدول3[[#This Row],[اخر تاريخ سداد]])/30</f>
        <v>3.5666666666666669</v>
      </c>
      <c r="J26" s="70"/>
      <c r="K26" s="33">
        <f>SUM('35'!K12:K144)</f>
        <v>67500</v>
      </c>
      <c r="L26" s="33">
        <f>SUM('35'!L12:L144)</f>
        <v>67500</v>
      </c>
      <c r="M26" s="33">
        <f>الجدول3[[#This Row],[دائن خدمات]]-الجدول3[[#This Row],[مدين خدمات]]</f>
        <v>0</v>
      </c>
      <c r="N26" s="49"/>
      <c r="O26" s="61">
        <f>SUM('35'!O12:O145)</f>
        <v>9600</v>
      </c>
      <c r="P26" s="61">
        <f>SUM('35'!P12:P145)</f>
        <v>14400</v>
      </c>
      <c r="Q26" s="61">
        <f>الجدول3[[#This Row],[دائن مستحقات]]-الجدول3[[#This Row],[مدين مستحقات]]</f>
        <v>-4800</v>
      </c>
      <c r="R26" s="49"/>
      <c r="S26" s="76" t="s">
        <v>321</v>
      </c>
    </row>
    <row r="27" spans="2:19" ht="24.75" customHeight="1" thickTop="1" thickBot="1" x14ac:dyDescent="0.3">
      <c r="B27" s="47">
        <v>37</v>
      </c>
      <c r="C27" s="31" t="str">
        <f>'37'!B2</f>
        <v>سرحان أبو ياسر</v>
      </c>
      <c r="D27" s="31">
        <f>'37'!B4</f>
        <v>0</v>
      </c>
      <c r="E27" s="91">
        <f>'37'!E6</f>
        <v>400</v>
      </c>
      <c r="F27" s="31">
        <f>'37'!B6</f>
        <v>6123</v>
      </c>
      <c r="G27" s="32">
        <f>'37'!H6</f>
        <v>45853</v>
      </c>
      <c r="H27" s="32" t="str">
        <f>'37'!H4</f>
        <v>احمد دقماق</v>
      </c>
      <c r="I27" s="84">
        <f ca="1">(TODAY()-الجدول3[[#This Row],[اخر تاريخ سداد]])/30</f>
        <v>4.1333333333333337</v>
      </c>
      <c r="J27" s="70"/>
      <c r="K27" s="33">
        <f>SUM('37'!K12:K146)</f>
        <v>150</v>
      </c>
      <c r="L27" s="33">
        <f>SUM('37'!L12:L146)</f>
        <v>150</v>
      </c>
      <c r="M27" s="33">
        <f>الجدول3[[#This Row],[دائن خدمات]]-الجدول3[[#This Row],[مدين خدمات]]</f>
        <v>0</v>
      </c>
      <c r="N27" s="49"/>
      <c r="O27" s="61">
        <f>SUM('37'!O12:O147)</f>
        <v>10250</v>
      </c>
      <c r="P27" s="61">
        <f>SUM('37'!P12:P147)</f>
        <v>14400</v>
      </c>
      <c r="Q27" s="61">
        <f>الجدول3[[#This Row],[دائن مستحقات]]-الجدول3[[#This Row],[مدين مستحقات]]</f>
        <v>-4150</v>
      </c>
      <c r="R27" s="49"/>
      <c r="S27" s="78" t="s">
        <v>225</v>
      </c>
    </row>
    <row r="28" spans="2:19" ht="24.75" customHeight="1" thickTop="1" thickBot="1" x14ac:dyDescent="0.3">
      <c r="B28" s="105">
        <v>39</v>
      </c>
      <c r="C28" s="50" t="str">
        <f>'39'!B2</f>
        <v>عاكف الشهوان</v>
      </c>
      <c r="D28" s="50">
        <f>'39'!B4</f>
        <v>2542591397</v>
      </c>
      <c r="E28" s="92">
        <f>'39'!E6</f>
        <v>250</v>
      </c>
      <c r="F28" s="50" t="str">
        <f>'39'!B6</f>
        <v>-</v>
      </c>
      <c r="G28" s="51">
        <f>'39'!H6</f>
        <v>45450</v>
      </c>
      <c r="H28" s="51" t="str">
        <f>'39'!H4</f>
        <v>رائد عبادي</v>
      </c>
      <c r="I28" s="89">
        <f ca="1">(TODAY()-الجدول3[[#This Row],[اخر تاريخ سداد]])/30</f>
        <v>17.566666666666666</v>
      </c>
      <c r="J28" s="51"/>
      <c r="K28" s="52">
        <f>SUM('39'!K12:K148)</f>
        <v>0</v>
      </c>
      <c r="L28" s="52">
        <f>SUM('39'!L12:L148)</f>
        <v>0</v>
      </c>
      <c r="M28" s="52">
        <f>الجدول3[[#This Row],[دائن خدمات]]-الجدول3[[#This Row],[مدين خدمات]]</f>
        <v>0</v>
      </c>
      <c r="N28" s="53"/>
      <c r="O28" s="74">
        <f>SUM('39'!O12:O149)</f>
        <v>5750</v>
      </c>
      <c r="P28" s="74">
        <f>SUM('39'!P12:P149)</f>
        <v>5750</v>
      </c>
      <c r="Q28" s="74">
        <f>الجدول3[[#This Row],[دائن مستحقات]]-الجدول3[[#This Row],[مدين مستحقات]]</f>
        <v>0</v>
      </c>
      <c r="R28" s="53"/>
      <c r="S28" s="53" t="s">
        <v>886</v>
      </c>
    </row>
    <row r="29" spans="2:19" ht="24.75" customHeight="1" thickTop="1" thickBot="1" x14ac:dyDescent="0.3">
      <c r="B29" s="105">
        <v>42</v>
      </c>
      <c r="C29" s="50" t="str">
        <f>'42'!B2</f>
        <v>إبراهيم حمادي</v>
      </c>
      <c r="D29" s="50">
        <f>'42'!B4</f>
        <v>2543333583</v>
      </c>
      <c r="E29" s="92">
        <f>'42'!E6</f>
        <v>250</v>
      </c>
      <c r="F29" s="50" t="str">
        <f>'42'!B6</f>
        <v>-</v>
      </c>
      <c r="G29" s="51">
        <f>'42'!H6</f>
        <v>45450</v>
      </c>
      <c r="H29" s="51" t="str">
        <f>'42'!H4</f>
        <v>رائد عبادي</v>
      </c>
      <c r="I29" s="89">
        <f ca="1">(TODAY()-الجدول3[[#This Row],[اخر تاريخ سداد]])/30</f>
        <v>17.566666666666666</v>
      </c>
      <c r="J29" s="51"/>
      <c r="K29" s="52">
        <f>SUM('42'!K12:K151)</f>
        <v>0</v>
      </c>
      <c r="L29" s="52">
        <f>SUM('42'!L12:L151)</f>
        <v>0</v>
      </c>
      <c r="M29" s="52">
        <f>الجدول3[[#This Row],[دائن خدمات]]-الجدول3[[#This Row],[مدين خدمات]]</f>
        <v>0</v>
      </c>
      <c r="N29" s="53"/>
      <c r="O29" s="74">
        <f>SUM('42'!O12:O152)</f>
        <v>3000</v>
      </c>
      <c r="P29" s="74">
        <f>SUM('42'!P12:P152)</f>
        <v>6000</v>
      </c>
      <c r="Q29" s="74">
        <f>الجدول3[[#This Row],[دائن مستحقات]]-الجدول3[[#This Row],[مدين مستحقات]]</f>
        <v>-3000</v>
      </c>
      <c r="R29" s="53"/>
      <c r="S29" s="53" t="s">
        <v>886</v>
      </c>
    </row>
    <row r="30" spans="2:19" ht="24.75" customHeight="1" thickTop="1" thickBot="1" x14ac:dyDescent="0.3">
      <c r="B30" s="105">
        <v>43</v>
      </c>
      <c r="C30" s="50" t="str">
        <f>'43'!B2</f>
        <v>رائد عبادي</v>
      </c>
      <c r="D30" s="50">
        <f>'43'!B4</f>
        <v>2543333229</v>
      </c>
      <c r="E30" s="92">
        <f>'43'!E6</f>
        <v>250</v>
      </c>
      <c r="F30" s="50" t="str">
        <f>'43'!B6</f>
        <v>-</v>
      </c>
      <c r="G30" s="51">
        <f>'43'!H6</f>
        <v>45450</v>
      </c>
      <c r="H30" s="51" t="str">
        <f>'43'!H4</f>
        <v>تركيا</v>
      </c>
      <c r="I30" s="89">
        <f ca="1">(TODAY()-الجدول3[[#This Row],[اخر تاريخ سداد]])/30</f>
        <v>17.566666666666666</v>
      </c>
      <c r="J30" s="51"/>
      <c r="K30" s="52">
        <f>SUM('43'!K12:K152)</f>
        <v>0</v>
      </c>
      <c r="L30" s="52">
        <f>SUM('43'!L12:L152)</f>
        <v>0</v>
      </c>
      <c r="M30" s="52">
        <f>الجدول3[[#This Row],[دائن خدمات]]-الجدول3[[#This Row],[مدين خدمات]]</f>
        <v>0</v>
      </c>
      <c r="N30" s="53"/>
      <c r="O30" s="74">
        <f>SUM('43'!O12:O153)</f>
        <v>6000</v>
      </c>
      <c r="P30" s="74">
        <f>SUM('43'!P12:P153)</f>
        <v>6000</v>
      </c>
      <c r="Q30" s="74">
        <f>الجدول3[[#This Row],[دائن مستحقات]]-الجدول3[[#This Row],[مدين مستحقات]]</f>
        <v>0</v>
      </c>
      <c r="R30" s="53"/>
      <c r="S30" s="53" t="s">
        <v>886</v>
      </c>
    </row>
    <row r="31" spans="2:19" ht="24.75" customHeight="1" thickTop="1" thickBot="1" x14ac:dyDescent="0.3">
      <c r="B31" s="47">
        <v>45</v>
      </c>
      <c r="C31" s="31" t="str">
        <f>'45'!B2</f>
        <v>محمد صالح</v>
      </c>
      <c r="D31" s="31">
        <f>'45'!B4</f>
        <v>2338004068</v>
      </c>
      <c r="E31" s="91">
        <f>'45'!E6</f>
        <v>350</v>
      </c>
      <c r="F31" s="31" t="str">
        <f>'45'!B6</f>
        <v xml:space="preserve"> 6785 + 1644</v>
      </c>
      <c r="G31" s="32">
        <f>'45'!H6</f>
        <v>45444</v>
      </c>
      <c r="H31" s="32" t="str">
        <f>'45'!H4</f>
        <v>سمير الخاوي</v>
      </c>
      <c r="I31" s="84">
        <f ca="1">(TODAY()-الجدول3[[#This Row],[اخر تاريخ سداد]])/30</f>
        <v>17.766666666666666</v>
      </c>
      <c r="J31" s="70"/>
      <c r="K31" s="33">
        <f>SUM('45'!K12:K154)</f>
        <v>449300</v>
      </c>
      <c r="L31" s="33">
        <f>SUM('45'!L12:L154)</f>
        <v>485000</v>
      </c>
      <c r="M31" s="33">
        <f>الجدول3[[#This Row],[دائن خدمات]]-الجدول3[[#This Row],[مدين خدمات]]</f>
        <v>-35700</v>
      </c>
      <c r="N31" s="49"/>
      <c r="O31" s="61">
        <f>SUM('45'!O12:O155)</f>
        <v>2500</v>
      </c>
      <c r="P31" s="61">
        <f>SUM('45'!P12:P155)</f>
        <v>7200</v>
      </c>
      <c r="Q31" s="61">
        <f>الجدول3[[#This Row],[دائن مستحقات]]-الجدول3[[#This Row],[مدين مستحقات]]</f>
        <v>-4700</v>
      </c>
      <c r="R31" s="49"/>
    </row>
    <row r="32" spans="2:19" ht="24.75" customHeight="1" thickTop="1" thickBot="1" x14ac:dyDescent="0.3">
      <c r="B32" s="47">
        <v>46</v>
      </c>
      <c r="C32" s="31" t="str">
        <f>'46'!B2</f>
        <v>موسى حسين</v>
      </c>
      <c r="D32" s="31">
        <f>'46'!B4</f>
        <v>2305661932</v>
      </c>
      <c r="E32" s="91">
        <f>'46'!E6</f>
        <v>350</v>
      </c>
      <c r="F32" s="31">
        <f>'46'!B6</f>
        <v>7646</v>
      </c>
      <c r="G32" s="32">
        <f>'46'!H6</f>
        <v>45689</v>
      </c>
      <c r="H32" s="32" t="str">
        <f>'46'!H4</f>
        <v>أبو عبدالله</v>
      </c>
      <c r="I32" s="84">
        <f ca="1">(TODAY()-الجدول3[[#This Row],[اخر تاريخ سداد]])/30</f>
        <v>9.6</v>
      </c>
      <c r="J32" s="70"/>
      <c r="K32" s="33">
        <f>SUM('46'!K12:K155)</f>
        <v>241600</v>
      </c>
      <c r="L32" s="33">
        <f>SUM('46'!L12:L155)</f>
        <v>241600</v>
      </c>
      <c r="M32" s="33">
        <f>الجدول3[[#This Row],[دائن خدمات]]-الجدول3[[#This Row],[مدين خدمات]]</f>
        <v>0</v>
      </c>
      <c r="N32" s="49"/>
      <c r="O32" s="61">
        <f>SUM('46'!O12:O156)</f>
        <v>4750</v>
      </c>
      <c r="P32" s="61">
        <f>SUM('46'!P12:P156)</f>
        <v>8400</v>
      </c>
      <c r="Q32" s="61">
        <f>الجدول3[[#This Row],[دائن مستحقات]]-الجدول3[[#This Row],[مدين مستحقات]]</f>
        <v>-3650</v>
      </c>
      <c r="R32" s="49"/>
    </row>
    <row r="33" spans="2:19" ht="24.75" customHeight="1" thickTop="1" thickBot="1" x14ac:dyDescent="0.3">
      <c r="B33" s="47">
        <v>47</v>
      </c>
      <c r="C33" s="31" t="str">
        <f>'47'!B2</f>
        <v>عبدالرحمن علي</v>
      </c>
      <c r="D33" s="31">
        <f>'47'!B4</f>
        <v>2348671757</v>
      </c>
      <c r="E33" s="91">
        <f>'47'!E6</f>
        <v>300</v>
      </c>
      <c r="F33" s="31">
        <f>'47'!B6</f>
        <v>6800</v>
      </c>
      <c r="G33" s="32">
        <f>'47'!H6</f>
        <v>45658</v>
      </c>
      <c r="H33" s="32" t="str">
        <f>'47'!H4</f>
        <v>عبدالرحيم حنداد</v>
      </c>
      <c r="I33" s="84">
        <f ca="1">(TODAY()-الجدول3[[#This Row],[اخر تاريخ سداد]])/30</f>
        <v>10.633333333333333</v>
      </c>
      <c r="J33" s="70"/>
      <c r="K33" s="33">
        <f>SUM('47'!K12:K156)</f>
        <v>5450</v>
      </c>
      <c r="L33" s="33">
        <f>SUM('47'!L12:L156)</f>
        <v>5450</v>
      </c>
      <c r="M33" s="33">
        <f>الجدول3[[#This Row],[دائن خدمات]]-الجدول3[[#This Row],[مدين خدمات]]</f>
        <v>0</v>
      </c>
      <c r="N33" s="49"/>
      <c r="O33" s="61">
        <f>SUM('47'!O12:O157)</f>
        <v>2976</v>
      </c>
      <c r="P33" s="61">
        <f>SUM('47'!P12:P157)</f>
        <v>7200</v>
      </c>
      <c r="Q33" s="61">
        <f>الجدول3[[#This Row],[دائن مستحقات]]-الجدول3[[#This Row],[مدين مستحقات]]</f>
        <v>-4224</v>
      </c>
      <c r="R33" s="49"/>
    </row>
    <row r="34" spans="2:19" ht="24.75" customHeight="1" thickTop="1" thickBot="1" x14ac:dyDescent="0.3">
      <c r="B34" s="47">
        <v>48</v>
      </c>
      <c r="C34" s="31" t="str">
        <f>'48'!B2</f>
        <v>عبدالكريم العامري</v>
      </c>
      <c r="D34" s="31">
        <f>'48'!B4</f>
        <v>2377776576</v>
      </c>
      <c r="E34" s="91">
        <f>'48'!E6</f>
        <v>300</v>
      </c>
      <c r="F34" s="31">
        <f>'48'!B6</f>
        <v>2700</v>
      </c>
      <c r="G34" s="32">
        <f>'48'!H6</f>
        <v>45834</v>
      </c>
      <c r="H34" s="32" t="str">
        <f>'48'!H4</f>
        <v>نفسه</v>
      </c>
      <c r="I34" s="84">
        <f ca="1">(TODAY()-الجدول3[[#This Row],[اخر تاريخ سداد]])/30</f>
        <v>4.7666666666666666</v>
      </c>
      <c r="J34" s="70"/>
      <c r="K34" s="33">
        <f>SUM('48'!K12:K157)</f>
        <v>0</v>
      </c>
      <c r="L34" s="33">
        <f>SUM('48'!L12:L157)</f>
        <v>0</v>
      </c>
      <c r="M34" s="33">
        <f>الجدول3[[#This Row],[دائن خدمات]]-الجدول3[[#This Row],[مدين خدمات]]</f>
        <v>0</v>
      </c>
      <c r="N34" s="49"/>
      <c r="O34" s="61">
        <f>SUM('48'!O12:O158)</f>
        <v>3900</v>
      </c>
      <c r="P34" s="61">
        <f>SUM('48'!P12:P158)</f>
        <v>3900</v>
      </c>
      <c r="Q34" s="61">
        <f>الجدول3[[#This Row],[دائن مستحقات]]-الجدول3[[#This Row],[مدين مستحقات]]</f>
        <v>0</v>
      </c>
      <c r="R34" s="49"/>
    </row>
    <row r="35" spans="2:19" ht="24.75" customHeight="1" thickTop="1" thickBot="1" x14ac:dyDescent="0.3">
      <c r="B35" s="47">
        <v>50</v>
      </c>
      <c r="C35" s="31" t="str">
        <f>'50'!B2</f>
        <v>عبدالواحد معصار</v>
      </c>
      <c r="D35" s="31">
        <f>'50'!B4</f>
        <v>2572919682</v>
      </c>
      <c r="E35" s="91">
        <f>'50'!E4</f>
        <v>0</v>
      </c>
      <c r="F35" s="31">
        <f>'50'!B6</f>
        <v>7123</v>
      </c>
      <c r="G35" s="32">
        <f>'50'!H6</f>
        <v>45778</v>
      </c>
      <c r="H35" s="32" t="str">
        <f>'50'!H4</f>
        <v>سمير الخاوي</v>
      </c>
      <c r="I35" s="84">
        <f ca="1">(TODAY()-الجدول3[[#This Row],[اخر تاريخ سداد]])/30</f>
        <v>6.6333333333333337</v>
      </c>
      <c r="J35" s="70"/>
      <c r="K35" s="33">
        <f>SUM('50'!K12:K159)</f>
        <v>145058</v>
      </c>
      <c r="L35" s="33">
        <f>SUM('50'!L12:L159)</f>
        <v>145058</v>
      </c>
      <c r="M35" s="33">
        <f>الجدول3[[#This Row],[دائن خدمات]]-الجدول3[[#This Row],[مدين خدمات]]</f>
        <v>0</v>
      </c>
      <c r="N35" s="49"/>
      <c r="O35" s="61">
        <f>SUM('50'!O12:O160)</f>
        <v>3000</v>
      </c>
      <c r="P35" s="61">
        <f>SUM('50'!P12:P160)</f>
        <v>6600</v>
      </c>
      <c r="Q35" s="61">
        <f>الجدول3[[#This Row],[دائن مستحقات]]-الجدول3[[#This Row],[مدين مستحقات]]</f>
        <v>-3600</v>
      </c>
      <c r="R35" s="49"/>
    </row>
    <row r="36" spans="2:19" ht="24.75" customHeight="1" thickTop="1" thickBot="1" x14ac:dyDescent="0.3">
      <c r="B36" s="47">
        <v>51</v>
      </c>
      <c r="C36" s="31" t="str">
        <f>'51'!B2</f>
        <v>سمير فارع</v>
      </c>
      <c r="D36" s="31">
        <f>'51'!B4</f>
        <v>2183997853</v>
      </c>
      <c r="E36" s="91">
        <f>'51'!E4</f>
        <v>45421</v>
      </c>
      <c r="F36" s="31" t="str">
        <f>'51'!B6</f>
        <v>7455 / 7906</v>
      </c>
      <c r="G36" s="32">
        <f>'51'!H6</f>
        <v>45809</v>
      </c>
      <c r="H36" s="32" t="str">
        <f>'51'!H4</f>
        <v>سمير الخاوي</v>
      </c>
      <c r="I36" s="84">
        <f ca="1">(TODAY()-الجدول3[[#This Row],[اخر تاريخ سداد]])/30</f>
        <v>5.6</v>
      </c>
      <c r="J36" s="70"/>
      <c r="K36" s="33">
        <f>SUM('51'!K12:K160)</f>
        <v>130550</v>
      </c>
      <c r="L36" s="33">
        <f>SUM('51'!L12:L160)</f>
        <v>130550</v>
      </c>
      <c r="M36" s="33">
        <f>الجدول3[[#This Row],[دائن خدمات]]-الجدول3[[#This Row],[مدين خدمات]]</f>
        <v>0</v>
      </c>
      <c r="N36" s="49"/>
      <c r="O36" s="61">
        <f>SUM('51'!O12:O161)</f>
        <v>5000</v>
      </c>
      <c r="P36" s="61">
        <f>SUM('51'!P12:P161)</f>
        <v>8400</v>
      </c>
      <c r="Q36" s="61">
        <f>الجدول3[[#This Row],[دائن مستحقات]]-الجدول3[[#This Row],[مدين مستحقات]]</f>
        <v>-3400</v>
      </c>
      <c r="R36" s="49"/>
      <c r="S36" s="1" t="s">
        <v>778</v>
      </c>
    </row>
    <row r="37" spans="2:19" ht="24.75" customHeight="1" thickTop="1" thickBot="1" x14ac:dyDescent="0.3">
      <c r="B37" s="47">
        <v>52</v>
      </c>
      <c r="C37" s="31" t="str">
        <f>'52'!B2</f>
        <v>جمال جارالله</v>
      </c>
      <c r="D37" s="31">
        <f>'52'!B4</f>
        <v>2319609141</v>
      </c>
      <c r="E37" s="91">
        <f>'52'!E4</f>
        <v>45423</v>
      </c>
      <c r="F37" s="31">
        <f>'52'!B6</f>
        <v>2430</v>
      </c>
      <c r="G37" s="32">
        <f>'52'!H6</f>
        <v>45809</v>
      </c>
      <c r="H37" s="32" t="str">
        <f>'52'!H4</f>
        <v>سمير الخاوي</v>
      </c>
      <c r="I37" s="84">
        <f ca="1">(TODAY()-الجدول3[[#This Row],[اخر تاريخ سداد]])/30</f>
        <v>5.6</v>
      </c>
      <c r="J37" s="70"/>
      <c r="K37" s="33">
        <f>SUM('52'!K12:K161)</f>
        <v>242286</v>
      </c>
      <c r="L37" s="33">
        <f>SUM('52'!L12:L161)</f>
        <v>257550</v>
      </c>
      <c r="M37" s="33">
        <f>الجدول3[[#This Row],[دائن خدمات]]-الجدول3[[#This Row],[مدين خدمات]]</f>
        <v>-15264</v>
      </c>
      <c r="N37" s="49"/>
      <c r="O37" s="61">
        <f>SUM('52'!O12:O162)</f>
        <v>0</v>
      </c>
      <c r="P37" s="61">
        <f>SUM('52'!P12:P162)</f>
        <v>3600</v>
      </c>
      <c r="Q37" s="61">
        <f>الجدول3[[#This Row],[دائن مستحقات]]-الجدول3[[#This Row],[مدين مستحقات]]</f>
        <v>-3600</v>
      </c>
      <c r="R37" s="49"/>
      <c r="S37" s="1" t="s">
        <v>778</v>
      </c>
    </row>
    <row r="38" spans="2:19" ht="24.75" customHeight="1" thickTop="1" thickBot="1" x14ac:dyDescent="0.3">
      <c r="B38" s="47">
        <v>53</v>
      </c>
      <c r="C38" s="31" t="str">
        <f>'53'!B2</f>
        <v>ياسر مقبل</v>
      </c>
      <c r="D38" s="31">
        <f>'53'!B4</f>
        <v>2265016549</v>
      </c>
      <c r="E38" s="91">
        <f>'53'!E4</f>
        <v>45444</v>
      </c>
      <c r="F38" s="31">
        <f>'53'!B6</f>
        <v>1716</v>
      </c>
      <c r="G38" s="32">
        <f>'53'!H6</f>
        <v>0</v>
      </c>
      <c r="H38" s="32" t="str">
        <f>'53'!H4</f>
        <v>سمير الخاوي</v>
      </c>
      <c r="I38" s="84">
        <f ca="1">(TODAY()-الجدول3[[#This Row],[اخر تاريخ سداد]])/30</f>
        <v>1532.5666666666666</v>
      </c>
      <c r="J38" s="70"/>
      <c r="K38" s="33">
        <f>SUM('53'!K12:K162)</f>
        <v>325000</v>
      </c>
      <c r="L38" s="33">
        <f>SUM('53'!L12:L162)</f>
        <v>325000</v>
      </c>
      <c r="M38" s="33">
        <f>الجدول3[[#This Row],[دائن خدمات]]-الجدول3[[#This Row],[مدين خدمات]]</f>
        <v>0</v>
      </c>
      <c r="N38" s="49"/>
      <c r="O38" s="61">
        <f>SUM('53'!O12:O163)</f>
        <v>550</v>
      </c>
      <c r="P38" s="61">
        <f>SUM('53'!P12:P163)</f>
        <v>3600</v>
      </c>
      <c r="Q38" s="61">
        <f>الجدول3[[#This Row],[دائن مستحقات]]-الجدول3[[#This Row],[مدين مستحقات]]</f>
        <v>-3050</v>
      </c>
      <c r="R38" s="49"/>
      <c r="S38" s="1" t="s">
        <v>778</v>
      </c>
    </row>
    <row r="39" spans="2:19" ht="24.75" customHeight="1" thickTop="1" thickBot="1" x14ac:dyDescent="0.3">
      <c r="B39" s="47">
        <v>54</v>
      </c>
      <c r="C39" s="31" t="str">
        <f>'54'!B2</f>
        <v>إبراهيم فارع</v>
      </c>
      <c r="D39" s="31">
        <f>'54'!B4</f>
        <v>2283202089</v>
      </c>
      <c r="E39" s="91">
        <f>'54'!E4</f>
        <v>0</v>
      </c>
      <c r="F39" s="31">
        <f>'54'!B6</f>
        <v>2070</v>
      </c>
      <c r="G39" s="32">
        <f>'54'!H6</f>
        <v>45597</v>
      </c>
      <c r="H39" s="32" t="str">
        <f>'54'!H4</f>
        <v>سمير الخاوي</v>
      </c>
      <c r="I39" s="84">
        <f ca="1">(TODAY()-الجدول3[[#This Row],[اخر تاريخ سداد]])/30</f>
        <v>12.666666666666666</v>
      </c>
      <c r="J39" s="70"/>
      <c r="K39" s="33">
        <f>SUM('54'!K12:K163)</f>
        <v>165000</v>
      </c>
      <c r="L39" s="33">
        <f>SUM('54'!L12:L163)</f>
        <v>165000</v>
      </c>
      <c r="M39" s="33">
        <f>الجدول3[[#This Row],[دائن خدمات]]-الجدول3[[#This Row],[مدين خدمات]]</f>
        <v>0</v>
      </c>
      <c r="N39" s="49"/>
      <c r="O39" s="61">
        <f>SUM('54'!O12:O164)</f>
        <v>0</v>
      </c>
      <c r="P39" s="61">
        <f>SUM('54'!P12:P164)</f>
        <v>3600</v>
      </c>
      <c r="Q39" s="61">
        <f>الجدول3[[#This Row],[دائن مستحقات]]-الجدول3[[#This Row],[مدين مستحقات]]</f>
        <v>-3600</v>
      </c>
      <c r="R39" s="49"/>
    </row>
    <row r="40" spans="2:19" ht="24.75" customHeight="1" thickTop="1" thickBot="1" x14ac:dyDescent="0.3">
      <c r="B40" s="47">
        <v>55</v>
      </c>
      <c r="C40" s="31" t="str">
        <f>'55'!B2</f>
        <v>ياسر الباهلي</v>
      </c>
      <c r="D40" s="31">
        <f>'55'!B4</f>
        <v>2304353085</v>
      </c>
      <c r="E40" s="91">
        <f>'55'!E4</f>
        <v>0</v>
      </c>
      <c r="F40" s="31">
        <f>'55'!B6</f>
        <v>1811</v>
      </c>
      <c r="G40" s="32">
        <f>'55'!H6</f>
        <v>45931</v>
      </c>
      <c r="H40" s="32" t="str">
        <f>'55'!H4</f>
        <v>سمير الخاوي</v>
      </c>
      <c r="I40" s="84">
        <f ca="1">(TODAY()-الجدول3[[#This Row],[اخر تاريخ سداد]])/30</f>
        <v>1.5333333333333334</v>
      </c>
      <c r="J40" s="70"/>
      <c r="K40" s="33">
        <f>SUM('55'!K12:K164)</f>
        <v>230150</v>
      </c>
      <c r="L40" s="33">
        <f>SUM('55'!L12:L164)</f>
        <v>230150</v>
      </c>
      <c r="M40" s="33">
        <f>الجدول3[[#This Row],[دائن خدمات]]-الجدول3[[#This Row],[مدين خدمات]]</f>
        <v>0</v>
      </c>
      <c r="N40" s="49"/>
      <c r="O40" s="61">
        <f>SUM('55'!O12:O165)</f>
        <v>3600</v>
      </c>
      <c r="P40" s="61">
        <f>SUM('55'!P12:P165)</f>
        <v>7200</v>
      </c>
      <c r="Q40" s="61">
        <f>الجدول3[[#This Row],[دائن مستحقات]]-الجدول3[[#This Row],[مدين مستحقات]]</f>
        <v>-3600</v>
      </c>
      <c r="R40" s="49"/>
    </row>
    <row r="41" spans="2:19" ht="24.75" customHeight="1" thickTop="1" thickBot="1" x14ac:dyDescent="0.3">
      <c r="B41" s="47">
        <v>56</v>
      </c>
      <c r="C41" s="31" t="str">
        <f>'56'!B2</f>
        <v>على الاحرق</v>
      </c>
      <c r="D41" s="31">
        <f>'56'!B4</f>
        <v>2195990771</v>
      </c>
      <c r="E41" s="91">
        <f>'56'!E4</f>
        <v>0</v>
      </c>
      <c r="F41" s="31">
        <f>'56'!B6</f>
        <v>1994</v>
      </c>
      <c r="G41" s="32">
        <f>'56'!H6</f>
        <v>45962</v>
      </c>
      <c r="H41" s="32" t="str">
        <f>'56'!H4</f>
        <v>سمير الخاوي</v>
      </c>
      <c r="I41" s="84">
        <f ca="1">(TODAY()-الجدول3[[#This Row],[اخر تاريخ سداد]])/30</f>
        <v>0.5</v>
      </c>
      <c r="J41" s="70"/>
      <c r="K41" s="33">
        <f>SUM('56'!K12:K165)</f>
        <v>259297</v>
      </c>
      <c r="L41" s="33">
        <f>SUM('56'!L12:L165)</f>
        <v>259300</v>
      </c>
      <c r="M41" s="33">
        <f>الجدول3[[#This Row],[دائن خدمات]]-الجدول3[[#This Row],[مدين خدمات]]</f>
        <v>-3</v>
      </c>
      <c r="N41" s="49"/>
      <c r="O41" s="61">
        <f>SUM('56'!O12:O166)</f>
        <v>2100</v>
      </c>
      <c r="P41" s="61">
        <f>SUM('56'!P12:P166)</f>
        <v>3600</v>
      </c>
      <c r="Q41" s="61">
        <f>الجدول3[[#This Row],[دائن مستحقات]]-الجدول3[[#This Row],[مدين مستحقات]]</f>
        <v>-1500</v>
      </c>
      <c r="R41" s="49"/>
    </row>
    <row r="42" spans="2:19" ht="24.75" customHeight="1" thickTop="1" thickBot="1" x14ac:dyDescent="0.3">
      <c r="B42" s="47">
        <v>57</v>
      </c>
      <c r="C42" s="31" t="str">
        <f>'57'!B2</f>
        <v>احمد مطهر</v>
      </c>
      <c r="D42" s="31">
        <f>'57'!B4</f>
        <v>2507980742</v>
      </c>
      <c r="E42" s="91">
        <f>'57'!E4</f>
        <v>0</v>
      </c>
      <c r="F42" s="31">
        <f>'57'!B6</f>
        <v>8116</v>
      </c>
      <c r="G42" s="32">
        <f>'57'!H6</f>
        <v>45536</v>
      </c>
      <c r="H42" s="32" t="str">
        <f>'57'!H4</f>
        <v>سمير الخاوي</v>
      </c>
      <c r="I42" s="84">
        <f ca="1">(TODAY()-الجدول3[[#This Row],[اخر تاريخ سداد]])/30</f>
        <v>14.7</v>
      </c>
      <c r="J42" s="70"/>
      <c r="K42" s="33">
        <f>SUM('57'!K12:K166)</f>
        <v>95000</v>
      </c>
      <c r="L42" s="33">
        <f>SUM('57'!L12:L166)</f>
        <v>95000</v>
      </c>
      <c r="M42" s="33">
        <f>الجدول3[[#This Row],[دائن خدمات]]-الجدول3[[#This Row],[مدين خدمات]]</f>
        <v>0</v>
      </c>
      <c r="N42" s="49"/>
      <c r="O42" s="61">
        <f>SUM('57'!O12:O167)</f>
        <v>3000</v>
      </c>
      <c r="P42" s="61">
        <f>SUM('57'!P12:P167)</f>
        <v>3000</v>
      </c>
      <c r="Q42" s="61">
        <f>الجدول3[[#This Row],[دائن مستحقات]]-الجدول3[[#This Row],[مدين مستحقات]]</f>
        <v>0</v>
      </c>
      <c r="R42" s="49"/>
    </row>
    <row r="43" spans="2:19" ht="24.75" customHeight="1" thickTop="1" thickBot="1" x14ac:dyDescent="0.3">
      <c r="B43" s="47">
        <v>59</v>
      </c>
      <c r="C43" s="31" t="str">
        <f>'59'!B2</f>
        <v>محمد سلام</v>
      </c>
      <c r="D43" s="31">
        <f>'59'!B4</f>
        <v>2404229870</v>
      </c>
      <c r="E43" s="91">
        <f>'59'!E4</f>
        <v>0</v>
      </c>
      <c r="F43" s="31">
        <f>'59'!B6</f>
        <v>7353</v>
      </c>
      <c r="G43" s="32">
        <f>'59'!H6</f>
        <v>250806</v>
      </c>
      <c r="H43" s="32" t="str">
        <f>'59'!H4</f>
        <v>نفسه</v>
      </c>
      <c r="I43" s="84">
        <f ca="1">(TODAY()-الجدول3[[#This Row],[اخر تاريخ سداد]])/30</f>
        <v>-6827.6333333333332</v>
      </c>
      <c r="J43" s="70"/>
      <c r="K43" s="33">
        <f>SUM('59'!K12:K168)</f>
        <v>0</v>
      </c>
      <c r="L43" s="33">
        <f>SUM('59'!L12:L168)</f>
        <v>0</v>
      </c>
      <c r="M43" s="33">
        <f>الجدول3[[#This Row],[دائن خدمات]]-الجدول3[[#This Row],[مدين خدمات]]</f>
        <v>0</v>
      </c>
      <c r="N43" s="49"/>
      <c r="O43" s="61">
        <f>SUM('59'!O12:O169)</f>
        <v>4800</v>
      </c>
      <c r="P43" s="61">
        <f>SUM('59'!P12:P169)</f>
        <v>9600</v>
      </c>
      <c r="Q43" s="61">
        <f>الجدول3[[#This Row],[دائن مستحقات]]-الجدول3[[#This Row],[مدين مستحقات]]</f>
        <v>-4800</v>
      </c>
      <c r="R43" s="49"/>
    </row>
    <row r="44" spans="2:19" ht="24.75" customHeight="1" thickTop="1" thickBot="1" x14ac:dyDescent="0.3">
      <c r="B44" s="47">
        <v>61</v>
      </c>
      <c r="C44" s="31" t="str">
        <f>'61'!B2</f>
        <v>محمود القاضي</v>
      </c>
      <c r="D44" s="31">
        <f>'61'!B4</f>
        <v>2171441617</v>
      </c>
      <c r="E44" s="91">
        <f>'61'!E4</f>
        <v>0</v>
      </c>
      <c r="F44" s="31">
        <f>'61'!B6</f>
        <v>4179</v>
      </c>
      <c r="G44" s="32">
        <f>'61'!H6</f>
        <v>45627</v>
      </c>
      <c r="H44" s="32" t="str">
        <f>'61'!H4</f>
        <v>اسامه الأشقر</v>
      </c>
      <c r="I44" s="84">
        <f ca="1">(TODAY()-الجدول3[[#This Row],[اخر تاريخ سداد]])/30</f>
        <v>11.666666666666666</v>
      </c>
      <c r="J44" s="70"/>
      <c r="K44" s="33">
        <f>SUM('61'!K12:K170)</f>
        <v>150</v>
      </c>
      <c r="L44" s="33">
        <f>SUM('61'!L12:L170)</f>
        <v>150</v>
      </c>
      <c r="M44" s="33">
        <f>الجدول3[[#This Row],[دائن خدمات]]-الجدول3[[#This Row],[مدين خدمات]]</f>
        <v>0</v>
      </c>
      <c r="N44" s="49"/>
      <c r="O44" s="61">
        <f>SUM('61'!O12:O171)</f>
        <v>3000</v>
      </c>
      <c r="P44" s="61">
        <f>SUM('61'!P12:P171)</f>
        <v>8400</v>
      </c>
      <c r="Q44" s="61">
        <f>الجدول3[[#This Row],[دائن مستحقات]]-الجدول3[[#This Row],[مدين مستحقات]]</f>
        <v>-5400</v>
      </c>
      <c r="R44" s="49"/>
    </row>
    <row r="45" spans="2:19" ht="24.75" customHeight="1" thickTop="1" thickBot="1" x14ac:dyDescent="0.3">
      <c r="B45" s="47">
        <v>62</v>
      </c>
      <c r="C45" s="31" t="str">
        <f>'62'!B2</f>
        <v>محمد زيونه</v>
      </c>
      <c r="D45" s="31">
        <f>'62'!B4</f>
        <v>2257258448</v>
      </c>
      <c r="E45" s="91">
        <f>'62'!E4</f>
        <v>0</v>
      </c>
      <c r="F45" s="31">
        <f>'62'!B6</f>
        <v>6922</v>
      </c>
      <c r="G45" s="32">
        <f>'62'!H6</f>
        <v>0</v>
      </c>
      <c r="H45" s="32" t="str">
        <f>'62'!H4</f>
        <v>احمد دقماق</v>
      </c>
      <c r="I45" s="84">
        <f ca="1">(TODAY()-الجدول3[[#This Row],[اخر تاريخ سداد]])/30</f>
        <v>1532.5666666666666</v>
      </c>
      <c r="J45" s="70"/>
      <c r="K45" s="33">
        <f>SUM('62'!K12:K171)</f>
        <v>243000</v>
      </c>
      <c r="L45" s="33">
        <f>SUM('62'!L12:L171)</f>
        <v>243000</v>
      </c>
      <c r="M45" s="33">
        <f>الجدول3[[#This Row],[دائن خدمات]]-الجدول3[[#This Row],[مدين خدمات]]</f>
        <v>0</v>
      </c>
      <c r="N45" s="49"/>
      <c r="O45" s="61">
        <f>SUM('62'!O12:O172)</f>
        <v>0</v>
      </c>
      <c r="P45" s="61">
        <f>SUM('62'!P12:P172)</f>
        <v>3600</v>
      </c>
      <c r="Q45" s="61">
        <f>الجدول3[[#This Row],[دائن مستحقات]]-الجدول3[[#This Row],[مدين مستحقات]]</f>
        <v>-3600</v>
      </c>
      <c r="R45" s="49"/>
    </row>
    <row r="46" spans="2:19" ht="24.75" customHeight="1" thickTop="1" thickBot="1" x14ac:dyDescent="0.3">
      <c r="B46" s="47">
        <v>63</v>
      </c>
      <c r="C46" s="31" t="str">
        <f>'63'!B2</f>
        <v>محمود العلوش</v>
      </c>
      <c r="D46" s="31">
        <f>'63'!B4</f>
        <v>2149406072</v>
      </c>
      <c r="E46" s="91">
        <f>'63'!E4</f>
        <v>0</v>
      </c>
      <c r="F46" s="31">
        <f>'63'!B6</f>
        <v>5471</v>
      </c>
      <c r="G46" s="32">
        <f>'63'!H6</f>
        <v>45931</v>
      </c>
      <c r="H46" s="32" t="str">
        <f>'63'!H4</f>
        <v>نفسه</v>
      </c>
      <c r="I46" s="84">
        <f ca="1">(TODAY()-الجدول3[[#This Row],[اخر تاريخ سداد]])/30</f>
        <v>1.5333333333333334</v>
      </c>
      <c r="J46" s="70"/>
      <c r="K46" s="33">
        <f>SUM('63'!K12:K172)</f>
        <v>563500</v>
      </c>
      <c r="L46" s="33">
        <f>SUM('63'!L12:L172)</f>
        <v>550350</v>
      </c>
      <c r="M46" s="33">
        <f>الجدول3[[#This Row],[دائن خدمات]]-الجدول3[[#This Row],[مدين خدمات]]</f>
        <v>13150</v>
      </c>
      <c r="N46" s="49"/>
      <c r="O46" s="61">
        <f>SUM('63'!O12:O173)</f>
        <v>7350</v>
      </c>
      <c r="P46" s="61">
        <f>SUM('63'!P12:P173)</f>
        <v>8400</v>
      </c>
      <c r="Q46" s="61">
        <f>الجدول3[[#This Row],[دائن مستحقات]]-الجدول3[[#This Row],[مدين مستحقات]]</f>
        <v>-1050</v>
      </c>
      <c r="R46" s="49"/>
    </row>
    <row r="47" spans="2:19" ht="24.75" customHeight="1" thickTop="1" thickBot="1" x14ac:dyDescent="0.3">
      <c r="B47" s="47">
        <v>64</v>
      </c>
      <c r="C47" s="31" t="str">
        <f>'64'!B2</f>
        <v>محمد حسين الاحرق</v>
      </c>
      <c r="D47" s="31">
        <f>'64'!B4</f>
        <v>2337860783</v>
      </c>
      <c r="E47" s="91">
        <f>'64'!E4</f>
        <v>0</v>
      </c>
      <c r="F47" s="31">
        <f>'64'!B6</f>
        <v>6388</v>
      </c>
      <c r="G47" s="32">
        <f>'64'!H6</f>
        <v>45839</v>
      </c>
      <c r="H47" s="32" t="str">
        <f>'64'!H4</f>
        <v>سمير الخاوي</v>
      </c>
      <c r="I47" s="84">
        <f ca="1">(TODAY()-الجدول3[[#This Row],[اخر تاريخ سداد]])/30</f>
        <v>4.5999999999999996</v>
      </c>
      <c r="J47" s="70"/>
      <c r="K47" s="33">
        <f>SUM('64'!K12:K173)</f>
        <v>212000</v>
      </c>
      <c r="L47" s="33">
        <f>SUM('64'!L12:L173)</f>
        <v>233675</v>
      </c>
      <c r="M47" s="33">
        <f>الجدول3[[#This Row],[دائن خدمات]]-الجدول3[[#This Row],[مدين خدمات]]</f>
        <v>-21675</v>
      </c>
      <c r="N47" s="49"/>
      <c r="O47" s="61">
        <f>SUM('64'!O12:O174)</f>
        <v>0</v>
      </c>
      <c r="P47" s="61">
        <f>SUM('64'!P12:P174)</f>
        <v>3600</v>
      </c>
      <c r="Q47" s="61">
        <f>الجدول3[[#This Row],[دائن مستحقات]]-الجدول3[[#This Row],[مدين مستحقات]]</f>
        <v>-3600</v>
      </c>
      <c r="R47" s="49"/>
    </row>
    <row r="48" spans="2:19" ht="24.75" customHeight="1" thickTop="1" thickBot="1" x14ac:dyDescent="0.3">
      <c r="B48" s="47">
        <v>66</v>
      </c>
      <c r="C48" s="31" t="str">
        <f>'66'!B2</f>
        <v>محمد عباس</v>
      </c>
      <c r="D48" s="31">
        <f>'66'!B4</f>
        <v>2243519036</v>
      </c>
      <c r="E48" s="91">
        <f>'66'!E4</f>
        <v>0</v>
      </c>
      <c r="F48" s="31" t="str">
        <f>'66'!B6</f>
        <v>5826 / 8484</v>
      </c>
      <c r="G48" s="32">
        <f>'66'!H6</f>
        <v>45901</v>
      </c>
      <c r="H48" s="32" t="str">
        <f>'66'!H4</f>
        <v>ابويوسف مصري</v>
      </c>
      <c r="I48" s="84">
        <f ca="1">(TODAY()-الجدول3[[#This Row],[اخر تاريخ سداد]])/30</f>
        <v>2.5333333333333332</v>
      </c>
      <c r="J48" s="70"/>
      <c r="K48" s="33">
        <f>SUM('66'!K12:K175)</f>
        <v>415650</v>
      </c>
      <c r="L48" s="33">
        <f>SUM('66'!L12:L175)</f>
        <v>478650</v>
      </c>
      <c r="M48" s="33">
        <f>الجدول3[[#This Row],[دائن خدمات]]-الجدول3[[#This Row],[مدين خدمات]]</f>
        <v>-63000</v>
      </c>
      <c r="N48" s="49"/>
      <c r="O48" s="61">
        <f>SUM('66'!O12:O176)</f>
        <v>0</v>
      </c>
      <c r="P48" s="61">
        <f>SUM('66'!P12:P176)</f>
        <v>4200</v>
      </c>
      <c r="Q48" s="61">
        <f>الجدول3[[#This Row],[دائن مستحقات]]-الجدول3[[#This Row],[مدين مستحقات]]</f>
        <v>-4200</v>
      </c>
      <c r="R48" s="49"/>
    </row>
    <row r="49" spans="2:19" ht="24.75" customHeight="1" thickTop="1" thickBot="1" x14ac:dyDescent="0.3">
      <c r="B49" s="47">
        <v>67</v>
      </c>
      <c r="C49" s="31" t="str">
        <f>'67'!B2</f>
        <v>مبروك الطويل</v>
      </c>
      <c r="D49" s="31">
        <f>'67'!B4</f>
        <v>2304309533</v>
      </c>
      <c r="E49" s="91">
        <f>'67'!E4</f>
        <v>0</v>
      </c>
      <c r="F49" s="31">
        <f>'67'!B6</f>
        <v>6901</v>
      </c>
      <c r="G49" s="91">
        <f>'67'!H6</f>
        <v>45627</v>
      </c>
      <c r="H49" s="32" t="str">
        <f>'67'!H4</f>
        <v>سمير الخاوي</v>
      </c>
      <c r="I49" s="84">
        <f ca="1">(TODAY()-الجدول3[[#This Row],[اخر تاريخ سداد]])/30</f>
        <v>11.666666666666666</v>
      </c>
      <c r="J49" s="70"/>
      <c r="K49" s="33">
        <f>SUM('67'!K12:K176)</f>
        <v>195500</v>
      </c>
      <c r="L49" s="33">
        <f>SUM('67'!L12:L176)</f>
        <v>195500</v>
      </c>
      <c r="M49" s="33">
        <f>الجدول3[[#This Row],[دائن خدمات]]-الجدول3[[#This Row],[مدين خدمات]]</f>
        <v>0</v>
      </c>
      <c r="N49" s="49"/>
      <c r="O49" s="61">
        <f>SUM('67'!O12:O177)</f>
        <v>0</v>
      </c>
      <c r="P49" s="61">
        <f>SUM('67'!P12:P177)</f>
        <v>3600</v>
      </c>
      <c r="Q49" s="61">
        <f>الجدول3[[#This Row],[دائن مستحقات]]-الجدول3[[#This Row],[مدين مستحقات]]</f>
        <v>-3600</v>
      </c>
      <c r="R49" s="49"/>
      <c r="S49" s="1" t="s">
        <v>778</v>
      </c>
    </row>
    <row r="50" spans="2:19" ht="24.75" customHeight="1" thickTop="1" thickBot="1" x14ac:dyDescent="0.3">
      <c r="B50" s="47">
        <v>68</v>
      </c>
      <c r="C50" s="31" t="str">
        <f>'68'!B2</f>
        <v>احمد الحمود</v>
      </c>
      <c r="D50" s="31">
        <f>'68'!B4</f>
        <v>2284386295</v>
      </c>
      <c r="E50" s="91">
        <f>'68'!E4</f>
        <v>0</v>
      </c>
      <c r="F50" s="31">
        <f>'68'!B6</f>
        <v>6472</v>
      </c>
      <c r="G50" s="32">
        <f>'68'!H6</f>
        <v>45931</v>
      </c>
      <c r="H50" s="32" t="str">
        <f>'68'!H4</f>
        <v>احمد دقماق</v>
      </c>
      <c r="I50" s="84">
        <f ca="1">(TODAY()-الجدول3[[#This Row],[اخر تاريخ سداد]])/30</f>
        <v>1.5333333333333334</v>
      </c>
      <c r="J50" s="70"/>
      <c r="K50" s="33">
        <f>SUM('68'!K12:K177)</f>
        <v>210150</v>
      </c>
      <c r="L50" s="33">
        <f>SUM('68'!L12:L177)</f>
        <v>210150</v>
      </c>
      <c r="M50" s="33">
        <f>الجدول3[[#This Row],[دائن خدمات]]-الجدول3[[#This Row],[مدين خدمات]]</f>
        <v>0</v>
      </c>
      <c r="N50" s="49"/>
      <c r="O50" s="61">
        <f>SUM('68'!O12:O178)</f>
        <v>1550</v>
      </c>
      <c r="P50" s="61">
        <f>SUM('68'!P12:P178)</f>
        <v>3000</v>
      </c>
      <c r="Q50" s="61">
        <f>الجدول3[[#This Row],[دائن مستحقات]]-الجدول3[[#This Row],[مدين مستحقات]]</f>
        <v>-1450</v>
      </c>
      <c r="R50" s="49"/>
    </row>
    <row r="51" spans="2:19" ht="24.75" customHeight="1" thickTop="1" thickBot="1" x14ac:dyDescent="0.3">
      <c r="B51" s="47">
        <v>69</v>
      </c>
      <c r="C51" s="31" t="str">
        <f>'69'!B2</f>
        <v>حميد قجطاني</v>
      </c>
      <c r="D51" s="31">
        <f>'69'!B4</f>
        <v>2263626067</v>
      </c>
      <c r="E51" s="91">
        <f>'69'!E4</f>
        <v>0</v>
      </c>
      <c r="F51" s="31">
        <f>'69'!B6</f>
        <v>8797</v>
      </c>
      <c r="G51" s="32">
        <f>'69'!H6</f>
        <v>45870</v>
      </c>
      <c r="H51" s="32" t="str">
        <f>'69'!H4</f>
        <v>سمير الخاوي</v>
      </c>
      <c r="I51" s="84">
        <f ca="1">(TODAY()-الجدول3[[#This Row],[اخر تاريخ سداد]])/30</f>
        <v>3.5666666666666669</v>
      </c>
      <c r="J51" s="70"/>
      <c r="K51" s="33">
        <f>SUM('69'!K12:K178)</f>
        <v>206800</v>
      </c>
      <c r="L51" s="33">
        <f>SUM('69'!L12:L178)</f>
        <v>225500</v>
      </c>
      <c r="M51" s="33">
        <f>الجدول3[[#This Row],[دائن خدمات]]-الجدول3[[#This Row],[مدين خدمات]]</f>
        <v>-18700</v>
      </c>
      <c r="N51" s="49"/>
      <c r="O51" s="61">
        <f>SUM('69'!O12:O179)</f>
        <v>0</v>
      </c>
      <c r="P51" s="61">
        <f>SUM('69'!P12:P179)</f>
        <v>4200</v>
      </c>
      <c r="Q51" s="61">
        <f>الجدول3[[#This Row],[دائن مستحقات]]-الجدول3[[#This Row],[مدين مستحقات]]</f>
        <v>-4200</v>
      </c>
      <c r="R51" s="49"/>
    </row>
    <row r="52" spans="2:19" ht="24.75" customHeight="1" thickTop="1" thickBot="1" x14ac:dyDescent="0.3">
      <c r="B52" s="47">
        <v>70</v>
      </c>
      <c r="C52" s="31" t="str">
        <f>'70'!B2</f>
        <v>عبدالله احمد</v>
      </c>
      <c r="D52" s="31">
        <f>'70'!B4</f>
        <v>2263564524</v>
      </c>
      <c r="E52" s="91">
        <f>'70'!E4</f>
        <v>0</v>
      </c>
      <c r="F52" s="31">
        <f>'70'!B6</f>
        <v>6995</v>
      </c>
      <c r="G52" s="32">
        <f>'70'!H6</f>
        <v>45962</v>
      </c>
      <c r="H52" s="32" t="str">
        <f>'70'!H4</f>
        <v>احمد دقماق</v>
      </c>
      <c r="I52" s="84">
        <f ca="1">(TODAY()-الجدول3[[#This Row],[اخر تاريخ سداد]])/30</f>
        <v>0.5</v>
      </c>
      <c r="J52" s="70"/>
      <c r="K52" s="33">
        <f>SUM('70'!K12:K179)</f>
        <v>235500</v>
      </c>
      <c r="L52" s="33">
        <f>SUM('70'!L12:L179)</f>
        <v>235500</v>
      </c>
      <c r="M52" s="33">
        <f>الجدول3[[#This Row],[دائن خدمات]]-الجدول3[[#This Row],[مدين خدمات]]</f>
        <v>0</v>
      </c>
      <c r="N52" s="49"/>
      <c r="O52" s="61">
        <f>SUM('70'!O12:O180)</f>
        <v>2750</v>
      </c>
      <c r="P52" s="61">
        <f>SUM('70'!P12:P180)</f>
        <v>3000</v>
      </c>
      <c r="Q52" s="61">
        <f>الجدول3[[#This Row],[دائن مستحقات]]-الجدول3[[#This Row],[مدين مستحقات]]</f>
        <v>-250</v>
      </c>
      <c r="R52" s="49"/>
    </row>
    <row r="53" spans="2:19" ht="24.75" customHeight="1" thickTop="1" thickBot="1" x14ac:dyDescent="0.3">
      <c r="B53" s="47">
        <v>71</v>
      </c>
      <c r="C53" s="31" t="str">
        <f>'71'!B2</f>
        <v>طارق الحمدي</v>
      </c>
      <c r="D53" s="31" t="str">
        <f>'71'!B4</f>
        <v>2494479682</v>
      </c>
      <c r="E53" s="91">
        <f>'71'!E4</f>
        <v>0</v>
      </c>
      <c r="F53" s="31">
        <f>'71'!B6</f>
        <v>8834</v>
      </c>
      <c r="G53" s="32">
        <f>'71'!H6</f>
        <v>251102</v>
      </c>
      <c r="H53" s="32" t="str">
        <f>'71'!H4</f>
        <v>نفسه</v>
      </c>
      <c r="I53" s="84">
        <f ca="1">(TODAY()-الجدول3[[#This Row],[اخر تاريخ سداد]])/30</f>
        <v>-6837.5</v>
      </c>
      <c r="J53" s="70"/>
      <c r="K53" s="33">
        <f>SUM('71'!K12:K180)</f>
        <v>146000</v>
      </c>
      <c r="L53" s="33">
        <f>SUM('71'!L12:L180)</f>
        <v>228500</v>
      </c>
      <c r="M53" s="33">
        <f>الجدول3[[#This Row],[دائن خدمات]]-الجدول3[[#This Row],[مدين خدمات]]</f>
        <v>-82500</v>
      </c>
      <c r="N53" s="49"/>
      <c r="O53" s="61">
        <f>SUM('71'!O12:O181)</f>
        <v>0</v>
      </c>
      <c r="P53" s="61">
        <f>SUM('71'!P12:P181)</f>
        <v>0</v>
      </c>
      <c r="Q53" s="61">
        <f>الجدول3[[#This Row],[دائن مستحقات]]-الجدول3[[#This Row],[مدين مستحقات]]</f>
        <v>0</v>
      </c>
      <c r="R53" s="49"/>
      <c r="S53" s="1" t="s">
        <v>778</v>
      </c>
    </row>
    <row r="54" spans="2:19" ht="24.75" customHeight="1" thickTop="1" thickBot="1" x14ac:dyDescent="0.3">
      <c r="B54" s="47">
        <v>72</v>
      </c>
      <c r="C54" s="31" t="str">
        <f>'72'!B2</f>
        <v>رامي الأحمد</v>
      </c>
      <c r="D54" s="31">
        <f>'72'!B4</f>
        <v>0</v>
      </c>
      <c r="E54" s="91">
        <f>'72'!E4</f>
        <v>0</v>
      </c>
      <c r="F54" s="31">
        <f>'72'!B6</f>
        <v>8674</v>
      </c>
      <c r="G54" s="32">
        <f>'72'!H6</f>
        <v>45931</v>
      </c>
      <c r="H54" s="32" t="str">
        <f>'72'!H4</f>
        <v>محمود العلوش</v>
      </c>
      <c r="I54" s="84">
        <f ca="1">(TODAY()-الجدول3[[#This Row],[اخر تاريخ سداد]])/30</f>
        <v>1.5333333333333334</v>
      </c>
      <c r="J54" s="70"/>
      <c r="K54" s="33">
        <f>SUM('72'!K12:K181)</f>
        <v>150</v>
      </c>
      <c r="L54" s="33">
        <f>SUM('72'!L12:L181)</f>
        <v>150</v>
      </c>
      <c r="M54" s="33">
        <f>الجدول3[[#This Row],[دائن خدمات]]-الجدول3[[#This Row],[مدين خدمات]]</f>
        <v>0</v>
      </c>
      <c r="N54" s="49"/>
      <c r="O54" s="61">
        <f>SUM('72'!O12:O182)</f>
        <v>4000</v>
      </c>
      <c r="P54" s="61">
        <f>SUM('72'!P12:P182)</f>
        <v>4800</v>
      </c>
      <c r="Q54" s="61">
        <f>الجدول3[[#This Row],[دائن مستحقات]]-الجدول3[[#This Row],[مدين مستحقات]]</f>
        <v>-800</v>
      </c>
      <c r="R54" s="49"/>
    </row>
    <row r="55" spans="2:19" ht="24.75" customHeight="1" thickTop="1" thickBot="1" x14ac:dyDescent="0.3">
      <c r="B55" s="47">
        <v>73</v>
      </c>
      <c r="C55" s="31" t="str">
        <f>'73'!B2</f>
        <v>عبدالعزيز السوادي</v>
      </c>
      <c r="D55" s="31">
        <f>'73'!B4</f>
        <v>2464566294</v>
      </c>
      <c r="E55" s="91">
        <f>'73'!E4</f>
        <v>0</v>
      </c>
      <c r="F55" s="31">
        <f>'73'!B6</f>
        <v>8796</v>
      </c>
      <c r="G55" s="32">
        <f>'73'!H6</f>
        <v>45870</v>
      </c>
      <c r="H55" s="32" t="str">
        <f>'73'!H4</f>
        <v>سمير الخاوي</v>
      </c>
      <c r="I55" s="84">
        <f ca="1">(TODAY()-الجدول3[[#This Row],[اخر تاريخ سداد]])/30</f>
        <v>3.5666666666666669</v>
      </c>
      <c r="J55" s="70"/>
      <c r="K55" s="33">
        <f>SUM('73'!K12:K182)</f>
        <v>213000</v>
      </c>
      <c r="L55" s="33">
        <f>SUM('73'!L12:L182)</f>
        <v>230000</v>
      </c>
      <c r="M55" s="33">
        <f>الجدول3[[#This Row],[دائن خدمات]]-الجدول3[[#This Row],[مدين خدمات]]</f>
        <v>-17000</v>
      </c>
      <c r="N55" s="49"/>
      <c r="O55" s="61">
        <f>SUM('73'!O12:O183)</f>
        <v>0</v>
      </c>
      <c r="P55" s="61">
        <f>SUM('73'!P12:P183)</f>
        <v>4200</v>
      </c>
      <c r="Q55" s="61">
        <f>الجدول3[[#This Row],[دائن مستحقات]]-الجدول3[[#This Row],[مدين مستحقات]]</f>
        <v>-4200</v>
      </c>
      <c r="R55" s="49"/>
    </row>
    <row r="56" spans="2:19" ht="24.75" customHeight="1" thickTop="1" thickBot="1" x14ac:dyDescent="0.3">
      <c r="B56" s="47">
        <v>74</v>
      </c>
      <c r="C56" s="31" t="str">
        <f>'74'!B2</f>
        <v>هاني العامري</v>
      </c>
      <c r="D56" s="31" t="str">
        <f>'74'!B4</f>
        <v>2460640168</v>
      </c>
      <c r="E56" s="91">
        <f>'74'!E4</f>
        <v>0</v>
      </c>
      <c r="F56" s="31">
        <f>'74'!B6</f>
        <v>3636</v>
      </c>
      <c r="G56" s="32">
        <f>'74'!H6</f>
        <v>45748</v>
      </c>
      <c r="H56" s="32" t="str">
        <f>'74'!H4</f>
        <v>سمير الخاوي</v>
      </c>
      <c r="I56" s="84">
        <f ca="1">(TODAY()-الجدول3[[#This Row],[اخر تاريخ سداد]])/30</f>
        <v>7.6333333333333337</v>
      </c>
      <c r="J56" s="70"/>
      <c r="K56" s="33">
        <f>SUM('74'!K12:K183)</f>
        <v>226000</v>
      </c>
      <c r="L56" s="33">
        <f>SUM('74'!L12:L183)</f>
        <v>226000</v>
      </c>
      <c r="M56" s="33">
        <f>الجدول3[[#This Row],[دائن خدمات]]-الجدول3[[#This Row],[مدين خدمات]]</f>
        <v>0</v>
      </c>
      <c r="N56" s="49"/>
      <c r="O56" s="61">
        <f>SUM('74'!O12:O184)</f>
        <v>0</v>
      </c>
      <c r="P56" s="61">
        <f>SUM('74'!P12:P184)</f>
        <v>3600</v>
      </c>
      <c r="Q56" s="61">
        <f>الجدول3[[#This Row],[دائن مستحقات]]-الجدول3[[#This Row],[مدين مستحقات]]</f>
        <v>-3600</v>
      </c>
      <c r="R56" s="49"/>
    </row>
    <row r="57" spans="2:19" ht="24.75" customHeight="1" thickTop="1" thickBot="1" x14ac:dyDescent="0.3">
      <c r="B57" s="47">
        <v>75</v>
      </c>
      <c r="C57" s="31" t="str">
        <f>'75'!B2</f>
        <v>احمد عيضة</v>
      </c>
      <c r="D57" s="31">
        <f>'75'!B4</f>
        <v>2337819649</v>
      </c>
      <c r="E57" s="91">
        <f>'75'!E4</f>
        <v>0</v>
      </c>
      <c r="F57" s="31">
        <f>'75'!B6</f>
        <v>6265</v>
      </c>
      <c r="G57" s="32">
        <f>'75'!H6</f>
        <v>0</v>
      </c>
      <c r="H57" s="32" t="str">
        <f>'75'!H4</f>
        <v>سمير الخاوي</v>
      </c>
      <c r="I57" s="84">
        <f ca="1">(TODAY()-الجدول3[[#This Row],[اخر تاريخ سداد]])/30</f>
        <v>1532.5666666666666</v>
      </c>
      <c r="J57" s="70"/>
      <c r="K57" s="33">
        <f>SUM('75'!K12:K184)</f>
        <v>154500</v>
      </c>
      <c r="L57" s="33">
        <f>SUM('75'!L12:L184)</f>
        <v>235600</v>
      </c>
      <c r="M57" s="33">
        <f>الجدول3[[#This Row],[دائن خدمات]]-الجدول3[[#This Row],[مدين خدمات]]</f>
        <v>-81100</v>
      </c>
      <c r="N57" s="49"/>
      <c r="O57" s="61">
        <f>SUM('75'!O12:O185)</f>
        <v>0</v>
      </c>
      <c r="P57" s="61">
        <f>SUM('75'!P12:P185)</f>
        <v>0</v>
      </c>
      <c r="Q57" s="61">
        <f>الجدول3[[#This Row],[دائن مستحقات]]-الجدول3[[#This Row],[مدين مستحقات]]</f>
        <v>0</v>
      </c>
      <c r="R57" s="49"/>
    </row>
    <row r="58" spans="2:19" ht="24.75" customHeight="1" thickTop="1" thickBot="1" x14ac:dyDescent="0.3">
      <c r="B58" s="47">
        <v>76</v>
      </c>
      <c r="C58" s="50" t="str">
        <f>'76'!B2</f>
        <v>خالد يحيي</v>
      </c>
      <c r="D58" s="50">
        <f>'76'!B4</f>
        <v>0</v>
      </c>
      <c r="E58" s="92">
        <f>'76'!E4</f>
        <v>0</v>
      </c>
      <c r="F58" s="50" t="str">
        <f>'76'!B6</f>
        <v>باقي التحديد</v>
      </c>
      <c r="G58" s="51">
        <f>'76'!H6</f>
        <v>0</v>
      </c>
      <c r="H58" s="51" t="str">
        <f>'76'!H4</f>
        <v>سمير الخاوي</v>
      </c>
      <c r="I58" s="89">
        <f ca="1">(TODAY()-الجدول3[[#This Row],[اخر تاريخ سداد]])/30</f>
        <v>1532.5666666666666</v>
      </c>
      <c r="J58" s="51"/>
      <c r="K58" s="52">
        <f>SUM('76'!K12:K185)</f>
        <v>49500</v>
      </c>
      <c r="L58" s="52">
        <f>SUM('76'!L12:L185)</f>
        <v>49500</v>
      </c>
      <c r="M58" s="52">
        <f>الجدول3[[#This Row],[دائن خدمات]]-الجدول3[[#This Row],[مدين خدمات]]</f>
        <v>0</v>
      </c>
      <c r="N58" s="53"/>
      <c r="O58" s="74">
        <f>SUM('76'!O12:O186)</f>
        <v>0</v>
      </c>
      <c r="P58" s="74">
        <f>SUM('76'!P12:P186)</f>
        <v>0</v>
      </c>
      <c r="Q58" s="74">
        <f>الجدول3[[#This Row],[دائن مستحقات]]-الجدول3[[#This Row],[مدين مستحقات]]</f>
        <v>0</v>
      </c>
      <c r="R58" s="53"/>
      <c r="S58" s="53"/>
    </row>
    <row r="59" spans="2:19" ht="24.75" customHeight="1" thickTop="1" thickBot="1" x14ac:dyDescent="0.3">
      <c r="B59" s="47">
        <v>77</v>
      </c>
      <c r="C59" s="31" t="str">
        <f>'77'!B2</f>
        <v>محمد المبارك</v>
      </c>
      <c r="D59" s="31">
        <f>'77'!B4</f>
        <v>2265010625</v>
      </c>
      <c r="E59" s="91">
        <f>'77'!E4</f>
        <v>0</v>
      </c>
      <c r="F59" s="31">
        <f>'77'!B6</f>
        <v>8795</v>
      </c>
      <c r="G59" s="32">
        <f>'77'!H6</f>
        <v>0</v>
      </c>
      <c r="H59" s="32" t="str">
        <f>'77'!H4</f>
        <v>ايهم</v>
      </c>
      <c r="I59" s="84">
        <f ca="1">(TODAY()-الجدول3[[#This Row],[اخر تاريخ سداد]])/30</f>
        <v>1532.5666666666666</v>
      </c>
      <c r="J59" s="70"/>
      <c r="K59" s="33">
        <f>SUM('77'!K12:K186)</f>
        <v>115900</v>
      </c>
      <c r="L59" s="33">
        <f>SUM('77'!L12:L186)</f>
        <v>165900</v>
      </c>
      <c r="M59" s="33">
        <f>الجدول3[[#This Row],[دائن خدمات]]-الجدول3[[#This Row],[مدين خدمات]]</f>
        <v>-50000</v>
      </c>
      <c r="N59" s="49"/>
      <c r="O59" s="61">
        <f>SUM('77'!O12:O187)</f>
        <v>0</v>
      </c>
      <c r="P59" s="61">
        <f>SUM('77'!P12:P187)</f>
        <v>0</v>
      </c>
      <c r="Q59" s="61">
        <f>الجدول3[[#This Row],[دائن مستحقات]]-الجدول3[[#This Row],[مدين مستحقات]]</f>
        <v>0</v>
      </c>
      <c r="R59" s="49"/>
    </row>
    <row r="60" spans="2:19" ht="24.75" customHeight="1" thickTop="1" thickBot="1" x14ac:dyDescent="0.3">
      <c r="B60" s="47">
        <v>78</v>
      </c>
      <c r="C60" s="31" t="str">
        <f>'78'!B2</f>
        <v>احمد محمد العلي</v>
      </c>
      <c r="D60" s="31">
        <f>'78'!B4</f>
        <v>231025913</v>
      </c>
      <c r="E60" s="91">
        <f>'78'!E4</f>
        <v>0</v>
      </c>
      <c r="F60" s="31">
        <f>'78'!B6</f>
        <v>3547</v>
      </c>
      <c r="G60" s="32">
        <f>'78'!H6</f>
        <v>45870</v>
      </c>
      <c r="H60" s="32" t="str">
        <f>'78'!H4</f>
        <v>احمد دقماق</v>
      </c>
      <c r="I60" s="84">
        <f ca="1">(TODAY()-الجدول3[[#This Row],[اخر تاريخ سداد]])/30</f>
        <v>3.5666666666666669</v>
      </c>
      <c r="J60" s="70"/>
      <c r="K60" s="33">
        <f>SUM('78'!K12:K187)</f>
        <v>220000</v>
      </c>
      <c r="L60" s="33">
        <f>SUM('78'!L12:L187)</f>
        <v>230100</v>
      </c>
      <c r="M60" s="33">
        <f>الجدول3[[#This Row],[دائن خدمات]]-الجدول3[[#This Row],[مدين خدمات]]</f>
        <v>-10100</v>
      </c>
      <c r="N60" s="49"/>
      <c r="O60" s="61">
        <f>SUM('78'!O12:O188)</f>
        <v>0</v>
      </c>
      <c r="P60" s="61">
        <f>SUM('78'!P12:P188)</f>
        <v>1050</v>
      </c>
      <c r="Q60" s="61">
        <f>الجدول3[[#This Row],[دائن مستحقات]]-الجدول3[[#This Row],[مدين مستحقات]]</f>
        <v>-1050</v>
      </c>
      <c r="R60" s="49"/>
    </row>
    <row r="61" spans="2:19" ht="24.75" customHeight="1" thickTop="1" thickBot="1" x14ac:dyDescent="0.3">
      <c r="B61" s="47">
        <v>79</v>
      </c>
      <c r="C61" s="31" t="str">
        <f>'79'!B2</f>
        <v>صادق علي</v>
      </c>
      <c r="D61" s="31">
        <f>'79'!B4</f>
        <v>2253825380</v>
      </c>
      <c r="E61" s="91">
        <f>'79'!E4</f>
        <v>0</v>
      </c>
      <c r="F61" s="31">
        <f>'79'!B6</f>
        <v>3516</v>
      </c>
      <c r="G61" s="32">
        <f>'79'!H6</f>
        <v>45809</v>
      </c>
      <c r="H61" s="32" t="str">
        <f>'79'!H4</f>
        <v>سمير الخاوي</v>
      </c>
      <c r="I61" s="84">
        <f ca="1">(TODAY()-الجدول3[[#This Row],[اخر تاريخ سداد]])/30</f>
        <v>5.6</v>
      </c>
      <c r="J61" s="70"/>
      <c r="K61" s="33">
        <f>SUM('79'!K12:K188)</f>
        <v>230500</v>
      </c>
      <c r="L61" s="33">
        <f>SUM('79'!L12:L188)</f>
        <v>230500</v>
      </c>
      <c r="M61" s="33">
        <f>الجدول3[[#This Row],[دائن خدمات]]-الجدول3[[#This Row],[مدين خدمات]]</f>
        <v>0</v>
      </c>
      <c r="N61" s="49"/>
      <c r="O61" s="61">
        <f>SUM('79'!O12:O189)</f>
        <v>0</v>
      </c>
      <c r="P61" s="61">
        <f>SUM('79'!P12:P189)</f>
        <v>4200</v>
      </c>
      <c r="Q61" s="61">
        <f>الجدول3[[#This Row],[دائن مستحقات]]-الجدول3[[#This Row],[مدين مستحقات]]</f>
        <v>-4200</v>
      </c>
      <c r="R61" s="49"/>
    </row>
    <row r="62" spans="2:19" ht="24.75" customHeight="1" thickTop="1" thickBot="1" x14ac:dyDescent="0.3">
      <c r="B62" s="47">
        <v>80</v>
      </c>
      <c r="C62" s="31" t="str">
        <f>'80'!B2</f>
        <v>ماجد البراري</v>
      </c>
      <c r="D62" s="31">
        <f>'80'!B4</f>
        <v>2264884954</v>
      </c>
      <c r="E62" s="91">
        <f>'80'!E4</f>
        <v>0</v>
      </c>
      <c r="F62" s="31">
        <f>'80'!B6</f>
        <v>3634</v>
      </c>
      <c r="G62" s="32">
        <f>'80'!H6</f>
        <v>0</v>
      </c>
      <c r="H62" s="32" t="str">
        <f>'80'!H4</f>
        <v>سمير الخاوي</v>
      </c>
      <c r="I62" s="84">
        <f ca="1">(TODAY()-الجدول3[[#This Row],[اخر تاريخ سداد]])/30</f>
        <v>1532.5666666666666</v>
      </c>
      <c r="J62" s="70"/>
      <c r="K62" s="33">
        <f>SUM('80'!K12:K189)</f>
        <v>212800</v>
      </c>
      <c r="L62" s="33">
        <f>SUM('80'!L12:L189)</f>
        <v>246800</v>
      </c>
      <c r="M62" s="33">
        <f>الجدول3[[#This Row],[دائن خدمات]]-الجدول3[[#This Row],[مدين خدمات]]</f>
        <v>-34000</v>
      </c>
      <c r="N62" s="49"/>
      <c r="O62" s="61">
        <f>SUM('80'!O12:O190)</f>
        <v>0</v>
      </c>
      <c r="P62" s="61">
        <f>SUM('80'!P12:P190)</f>
        <v>3600</v>
      </c>
      <c r="Q62" s="61">
        <f>الجدول3[[#This Row],[دائن مستحقات]]-الجدول3[[#This Row],[مدين مستحقات]]</f>
        <v>-3600</v>
      </c>
      <c r="R62" s="49"/>
    </row>
    <row r="63" spans="2:19" ht="24.75" customHeight="1" thickTop="1" thickBot="1" x14ac:dyDescent="0.3">
      <c r="B63" s="47">
        <v>81</v>
      </c>
      <c r="C63" s="31" t="str">
        <f>'81'!B2</f>
        <v>وليد غالب</v>
      </c>
      <c r="D63" s="31" t="str">
        <f>'81'!B4</f>
        <v>بدون</v>
      </c>
      <c r="E63" s="91">
        <f>'81'!E4</f>
        <v>0</v>
      </c>
      <c r="F63" s="31">
        <f>'81'!B6</f>
        <v>3635</v>
      </c>
      <c r="G63" s="32">
        <f>'81'!H6</f>
        <v>45778</v>
      </c>
      <c r="H63" s="32" t="str">
        <f>'81'!H4</f>
        <v>سمير الخاوي</v>
      </c>
      <c r="I63" s="84">
        <f ca="1">(TODAY()-الجدول3[[#This Row],[اخر تاريخ سداد]])/30</f>
        <v>6.6333333333333337</v>
      </c>
      <c r="J63" s="70"/>
      <c r="K63" s="33">
        <f>SUM('81'!K12:K190)</f>
        <v>235500</v>
      </c>
      <c r="L63" s="33">
        <f>SUM('81'!L12:L190)</f>
        <v>235500</v>
      </c>
      <c r="M63" s="33">
        <f>الجدول3[[#This Row],[دائن خدمات]]-الجدول3[[#This Row],[مدين خدمات]]</f>
        <v>0</v>
      </c>
      <c r="N63" s="49"/>
      <c r="O63" s="61">
        <f>SUM('81'!O12:O191)</f>
        <v>0</v>
      </c>
      <c r="P63" s="61">
        <f>SUM('81'!P12:P191)</f>
        <v>4200</v>
      </c>
      <c r="Q63" s="61">
        <f>الجدول3[[#This Row],[دائن مستحقات]]-الجدول3[[#This Row],[مدين مستحقات]]</f>
        <v>-4200</v>
      </c>
      <c r="R63" s="49"/>
    </row>
    <row r="64" spans="2:19" ht="24.75" customHeight="1" thickTop="1" thickBot="1" x14ac:dyDescent="0.3">
      <c r="B64" s="47">
        <v>82</v>
      </c>
      <c r="C64" s="31" t="str">
        <f>'82'!B2</f>
        <v>منير مدحت</v>
      </c>
      <c r="D64" s="31">
        <f>'82'!B4</f>
        <v>2325017396</v>
      </c>
      <c r="E64" s="91">
        <f>'82'!E4</f>
        <v>0</v>
      </c>
      <c r="F64" s="31">
        <f>'81'!B6</f>
        <v>3635</v>
      </c>
      <c r="G64" s="32">
        <f>'82'!H6</f>
        <v>45839</v>
      </c>
      <c r="H64" s="32" t="str">
        <f>'82'!H4</f>
        <v>احمد دقماق</v>
      </c>
      <c r="I64" s="84">
        <f ca="1">(TODAY()-الجدول3[[#This Row],[اخر تاريخ سداد]])/30</f>
        <v>4.5999999999999996</v>
      </c>
      <c r="J64" s="70"/>
      <c r="K64" s="33">
        <f>SUM('82'!K12:K191)</f>
        <v>230700</v>
      </c>
      <c r="L64" s="33">
        <f>SUM('82'!L12:L191)</f>
        <v>230700</v>
      </c>
      <c r="M64" s="33">
        <f>الجدول3[[#This Row],[دائن خدمات]]-الجدول3[[#This Row],[مدين خدمات]]</f>
        <v>0</v>
      </c>
      <c r="N64" s="49"/>
      <c r="O64" s="61">
        <f>SUM('82'!O12:O192)</f>
        <v>0</v>
      </c>
      <c r="P64" s="61">
        <f>SUM('82'!P12:P192)</f>
        <v>4200</v>
      </c>
      <c r="Q64" s="61">
        <f>الجدول3[[#This Row],[دائن مستحقات]]-الجدول3[[#This Row],[مدين مستحقات]]</f>
        <v>-4200</v>
      </c>
      <c r="R64" s="49"/>
    </row>
    <row r="65" spans="2:18" ht="24.75" customHeight="1" thickTop="1" thickBot="1" x14ac:dyDescent="0.3">
      <c r="B65" s="47">
        <v>83</v>
      </c>
      <c r="C65" s="31" t="str">
        <f>'83'!B2</f>
        <v>علي محاميد</v>
      </c>
      <c r="D65" s="31">
        <f>'83'!B4</f>
        <v>2326459845</v>
      </c>
      <c r="E65" s="91">
        <f>'83'!E4</f>
        <v>0</v>
      </c>
      <c r="F65" s="31">
        <f>'83'!B6</f>
        <v>3606</v>
      </c>
      <c r="G65" s="32">
        <f>'83'!H6</f>
        <v>45962</v>
      </c>
      <c r="H65" s="32" t="str">
        <f>'83'!H4</f>
        <v>احمد دقماق</v>
      </c>
      <c r="I65" s="84">
        <f ca="1">(TODAY()-الجدول3[[#This Row],[اخر تاريخ سداد]])/30</f>
        <v>0.5</v>
      </c>
      <c r="J65" s="70"/>
      <c r="K65" s="33">
        <f>SUM('83'!K12:K192)</f>
        <v>225000</v>
      </c>
      <c r="L65" s="33">
        <f>SUM('83'!L12:L192)</f>
        <v>230000</v>
      </c>
      <c r="M65" s="33">
        <f>الجدول3[[#This Row],[دائن خدمات]]-الجدول3[[#This Row],[مدين خدمات]]</f>
        <v>-5000</v>
      </c>
      <c r="N65" s="49"/>
      <c r="O65" s="61">
        <f>SUM('83'!O12:O193)</f>
        <v>750</v>
      </c>
      <c r="P65" s="61">
        <f>SUM('83'!P12:P193)</f>
        <v>3000</v>
      </c>
      <c r="Q65" s="61">
        <f>الجدول3[[#This Row],[دائن مستحقات]]-الجدول3[[#This Row],[مدين مستحقات]]</f>
        <v>-2250</v>
      </c>
      <c r="R65" s="49"/>
    </row>
    <row r="66" spans="2:18" ht="24.75" customHeight="1" thickTop="1" thickBot="1" x14ac:dyDescent="0.3">
      <c r="B66" s="47">
        <v>84</v>
      </c>
      <c r="C66" s="31" t="str">
        <f>'84'!B2</f>
        <v>إبراهيم يحيي</v>
      </c>
      <c r="D66" s="31">
        <f>'84'!B4</f>
        <v>2479148013</v>
      </c>
      <c r="E66" s="91">
        <f>'84'!E4</f>
        <v>0</v>
      </c>
      <c r="F66" s="31">
        <f>'84'!B6</f>
        <v>3850</v>
      </c>
      <c r="G66" s="32">
        <f>'84'!H6</f>
        <v>0</v>
      </c>
      <c r="H66" s="32" t="str">
        <f>'84'!H4</f>
        <v>سمير الخاوي</v>
      </c>
      <c r="I66" s="84">
        <f ca="1">(TODAY()-الجدول3[[#This Row],[اخر تاريخ سداد]])/30</f>
        <v>1532.5666666666666</v>
      </c>
      <c r="J66" s="70"/>
      <c r="K66" s="33">
        <f>SUM('84'!K12:K193)</f>
        <v>191339</v>
      </c>
      <c r="L66" s="33">
        <f>SUM('84'!L12:L193)</f>
        <v>244800</v>
      </c>
      <c r="M66" s="33">
        <f>الجدول3[[#This Row],[دائن خدمات]]-الجدول3[[#This Row],[مدين خدمات]]</f>
        <v>-53461</v>
      </c>
      <c r="N66" s="49"/>
      <c r="O66" s="61">
        <f>SUM('84'!O12:O194)</f>
        <v>0</v>
      </c>
      <c r="P66" s="61">
        <f>SUM('84'!P12:P194)</f>
        <v>0</v>
      </c>
      <c r="Q66" s="61">
        <f>الجدول3[[#This Row],[دائن مستحقات]]-الجدول3[[#This Row],[مدين مستحقات]]</f>
        <v>0</v>
      </c>
      <c r="R66" s="49"/>
    </row>
    <row r="67" spans="2:18" ht="24.75" customHeight="1" thickTop="1" thickBot="1" x14ac:dyDescent="0.3">
      <c r="B67" s="47">
        <v>85</v>
      </c>
      <c r="C67" s="31" t="str">
        <f>'85'!B2</f>
        <v>حامد الاشول</v>
      </c>
      <c r="D67" s="31">
        <f>'85'!B4</f>
        <v>2301096687</v>
      </c>
      <c r="E67" s="91">
        <f>'85'!E4</f>
        <v>0</v>
      </c>
      <c r="F67" s="31">
        <f>'85'!B6</f>
        <v>3830</v>
      </c>
      <c r="G67" s="32">
        <f>'85'!H6</f>
        <v>45962</v>
      </c>
      <c r="H67" s="32" t="str">
        <f>'85'!H4</f>
        <v>سمير الخاوي</v>
      </c>
      <c r="I67" s="84">
        <f ca="1">(TODAY()-الجدول3[[#This Row],[اخر تاريخ سداد]])/30</f>
        <v>0.5</v>
      </c>
      <c r="J67" s="70"/>
      <c r="K67" s="33">
        <f>SUM('85'!K12:K194)</f>
        <v>202605</v>
      </c>
      <c r="L67" s="33">
        <f>SUM('85'!L12:L194)</f>
        <v>236350</v>
      </c>
      <c r="M67" s="33">
        <f>الجدول3[[#This Row],[دائن خدمات]]-الجدول3[[#This Row],[مدين خدمات]]</f>
        <v>-33745</v>
      </c>
      <c r="N67" s="49"/>
      <c r="O67" s="61">
        <f>SUM('85'!O12:O195)</f>
        <v>0</v>
      </c>
      <c r="P67" s="61">
        <f>SUM('85'!P12:P195)</f>
        <v>3600</v>
      </c>
      <c r="Q67" s="61">
        <f>الجدول3[[#This Row],[دائن مستحقات]]-الجدول3[[#This Row],[مدين مستحقات]]</f>
        <v>-3600</v>
      </c>
      <c r="R67" s="49"/>
    </row>
    <row r="68" spans="2:18" ht="24.75" customHeight="1" thickTop="1" thickBot="1" x14ac:dyDescent="0.3">
      <c r="B68" s="47">
        <v>86</v>
      </c>
      <c r="C68" s="31" t="str">
        <f>'86'!B2</f>
        <v>جميل جابر الاحرق</v>
      </c>
      <c r="D68" s="31">
        <f>'86'!B4</f>
        <v>2377877515</v>
      </c>
      <c r="E68" s="91">
        <f>'86'!E4</f>
        <v>0</v>
      </c>
      <c r="F68" s="31">
        <f>'86'!B6</f>
        <v>6264</v>
      </c>
      <c r="G68" s="32">
        <f>'86'!H6</f>
        <v>0</v>
      </c>
      <c r="H68" s="32" t="str">
        <f>'86'!H4</f>
        <v>سمير الخاوي</v>
      </c>
      <c r="I68" s="84">
        <f ca="1">(TODAY()-الجدول3[[#This Row],[اخر تاريخ سداد]])/30</f>
        <v>1532.5666666666666</v>
      </c>
      <c r="J68" s="70"/>
      <c r="K68" s="33">
        <f>SUM('86'!K12:K195)</f>
        <v>204900</v>
      </c>
      <c r="L68" s="33">
        <f>SUM('86'!L12:L195)</f>
        <v>229900</v>
      </c>
      <c r="M68" s="33">
        <f>الجدول3[[#This Row],[دائن خدمات]]-الجدول3[[#This Row],[مدين خدمات]]</f>
        <v>-25000</v>
      </c>
      <c r="N68" s="49"/>
      <c r="O68" s="61">
        <f>SUM('86'!O12:O196)</f>
        <v>0</v>
      </c>
      <c r="P68" s="61">
        <f>SUM('86'!P12:P196)</f>
        <v>0</v>
      </c>
      <c r="Q68" s="61">
        <f>الجدول3[[#This Row],[دائن مستحقات]]-الجدول3[[#This Row],[مدين مستحقات]]</f>
        <v>0</v>
      </c>
      <c r="R68" s="49"/>
    </row>
    <row r="69" spans="2:18" ht="24.75" customHeight="1" thickTop="1" thickBot="1" x14ac:dyDescent="0.3">
      <c r="B69" s="47">
        <v>87</v>
      </c>
      <c r="C69" s="31" t="str">
        <f>'87'!B2</f>
        <v>سليم الكلابي</v>
      </c>
      <c r="D69" s="31">
        <f>'87'!B4</f>
        <v>2455422796</v>
      </c>
      <c r="E69" s="91">
        <f>'87'!E4</f>
        <v>0</v>
      </c>
      <c r="F69" s="31">
        <f>'87'!B6</f>
        <v>3838</v>
      </c>
      <c r="G69" s="32">
        <f>'87'!H6</f>
        <v>45901</v>
      </c>
      <c r="H69" s="32" t="str">
        <f>'87'!H4</f>
        <v>سمير الخاوي</v>
      </c>
      <c r="I69" s="84">
        <f ca="1">(TODAY()-الجدول3[[#This Row],[اخر تاريخ سداد]])/30</f>
        <v>2.5333333333333332</v>
      </c>
      <c r="J69" s="70"/>
      <c r="K69" s="33">
        <f>SUM('87'!K12:K196)</f>
        <v>234950</v>
      </c>
      <c r="L69" s="33">
        <f>SUM('87'!L12:L196)</f>
        <v>234950</v>
      </c>
      <c r="M69" s="33">
        <f>الجدول3[[#This Row],[دائن خدمات]]-الجدول3[[#This Row],[مدين خدمات]]</f>
        <v>0</v>
      </c>
      <c r="N69" s="49"/>
      <c r="O69" s="61">
        <f>SUM('87'!O12:O197)</f>
        <v>389</v>
      </c>
      <c r="P69" s="61">
        <f>SUM('87'!P12:P197)</f>
        <v>4200</v>
      </c>
      <c r="Q69" s="61">
        <f>الجدول3[[#This Row],[دائن مستحقات]]-الجدول3[[#This Row],[مدين مستحقات]]</f>
        <v>-3811</v>
      </c>
      <c r="R69" s="49"/>
    </row>
    <row r="70" spans="2:18" ht="24.75" customHeight="1" thickTop="1" thickBot="1" x14ac:dyDescent="0.3">
      <c r="B70" s="47">
        <v>88</v>
      </c>
      <c r="C70" s="31" t="str">
        <f>'88'!B2</f>
        <v>على رضا</v>
      </c>
      <c r="D70" s="31">
        <f>'88'!B4</f>
        <v>2271261790</v>
      </c>
      <c r="E70" s="91" t="str">
        <f>'88'!E4</f>
        <v>0551927668</v>
      </c>
      <c r="F70" s="31">
        <f>'88'!B6</f>
        <v>5786</v>
      </c>
      <c r="G70" s="32">
        <f>'88'!H6</f>
        <v>46235</v>
      </c>
      <c r="H70" s="32" t="str">
        <f>'88'!H4</f>
        <v>نفسه</v>
      </c>
      <c r="I70" s="84">
        <f ca="1">(TODAY()-الجدول3[[#This Row],[اخر تاريخ سداد]])/30</f>
        <v>-8.6</v>
      </c>
      <c r="J70" s="70"/>
      <c r="K70" s="33">
        <f>SUM('88'!K12:K197)</f>
        <v>0</v>
      </c>
      <c r="L70" s="33">
        <f>SUM('88'!L12:L197)</f>
        <v>0</v>
      </c>
      <c r="M70" s="33">
        <f>الجدول3[[#This Row],[دائن خدمات]]-الجدول3[[#This Row],[مدين خدمات]]</f>
        <v>0</v>
      </c>
      <c r="N70" s="49"/>
      <c r="O70" s="61">
        <f>SUM('88'!O12:O198)</f>
        <v>4800</v>
      </c>
      <c r="P70" s="61">
        <f>SUM('88'!P12:P198)</f>
        <v>4800</v>
      </c>
      <c r="Q70" s="61">
        <f>الجدول3[[#This Row],[دائن مستحقات]]-الجدول3[[#This Row],[مدين مستحقات]]</f>
        <v>0</v>
      </c>
      <c r="R70" s="49"/>
    </row>
    <row r="71" spans="2:18" ht="24.75" customHeight="1" thickTop="1" thickBot="1" x14ac:dyDescent="0.3">
      <c r="B71" s="47">
        <v>89</v>
      </c>
      <c r="C71" s="31" t="str">
        <f>'89'!B2</f>
        <v>احمد السوادي</v>
      </c>
      <c r="D71" s="31">
        <f>'89'!B4</f>
        <v>0</v>
      </c>
      <c r="E71" s="91">
        <f>'89'!E4</f>
        <v>0</v>
      </c>
      <c r="F71" s="31" t="str">
        <f>'89'!B6</f>
        <v>باقي الاختيار</v>
      </c>
      <c r="G71" s="32">
        <f>'89'!H6</f>
        <v>0</v>
      </c>
      <c r="H71" s="32" t="str">
        <f>'89'!H4</f>
        <v>سمير الخاوي</v>
      </c>
      <c r="I71" s="84">
        <f ca="1">(TODAY()-الجدول3[[#This Row],[اخر تاريخ سداد]])/30</f>
        <v>1532.5666666666666</v>
      </c>
      <c r="J71" s="70"/>
      <c r="K71" s="33">
        <f>SUM('89'!K12:K198)</f>
        <v>80000</v>
      </c>
      <c r="L71" s="33">
        <f>SUM('89'!L12:L198)</f>
        <v>0</v>
      </c>
      <c r="M71" s="33">
        <f>الجدول3[[#This Row],[دائن خدمات]]-الجدول3[[#This Row],[مدين خدمات]]</f>
        <v>80000</v>
      </c>
      <c r="N71" s="49"/>
      <c r="O71" s="61">
        <f>SUM('89'!O12:O199)</f>
        <v>0</v>
      </c>
      <c r="P71" s="61">
        <f>SUM('89'!P12:P199)</f>
        <v>0</v>
      </c>
      <c r="Q71" s="61">
        <f>الجدول3[[#This Row],[دائن مستحقات]]-الجدول3[[#This Row],[مدين مستحقات]]</f>
        <v>0</v>
      </c>
      <c r="R71" s="49"/>
    </row>
    <row r="72" spans="2:18" ht="24.75" customHeight="1" thickTop="1" thickBot="1" x14ac:dyDescent="0.3">
      <c r="B72" s="47">
        <v>90</v>
      </c>
      <c r="C72" s="31" t="str">
        <f>'90'!$B$2</f>
        <v>كريم يعقوب خان</v>
      </c>
      <c r="D72" s="31">
        <f>'90'!$B$4</f>
        <v>2306905320</v>
      </c>
      <c r="E72" s="91">
        <f>'90'!$E$4</f>
        <v>0</v>
      </c>
      <c r="F72" s="31">
        <f>'90'!$B$6</f>
        <v>8940</v>
      </c>
      <c r="G72" s="32">
        <f>'90'!$H$6</f>
        <v>0</v>
      </c>
      <c r="H72" s="32" t="str">
        <f>'90'!$H$4</f>
        <v>احمد دقماق</v>
      </c>
      <c r="I72" s="84">
        <f ca="1">(TODAY()-الجدول3[[#This Row],[اخر تاريخ سداد]])/30</f>
        <v>1532.5666666666666</v>
      </c>
      <c r="J72" s="70"/>
      <c r="K72" s="33">
        <f>SUM('90'!$K$12:$K$199)</f>
        <v>145600</v>
      </c>
      <c r="L72" s="33">
        <f>SUM('90'!$L$12:$L$199)</f>
        <v>245600</v>
      </c>
      <c r="M72" s="33">
        <f>الجدول3[[#This Row],[دائن خدمات]]-الجدول3[[#This Row],[مدين خدمات]]</f>
        <v>-100000</v>
      </c>
      <c r="N72" s="49"/>
      <c r="O72" s="61">
        <f>SUM('90'!$O$12:$O$200)</f>
        <v>0</v>
      </c>
      <c r="P72" s="61">
        <f>SUM('90'!$P$12:$P$200)</f>
        <v>0</v>
      </c>
      <c r="Q72" s="61">
        <f>الجدول3[[#This Row],[دائن مستحقات]]-الجدول3[[#This Row],[مدين مستحقات]]</f>
        <v>0</v>
      </c>
      <c r="R72" s="49"/>
    </row>
    <row r="73" spans="2:18" ht="24.75" customHeight="1" thickTop="1" thickBot="1" x14ac:dyDescent="0.3">
      <c r="B73" s="47">
        <v>91</v>
      </c>
      <c r="C73" s="31" t="str">
        <f>'91'!$B$2</f>
        <v>خالد العلي</v>
      </c>
      <c r="D73" s="31">
        <f>'91'!$B$4</f>
        <v>2219464423</v>
      </c>
      <c r="E73" s="91">
        <f>'91'!$E$4</f>
        <v>0</v>
      </c>
      <c r="F73" s="31">
        <f>'91'!$B$6</f>
        <v>4669</v>
      </c>
      <c r="G73" s="32">
        <f>'91'!$H$6</f>
        <v>0</v>
      </c>
      <c r="H73" s="32" t="str">
        <f>'91'!$H$4</f>
        <v>احمد دقماق</v>
      </c>
      <c r="I73" s="84">
        <f ca="1">(TODAY()-الجدول3[[#This Row],[اخر تاريخ سداد]])/30</f>
        <v>1532.5666666666666</v>
      </c>
      <c r="J73" s="70"/>
      <c r="K73" s="33">
        <f>SUM('91'!$K$12:$K$199)</f>
        <v>0</v>
      </c>
      <c r="L73" s="33">
        <f>SUM('91'!$L$12:$L$199)</f>
        <v>0</v>
      </c>
      <c r="M73" s="33">
        <f>الجدول3[[#This Row],[دائن خدمات]]-الجدول3[[#This Row],[مدين خدمات]]</f>
        <v>0</v>
      </c>
      <c r="N73" s="49"/>
      <c r="O73" s="61">
        <f>SUM('91'!$O$12:$O$200)</f>
        <v>0</v>
      </c>
      <c r="P73" s="61">
        <f>SUM('91'!$P$12:$P$200)</f>
        <v>2500</v>
      </c>
      <c r="Q73" s="61">
        <f>الجدول3[[#This Row],[دائن مستحقات]]-الجدول3[[#This Row],[مدين مستحقات]]</f>
        <v>-2500</v>
      </c>
      <c r="R73" s="49"/>
    </row>
    <row r="74" spans="2:18" ht="24.75" customHeight="1" thickTop="1" thickBot="1" x14ac:dyDescent="0.3">
      <c r="B74" s="47">
        <v>92</v>
      </c>
      <c r="C74" s="31" t="str">
        <f>'92'!$B$2</f>
        <v>محمد كريم الخيرو</v>
      </c>
      <c r="D74" s="31">
        <f>'92'!$B$4</f>
        <v>2253980961</v>
      </c>
      <c r="E74" s="91">
        <f>'92'!$E$4</f>
        <v>0</v>
      </c>
      <c r="F74" s="31">
        <f>'92'!$B$6</f>
        <v>8465</v>
      </c>
      <c r="G74" s="32">
        <f>'92'!$H$6</f>
        <v>0</v>
      </c>
      <c r="H74" s="32" t="str">
        <f>'92'!$H$4</f>
        <v>احمد دقماق</v>
      </c>
      <c r="I74" s="84">
        <f ca="1">(TODAY()-الجدول3[[#This Row],[اخر تاريخ سداد]])/30</f>
        <v>1532.5666666666666</v>
      </c>
      <c r="J74" s="70"/>
      <c r="K74" s="33">
        <f>SUM('92'!$K$12:$K$199)</f>
        <v>157100</v>
      </c>
      <c r="L74" s="33">
        <f>SUM('92'!$L$12:$L$199)</f>
        <v>237100</v>
      </c>
      <c r="M74" s="33">
        <f>الجدول3[[#This Row],[دائن خدمات]]-الجدول3[[#This Row],[مدين خدمات]]</f>
        <v>-80000</v>
      </c>
      <c r="N74" s="49"/>
      <c r="O74" s="61">
        <f>SUM('92'!$O$12:$O$200)</f>
        <v>0</v>
      </c>
      <c r="P74" s="61">
        <f>SUM('92'!$P$12:$P$200)</f>
        <v>0</v>
      </c>
      <c r="Q74" s="61">
        <f>الجدول3[[#This Row],[دائن مستحقات]]-الجدول3[[#This Row],[مدين مستحقات]]</f>
        <v>0</v>
      </c>
      <c r="R74" s="49"/>
    </row>
    <row r="75" spans="2:18" ht="24.75" customHeight="1" thickTop="1" thickBot="1" x14ac:dyDescent="0.3">
      <c r="B75" s="47">
        <v>93</v>
      </c>
      <c r="C75" s="31" t="str">
        <f>'93'!$B$2</f>
        <v>برهان بندر</v>
      </c>
      <c r="D75" s="31">
        <f>'93'!$B$4</f>
        <v>2594452514</v>
      </c>
      <c r="E75" s="91">
        <f>'93'!$E$4</f>
        <v>0</v>
      </c>
      <c r="F75" s="31">
        <f>'93'!$B$6</f>
        <v>7668</v>
      </c>
      <c r="G75" s="32">
        <f>'93'!$H$6</f>
        <v>0</v>
      </c>
      <c r="H75" s="32" t="str">
        <f>'93'!$H$4</f>
        <v>احمد دقماق</v>
      </c>
      <c r="I75" s="84">
        <f ca="1">(TODAY()-الجدول3[[#This Row],[اخر تاريخ سداد]])/30</f>
        <v>1532.5666666666666</v>
      </c>
      <c r="J75" s="70"/>
      <c r="K75" s="33">
        <f>SUM('93'!$K$12:$K$199)</f>
        <v>155000</v>
      </c>
      <c r="L75" s="33">
        <f>SUM('93'!$L$12:$L$199)</f>
        <v>200700</v>
      </c>
      <c r="M75" s="33">
        <f>الجدول3[[#This Row],[دائن خدمات]]-الجدول3[[#This Row],[مدين خدمات]]</f>
        <v>-45700</v>
      </c>
      <c r="N75" s="49"/>
      <c r="O75" s="61">
        <f>SUM('93'!$O$12:$O$200)</f>
        <v>0</v>
      </c>
      <c r="P75" s="61">
        <f>SUM('93'!$P$12:$P$200)</f>
        <v>0</v>
      </c>
      <c r="Q75" s="61">
        <f>الجدول3[[#This Row],[دائن مستحقات]]-الجدول3[[#This Row],[مدين مستحقات]]</f>
        <v>0</v>
      </c>
      <c r="R75" s="49"/>
    </row>
    <row r="76" spans="2:18" ht="24.75" customHeight="1" thickTop="1" thickBot="1" x14ac:dyDescent="0.3">
      <c r="B76" s="47">
        <v>94</v>
      </c>
      <c r="C76" s="31">
        <f>'94'!$B$2</f>
        <v>0</v>
      </c>
      <c r="D76" s="31">
        <f>'94'!$B$4</f>
        <v>0</v>
      </c>
      <c r="E76" s="91">
        <f>'94'!$E$4</f>
        <v>0</v>
      </c>
      <c r="F76" s="31">
        <f>'94'!$B$6</f>
        <v>0</v>
      </c>
      <c r="G76" s="32">
        <f>'94'!$H$6</f>
        <v>0</v>
      </c>
      <c r="H76" s="32">
        <f>'94'!$H$4</f>
        <v>0</v>
      </c>
      <c r="I76" s="84">
        <f ca="1">(TODAY()-الجدول3[[#This Row],[اخر تاريخ سداد]])/30</f>
        <v>1532.5666666666666</v>
      </c>
      <c r="J76" s="70"/>
      <c r="K76" s="33">
        <f>SUM('94'!$K$12:$K$199)</f>
        <v>0</v>
      </c>
      <c r="L76" s="33">
        <f>SUM('94'!$L$12:$L$199)</f>
        <v>0</v>
      </c>
      <c r="M76" s="33">
        <f>الجدول3[[#This Row],[دائن خدمات]]-الجدول3[[#This Row],[مدين خدمات]]</f>
        <v>0</v>
      </c>
      <c r="N76" s="49"/>
      <c r="O76" s="61">
        <f>SUM('94'!$O$12:$O$200)</f>
        <v>0</v>
      </c>
      <c r="P76" s="61">
        <f>SUM('94'!$P$12:$P$200)</f>
        <v>0</v>
      </c>
      <c r="Q76" s="61">
        <f>الجدول3[[#This Row],[دائن مستحقات]]-الجدول3[[#This Row],[مدين مستحقات]]</f>
        <v>0</v>
      </c>
      <c r="R76" s="49"/>
    </row>
    <row r="77" spans="2:18" ht="24.75" customHeight="1" thickTop="1" thickBot="1" x14ac:dyDescent="0.3">
      <c r="B77" s="47">
        <v>95</v>
      </c>
      <c r="C77" s="31">
        <f>'95'!$B$2</f>
        <v>0</v>
      </c>
      <c r="D77" s="31">
        <f>'95'!$B$4</f>
        <v>0</v>
      </c>
      <c r="E77" s="91">
        <f>'95'!$E$4</f>
        <v>0</v>
      </c>
      <c r="F77" s="31">
        <f>'95'!$B$6</f>
        <v>0</v>
      </c>
      <c r="G77" s="32">
        <f>'95'!$H$6</f>
        <v>0</v>
      </c>
      <c r="H77" s="32">
        <f>'95'!$H$4</f>
        <v>0</v>
      </c>
      <c r="I77" s="84">
        <f ca="1">(TODAY()-الجدول3[[#This Row],[اخر تاريخ سداد]])/30</f>
        <v>1532.5666666666666</v>
      </c>
      <c r="J77" s="70"/>
      <c r="K77" s="33">
        <f>SUM('95'!$K$12:$K$199)</f>
        <v>0</v>
      </c>
      <c r="L77" s="33">
        <f>SUM('95'!$L$12:$L$199)</f>
        <v>0</v>
      </c>
      <c r="M77" s="33">
        <f>الجدول3[[#This Row],[دائن خدمات]]-الجدول3[[#This Row],[مدين خدمات]]</f>
        <v>0</v>
      </c>
      <c r="N77" s="49"/>
      <c r="O77" s="61">
        <f>SUM('95'!$O$12:$O$200)</f>
        <v>0</v>
      </c>
      <c r="P77" s="61">
        <f>SUM('95'!$P$12:$P$200)</f>
        <v>0</v>
      </c>
      <c r="Q77" s="61">
        <f>الجدول3[[#This Row],[دائن مستحقات]]-الجدول3[[#This Row],[مدين مستحقات]]</f>
        <v>0</v>
      </c>
      <c r="R77" s="49"/>
    </row>
    <row r="78" spans="2:18" ht="24.75" customHeight="1" thickTop="1" thickBot="1" x14ac:dyDescent="0.3">
      <c r="B78" s="47">
        <v>96</v>
      </c>
      <c r="C78" s="31">
        <f>'96'!$B$2</f>
        <v>0</v>
      </c>
      <c r="D78" s="31">
        <f>'96'!$B$4</f>
        <v>0</v>
      </c>
      <c r="E78" s="91">
        <f>'96'!$E$4</f>
        <v>0</v>
      </c>
      <c r="F78" s="31">
        <f>'96'!$B$6</f>
        <v>0</v>
      </c>
      <c r="G78" s="32">
        <f>'96'!$H$6</f>
        <v>0</v>
      </c>
      <c r="H78" s="32">
        <f>'96'!$H$4</f>
        <v>0</v>
      </c>
      <c r="I78" s="84">
        <f ca="1">(TODAY()-الجدول3[[#This Row],[اخر تاريخ سداد]])/30</f>
        <v>1532.5666666666666</v>
      </c>
      <c r="J78" s="70"/>
      <c r="K78" s="33">
        <f>SUM('96'!$K$12:$K$199)</f>
        <v>0</v>
      </c>
      <c r="L78" s="33">
        <f>SUM('96'!$L$12:$L$199)</f>
        <v>0</v>
      </c>
      <c r="M78" s="33">
        <f>الجدول3[[#This Row],[دائن خدمات]]-الجدول3[[#This Row],[مدين خدمات]]</f>
        <v>0</v>
      </c>
      <c r="N78" s="49"/>
      <c r="O78" s="61">
        <f>SUM('96'!$O$12:$O$200)</f>
        <v>0</v>
      </c>
      <c r="P78" s="61">
        <f>SUM('96'!$P$12:$P$200)</f>
        <v>0</v>
      </c>
      <c r="Q78" s="61">
        <f>الجدول3[[#This Row],[دائن مستحقات]]-الجدول3[[#This Row],[مدين مستحقات]]</f>
        <v>0</v>
      </c>
      <c r="R78" s="49"/>
    </row>
    <row r="79" spans="2:18" ht="24.75" customHeight="1" thickTop="1" thickBot="1" x14ac:dyDescent="0.3">
      <c r="B79" s="47">
        <v>97</v>
      </c>
      <c r="C79" s="31">
        <f>'97'!$B$2</f>
        <v>0</v>
      </c>
      <c r="D79" s="31">
        <f>'97'!$B$4</f>
        <v>0</v>
      </c>
      <c r="E79" s="91">
        <f>'97'!$E$4</f>
        <v>0</v>
      </c>
      <c r="F79" s="31">
        <f>'97'!$B$6</f>
        <v>0</v>
      </c>
      <c r="G79" s="32">
        <f>'97'!$H$6</f>
        <v>0</v>
      </c>
      <c r="H79" s="32">
        <f>'97'!$H$4</f>
        <v>0</v>
      </c>
      <c r="I79" s="84">
        <f ca="1">(TODAY()-الجدول3[[#This Row],[اخر تاريخ سداد]])/30</f>
        <v>1532.5666666666666</v>
      </c>
      <c r="J79" s="70"/>
      <c r="K79" s="33">
        <f>SUM('97'!$K$12:$K$199)</f>
        <v>0</v>
      </c>
      <c r="L79" s="33">
        <f>SUM('97'!$L$12:$L$199)</f>
        <v>0</v>
      </c>
      <c r="M79" s="33">
        <f>الجدول3[[#This Row],[دائن خدمات]]-الجدول3[[#This Row],[مدين خدمات]]</f>
        <v>0</v>
      </c>
      <c r="N79" s="49"/>
      <c r="O79" s="61">
        <f>SUM('97'!$O$12:$O$200)</f>
        <v>0</v>
      </c>
      <c r="P79" s="61">
        <f>SUM('97'!$P$12:$P$200)</f>
        <v>0</v>
      </c>
      <c r="Q79" s="61">
        <f>الجدول3[[#This Row],[دائن مستحقات]]-الجدول3[[#This Row],[مدين مستحقات]]</f>
        <v>0</v>
      </c>
      <c r="R79" s="49"/>
    </row>
    <row r="80" spans="2:18" ht="24.75" customHeight="1" thickTop="1" thickBot="1" x14ac:dyDescent="0.3">
      <c r="B80" s="47">
        <v>98</v>
      </c>
      <c r="C80" s="31">
        <f>'98'!$B$2</f>
        <v>0</v>
      </c>
      <c r="D80" s="31">
        <f>'98'!$B$4</f>
        <v>0</v>
      </c>
      <c r="E80" s="91">
        <f>'98'!$E$4</f>
        <v>0</v>
      </c>
      <c r="F80" s="31">
        <f>'98'!$B$6</f>
        <v>0</v>
      </c>
      <c r="G80" s="32">
        <f>'98'!$H$6</f>
        <v>0</v>
      </c>
      <c r="H80" s="32">
        <f>'98'!$H$4</f>
        <v>0</v>
      </c>
      <c r="I80" s="84">
        <f ca="1">(TODAY()-الجدول3[[#This Row],[اخر تاريخ سداد]])/30</f>
        <v>1532.5666666666666</v>
      </c>
      <c r="J80" s="70"/>
      <c r="K80" s="33">
        <f>SUM('98'!$K$12:$K$199)</f>
        <v>0</v>
      </c>
      <c r="L80" s="33">
        <f>SUM('98'!$L$12:$L$199)</f>
        <v>0</v>
      </c>
      <c r="M80" s="33">
        <f>الجدول3[[#This Row],[دائن خدمات]]-الجدول3[[#This Row],[مدين خدمات]]</f>
        <v>0</v>
      </c>
      <c r="N80" s="49"/>
      <c r="O80" s="61">
        <f>SUM('98'!$O$12:$O$200)</f>
        <v>0</v>
      </c>
      <c r="P80" s="61">
        <f>SUM('98'!$P$12:$P$200)</f>
        <v>0</v>
      </c>
      <c r="Q80" s="61">
        <f>الجدول3[[#This Row],[دائن مستحقات]]-الجدول3[[#This Row],[مدين مستحقات]]</f>
        <v>0</v>
      </c>
      <c r="R80" s="49"/>
    </row>
    <row r="81" spans="2:18" ht="24.75" customHeight="1" thickTop="1" thickBot="1" x14ac:dyDescent="0.3">
      <c r="B81" s="47">
        <v>99</v>
      </c>
      <c r="C81" s="31">
        <f>'99'!$B$2</f>
        <v>0</v>
      </c>
      <c r="D81" s="31">
        <f>'99'!$B$4</f>
        <v>0</v>
      </c>
      <c r="E81" s="91">
        <f>'99'!$E$4</f>
        <v>0</v>
      </c>
      <c r="F81" s="31">
        <f>'99'!$B$6</f>
        <v>0</v>
      </c>
      <c r="G81" s="32">
        <f>'99'!$H$6</f>
        <v>0</v>
      </c>
      <c r="H81" s="32">
        <f>'99'!$H$4</f>
        <v>0</v>
      </c>
      <c r="I81" s="84">
        <f ca="1">(TODAY()-الجدول3[[#This Row],[اخر تاريخ سداد]])/30</f>
        <v>1532.5666666666666</v>
      </c>
      <c r="J81" s="70"/>
      <c r="K81" s="33">
        <f>SUM('99'!$K$12:$K$199)</f>
        <v>0</v>
      </c>
      <c r="L81" s="33">
        <f>SUM('99'!$L$12:$L$199)</f>
        <v>0</v>
      </c>
      <c r="M81" s="33">
        <f>الجدول3[[#This Row],[دائن خدمات]]-الجدول3[[#This Row],[مدين خدمات]]</f>
        <v>0</v>
      </c>
      <c r="N81" s="49"/>
      <c r="O81" s="61">
        <f>SUM('99'!$O$12:$O$200)</f>
        <v>0</v>
      </c>
      <c r="P81" s="61">
        <f>SUM('99'!$P$12:$P$200)</f>
        <v>0</v>
      </c>
      <c r="Q81" s="61">
        <f>الجدول3[[#This Row],[دائن مستحقات]]-الجدول3[[#This Row],[مدين مستحقات]]</f>
        <v>0</v>
      </c>
      <c r="R81" s="49"/>
    </row>
    <row r="82" spans="2:18" ht="24.75" customHeight="1" thickTop="1" thickBot="1" x14ac:dyDescent="0.3">
      <c r="B82" s="47">
        <v>100</v>
      </c>
      <c r="C82" s="31">
        <f>'100'!$B$2</f>
        <v>0</v>
      </c>
      <c r="D82" s="31">
        <f>'100'!$B$4</f>
        <v>0</v>
      </c>
      <c r="E82" s="91">
        <f>'100'!$E$4</f>
        <v>0</v>
      </c>
      <c r="F82" s="31">
        <f>'100'!$B$6</f>
        <v>0</v>
      </c>
      <c r="G82" s="32">
        <f>'100'!$H$6</f>
        <v>0</v>
      </c>
      <c r="H82" s="32">
        <f>'100'!$H$4</f>
        <v>0</v>
      </c>
      <c r="I82" s="84">
        <f ca="1">(TODAY()-الجدول3[[#This Row],[اخر تاريخ سداد]])/30</f>
        <v>1532.5666666666666</v>
      </c>
      <c r="J82" s="70"/>
      <c r="K82" s="33">
        <f>SUM('100'!$K$12:$K$199)</f>
        <v>0</v>
      </c>
      <c r="L82" s="33">
        <f>SUM('100'!$L$12:$L$199)</f>
        <v>0</v>
      </c>
      <c r="M82" s="33">
        <f>الجدول3[[#This Row],[دائن خدمات]]-الجدول3[[#This Row],[مدين خدمات]]</f>
        <v>0</v>
      </c>
      <c r="N82" s="49"/>
      <c r="O82" s="61">
        <f>SUM('100'!$O$12:$O$200)</f>
        <v>0</v>
      </c>
      <c r="P82" s="61">
        <f>SUM('100'!$P$12:$P$200)</f>
        <v>0</v>
      </c>
      <c r="Q82" s="61">
        <f>الجدول3[[#This Row],[دائن مستحقات]]-الجدول3[[#This Row],[مدين مستحقات]]</f>
        <v>0</v>
      </c>
      <c r="R82" s="49"/>
    </row>
    <row r="83" spans="2:18" ht="18.600000000000001" thickTop="1" thickBot="1" x14ac:dyDescent="0.3">
      <c r="B83" s="47">
        <v>101</v>
      </c>
      <c r="C83" s="31" t="str">
        <f>'101'!$B$2</f>
        <v>احمد</v>
      </c>
      <c r="D83" s="31">
        <f>'101'!$B$4</f>
        <v>123456</v>
      </c>
      <c r="E83" s="91">
        <f>'100'!$E$4</f>
        <v>0</v>
      </c>
      <c r="F83" s="113"/>
      <c r="G83" s="114"/>
      <c r="H83" s="114"/>
      <c r="I83" s="115"/>
      <c r="J83" s="116"/>
      <c r="K83" s="117"/>
      <c r="L83" s="113"/>
      <c r="M83" s="118">
        <f>الجدول3[[#This Row],[دائن خدمات]]-الجدول3[[#This Row],[مدين خدمات]]</f>
        <v>0</v>
      </c>
      <c r="N83" s="49"/>
      <c r="O83" s="22" t="e">
        <f>SUM(#REF!)</f>
        <v>#REF!</v>
      </c>
      <c r="P83" s="22" t="e">
        <f>SUM(#REF!)</f>
        <v>#REF!</v>
      </c>
      <c r="Q83" s="22" t="e">
        <f>الجدول3[[#This Row],[دائن مستحقات]]-الجدول3[[#This Row],[مدين مستحقات]]</f>
        <v>#REF!</v>
      </c>
      <c r="R83" s="49"/>
    </row>
    <row r="84" spans="2:18" ht="18.600000000000001" thickTop="1" x14ac:dyDescent="0.25"/>
  </sheetData>
  <mergeCells count="1">
    <mergeCell ref="B1:S2"/>
  </mergeCells>
  <conditionalFormatting sqref="G1:G1048576">
    <cfRule type="cellIs" dxfId="8" priority="1" operator="greaterThan">
      <formula>"1445-09-01"</formula>
    </cfRule>
  </conditionalFormatting>
  <conditionalFormatting sqref="M1:M18 M20:M1048576">
    <cfRule type="cellIs" dxfId="7" priority="6" operator="equal">
      <formula>0</formula>
    </cfRule>
    <cfRule type="cellIs" dxfId="6" priority="7" operator="greaterThan">
      <formula>0</formula>
    </cfRule>
    <cfRule type="cellIs" dxfId="5" priority="8" operator="lessThan">
      <formula>0</formula>
    </cfRule>
    <cfRule type="cellIs" dxfId="4" priority="9" operator="greaterThan">
      <formula>0</formula>
    </cfRule>
  </conditionalFormatting>
  <conditionalFormatting sqref="M19">
    <cfRule type="cellIs" dxfId="3" priority="2" operator="equal">
      <formula>0</formula>
    </cfRule>
    <cfRule type="cellIs" dxfId="2" priority="3" operator="greaterThan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hyperlinks>
    <hyperlink ref="B5" location="'1'!A1" display="'1'!A1" xr:uid="{41946529-4E4D-47A3-A62E-45BC437264F0}"/>
    <hyperlink ref="B6:B8" location="'4'!A1" display="'4'!A1" xr:uid="{6C569122-3DAC-426C-98B2-41967DFC28BE}"/>
    <hyperlink ref="B6" location="'6'!A1" display="'6'!A1" xr:uid="{3063380B-A0EE-4210-B59E-E7EA55C4A8D5}"/>
    <hyperlink ref="B7" location="'7'!A1" display="'7'!A1" xr:uid="{16136A16-BAE0-4044-AB48-FE9330D8E1B0}"/>
    <hyperlink ref="B8" location="'8'!A1" display="'8'!A1" xr:uid="{B895AF23-A101-451E-8C0E-416862B09C86}"/>
    <hyperlink ref="B9" location="'9'!A1" display="'9'!A1" xr:uid="{46A474CC-F5B8-4F48-BC2D-6FCAB709CE24}"/>
    <hyperlink ref="B10" location="'10'!A1" display="'10'!A1" xr:uid="{BDBF8551-5CC5-4F77-8519-0325AADEDDCB}"/>
    <hyperlink ref="B11" location="'11'!A1" display="'11'!A1" xr:uid="{EA8E419C-8DDD-4829-AB75-16482B998240}"/>
    <hyperlink ref="B12" location="'15'!A1" display="'15'!A1" xr:uid="{12B504A8-5C27-4257-93F0-BFB071BF8BAF}"/>
    <hyperlink ref="B13" location="'18'!A1" display="'18'!A1" xr:uid="{2D85D648-D09B-4AF0-B781-1095912224E7}"/>
    <hyperlink ref="B14" location="'19'!A1" display="'19'!A1" xr:uid="{56491194-B3CC-48A3-9074-B2FF95D70B0B}"/>
    <hyperlink ref="B15" location="'20'!A1" display="'20'!A1" xr:uid="{9EF7DEC6-B0D6-4A98-BFCA-AD074312DDF6}"/>
    <hyperlink ref="B16" location="'21'!A1" display="'21'!A1" xr:uid="{04045384-0D30-4A35-9540-506FFB7D066A}"/>
    <hyperlink ref="B17" location="'22'!A1" display="'22'!A1" xr:uid="{BED711DE-3C9D-4175-B954-078914D8FCC8}"/>
    <hyperlink ref="B18" location="'24'!A1" display="'24'!A1" xr:uid="{3E8269AB-8A76-47DD-8348-3D5BE2373DF3}"/>
    <hyperlink ref="B19" location="'26'!A1" display="'26'!A1" xr:uid="{E79567DD-1D51-4C09-A234-6F8B8E4D100E}"/>
    <hyperlink ref="B20" location="'27'!A1" display="'27'!A1" xr:uid="{A65B28BA-C086-4802-86B5-73C1279D4B06}"/>
    <hyperlink ref="B21" location="'29'!A1" display="'29'!A1" xr:uid="{75FFC2D8-B7D6-49E1-9FFD-9119F7D75052}"/>
    <hyperlink ref="B22" location="'30'!A1" display="'30'!A1" xr:uid="{28D58F8A-A56C-4A07-A512-BAFA2B6D478F}"/>
    <hyperlink ref="B23" location="'31'!A1" display="'31'!A1" xr:uid="{1EA6A0F3-2CFB-459D-96CD-7066BC1314F7}"/>
    <hyperlink ref="B24" location="'32'!A1" display="'32'!A1" xr:uid="{E0CF7CAA-41A7-41C9-B7C3-49EEBFA39981}"/>
    <hyperlink ref="B25" location="'33'!A1" display="'33'!A1" xr:uid="{B3DC17A5-93E8-40C7-AE89-F41A644568E8}"/>
    <hyperlink ref="B26" location="'35'!A1" display="'35'!A1" xr:uid="{716B4522-D995-4256-B81E-46C2D44CF472}"/>
    <hyperlink ref="B27" location="'37'!A1" display="'37'!A1" xr:uid="{79399F29-723C-4468-A513-397379A386F3}"/>
    <hyperlink ref="B28" location="'39'!A1" display="'39'!A1" xr:uid="{E1862097-9759-45A4-8A25-ECBD698B1612}"/>
    <hyperlink ref="B29" location="'42'!A1" display="'42'!A1" xr:uid="{57D8444D-A6AC-4649-A082-107C7AB8FE8B}"/>
    <hyperlink ref="B30" location="'43'!A1" display="'43'!A1" xr:uid="{48CF8692-4E5F-45D4-9A64-C6DC81EABF7A}"/>
    <hyperlink ref="B31" location="'45'!A1" display="'45'!A1" xr:uid="{1DA0521B-231C-4DDA-B0A2-BBD7F77FC28C}"/>
    <hyperlink ref="B32" location="'46'!A1" display="'46'!A1" xr:uid="{D0284392-A4CF-4CB3-A4F6-3E4935E29593}"/>
    <hyperlink ref="B33" location="'47'!A1" display="'47'!A1" xr:uid="{BB654BEA-B882-4F12-ABF0-63DDA8301CF7}"/>
    <hyperlink ref="B34" location="'48'!A1" display="'48'!A1" xr:uid="{F813AC2D-621F-4561-8AAF-E2256BCCE2FE}"/>
    <hyperlink ref="B35" location="'50'!A1" display="'50'!A1" xr:uid="{4D81903E-29BE-4874-88C4-01EF406A630F}"/>
    <hyperlink ref="B36" location="'51'!A1" display="'51'!A1" xr:uid="{41602873-98A6-4D22-A9B3-F03ED91501FF}"/>
    <hyperlink ref="B37" location="'52'!A1" display="'52'!A1" xr:uid="{A004EAB8-0D6C-4247-88D9-D3EB710419DF}"/>
    <hyperlink ref="B38" location="'53'!A1" display="'53'!A1" xr:uid="{10071BE3-A576-454C-A64D-29BD0DCAB890}"/>
    <hyperlink ref="B39" location="'54'!A1" display="'54'!A1" xr:uid="{D58D2531-E6F0-423E-9637-80113CFA48E2}"/>
    <hyperlink ref="B40" location="'55'!A1" display="'55'!A1" xr:uid="{02E749E5-3E73-4EA5-98CB-446405B72DF4}"/>
    <hyperlink ref="B41" location="'56'!A1" display="'56'!A1" xr:uid="{37607564-58CE-4A8E-AF70-DC9F076A2974}"/>
    <hyperlink ref="B42" location="'57'!A1" display="'57'!A1" xr:uid="{2A84B92E-C5CF-4A88-BE01-5B5C7A4B9340}"/>
    <hyperlink ref="B43" location="'59'!A1" display="'59'!A1" xr:uid="{73CAA1F8-7905-4E6C-A3E3-49F0645D4CF1}"/>
    <hyperlink ref="B44" location="'61'!A1" display="'61'!A1" xr:uid="{0338C734-7401-4366-A967-8AD9BBB8318A}"/>
    <hyperlink ref="B45" location="'62'!A1" display="'62'!A1" xr:uid="{265CB18B-C601-41E7-A006-F6CAD62846F2}"/>
    <hyperlink ref="B46" location="'63'!A1" display="'63'!A1" xr:uid="{8B6CB2D2-5076-444A-B1C4-923B4BE3AE4E}"/>
    <hyperlink ref="B47" location="'64'!A1" display="'64'!A1" xr:uid="{4B609413-C184-4AA5-99CE-C27D27555A6A}"/>
    <hyperlink ref="B48" location="'66'!A1" display="'66'!A1" xr:uid="{8E41138E-4807-4DFC-8DC6-DCC55AF2BDC0}"/>
    <hyperlink ref="B49" location="'67'!A1" display="'67'!A1" xr:uid="{3923ECBE-6193-4545-BFB2-B40C1A591AC8}"/>
    <hyperlink ref="B50" location="'68'!A1" display="'68'!A1" xr:uid="{986FA3C6-28DA-4658-8D15-E8AE01FE7193}"/>
    <hyperlink ref="B51" location="'69'!A1" display="'69'!A1" xr:uid="{B2956CDF-27DD-446E-9D3A-975FB3077A13}"/>
    <hyperlink ref="B52" location="'70'!A1" display="'70'!A1" xr:uid="{18E8C26E-4130-40A1-8831-F6465C9C6438}"/>
    <hyperlink ref="B53" location="'71'!A1" display="'71'!A1" xr:uid="{42BC5CF3-9048-4F26-AA82-02D419F477DE}"/>
    <hyperlink ref="B54" location="'72'!A1" display="'72'!A1" xr:uid="{AC1D5BEE-A256-4D87-A435-43EB04E856F6}"/>
    <hyperlink ref="B55" location="'73'!A1" display="'73'!A1" xr:uid="{774DF997-E60A-4166-89EF-F1E28EA9EC1E}"/>
    <hyperlink ref="B56" location="'74'!A1" display="'74'!A1" xr:uid="{82D44D6F-2341-4BB1-9CB8-FB0937F39E6C}"/>
    <hyperlink ref="B57" location="'75'!A1" display="'75'!A1" xr:uid="{D60429A9-7BE7-4CE9-9E2F-D5B8FBE7E1C7}"/>
    <hyperlink ref="B58" location="'76'!A1" display="'76'!A1" xr:uid="{306F0EA1-C26E-481F-96BD-D4000D0C466C}"/>
    <hyperlink ref="B59" location="'77'!A1" display="'77'!A1" xr:uid="{5DAEB877-39FA-476A-B150-AA65C1146C4D}"/>
    <hyperlink ref="B60" location="'78'!A1" display="'78'!A1" xr:uid="{68F90C6C-54C1-4D8E-B07E-32D4C2A82999}"/>
    <hyperlink ref="B61" location="'79'!A1" display="'79'!A1" xr:uid="{C3E69A56-BED8-4A7F-88F0-4886F08EB03E}"/>
    <hyperlink ref="B62" location="'80'!A1" display="'80'!A1" xr:uid="{BF32882D-723E-46E5-93E5-F33B6D66344D}"/>
    <hyperlink ref="B63" location="'81'!A1" display="'81'!A1" xr:uid="{FB75AB50-8CA2-4ABE-AE86-F42EB5B585B0}"/>
    <hyperlink ref="B64" location="'82'!A1" display="'82'!A1" xr:uid="{537DCBF8-A0E3-4121-985C-2AE5A32E2021}"/>
    <hyperlink ref="B65" location="'83'!A1" display="'83'!A1" xr:uid="{8B3C4299-3A1F-469D-BAD4-8D23EF5BFE6D}"/>
    <hyperlink ref="B66" location="'84'!A1" display="'84'!A1" xr:uid="{2247A627-0EEA-48BC-961B-BE3E8BC5D850}"/>
    <hyperlink ref="B67" location="'85'!A1" display="'85'!A1" xr:uid="{AB79C65B-0257-4726-A5DB-BD4974674139}"/>
    <hyperlink ref="B68" location="'86'!A1" display="'86'!A1" xr:uid="{B60A5D99-C5A5-4003-A45E-32F5C1B8A76D}"/>
    <hyperlink ref="B69" location="'87'!A1" display="'87'!A1" xr:uid="{ADC15F5C-85D1-48D2-8290-8E5631814C6D}"/>
    <hyperlink ref="B70" location="'88'!A1" display="'88'!A1" xr:uid="{2EA703B9-FE69-473F-BDF5-ABFEE7D61704}"/>
    <hyperlink ref="B71" location="'89'!A1" display="'89'!A1" xr:uid="{C283F292-E844-44F5-9246-D55FE377CAAE}"/>
    <hyperlink ref="B72" location="'90'!A1" display="'90'!A1" xr:uid="{7B0E8761-2B9B-4DE0-9810-496EF0958F28}"/>
    <hyperlink ref="B73" location="'91'!A1" display="'91'!A1" xr:uid="{0BF26162-3F91-4E35-B2E9-4331813AA11F}"/>
    <hyperlink ref="B74" location="'92'!A1" display="'92'!A1" xr:uid="{0216F21F-715E-4E0E-85DA-1B7576D1B8A4}"/>
    <hyperlink ref="B75" location="'93'!A1" display="'93'!A1" xr:uid="{4D9E5363-EF15-428E-9A6C-FFE9B404469C}"/>
    <hyperlink ref="B76" location="'94'!A1" display="'94'!A1" xr:uid="{B5FA4949-12E6-4F04-A68D-2ADA98119481}"/>
    <hyperlink ref="B77" location="'95'!A1" display="'95'!A1" xr:uid="{59902347-CB31-469F-97B2-EF703D1CA078}"/>
    <hyperlink ref="B78" location="'96'!A1" display="'96'!A1" xr:uid="{E7CE1702-1CEB-4878-92BF-A21E1127596A}"/>
    <hyperlink ref="B79" location="'97'!A1" display="'97'!A1" xr:uid="{422B329A-260F-400D-B7DF-1BA09861A353}"/>
    <hyperlink ref="B80" location="'98'!A1" display="'98'!A1" xr:uid="{8B3043F0-FC67-4F0C-8494-0D2488DACECB}"/>
    <hyperlink ref="B81" location="'99'!A1" display="'99'!A1" xr:uid="{0D47C10D-E46B-4D24-9CCD-8004B4DCDE3F}"/>
    <hyperlink ref="B82" location="'100'!A1" display="'100'!A1" xr:uid="{52D04427-B874-4509-9C92-01BF9D681B34}"/>
    <hyperlink ref="B83" location="'101'!A1" display="'101'!A1" xr:uid="{3B713C2B-7C5D-4461-B5E7-B1D986D82A7B}"/>
  </hyperlinks>
  <pageMargins left="0" right="0" top="0" bottom="0" header="0" footer="0"/>
  <pageSetup paperSize="9" scale="8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4D0-1B81-44F4-82B7-173DDB796521}">
  <sheetPr>
    <tabColor theme="4" tint="0.59999389629810485"/>
  </sheetPr>
  <dimension ref="A1:Q108"/>
  <sheetViews>
    <sheetView rightToLeft="1" zoomScale="80" zoomScaleNormal="80" workbookViewId="0">
      <pane ySplit="11" topLeftCell="A23" activePane="bottomLeft" state="frozen"/>
      <selection activeCell="A8" sqref="A8:B9"/>
      <selection pane="bottomLeft" activeCell="C30" sqref="C30:J30"/>
    </sheetView>
  </sheetViews>
  <sheetFormatPr defaultColWidth="9" defaultRowHeight="14.4" x14ac:dyDescent="0.25"/>
  <cols>
    <col min="1" max="1" width="5.59765625" style="1" customWidth="1"/>
    <col min="2" max="2" width="13.5" style="1" customWidth="1"/>
    <col min="3" max="3" width="0.69921875" style="1" customWidth="1"/>
    <col min="4" max="4" width="7.69921875" style="1" bestFit="1" customWidth="1"/>
    <col min="5" max="5" width="11.8984375" style="1" customWidth="1"/>
    <col min="6" max="6" width="0.69921875" style="1" customWidth="1"/>
    <col min="7" max="7" width="10.8984375" style="1" customWidth="1"/>
    <col min="8" max="8" width="13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18" t="s">
        <v>0</v>
      </c>
      <c r="B2" s="2" t="s">
        <v>28</v>
      </c>
      <c r="D2" s="18" t="s">
        <v>6</v>
      </c>
      <c r="E2" s="7" t="s">
        <v>157</v>
      </c>
      <c r="F2" s="8"/>
      <c r="G2" s="18" t="s">
        <v>3</v>
      </c>
      <c r="H2" s="6" t="s">
        <v>9</v>
      </c>
      <c r="I2" s="9"/>
      <c r="J2" s="120" t="s">
        <v>4</v>
      </c>
      <c r="K2" s="151" t="s">
        <v>430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18" t="s">
        <v>1</v>
      </c>
      <c r="B4" s="2">
        <v>2275610844</v>
      </c>
      <c r="D4" s="29" t="s">
        <v>304</v>
      </c>
      <c r="E4" s="21">
        <v>44181</v>
      </c>
      <c r="F4" s="9"/>
      <c r="G4" s="18" t="s">
        <v>5</v>
      </c>
      <c r="H4" s="6" t="s">
        <v>10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18" t="s">
        <v>2</v>
      </c>
      <c r="B6" s="2"/>
      <c r="D6" s="18" t="s">
        <v>8</v>
      </c>
      <c r="E6" s="6">
        <f>3000/12</f>
        <v>250</v>
      </c>
      <c r="F6" s="9"/>
      <c r="G6" s="19" t="s">
        <v>14</v>
      </c>
      <c r="H6" s="21">
        <v>44181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SUM(K54:K108)</f>
        <v>40900</v>
      </c>
      <c r="L8" s="125">
        <f>SUM(L54:L108)</f>
        <v>41529</v>
      </c>
      <c r="M8" s="127">
        <f>K8-L8</f>
        <v>-629</v>
      </c>
      <c r="N8" s="56"/>
      <c r="O8" s="143">
        <f>SUM(O12:O108)</f>
        <v>0</v>
      </c>
      <c r="P8" s="143">
        <f>SUM(P12:P108)</f>
        <v>5000</v>
      </c>
      <c r="Q8" s="143">
        <f>O8-P8</f>
        <v>-5000</v>
      </c>
    </row>
    <row r="9" spans="1:17" ht="14.25" customHeight="1" thickBot="1" x14ac:dyDescent="0.3">
      <c r="A9" s="142"/>
      <c r="B9" s="142"/>
      <c r="K9" s="124"/>
      <c r="L9" s="126"/>
      <c r="M9" s="128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8" t="s">
        <v>185</v>
      </c>
      <c r="L10" s="149"/>
      <c r="M10" s="150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17">
        <v>44596</v>
      </c>
      <c r="C12" s="130" t="s">
        <v>169</v>
      </c>
      <c r="D12" s="131"/>
      <c r="E12" s="131"/>
      <c r="F12" s="131"/>
      <c r="G12" s="131"/>
      <c r="H12" s="131"/>
      <c r="I12" s="131"/>
      <c r="J12" s="132"/>
      <c r="K12" s="25">
        <v>0</v>
      </c>
      <c r="L12" s="25">
        <v>0</v>
      </c>
      <c r="M12" s="23">
        <f>(K12-L12)</f>
        <v>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17">
        <v>44615</v>
      </c>
      <c r="C13" s="130" t="s">
        <v>20</v>
      </c>
      <c r="D13" s="131"/>
      <c r="E13" s="131"/>
      <c r="F13" s="131"/>
      <c r="G13" s="131"/>
      <c r="H13" s="131"/>
      <c r="I13" s="131"/>
      <c r="J13" s="132"/>
      <c r="K13" s="25">
        <v>450</v>
      </c>
      <c r="L13" s="25">
        <v>0</v>
      </c>
      <c r="M13" s="23">
        <f>(K13-L13)</f>
        <v>450</v>
      </c>
      <c r="N13" s="60"/>
      <c r="O13" s="23">
        <v>0</v>
      </c>
      <c r="P13" s="23">
        <v>0</v>
      </c>
      <c r="Q13" s="23">
        <f>O13-P13</f>
        <v>0</v>
      </c>
    </row>
    <row r="14" spans="1:17" ht="21" customHeight="1" x14ac:dyDescent="0.25">
      <c r="A14" s="14">
        <v>3</v>
      </c>
      <c r="B14" s="17">
        <v>44618</v>
      </c>
      <c r="C14" s="130" t="s">
        <v>21</v>
      </c>
      <c r="D14" s="131"/>
      <c r="E14" s="131"/>
      <c r="F14" s="131"/>
      <c r="G14" s="131"/>
      <c r="H14" s="131"/>
      <c r="I14" s="131"/>
      <c r="J14" s="132"/>
      <c r="K14" s="25">
        <v>0</v>
      </c>
      <c r="L14" s="25">
        <v>575</v>
      </c>
      <c r="M14" s="23">
        <f t="shared" ref="M14:M74" si="0">(K14-L14+M13)</f>
        <v>-125</v>
      </c>
      <c r="N14" s="60"/>
      <c r="O14" s="23">
        <v>0</v>
      </c>
      <c r="P14" s="23">
        <v>0</v>
      </c>
      <c r="Q14" s="23">
        <f t="shared" ref="Q14:Q74" si="1">O14-P14+Q13</f>
        <v>0</v>
      </c>
    </row>
    <row r="15" spans="1:17" ht="21" customHeight="1" x14ac:dyDescent="0.25">
      <c r="A15" s="14">
        <v>4</v>
      </c>
      <c r="B15" s="17">
        <v>44616</v>
      </c>
      <c r="C15" s="130" t="s">
        <v>22</v>
      </c>
      <c r="D15" s="131"/>
      <c r="E15" s="131"/>
      <c r="F15" s="131"/>
      <c r="G15" s="131"/>
      <c r="H15" s="131"/>
      <c r="I15" s="131"/>
      <c r="J15" s="132"/>
      <c r="K15" s="25">
        <v>0</v>
      </c>
      <c r="L15" s="25">
        <v>330</v>
      </c>
      <c r="M15" s="23">
        <f t="shared" si="0"/>
        <v>-455</v>
      </c>
      <c r="N15" s="60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17" t="s">
        <v>23</v>
      </c>
      <c r="C16" s="130" t="s">
        <v>24</v>
      </c>
      <c r="D16" s="131"/>
      <c r="E16" s="131"/>
      <c r="F16" s="131"/>
      <c r="G16" s="131"/>
      <c r="H16" s="131"/>
      <c r="I16" s="131"/>
      <c r="J16" s="132"/>
      <c r="K16" s="25">
        <v>0</v>
      </c>
      <c r="L16" s="25">
        <v>350</v>
      </c>
      <c r="M16" s="23">
        <f t="shared" si="0"/>
        <v>-805</v>
      </c>
      <c r="N16" s="60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17" t="s">
        <v>23</v>
      </c>
      <c r="C17" s="130" t="s">
        <v>25</v>
      </c>
      <c r="D17" s="131"/>
      <c r="E17" s="131"/>
      <c r="F17" s="131"/>
      <c r="G17" s="131"/>
      <c r="H17" s="131"/>
      <c r="I17" s="131"/>
      <c r="J17" s="132"/>
      <c r="K17" s="25">
        <v>0</v>
      </c>
      <c r="L17" s="25">
        <v>1500</v>
      </c>
      <c r="M17" s="23">
        <f t="shared" si="0"/>
        <v>-2305</v>
      </c>
      <c r="N17" s="60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17">
        <v>44625</v>
      </c>
      <c r="C18" s="130" t="s">
        <v>308</v>
      </c>
      <c r="D18" s="131"/>
      <c r="E18" s="131"/>
      <c r="F18" s="131"/>
      <c r="G18" s="131"/>
      <c r="H18" s="131"/>
      <c r="I18" s="131"/>
      <c r="J18" s="132"/>
      <c r="K18" s="25">
        <v>3000</v>
      </c>
      <c r="L18" s="25">
        <v>0</v>
      </c>
      <c r="M18" s="23">
        <f t="shared" si="0"/>
        <v>695</v>
      </c>
      <c r="N18" s="60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17">
        <v>44625</v>
      </c>
      <c r="C19" s="130" t="s">
        <v>26</v>
      </c>
      <c r="D19" s="131"/>
      <c r="E19" s="131"/>
      <c r="F19" s="131"/>
      <c r="G19" s="131"/>
      <c r="H19" s="131"/>
      <c r="I19" s="131"/>
      <c r="J19" s="132"/>
      <c r="K19" s="25">
        <v>0</v>
      </c>
      <c r="L19" s="25">
        <v>100</v>
      </c>
      <c r="M19" s="23">
        <f t="shared" si="0"/>
        <v>595</v>
      </c>
      <c r="N19" s="60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17">
        <v>44627</v>
      </c>
      <c r="C20" s="130" t="s">
        <v>27</v>
      </c>
      <c r="D20" s="131"/>
      <c r="E20" s="131"/>
      <c r="F20" s="131"/>
      <c r="G20" s="131"/>
      <c r="H20" s="131"/>
      <c r="I20" s="131"/>
      <c r="J20" s="132"/>
      <c r="K20" s="25"/>
      <c r="L20" s="25">
        <v>850</v>
      </c>
      <c r="M20" s="23">
        <f t="shared" si="0"/>
        <v>-255</v>
      </c>
      <c r="N20" s="60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17">
        <v>44636</v>
      </c>
      <c r="C21" s="136" t="s">
        <v>122</v>
      </c>
      <c r="D21" s="136"/>
      <c r="E21" s="136"/>
      <c r="F21" s="136"/>
      <c r="G21" s="136"/>
      <c r="H21" s="136"/>
      <c r="I21" s="136"/>
      <c r="J21" s="136"/>
      <c r="K21" s="23">
        <v>3000</v>
      </c>
      <c r="L21" s="23">
        <v>0</v>
      </c>
      <c r="M21" s="23">
        <f t="shared" si="0"/>
        <v>2745</v>
      </c>
      <c r="N21" s="60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17"/>
      <c r="C22" s="136" t="s">
        <v>123</v>
      </c>
      <c r="D22" s="136"/>
      <c r="E22" s="136"/>
      <c r="F22" s="136"/>
      <c r="G22" s="136"/>
      <c r="H22" s="136"/>
      <c r="I22" s="136"/>
      <c r="J22" s="136"/>
      <c r="K22" s="23">
        <v>1700</v>
      </c>
      <c r="L22" s="23">
        <v>0</v>
      </c>
      <c r="M22" s="23">
        <f t="shared" si="0"/>
        <v>4445</v>
      </c>
      <c r="N22" s="60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17">
        <v>44690</v>
      </c>
      <c r="C23" s="133" t="s">
        <v>362</v>
      </c>
      <c r="D23" s="134"/>
      <c r="E23" s="134"/>
      <c r="F23" s="134"/>
      <c r="G23" s="134"/>
      <c r="H23" s="134"/>
      <c r="I23" s="134"/>
      <c r="J23" s="135"/>
      <c r="K23" s="23">
        <v>2200</v>
      </c>
      <c r="L23" s="23">
        <v>0</v>
      </c>
      <c r="M23" s="23">
        <f t="shared" si="0"/>
        <v>6645</v>
      </c>
      <c r="N23" s="60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17"/>
      <c r="C24" s="133" t="s">
        <v>168</v>
      </c>
      <c r="D24" s="134"/>
      <c r="E24" s="134"/>
      <c r="F24" s="134"/>
      <c r="G24" s="134"/>
      <c r="H24" s="134"/>
      <c r="I24" s="134"/>
      <c r="J24" s="135"/>
      <c r="K24" s="23">
        <v>0</v>
      </c>
      <c r="L24" s="23">
        <v>5000</v>
      </c>
      <c r="M24" s="23">
        <f t="shared" si="0"/>
        <v>1645</v>
      </c>
      <c r="N24" s="60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17"/>
      <c r="C25" s="133" t="s">
        <v>124</v>
      </c>
      <c r="D25" s="134"/>
      <c r="E25" s="134"/>
      <c r="F25" s="134"/>
      <c r="G25" s="134"/>
      <c r="H25" s="134"/>
      <c r="I25" s="134"/>
      <c r="J25" s="135"/>
      <c r="K25" s="23">
        <v>0</v>
      </c>
      <c r="L25" s="23">
        <v>4600</v>
      </c>
      <c r="M25" s="23">
        <f t="shared" si="0"/>
        <v>-2955</v>
      </c>
      <c r="N25" s="60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17">
        <v>44776</v>
      </c>
      <c r="C26" s="133" t="s">
        <v>173</v>
      </c>
      <c r="D26" s="134"/>
      <c r="E26" s="134"/>
      <c r="F26" s="134"/>
      <c r="G26" s="134"/>
      <c r="H26" s="134"/>
      <c r="I26" s="134"/>
      <c r="J26" s="135"/>
      <c r="K26" s="23">
        <v>0</v>
      </c>
      <c r="L26" s="23">
        <v>1500</v>
      </c>
      <c r="M26" s="23">
        <f t="shared" si="0"/>
        <v>-4455</v>
      </c>
      <c r="N26" s="60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17">
        <v>44778</v>
      </c>
      <c r="C27" s="133" t="s">
        <v>186</v>
      </c>
      <c r="D27" s="134"/>
      <c r="E27" s="134"/>
      <c r="F27" s="134"/>
      <c r="G27" s="134"/>
      <c r="H27" s="134"/>
      <c r="I27" s="134"/>
      <c r="J27" s="135"/>
      <c r="K27" s="23">
        <v>0</v>
      </c>
      <c r="L27" s="23">
        <v>0</v>
      </c>
      <c r="M27" s="23">
        <f t="shared" si="0"/>
        <v>-4455</v>
      </c>
      <c r="N27" s="60"/>
      <c r="O27" s="23">
        <v>0</v>
      </c>
      <c r="P27" s="23">
        <f>250*12</f>
        <v>3000</v>
      </c>
      <c r="Q27" s="23">
        <f t="shared" si="1"/>
        <v>-3000</v>
      </c>
    </row>
    <row r="28" spans="1:17" ht="21" customHeight="1" x14ac:dyDescent="0.25">
      <c r="A28" s="14">
        <v>17</v>
      </c>
      <c r="B28" s="17">
        <v>44778</v>
      </c>
      <c r="C28" s="133" t="s">
        <v>187</v>
      </c>
      <c r="D28" s="134"/>
      <c r="E28" s="134"/>
      <c r="F28" s="134"/>
      <c r="G28" s="134"/>
      <c r="H28" s="134"/>
      <c r="I28" s="134"/>
      <c r="J28" s="135"/>
      <c r="K28" s="23">
        <v>0</v>
      </c>
      <c r="L28" s="23">
        <v>0</v>
      </c>
      <c r="M28" s="23">
        <f t="shared" si="0"/>
        <v>-4455</v>
      </c>
      <c r="N28" s="60"/>
      <c r="O28" s="23">
        <v>0</v>
      </c>
      <c r="P28" s="23">
        <f>250*8</f>
        <v>2000</v>
      </c>
      <c r="Q28" s="23">
        <f t="shared" si="1"/>
        <v>-5000</v>
      </c>
    </row>
    <row r="29" spans="1:17" ht="21" customHeight="1" x14ac:dyDescent="0.25">
      <c r="A29" s="14">
        <v>18</v>
      </c>
      <c r="B29" s="17"/>
      <c r="C29" s="136" t="s">
        <v>227</v>
      </c>
      <c r="D29" s="136"/>
      <c r="E29" s="136"/>
      <c r="F29" s="136"/>
      <c r="G29" s="136"/>
      <c r="H29" s="136"/>
      <c r="I29" s="136"/>
      <c r="J29" s="136"/>
      <c r="K29" s="23">
        <v>0</v>
      </c>
      <c r="L29" s="80">
        <v>100</v>
      </c>
      <c r="M29" s="23">
        <f t="shared" si="0"/>
        <v>-4555</v>
      </c>
      <c r="N29" s="60"/>
      <c r="O29" s="23">
        <v>0</v>
      </c>
      <c r="P29" s="23">
        <v>0</v>
      </c>
      <c r="Q29" s="23">
        <f t="shared" si="1"/>
        <v>-5000</v>
      </c>
    </row>
    <row r="30" spans="1:17" ht="21" customHeight="1" x14ac:dyDescent="0.25">
      <c r="A30" s="14">
        <v>19</v>
      </c>
      <c r="B30" s="17">
        <v>44842</v>
      </c>
      <c r="C30" s="136" t="s">
        <v>253</v>
      </c>
      <c r="D30" s="136"/>
      <c r="E30" s="136"/>
      <c r="F30" s="136"/>
      <c r="G30" s="136"/>
      <c r="H30" s="136"/>
      <c r="I30" s="136"/>
      <c r="J30" s="136"/>
      <c r="K30" s="23">
        <v>0</v>
      </c>
      <c r="L30" s="80">
        <v>115</v>
      </c>
      <c r="M30" s="23">
        <f t="shared" si="0"/>
        <v>-4670</v>
      </c>
      <c r="N30" s="60"/>
      <c r="O30" s="23">
        <v>0</v>
      </c>
      <c r="P30" s="23">
        <v>0</v>
      </c>
      <c r="Q30" s="23">
        <f t="shared" si="1"/>
        <v>-5000</v>
      </c>
    </row>
    <row r="31" spans="1:17" ht="21" customHeight="1" x14ac:dyDescent="0.25">
      <c r="A31" s="14">
        <v>20</v>
      </c>
      <c r="B31" s="17">
        <v>44880</v>
      </c>
      <c r="C31" s="136" t="s">
        <v>285</v>
      </c>
      <c r="D31" s="136"/>
      <c r="E31" s="136"/>
      <c r="F31" s="136"/>
      <c r="G31" s="136"/>
      <c r="H31" s="136"/>
      <c r="I31" s="136"/>
      <c r="J31" s="136"/>
      <c r="K31" s="23">
        <v>0</v>
      </c>
      <c r="L31" s="80">
        <v>400</v>
      </c>
      <c r="M31" s="23">
        <f t="shared" si="0"/>
        <v>-5070</v>
      </c>
      <c r="N31" s="60"/>
      <c r="O31" s="23">
        <v>0</v>
      </c>
      <c r="P31" s="23">
        <v>0</v>
      </c>
      <c r="Q31" s="23">
        <f t="shared" si="1"/>
        <v>-5000</v>
      </c>
    </row>
    <row r="32" spans="1:17" ht="21" customHeight="1" x14ac:dyDescent="0.25">
      <c r="A32" s="14">
        <v>21</v>
      </c>
      <c r="B32" s="17">
        <v>44883</v>
      </c>
      <c r="C32" s="136" t="s">
        <v>295</v>
      </c>
      <c r="D32" s="136"/>
      <c r="E32" s="136"/>
      <c r="F32" s="136"/>
      <c r="G32" s="136"/>
      <c r="H32" s="136"/>
      <c r="I32" s="136"/>
      <c r="J32" s="136"/>
      <c r="K32" s="23">
        <v>0</v>
      </c>
      <c r="L32" s="80">
        <v>1500</v>
      </c>
      <c r="M32" s="23">
        <f t="shared" si="0"/>
        <v>-6570</v>
      </c>
      <c r="N32" s="60"/>
      <c r="O32" s="23">
        <v>0</v>
      </c>
      <c r="P32" s="23">
        <v>0</v>
      </c>
      <c r="Q32" s="23">
        <f t="shared" si="1"/>
        <v>-5000</v>
      </c>
    </row>
    <row r="33" spans="1:17" ht="21" customHeight="1" x14ac:dyDescent="0.25">
      <c r="A33" s="14">
        <v>22</v>
      </c>
      <c r="B33" s="17"/>
      <c r="C33" s="136" t="s">
        <v>306</v>
      </c>
      <c r="D33" s="136"/>
      <c r="E33" s="136"/>
      <c r="F33" s="136"/>
      <c r="G33" s="136"/>
      <c r="H33" s="136"/>
      <c r="I33" s="136"/>
      <c r="J33" s="136"/>
      <c r="K33" s="23"/>
      <c r="L33" s="80">
        <v>115</v>
      </c>
      <c r="M33" s="23">
        <f t="shared" si="0"/>
        <v>-6685</v>
      </c>
      <c r="N33" s="60"/>
      <c r="O33" s="23">
        <v>0</v>
      </c>
      <c r="P33" s="23">
        <v>0</v>
      </c>
      <c r="Q33" s="23">
        <f t="shared" si="1"/>
        <v>-5000</v>
      </c>
    </row>
    <row r="34" spans="1:17" ht="21" customHeight="1" x14ac:dyDescent="0.25">
      <c r="A34" s="14">
        <v>23</v>
      </c>
      <c r="B34" s="17"/>
      <c r="C34" s="136" t="s">
        <v>59</v>
      </c>
      <c r="D34" s="136"/>
      <c r="E34" s="136"/>
      <c r="F34" s="136"/>
      <c r="G34" s="136"/>
      <c r="H34" s="136"/>
      <c r="I34" s="136"/>
      <c r="J34" s="136"/>
      <c r="K34" s="23"/>
      <c r="L34" s="80">
        <v>50</v>
      </c>
      <c r="M34" s="23">
        <f t="shared" si="0"/>
        <v>-6735</v>
      </c>
      <c r="N34" s="60"/>
      <c r="O34" s="23">
        <v>0</v>
      </c>
      <c r="P34" s="23">
        <v>0</v>
      </c>
      <c r="Q34" s="23">
        <f t="shared" si="1"/>
        <v>-5000</v>
      </c>
    </row>
    <row r="35" spans="1:17" ht="21" customHeight="1" x14ac:dyDescent="0.25">
      <c r="A35" s="14">
        <v>24</v>
      </c>
      <c r="B35" s="17">
        <v>44916</v>
      </c>
      <c r="C35" s="136" t="s">
        <v>307</v>
      </c>
      <c r="D35" s="136"/>
      <c r="E35" s="136"/>
      <c r="F35" s="136"/>
      <c r="G35" s="136"/>
      <c r="H35" s="136"/>
      <c r="I35" s="136"/>
      <c r="J35" s="136"/>
      <c r="K35" s="23">
        <v>2280</v>
      </c>
      <c r="L35" s="23">
        <v>0</v>
      </c>
      <c r="M35" s="23">
        <f t="shared" si="0"/>
        <v>-4455</v>
      </c>
      <c r="N35" s="60"/>
      <c r="O35" s="23">
        <v>0</v>
      </c>
      <c r="P35" s="23">
        <v>0</v>
      </c>
      <c r="Q35" s="23">
        <f t="shared" si="1"/>
        <v>-5000</v>
      </c>
    </row>
    <row r="36" spans="1:17" ht="21" customHeight="1" x14ac:dyDescent="0.25">
      <c r="A36" s="14">
        <v>25</v>
      </c>
      <c r="B36" s="17">
        <v>44929</v>
      </c>
      <c r="C36" s="136" t="s">
        <v>358</v>
      </c>
      <c r="D36" s="136"/>
      <c r="E36" s="136"/>
      <c r="F36" s="136"/>
      <c r="G36" s="136"/>
      <c r="H36" s="136"/>
      <c r="I36" s="136"/>
      <c r="J36" s="136"/>
      <c r="K36" s="23">
        <v>2200</v>
      </c>
      <c r="L36" s="23">
        <v>0</v>
      </c>
      <c r="M36" s="23">
        <f t="shared" si="0"/>
        <v>-2255</v>
      </c>
      <c r="N36" s="60"/>
      <c r="O36" s="23">
        <v>0</v>
      </c>
      <c r="P36" s="23">
        <v>0</v>
      </c>
      <c r="Q36" s="23">
        <f t="shared" si="1"/>
        <v>-5000</v>
      </c>
    </row>
    <row r="37" spans="1:17" ht="21" customHeight="1" x14ac:dyDescent="0.25">
      <c r="A37" s="14">
        <v>26</v>
      </c>
      <c r="B37" s="17">
        <v>44935</v>
      </c>
      <c r="C37" s="136" t="s">
        <v>366</v>
      </c>
      <c r="D37" s="136"/>
      <c r="E37" s="136"/>
      <c r="F37" s="136"/>
      <c r="G37" s="136"/>
      <c r="H37" s="136"/>
      <c r="I37" s="136"/>
      <c r="J37" s="136"/>
      <c r="K37" s="23">
        <f>1800*2</f>
        <v>3600</v>
      </c>
      <c r="L37" s="23">
        <v>0</v>
      </c>
      <c r="M37" s="23">
        <f t="shared" si="0"/>
        <v>1345</v>
      </c>
      <c r="N37" s="60"/>
      <c r="O37" s="23">
        <v>0</v>
      </c>
      <c r="P37" s="23">
        <v>0</v>
      </c>
      <c r="Q37" s="23">
        <f t="shared" si="1"/>
        <v>-5000</v>
      </c>
    </row>
    <row r="38" spans="1:17" ht="21" customHeight="1" x14ac:dyDescent="0.25">
      <c r="A38" s="14">
        <v>27</v>
      </c>
      <c r="B38" s="17">
        <v>44941</v>
      </c>
      <c r="C38" s="136" t="s">
        <v>359</v>
      </c>
      <c r="D38" s="136"/>
      <c r="E38" s="136"/>
      <c r="F38" s="136"/>
      <c r="G38" s="136"/>
      <c r="H38" s="136"/>
      <c r="I38" s="136"/>
      <c r="J38" s="136"/>
      <c r="K38" s="23">
        <v>2200</v>
      </c>
      <c r="L38" s="23">
        <v>0</v>
      </c>
      <c r="M38" s="23">
        <f t="shared" si="0"/>
        <v>3545</v>
      </c>
      <c r="N38" s="60"/>
      <c r="O38" s="23">
        <v>0</v>
      </c>
      <c r="P38" s="23">
        <v>0</v>
      </c>
      <c r="Q38" s="23">
        <f t="shared" si="1"/>
        <v>-5000</v>
      </c>
    </row>
    <row r="39" spans="1:17" ht="21" customHeight="1" x14ac:dyDescent="0.25">
      <c r="A39" s="14">
        <v>28</v>
      </c>
      <c r="B39" s="17">
        <v>44947</v>
      </c>
      <c r="C39" s="136" t="s">
        <v>124</v>
      </c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300</v>
      </c>
      <c r="M39" s="23">
        <f t="shared" si="0"/>
        <v>3245</v>
      </c>
      <c r="N39" s="60"/>
      <c r="O39" s="23">
        <v>0</v>
      </c>
      <c r="P39" s="23">
        <v>0</v>
      </c>
      <c r="Q39" s="23">
        <f t="shared" si="1"/>
        <v>-5000</v>
      </c>
    </row>
    <row r="40" spans="1:17" ht="21" customHeight="1" x14ac:dyDescent="0.25">
      <c r="A40" s="14">
        <v>29</v>
      </c>
      <c r="B40" s="17">
        <v>44993</v>
      </c>
      <c r="C40" s="136" t="s">
        <v>351</v>
      </c>
      <c r="D40" s="136"/>
      <c r="E40" s="136"/>
      <c r="F40" s="136"/>
      <c r="G40" s="136"/>
      <c r="H40" s="136"/>
      <c r="I40" s="136"/>
      <c r="J40" s="136"/>
      <c r="K40" s="23"/>
      <c r="L40" s="23">
        <v>2000</v>
      </c>
      <c r="M40" s="23">
        <f t="shared" si="0"/>
        <v>1245</v>
      </c>
      <c r="N40" s="60"/>
      <c r="O40" s="23">
        <v>0</v>
      </c>
      <c r="P40" s="23">
        <v>0</v>
      </c>
      <c r="Q40" s="23">
        <f t="shared" si="1"/>
        <v>-5000</v>
      </c>
    </row>
    <row r="41" spans="1:17" ht="21" customHeight="1" x14ac:dyDescent="0.25">
      <c r="A41" s="14">
        <v>30</v>
      </c>
      <c r="B41" s="17">
        <v>45005</v>
      </c>
      <c r="C41" s="136" t="s">
        <v>363</v>
      </c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1800</v>
      </c>
      <c r="M41" s="23">
        <f t="shared" si="0"/>
        <v>-555</v>
      </c>
      <c r="N41" s="60"/>
      <c r="O41" s="23">
        <v>0</v>
      </c>
      <c r="P41" s="23">
        <v>0</v>
      </c>
      <c r="Q41" s="23">
        <f t="shared" si="1"/>
        <v>-5000</v>
      </c>
    </row>
    <row r="42" spans="1:17" ht="21" customHeight="1" x14ac:dyDescent="0.25">
      <c r="A42" s="14">
        <v>31</v>
      </c>
      <c r="B42" s="17">
        <v>45005</v>
      </c>
      <c r="C42" s="136" t="s">
        <v>364</v>
      </c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350</v>
      </c>
      <c r="M42" s="23">
        <f t="shared" si="0"/>
        <v>-905</v>
      </c>
      <c r="N42" s="60"/>
      <c r="O42" s="23">
        <v>0</v>
      </c>
      <c r="P42" s="23">
        <v>0</v>
      </c>
      <c r="Q42" s="23">
        <f t="shared" si="1"/>
        <v>-5000</v>
      </c>
    </row>
    <row r="43" spans="1:17" ht="21" customHeight="1" x14ac:dyDescent="0.25">
      <c r="A43" s="14">
        <v>32</v>
      </c>
      <c r="B43" s="17">
        <v>45017</v>
      </c>
      <c r="C43" s="136" t="s">
        <v>360</v>
      </c>
      <c r="D43" s="136"/>
      <c r="E43" s="136"/>
      <c r="F43" s="136"/>
      <c r="G43" s="136"/>
      <c r="H43" s="136"/>
      <c r="I43" s="136"/>
      <c r="J43" s="136"/>
      <c r="K43" s="23">
        <v>11210</v>
      </c>
      <c r="L43" s="23">
        <v>0</v>
      </c>
      <c r="M43" s="23">
        <f t="shared" si="0"/>
        <v>10305</v>
      </c>
      <c r="N43" s="60"/>
      <c r="O43" s="23">
        <v>0</v>
      </c>
      <c r="P43" s="23">
        <v>0</v>
      </c>
      <c r="Q43" s="23">
        <f t="shared" si="1"/>
        <v>-5000</v>
      </c>
    </row>
    <row r="44" spans="1:17" ht="21" customHeight="1" x14ac:dyDescent="0.25">
      <c r="A44" s="14">
        <v>33</v>
      </c>
      <c r="B44" s="17">
        <v>45025</v>
      </c>
      <c r="C44" s="136" t="s">
        <v>351</v>
      </c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2000</v>
      </c>
      <c r="M44" s="23">
        <f t="shared" si="0"/>
        <v>8305</v>
      </c>
      <c r="N44" s="60"/>
      <c r="O44" s="23">
        <v>0</v>
      </c>
      <c r="P44" s="23">
        <v>0</v>
      </c>
      <c r="Q44" s="23">
        <f t="shared" si="1"/>
        <v>-5000</v>
      </c>
    </row>
    <row r="45" spans="1:17" ht="21" customHeight="1" x14ac:dyDescent="0.25">
      <c r="A45" s="14">
        <v>34</v>
      </c>
      <c r="B45" s="17">
        <v>45062</v>
      </c>
      <c r="C45" s="137" t="s">
        <v>367</v>
      </c>
      <c r="D45" s="137"/>
      <c r="E45" s="137"/>
      <c r="F45" s="137"/>
      <c r="G45" s="137"/>
      <c r="H45" s="137"/>
      <c r="I45" s="137"/>
      <c r="J45" s="137"/>
      <c r="K45" s="23">
        <f>1800*2</f>
        <v>3600</v>
      </c>
      <c r="L45" s="23">
        <v>0</v>
      </c>
      <c r="M45" s="23">
        <f t="shared" si="0"/>
        <v>11905</v>
      </c>
      <c r="N45" s="60"/>
      <c r="O45" s="23">
        <v>0</v>
      </c>
      <c r="P45" s="23">
        <v>0</v>
      </c>
      <c r="Q45" s="23">
        <f t="shared" si="1"/>
        <v>-5000</v>
      </c>
    </row>
    <row r="46" spans="1:17" ht="21" customHeight="1" x14ac:dyDescent="0.25">
      <c r="A46" s="14">
        <v>35</v>
      </c>
      <c r="B46" s="17">
        <v>45063</v>
      </c>
      <c r="C46" s="137" t="s">
        <v>365</v>
      </c>
      <c r="D46" s="137"/>
      <c r="E46" s="137"/>
      <c r="F46" s="137"/>
      <c r="G46" s="137"/>
      <c r="H46" s="137"/>
      <c r="I46" s="137"/>
      <c r="J46" s="137"/>
      <c r="K46" s="23">
        <v>2200</v>
      </c>
      <c r="L46" s="23">
        <v>0</v>
      </c>
      <c r="M46" s="23">
        <f t="shared" si="0"/>
        <v>14105</v>
      </c>
      <c r="N46" s="60"/>
      <c r="O46" s="23">
        <v>0</v>
      </c>
      <c r="P46" s="23">
        <v>0</v>
      </c>
      <c r="Q46" s="23">
        <f t="shared" si="1"/>
        <v>-5000</v>
      </c>
    </row>
    <row r="47" spans="1:17" ht="21" customHeight="1" x14ac:dyDescent="0.25">
      <c r="A47" s="14">
        <v>36</v>
      </c>
      <c r="B47" s="17">
        <v>45077</v>
      </c>
      <c r="C47" s="137" t="s">
        <v>414</v>
      </c>
      <c r="D47" s="137"/>
      <c r="E47" s="137"/>
      <c r="F47" s="137"/>
      <c r="G47" s="137"/>
      <c r="H47" s="137"/>
      <c r="I47" s="137"/>
      <c r="J47" s="137"/>
      <c r="K47" s="23">
        <v>2000</v>
      </c>
      <c r="L47" s="23">
        <v>500</v>
      </c>
      <c r="M47" s="23">
        <f t="shared" si="0"/>
        <v>15605</v>
      </c>
      <c r="N47" s="60"/>
      <c r="O47" s="23">
        <v>0</v>
      </c>
      <c r="P47" s="23">
        <v>0</v>
      </c>
      <c r="Q47" s="23">
        <f t="shared" si="1"/>
        <v>-5000</v>
      </c>
    </row>
    <row r="48" spans="1:17" ht="45" customHeight="1" x14ac:dyDescent="0.25">
      <c r="A48" s="14">
        <v>37</v>
      </c>
      <c r="B48" s="17">
        <v>45078</v>
      </c>
      <c r="C48" s="137" t="s">
        <v>415</v>
      </c>
      <c r="D48" s="137"/>
      <c r="E48" s="137"/>
      <c r="F48" s="137"/>
      <c r="G48" s="137"/>
      <c r="H48" s="137"/>
      <c r="I48" s="137"/>
      <c r="J48" s="137"/>
      <c r="K48" s="23">
        <v>0</v>
      </c>
      <c r="L48" s="23">
        <f>500+2500+1000+500+500+500+1000+500+415+1000+1500+1125</f>
        <v>11040</v>
      </c>
      <c r="M48" s="23">
        <f t="shared" si="0"/>
        <v>4565</v>
      </c>
      <c r="N48" s="60"/>
      <c r="O48" s="23">
        <v>0</v>
      </c>
      <c r="P48" s="23">
        <v>0</v>
      </c>
      <c r="Q48" s="23">
        <f t="shared" si="1"/>
        <v>-5000</v>
      </c>
    </row>
    <row r="49" spans="1:17" ht="21" customHeight="1" x14ac:dyDescent="0.25">
      <c r="A49" s="14">
        <v>38</v>
      </c>
      <c r="B49" s="17">
        <v>45081</v>
      </c>
      <c r="C49" s="136" t="s">
        <v>123</v>
      </c>
      <c r="D49" s="136"/>
      <c r="E49" s="136"/>
      <c r="F49" s="136"/>
      <c r="G49" s="136"/>
      <c r="H49" s="136"/>
      <c r="I49" s="136"/>
      <c r="J49" s="136"/>
      <c r="K49" s="23">
        <v>1800</v>
      </c>
      <c r="L49" s="23">
        <v>0</v>
      </c>
      <c r="M49" s="23">
        <f t="shared" si="0"/>
        <v>6365</v>
      </c>
      <c r="N49" s="60"/>
      <c r="O49" s="23">
        <v>0</v>
      </c>
      <c r="P49" s="23">
        <v>0</v>
      </c>
      <c r="Q49" s="23">
        <f t="shared" si="1"/>
        <v>-5000</v>
      </c>
    </row>
    <row r="50" spans="1:17" ht="21" customHeight="1" x14ac:dyDescent="0.25">
      <c r="A50" s="14">
        <v>39</v>
      </c>
      <c r="B50" s="17"/>
      <c r="C50" s="136" t="s">
        <v>412</v>
      </c>
      <c r="D50" s="136"/>
      <c r="E50" s="136"/>
      <c r="F50" s="136"/>
      <c r="G50" s="136"/>
      <c r="H50" s="136"/>
      <c r="I50" s="136"/>
      <c r="J50" s="136"/>
      <c r="K50" s="23">
        <v>0</v>
      </c>
      <c r="L50" s="23">
        <f>1250+100</f>
        <v>1350</v>
      </c>
      <c r="M50" s="23">
        <f t="shared" si="0"/>
        <v>5015</v>
      </c>
      <c r="N50" s="60"/>
      <c r="O50" s="23">
        <v>0</v>
      </c>
      <c r="P50" s="23">
        <v>0</v>
      </c>
      <c r="Q50" s="23">
        <f t="shared" si="1"/>
        <v>-5000</v>
      </c>
    </row>
    <row r="51" spans="1:17" ht="21" customHeight="1" x14ac:dyDescent="0.25">
      <c r="A51" s="14">
        <v>40</v>
      </c>
      <c r="B51" s="17">
        <v>45139</v>
      </c>
      <c r="C51" s="136" t="s">
        <v>124</v>
      </c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1600</v>
      </c>
      <c r="M51" s="23">
        <f t="shared" si="0"/>
        <v>3415</v>
      </c>
      <c r="N51" s="60"/>
      <c r="O51" s="23">
        <v>0</v>
      </c>
      <c r="P51" s="23">
        <v>0</v>
      </c>
      <c r="Q51" s="23">
        <f t="shared" si="1"/>
        <v>-5000</v>
      </c>
    </row>
    <row r="52" spans="1:17" ht="21" customHeight="1" x14ac:dyDescent="0.25">
      <c r="A52" s="14">
        <v>41</v>
      </c>
      <c r="B52" s="17"/>
      <c r="C52" s="136" t="s">
        <v>428</v>
      </c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200</v>
      </c>
      <c r="M52" s="23">
        <f t="shared" si="0"/>
        <v>3215</v>
      </c>
      <c r="N52" s="60"/>
      <c r="O52" s="23">
        <v>0</v>
      </c>
      <c r="P52" s="23">
        <v>0</v>
      </c>
      <c r="Q52" s="23">
        <f t="shared" si="1"/>
        <v>-5000</v>
      </c>
    </row>
    <row r="53" spans="1:17" ht="36.75" customHeight="1" x14ac:dyDescent="0.25">
      <c r="A53" s="14">
        <v>42</v>
      </c>
      <c r="B53" s="138" t="s">
        <v>438</v>
      </c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40"/>
      <c r="N53" s="60"/>
      <c r="O53" s="23">
        <v>0</v>
      </c>
      <c r="P53" s="23">
        <v>0</v>
      </c>
      <c r="Q53" s="23">
        <f t="shared" si="1"/>
        <v>-5000</v>
      </c>
    </row>
    <row r="54" spans="1:17" ht="21" customHeight="1" x14ac:dyDescent="0.25">
      <c r="A54" s="14">
        <v>43</v>
      </c>
      <c r="B54" s="17">
        <v>45144</v>
      </c>
      <c r="C54" s="136" t="s">
        <v>439</v>
      </c>
      <c r="D54" s="136"/>
      <c r="E54" s="136"/>
      <c r="F54" s="136"/>
      <c r="G54" s="136"/>
      <c r="H54" s="136"/>
      <c r="I54" s="136"/>
      <c r="J54" s="136"/>
      <c r="K54" s="23">
        <v>5600</v>
      </c>
      <c r="L54" s="23">
        <v>0</v>
      </c>
      <c r="M54" s="23">
        <f t="shared" si="0"/>
        <v>5600</v>
      </c>
      <c r="N54" s="60"/>
      <c r="O54" s="23">
        <v>0</v>
      </c>
      <c r="P54" s="23">
        <v>0</v>
      </c>
      <c r="Q54" s="23">
        <f t="shared" si="1"/>
        <v>-5000</v>
      </c>
    </row>
    <row r="55" spans="1:17" ht="21" customHeight="1" x14ac:dyDescent="0.25">
      <c r="A55" s="14">
        <v>44</v>
      </c>
      <c r="B55" s="17">
        <v>45161</v>
      </c>
      <c r="C55" s="136" t="s">
        <v>440</v>
      </c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1300</v>
      </c>
      <c r="M55" s="23">
        <f t="shared" si="0"/>
        <v>4300</v>
      </c>
      <c r="N55" s="60"/>
      <c r="O55" s="23">
        <v>0</v>
      </c>
      <c r="P55" s="23">
        <v>0</v>
      </c>
      <c r="Q55" s="23">
        <f t="shared" si="1"/>
        <v>-5000</v>
      </c>
    </row>
    <row r="56" spans="1:17" ht="21" customHeight="1" x14ac:dyDescent="0.25">
      <c r="A56" s="14">
        <v>45</v>
      </c>
      <c r="B56" s="17">
        <v>45161</v>
      </c>
      <c r="C56" s="136" t="s">
        <v>484</v>
      </c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4300</v>
      </c>
      <c r="M56" s="23">
        <f t="shared" si="0"/>
        <v>0</v>
      </c>
      <c r="N56" s="60"/>
      <c r="O56" s="23">
        <v>0</v>
      </c>
      <c r="P56" s="23">
        <v>0</v>
      </c>
      <c r="Q56" s="23">
        <f t="shared" si="1"/>
        <v>-5000</v>
      </c>
    </row>
    <row r="57" spans="1:17" ht="21" customHeight="1" x14ac:dyDescent="0.25">
      <c r="A57" s="14">
        <v>46</v>
      </c>
      <c r="B57" s="17"/>
      <c r="C57" s="136" t="s">
        <v>457</v>
      </c>
      <c r="D57" s="136"/>
      <c r="E57" s="136"/>
      <c r="F57" s="136"/>
      <c r="G57" s="136"/>
      <c r="H57" s="136"/>
      <c r="I57" s="136"/>
      <c r="J57" s="136"/>
      <c r="K57" s="23"/>
      <c r="L57" s="23">
        <f>5*50</f>
        <v>250</v>
      </c>
      <c r="M57" s="23">
        <f t="shared" si="0"/>
        <v>-250</v>
      </c>
      <c r="N57" s="60"/>
      <c r="O57" s="23">
        <v>0</v>
      </c>
      <c r="P57" s="23">
        <v>0</v>
      </c>
      <c r="Q57" s="23">
        <f t="shared" si="1"/>
        <v>-5000</v>
      </c>
    </row>
    <row r="58" spans="1:17" ht="21" customHeight="1" x14ac:dyDescent="0.25">
      <c r="A58" s="14">
        <v>47</v>
      </c>
      <c r="B58" s="17">
        <v>45250</v>
      </c>
      <c r="C58" s="136" t="s">
        <v>481</v>
      </c>
      <c r="D58" s="136"/>
      <c r="E58" s="136"/>
      <c r="F58" s="136"/>
      <c r="G58" s="136"/>
      <c r="H58" s="136"/>
      <c r="I58" s="136"/>
      <c r="J58" s="136"/>
      <c r="K58" s="23"/>
      <c r="L58" s="23">
        <v>750</v>
      </c>
      <c r="M58" s="23">
        <f t="shared" si="0"/>
        <v>-1000</v>
      </c>
      <c r="N58" s="60"/>
      <c r="O58" s="23">
        <v>0</v>
      </c>
      <c r="P58" s="23">
        <v>0</v>
      </c>
      <c r="Q58" s="23">
        <f t="shared" si="1"/>
        <v>-5000</v>
      </c>
    </row>
    <row r="59" spans="1:17" ht="21" customHeight="1" x14ac:dyDescent="0.25">
      <c r="A59" s="14">
        <v>48</v>
      </c>
      <c r="B59" s="17">
        <v>45281</v>
      </c>
      <c r="C59" s="136" t="s">
        <v>124</v>
      </c>
      <c r="D59" s="136"/>
      <c r="E59" s="136"/>
      <c r="F59" s="136"/>
      <c r="G59" s="136"/>
      <c r="H59" s="136"/>
      <c r="I59" s="136"/>
      <c r="J59" s="136"/>
      <c r="K59" s="23"/>
      <c r="L59" s="23">
        <v>3100</v>
      </c>
      <c r="M59" s="23">
        <f t="shared" si="0"/>
        <v>-4100</v>
      </c>
      <c r="N59" s="60"/>
      <c r="O59" s="23">
        <v>0</v>
      </c>
      <c r="P59" s="23">
        <v>0</v>
      </c>
      <c r="Q59" s="23">
        <f t="shared" si="1"/>
        <v>-5000</v>
      </c>
    </row>
    <row r="60" spans="1:17" ht="21" customHeight="1" x14ac:dyDescent="0.25">
      <c r="A60" s="14">
        <v>49</v>
      </c>
      <c r="B60" s="17">
        <v>45281</v>
      </c>
      <c r="C60" s="136" t="s">
        <v>482</v>
      </c>
      <c r="D60" s="136"/>
      <c r="E60" s="136"/>
      <c r="F60" s="136"/>
      <c r="G60" s="136"/>
      <c r="H60" s="136"/>
      <c r="I60" s="136"/>
      <c r="J60" s="136"/>
      <c r="K60" s="23"/>
      <c r="L60" s="23">
        <v>1000</v>
      </c>
      <c r="M60" s="23">
        <f t="shared" si="0"/>
        <v>-5100</v>
      </c>
      <c r="N60" s="60"/>
      <c r="O60" s="23">
        <v>0</v>
      </c>
      <c r="P60" s="23">
        <v>0</v>
      </c>
      <c r="Q60" s="23">
        <f t="shared" si="1"/>
        <v>-5000</v>
      </c>
    </row>
    <row r="61" spans="1:17" ht="21" customHeight="1" x14ac:dyDescent="0.25">
      <c r="A61" s="14">
        <v>50</v>
      </c>
      <c r="B61" s="17">
        <v>45281</v>
      </c>
      <c r="C61" s="136" t="s">
        <v>483</v>
      </c>
      <c r="D61" s="136"/>
      <c r="E61" s="136"/>
      <c r="F61" s="136"/>
      <c r="G61" s="136"/>
      <c r="H61" s="136"/>
      <c r="I61" s="136"/>
      <c r="J61" s="136"/>
      <c r="K61" s="23"/>
      <c r="L61" s="23">
        <v>300</v>
      </c>
      <c r="M61" s="23">
        <f t="shared" si="0"/>
        <v>-5400</v>
      </c>
      <c r="N61" s="60"/>
      <c r="O61" s="23">
        <v>0</v>
      </c>
      <c r="P61" s="23">
        <v>0</v>
      </c>
      <c r="Q61" s="23">
        <f t="shared" si="1"/>
        <v>-5000</v>
      </c>
    </row>
    <row r="62" spans="1:17" ht="21" customHeight="1" x14ac:dyDescent="0.25">
      <c r="A62" s="14">
        <v>51</v>
      </c>
      <c r="B62" s="17">
        <v>45281</v>
      </c>
      <c r="C62" s="136" t="s">
        <v>485</v>
      </c>
      <c r="D62" s="136"/>
      <c r="E62" s="136"/>
      <c r="F62" s="136"/>
      <c r="G62" s="136"/>
      <c r="H62" s="136"/>
      <c r="I62" s="136"/>
      <c r="J62" s="136"/>
      <c r="K62" s="23">
        <v>8500</v>
      </c>
      <c r="L62" s="23"/>
      <c r="M62" s="23">
        <f t="shared" si="0"/>
        <v>3100</v>
      </c>
      <c r="N62" s="60"/>
      <c r="O62" s="23">
        <v>0</v>
      </c>
      <c r="P62" s="23">
        <v>0</v>
      </c>
      <c r="Q62" s="23">
        <f t="shared" si="1"/>
        <v>-5000</v>
      </c>
    </row>
    <row r="63" spans="1:17" ht="21" customHeight="1" x14ac:dyDescent="0.25">
      <c r="A63" s="14">
        <v>52</v>
      </c>
      <c r="B63" s="17">
        <v>45286</v>
      </c>
      <c r="C63" s="136" t="s">
        <v>124</v>
      </c>
      <c r="D63" s="136"/>
      <c r="E63" s="136"/>
      <c r="F63" s="136"/>
      <c r="G63" s="136"/>
      <c r="H63" s="136"/>
      <c r="I63" s="136"/>
      <c r="J63" s="136"/>
      <c r="K63" s="23"/>
      <c r="L63" s="23">
        <v>300</v>
      </c>
      <c r="M63" s="23">
        <f t="shared" si="0"/>
        <v>2800</v>
      </c>
      <c r="N63" s="60"/>
      <c r="O63" s="23">
        <v>0</v>
      </c>
      <c r="P63" s="23">
        <v>0</v>
      </c>
      <c r="Q63" s="23">
        <f t="shared" si="1"/>
        <v>-5000</v>
      </c>
    </row>
    <row r="64" spans="1:17" ht="21" customHeight="1" x14ac:dyDescent="0.25">
      <c r="A64" s="14">
        <v>53</v>
      </c>
      <c r="B64" s="17">
        <v>45349</v>
      </c>
      <c r="C64" s="136" t="s">
        <v>124</v>
      </c>
      <c r="D64" s="136"/>
      <c r="E64" s="136"/>
      <c r="F64" s="136"/>
      <c r="G64" s="136"/>
      <c r="H64" s="136"/>
      <c r="I64" s="136"/>
      <c r="J64" s="136"/>
      <c r="K64" s="23"/>
      <c r="L64" s="23">
        <v>150</v>
      </c>
      <c r="M64" s="23">
        <f t="shared" si="0"/>
        <v>2650</v>
      </c>
      <c r="N64" s="60"/>
      <c r="O64" s="23">
        <v>0</v>
      </c>
      <c r="P64" s="23">
        <v>0</v>
      </c>
      <c r="Q64" s="23">
        <f t="shared" si="1"/>
        <v>-5000</v>
      </c>
    </row>
    <row r="65" spans="1:17" ht="21" customHeight="1" x14ac:dyDescent="0.25">
      <c r="A65" s="14">
        <v>54</v>
      </c>
      <c r="B65" s="17">
        <v>45349</v>
      </c>
      <c r="C65" s="136" t="s">
        <v>110</v>
      </c>
      <c r="D65" s="136"/>
      <c r="E65" s="136"/>
      <c r="F65" s="136"/>
      <c r="G65" s="136"/>
      <c r="H65" s="136"/>
      <c r="I65" s="136"/>
      <c r="J65" s="136"/>
      <c r="K65" s="23"/>
      <c r="L65" s="23">
        <v>300</v>
      </c>
      <c r="M65" s="23">
        <f t="shared" si="0"/>
        <v>2350</v>
      </c>
      <c r="N65" s="60"/>
      <c r="O65" s="23">
        <v>0</v>
      </c>
      <c r="P65" s="23">
        <v>0</v>
      </c>
      <c r="Q65" s="23">
        <f t="shared" si="1"/>
        <v>-5000</v>
      </c>
    </row>
    <row r="66" spans="1:17" ht="21" customHeight="1" x14ac:dyDescent="0.25">
      <c r="A66" s="14">
        <v>55</v>
      </c>
      <c r="B66" s="17">
        <v>45379</v>
      </c>
      <c r="C66" s="136" t="s">
        <v>540</v>
      </c>
      <c r="D66" s="136"/>
      <c r="E66" s="136"/>
      <c r="F66" s="136"/>
      <c r="G66" s="136"/>
      <c r="H66" s="136"/>
      <c r="I66" s="136"/>
      <c r="J66" s="136"/>
      <c r="K66" s="23"/>
      <c r="L66" s="23">
        <v>1200</v>
      </c>
      <c r="M66" s="23">
        <f t="shared" si="0"/>
        <v>1150</v>
      </c>
      <c r="N66" s="60"/>
      <c r="O66" s="23">
        <v>0</v>
      </c>
      <c r="P66" s="23">
        <v>0</v>
      </c>
      <c r="Q66" s="23">
        <f t="shared" si="1"/>
        <v>-5000</v>
      </c>
    </row>
    <row r="67" spans="1:17" ht="21" customHeight="1" x14ac:dyDescent="0.25">
      <c r="A67" s="14">
        <v>56</v>
      </c>
      <c r="B67" s="17">
        <v>45433</v>
      </c>
      <c r="C67" s="136" t="s">
        <v>580</v>
      </c>
      <c r="D67" s="136"/>
      <c r="E67" s="136"/>
      <c r="F67" s="136"/>
      <c r="G67" s="136"/>
      <c r="H67" s="136"/>
      <c r="I67" s="136"/>
      <c r="J67" s="136"/>
      <c r="K67" s="23">
        <v>2500</v>
      </c>
      <c r="L67" s="23">
        <v>0</v>
      </c>
      <c r="M67" s="23">
        <f t="shared" si="0"/>
        <v>3650</v>
      </c>
      <c r="N67" s="60"/>
      <c r="O67" s="23">
        <v>0</v>
      </c>
      <c r="P67" s="23">
        <v>0</v>
      </c>
      <c r="Q67" s="23">
        <f t="shared" si="1"/>
        <v>-5000</v>
      </c>
    </row>
    <row r="68" spans="1:17" ht="31.8" customHeight="1" x14ac:dyDescent="0.25">
      <c r="A68" s="14">
        <v>57</v>
      </c>
      <c r="B68" s="17">
        <v>45439</v>
      </c>
      <c r="C68" s="137" t="s">
        <v>581</v>
      </c>
      <c r="D68" s="137"/>
      <c r="E68" s="137"/>
      <c r="F68" s="137"/>
      <c r="G68" s="137"/>
      <c r="H68" s="137"/>
      <c r="I68" s="137"/>
      <c r="J68" s="137"/>
      <c r="K68" s="23">
        <v>0</v>
      </c>
      <c r="L68" s="23">
        <v>7213</v>
      </c>
      <c r="M68" s="23">
        <f t="shared" si="0"/>
        <v>-3563</v>
      </c>
      <c r="N68" s="60"/>
      <c r="O68" s="23">
        <v>0</v>
      </c>
      <c r="P68" s="23">
        <v>0</v>
      </c>
      <c r="Q68" s="23">
        <f t="shared" si="1"/>
        <v>-5000</v>
      </c>
    </row>
    <row r="69" spans="1:17" ht="40.799999999999997" customHeight="1" x14ac:dyDescent="0.25">
      <c r="A69" s="14">
        <v>58</v>
      </c>
      <c r="B69" s="17">
        <v>45558</v>
      </c>
      <c r="C69" s="137" t="s">
        <v>656</v>
      </c>
      <c r="D69" s="137"/>
      <c r="E69" s="137"/>
      <c r="F69" s="137"/>
      <c r="G69" s="137"/>
      <c r="H69" s="137"/>
      <c r="I69" s="137"/>
      <c r="J69" s="137"/>
      <c r="K69" s="23">
        <f>2400+2600+2500+3300+4000+1000</f>
        <v>15800</v>
      </c>
      <c r="L69" s="23">
        <v>0</v>
      </c>
      <c r="M69" s="23">
        <f t="shared" si="0"/>
        <v>12237</v>
      </c>
      <c r="N69" s="60"/>
      <c r="O69" s="23">
        <v>0</v>
      </c>
      <c r="P69" s="23">
        <v>0</v>
      </c>
      <c r="Q69" s="23">
        <f t="shared" si="1"/>
        <v>-5000</v>
      </c>
    </row>
    <row r="70" spans="1:17" ht="40.799999999999997" customHeight="1" x14ac:dyDescent="0.25">
      <c r="A70" s="14">
        <v>59</v>
      </c>
      <c r="B70" s="17">
        <v>45558</v>
      </c>
      <c r="C70" s="137" t="s">
        <v>657</v>
      </c>
      <c r="D70" s="137"/>
      <c r="E70" s="137"/>
      <c r="F70" s="137"/>
      <c r="G70" s="137"/>
      <c r="H70" s="137"/>
      <c r="I70" s="137"/>
      <c r="J70" s="137"/>
      <c r="K70" s="23"/>
      <c r="L70" s="23">
        <f>2200+1600+220+1000+10000</f>
        <v>15020</v>
      </c>
      <c r="M70" s="23">
        <f t="shared" si="0"/>
        <v>-2783</v>
      </c>
      <c r="N70" s="60"/>
      <c r="O70" s="23">
        <v>0</v>
      </c>
      <c r="P70" s="23">
        <v>0</v>
      </c>
      <c r="Q70" s="23">
        <f t="shared" si="1"/>
        <v>-5000</v>
      </c>
    </row>
    <row r="71" spans="1:17" ht="21" customHeight="1" x14ac:dyDescent="0.25">
      <c r="A71" s="14">
        <v>60</v>
      </c>
      <c r="B71" s="17">
        <v>45591</v>
      </c>
      <c r="C71" s="136" t="s">
        <v>682</v>
      </c>
      <c r="D71" s="136"/>
      <c r="E71" s="136"/>
      <c r="F71" s="136"/>
      <c r="G71" s="136"/>
      <c r="H71" s="136"/>
      <c r="I71" s="136"/>
      <c r="J71" s="136"/>
      <c r="K71" s="23">
        <v>2600</v>
      </c>
      <c r="L71" s="23">
        <v>0</v>
      </c>
      <c r="M71" s="23">
        <f t="shared" si="0"/>
        <v>-183</v>
      </c>
      <c r="N71" s="60"/>
      <c r="O71" s="23">
        <v>0</v>
      </c>
      <c r="P71" s="23">
        <v>0</v>
      </c>
      <c r="Q71" s="23">
        <f t="shared" si="1"/>
        <v>-5000</v>
      </c>
    </row>
    <row r="72" spans="1:17" ht="21" customHeight="1" x14ac:dyDescent="0.25">
      <c r="A72" s="14">
        <v>61</v>
      </c>
      <c r="B72" s="17">
        <v>45591</v>
      </c>
      <c r="C72" s="136" t="s">
        <v>683</v>
      </c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226</v>
      </c>
      <c r="M72" s="23">
        <f t="shared" si="0"/>
        <v>-409</v>
      </c>
      <c r="N72" s="60"/>
      <c r="O72" s="23">
        <v>0</v>
      </c>
      <c r="P72" s="23">
        <v>0</v>
      </c>
      <c r="Q72" s="23">
        <f t="shared" si="1"/>
        <v>-5000</v>
      </c>
    </row>
    <row r="73" spans="1:17" ht="21" customHeight="1" x14ac:dyDescent="0.25">
      <c r="A73" s="14">
        <v>62</v>
      </c>
      <c r="B73" s="17"/>
      <c r="C73" s="136" t="s">
        <v>684</v>
      </c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1500</v>
      </c>
      <c r="M73" s="23">
        <f t="shared" si="0"/>
        <v>-1909</v>
      </c>
      <c r="N73" s="60"/>
      <c r="O73" s="23">
        <v>0</v>
      </c>
      <c r="P73" s="23">
        <v>0</v>
      </c>
      <c r="Q73" s="23">
        <f t="shared" si="1"/>
        <v>-5000</v>
      </c>
    </row>
    <row r="74" spans="1:17" ht="21" customHeight="1" x14ac:dyDescent="0.25">
      <c r="A74" s="14">
        <v>63</v>
      </c>
      <c r="B74" s="17">
        <v>45658</v>
      </c>
      <c r="C74" s="136" t="s">
        <v>764</v>
      </c>
      <c r="D74" s="136"/>
      <c r="E74" s="136"/>
      <c r="F74" s="136"/>
      <c r="G74" s="136"/>
      <c r="H74" s="136"/>
      <c r="I74" s="136"/>
      <c r="J74" s="136"/>
      <c r="K74" s="23"/>
      <c r="L74" s="23">
        <f>113+75+113</f>
        <v>301</v>
      </c>
      <c r="M74" s="23">
        <f t="shared" si="0"/>
        <v>-2210</v>
      </c>
      <c r="N74" s="60"/>
      <c r="O74" s="23">
        <v>0</v>
      </c>
      <c r="P74" s="23">
        <v>0</v>
      </c>
      <c r="Q74" s="23">
        <f t="shared" si="1"/>
        <v>-5000</v>
      </c>
    </row>
    <row r="75" spans="1:17" ht="21" customHeight="1" x14ac:dyDescent="0.25">
      <c r="A75" s="14">
        <v>64</v>
      </c>
      <c r="B75" s="17">
        <v>45692</v>
      </c>
      <c r="C75" s="136" t="s">
        <v>847</v>
      </c>
      <c r="D75" s="136"/>
      <c r="E75" s="136"/>
      <c r="F75" s="136"/>
      <c r="G75" s="136"/>
      <c r="H75" s="136"/>
      <c r="I75" s="136"/>
      <c r="J75" s="136"/>
      <c r="K75" s="23"/>
      <c r="L75" s="23">
        <f>225+113</f>
        <v>338</v>
      </c>
      <c r="M75" s="23">
        <f t="shared" ref="M75:M108" si="2">(K75-L75+M74)</f>
        <v>-2548</v>
      </c>
      <c r="N75" s="60"/>
      <c r="O75" s="23">
        <v>0</v>
      </c>
      <c r="P75" s="23">
        <v>0</v>
      </c>
      <c r="Q75" s="23">
        <f t="shared" ref="Q75:Q108" si="3">O75-P75+Q74</f>
        <v>-5000</v>
      </c>
    </row>
    <row r="76" spans="1:17" ht="21" customHeight="1" x14ac:dyDescent="0.25">
      <c r="A76" s="14">
        <v>65</v>
      </c>
      <c r="B76" s="17">
        <v>45692</v>
      </c>
      <c r="C76" s="136" t="s">
        <v>799</v>
      </c>
      <c r="D76" s="136"/>
      <c r="E76" s="136"/>
      <c r="F76" s="136"/>
      <c r="G76" s="136"/>
      <c r="H76" s="136"/>
      <c r="I76" s="136"/>
      <c r="J76" s="136"/>
      <c r="K76" s="23"/>
      <c r="L76" s="23">
        <v>113</v>
      </c>
      <c r="M76" s="23">
        <f t="shared" si="2"/>
        <v>-2661</v>
      </c>
      <c r="N76" s="60"/>
      <c r="O76" s="23">
        <v>0</v>
      </c>
      <c r="P76" s="23">
        <v>0</v>
      </c>
      <c r="Q76" s="23">
        <f t="shared" si="3"/>
        <v>-5000</v>
      </c>
    </row>
    <row r="77" spans="1:17" ht="21" customHeight="1" x14ac:dyDescent="0.25">
      <c r="A77" s="14">
        <v>66</v>
      </c>
      <c r="B77" s="17">
        <v>45717</v>
      </c>
      <c r="C77" s="136" t="s">
        <v>826</v>
      </c>
      <c r="D77" s="136"/>
      <c r="E77" s="136"/>
      <c r="F77" s="136"/>
      <c r="G77" s="136"/>
      <c r="H77" s="136"/>
      <c r="I77" s="136"/>
      <c r="J77" s="136"/>
      <c r="K77" s="23"/>
      <c r="L77" s="23">
        <f>113+113+113+225+225</f>
        <v>789</v>
      </c>
      <c r="M77" s="23">
        <f t="shared" si="2"/>
        <v>-3450</v>
      </c>
      <c r="N77" s="60"/>
      <c r="O77" s="23">
        <v>0</v>
      </c>
      <c r="P77" s="23">
        <v>0</v>
      </c>
      <c r="Q77" s="23">
        <f t="shared" si="3"/>
        <v>-5000</v>
      </c>
    </row>
    <row r="78" spans="1:17" ht="21" customHeight="1" x14ac:dyDescent="0.25">
      <c r="A78" s="14">
        <v>67</v>
      </c>
      <c r="B78" s="17">
        <v>45739</v>
      </c>
      <c r="C78" s="136" t="s">
        <v>848</v>
      </c>
      <c r="D78" s="136"/>
      <c r="E78" s="136"/>
      <c r="F78" s="136"/>
      <c r="G78" s="136"/>
      <c r="H78" s="136"/>
      <c r="I78" s="136"/>
      <c r="J78" s="136"/>
      <c r="K78" s="23"/>
      <c r="L78" s="23">
        <v>339</v>
      </c>
      <c r="M78" s="23">
        <f t="shared" si="2"/>
        <v>-3789</v>
      </c>
      <c r="N78" s="60"/>
      <c r="O78" s="23">
        <v>0</v>
      </c>
      <c r="P78" s="23">
        <v>0</v>
      </c>
      <c r="Q78" s="23">
        <f t="shared" si="3"/>
        <v>-5000</v>
      </c>
    </row>
    <row r="79" spans="1:17" ht="21" customHeight="1" x14ac:dyDescent="0.25">
      <c r="A79" s="14">
        <v>68</v>
      </c>
      <c r="B79" s="17">
        <v>45743</v>
      </c>
      <c r="C79" s="136" t="s">
        <v>849</v>
      </c>
      <c r="D79" s="136"/>
      <c r="E79" s="136"/>
      <c r="F79" s="136"/>
      <c r="G79" s="136"/>
      <c r="H79" s="136"/>
      <c r="I79" s="136"/>
      <c r="J79" s="136"/>
      <c r="K79" s="23"/>
      <c r="L79" s="23">
        <v>188</v>
      </c>
      <c r="M79" s="23">
        <f t="shared" si="2"/>
        <v>-3977</v>
      </c>
      <c r="N79" s="60"/>
      <c r="O79" s="23">
        <v>0</v>
      </c>
      <c r="P79" s="23">
        <v>0</v>
      </c>
      <c r="Q79" s="23">
        <f t="shared" si="3"/>
        <v>-5000</v>
      </c>
    </row>
    <row r="80" spans="1:17" ht="21" customHeight="1" x14ac:dyDescent="0.25">
      <c r="A80" s="14">
        <v>69</v>
      </c>
      <c r="B80" s="17"/>
      <c r="C80" s="136" t="s">
        <v>850</v>
      </c>
      <c r="D80" s="136"/>
      <c r="E80" s="136"/>
      <c r="F80" s="136"/>
      <c r="G80" s="136"/>
      <c r="H80" s="136"/>
      <c r="I80" s="136"/>
      <c r="J80" s="136"/>
      <c r="K80" s="23">
        <v>2400</v>
      </c>
      <c r="L80" s="23"/>
      <c r="M80" s="23">
        <f t="shared" si="2"/>
        <v>-1577</v>
      </c>
      <c r="N80" s="60"/>
      <c r="O80" s="23">
        <v>0</v>
      </c>
      <c r="P80" s="23">
        <v>0</v>
      </c>
      <c r="Q80" s="23">
        <f t="shared" si="3"/>
        <v>-5000</v>
      </c>
    </row>
    <row r="81" spans="1:17" ht="21" customHeight="1" x14ac:dyDescent="0.25">
      <c r="A81" s="14">
        <v>70</v>
      </c>
      <c r="B81" s="17">
        <v>45766</v>
      </c>
      <c r="C81" s="136" t="s">
        <v>871</v>
      </c>
      <c r="D81" s="136"/>
      <c r="E81" s="136"/>
      <c r="F81" s="136"/>
      <c r="G81" s="136"/>
      <c r="H81" s="136"/>
      <c r="I81" s="136"/>
      <c r="J81" s="136"/>
      <c r="K81" s="23"/>
      <c r="L81" s="23">
        <v>113</v>
      </c>
      <c r="M81" s="23">
        <f t="shared" si="2"/>
        <v>-1690</v>
      </c>
      <c r="N81" s="60"/>
      <c r="O81" s="23">
        <v>0</v>
      </c>
      <c r="P81" s="23">
        <v>0</v>
      </c>
      <c r="Q81" s="23">
        <f t="shared" si="3"/>
        <v>-5000</v>
      </c>
    </row>
    <row r="82" spans="1:17" ht="21" customHeight="1" x14ac:dyDescent="0.25">
      <c r="A82" s="14">
        <v>71</v>
      </c>
      <c r="B82" s="17">
        <v>45785</v>
      </c>
      <c r="C82" s="136" t="s">
        <v>879</v>
      </c>
      <c r="D82" s="136"/>
      <c r="E82" s="136"/>
      <c r="F82" s="136"/>
      <c r="G82" s="136"/>
      <c r="H82" s="136"/>
      <c r="I82" s="136"/>
      <c r="J82" s="136"/>
      <c r="K82" s="23"/>
      <c r="L82" s="23">
        <v>413</v>
      </c>
      <c r="M82" s="23">
        <f t="shared" si="2"/>
        <v>-2103</v>
      </c>
      <c r="N82" s="60"/>
      <c r="O82" s="23">
        <v>0</v>
      </c>
      <c r="P82" s="23">
        <v>0</v>
      </c>
      <c r="Q82" s="23">
        <f t="shared" si="3"/>
        <v>-5000</v>
      </c>
    </row>
    <row r="83" spans="1:17" ht="21" customHeight="1" x14ac:dyDescent="0.25">
      <c r="A83" s="14">
        <v>72</v>
      </c>
      <c r="B83" s="17">
        <v>45785</v>
      </c>
      <c r="C83" s="136" t="s">
        <v>871</v>
      </c>
      <c r="D83" s="136"/>
      <c r="E83" s="136"/>
      <c r="F83" s="136"/>
      <c r="G83" s="136"/>
      <c r="H83" s="136"/>
      <c r="I83" s="136"/>
      <c r="J83" s="136"/>
      <c r="K83" s="23"/>
      <c r="L83" s="23">
        <v>113</v>
      </c>
      <c r="M83" s="23">
        <f t="shared" si="2"/>
        <v>-2216</v>
      </c>
      <c r="N83" s="60"/>
      <c r="O83" s="23">
        <v>0</v>
      </c>
      <c r="P83" s="23">
        <v>0</v>
      </c>
      <c r="Q83" s="23">
        <f t="shared" si="3"/>
        <v>-5000</v>
      </c>
    </row>
    <row r="84" spans="1:17" ht="21" customHeight="1" x14ac:dyDescent="0.25">
      <c r="A84" s="14">
        <v>73</v>
      </c>
      <c r="B84" s="17">
        <v>45795</v>
      </c>
      <c r="C84" s="136" t="s">
        <v>901</v>
      </c>
      <c r="D84" s="136"/>
      <c r="E84" s="136"/>
      <c r="F84" s="136"/>
      <c r="G84" s="136"/>
      <c r="H84" s="136"/>
      <c r="I84" s="136"/>
      <c r="J84" s="136"/>
      <c r="K84" s="23">
        <v>3500</v>
      </c>
      <c r="L84" s="23"/>
      <c r="M84" s="23">
        <f t="shared" si="2"/>
        <v>1284</v>
      </c>
      <c r="N84" s="60"/>
      <c r="O84" s="23">
        <v>0</v>
      </c>
      <c r="P84" s="23">
        <v>0</v>
      </c>
      <c r="Q84" s="23">
        <f t="shared" si="3"/>
        <v>-5000</v>
      </c>
    </row>
    <row r="85" spans="1:17" ht="21" customHeight="1" x14ac:dyDescent="0.25">
      <c r="A85" s="14">
        <v>74</v>
      </c>
      <c r="B85" s="17">
        <v>45796</v>
      </c>
      <c r="C85" s="136" t="s">
        <v>902</v>
      </c>
      <c r="D85" s="136"/>
      <c r="E85" s="136"/>
      <c r="F85" s="136"/>
      <c r="G85" s="136"/>
      <c r="H85" s="136"/>
      <c r="I85" s="136"/>
      <c r="J85" s="136"/>
      <c r="K85" s="23"/>
      <c r="L85" s="23">
        <f>1100+550</f>
        <v>1650</v>
      </c>
      <c r="M85" s="23">
        <f t="shared" si="2"/>
        <v>-366</v>
      </c>
      <c r="N85" s="60"/>
      <c r="O85" s="23">
        <v>0</v>
      </c>
      <c r="P85" s="23">
        <v>0</v>
      </c>
      <c r="Q85" s="23">
        <f t="shared" si="3"/>
        <v>-5000</v>
      </c>
    </row>
    <row r="86" spans="1:17" ht="21" customHeight="1" x14ac:dyDescent="0.25">
      <c r="A86" s="14">
        <v>75</v>
      </c>
      <c r="B86" s="17">
        <v>45796</v>
      </c>
      <c r="C86" s="136" t="s">
        <v>903</v>
      </c>
      <c r="D86" s="136"/>
      <c r="E86" s="136"/>
      <c r="F86" s="136"/>
      <c r="G86" s="136"/>
      <c r="H86" s="136"/>
      <c r="I86" s="136"/>
      <c r="J86" s="136"/>
      <c r="K86" s="23"/>
      <c r="L86" s="23">
        <v>113</v>
      </c>
      <c r="M86" s="23">
        <f t="shared" si="2"/>
        <v>-479</v>
      </c>
      <c r="N86" s="60"/>
      <c r="O86" s="23">
        <v>0</v>
      </c>
      <c r="P86" s="23">
        <v>0</v>
      </c>
      <c r="Q86" s="23">
        <f t="shared" si="3"/>
        <v>-5000</v>
      </c>
    </row>
    <row r="87" spans="1:17" ht="21" customHeight="1" x14ac:dyDescent="0.25">
      <c r="A87" s="14">
        <v>76</v>
      </c>
      <c r="B87" s="17">
        <v>45897</v>
      </c>
      <c r="C87" s="136" t="s">
        <v>991</v>
      </c>
      <c r="D87" s="136"/>
      <c r="E87" s="136"/>
      <c r="F87" s="136"/>
      <c r="G87" s="136"/>
      <c r="H87" s="136"/>
      <c r="I87" s="136"/>
      <c r="J87" s="136"/>
      <c r="K87" s="23"/>
      <c r="L87" s="23">
        <v>150</v>
      </c>
      <c r="M87" s="23">
        <f t="shared" si="2"/>
        <v>-629</v>
      </c>
      <c r="N87" s="60"/>
      <c r="O87" s="23">
        <v>0</v>
      </c>
      <c r="P87" s="23">
        <v>0</v>
      </c>
      <c r="Q87" s="23">
        <f t="shared" si="3"/>
        <v>-5000</v>
      </c>
    </row>
    <row r="88" spans="1:17" ht="21" customHeight="1" x14ac:dyDescent="0.25">
      <c r="A88" s="14">
        <v>77</v>
      </c>
      <c r="B88" s="17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-629</v>
      </c>
      <c r="N88" s="60"/>
      <c r="O88" s="23">
        <v>0</v>
      </c>
      <c r="P88" s="23">
        <v>0</v>
      </c>
      <c r="Q88" s="23">
        <f t="shared" si="3"/>
        <v>-5000</v>
      </c>
    </row>
    <row r="89" spans="1:17" ht="21" customHeight="1" x14ac:dyDescent="0.25">
      <c r="A89" s="14">
        <v>78</v>
      </c>
      <c r="B89" s="17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-629</v>
      </c>
      <c r="N89" s="60"/>
      <c r="O89" s="23">
        <v>0</v>
      </c>
      <c r="P89" s="23">
        <v>0</v>
      </c>
      <c r="Q89" s="23">
        <f t="shared" si="3"/>
        <v>-5000</v>
      </c>
    </row>
    <row r="90" spans="1:17" ht="21" customHeight="1" x14ac:dyDescent="0.25">
      <c r="A90" s="14">
        <v>79</v>
      </c>
      <c r="B90" s="17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-629</v>
      </c>
      <c r="N90" s="60"/>
      <c r="O90" s="23">
        <v>0</v>
      </c>
      <c r="P90" s="23">
        <v>0</v>
      </c>
      <c r="Q90" s="23">
        <f t="shared" si="3"/>
        <v>-5000</v>
      </c>
    </row>
    <row r="91" spans="1:17" ht="21" customHeight="1" x14ac:dyDescent="0.25">
      <c r="A91" s="14">
        <v>80</v>
      </c>
      <c r="B91" s="17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-629</v>
      </c>
      <c r="N91" s="60"/>
      <c r="O91" s="23">
        <v>0</v>
      </c>
      <c r="P91" s="23">
        <v>0</v>
      </c>
      <c r="Q91" s="23">
        <f t="shared" si="3"/>
        <v>-5000</v>
      </c>
    </row>
    <row r="92" spans="1:17" ht="21" customHeight="1" x14ac:dyDescent="0.25">
      <c r="A92" s="14">
        <v>81</v>
      </c>
      <c r="B92" s="17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-629</v>
      </c>
      <c r="N92" s="60"/>
      <c r="O92" s="23">
        <v>0</v>
      </c>
      <c r="P92" s="23">
        <v>0</v>
      </c>
      <c r="Q92" s="23">
        <f t="shared" si="3"/>
        <v>-5000</v>
      </c>
    </row>
    <row r="93" spans="1:17" ht="21" customHeight="1" x14ac:dyDescent="0.25">
      <c r="A93" s="14">
        <v>82</v>
      </c>
      <c r="B93" s="17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-629</v>
      </c>
      <c r="N93" s="60"/>
      <c r="O93" s="23">
        <v>0</v>
      </c>
      <c r="P93" s="23">
        <v>0</v>
      </c>
      <c r="Q93" s="23">
        <f t="shared" si="3"/>
        <v>-5000</v>
      </c>
    </row>
    <row r="94" spans="1:17" ht="21" customHeight="1" x14ac:dyDescent="0.25">
      <c r="A94" s="14">
        <v>83</v>
      </c>
      <c r="B94" s="17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-629</v>
      </c>
      <c r="N94" s="60"/>
      <c r="O94" s="23">
        <v>0</v>
      </c>
      <c r="P94" s="23">
        <v>0</v>
      </c>
      <c r="Q94" s="23">
        <f t="shared" si="3"/>
        <v>-5000</v>
      </c>
    </row>
    <row r="95" spans="1:17" ht="21" customHeight="1" x14ac:dyDescent="0.25">
      <c r="A95" s="14">
        <v>84</v>
      </c>
      <c r="B95" s="17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-629</v>
      </c>
      <c r="N95" s="60"/>
      <c r="O95" s="23">
        <v>0</v>
      </c>
      <c r="P95" s="23">
        <v>0</v>
      </c>
      <c r="Q95" s="23">
        <f t="shared" si="3"/>
        <v>-5000</v>
      </c>
    </row>
    <row r="96" spans="1:17" ht="21" customHeight="1" x14ac:dyDescent="0.25">
      <c r="A96" s="14">
        <v>85</v>
      </c>
      <c r="B96" s="17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-629</v>
      </c>
      <c r="N96" s="60"/>
      <c r="O96" s="23">
        <v>0</v>
      </c>
      <c r="P96" s="23">
        <v>0</v>
      </c>
      <c r="Q96" s="23">
        <f t="shared" si="3"/>
        <v>-5000</v>
      </c>
    </row>
    <row r="97" spans="1:17" ht="21" customHeight="1" x14ac:dyDescent="0.25">
      <c r="A97" s="14">
        <v>86</v>
      </c>
      <c r="B97" s="17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-629</v>
      </c>
      <c r="N97" s="60"/>
      <c r="O97" s="23">
        <v>0</v>
      </c>
      <c r="P97" s="23">
        <v>0</v>
      </c>
      <c r="Q97" s="23">
        <f t="shared" si="3"/>
        <v>-5000</v>
      </c>
    </row>
    <row r="98" spans="1:17" ht="21" customHeight="1" x14ac:dyDescent="0.25">
      <c r="A98" s="14">
        <v>87</v>
      </c>
      <c r="B98" s="17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-629</v>
      </c>
      <c r="N98" s="60"/>
      <c r="O98" s="23">
        <v>0</v>
      </c>
      <c r="P98" s="23">
        <v>0</v>
      </c>
      <c r="Q98" s="23">
        <f t="shared" si="3"/>
        <v>-5000</v>
      </c>
    </row>
    <row r="99" spans="1:17" ht="21" customHeight="1" x14ac:dyDescent="0.25">
      <c r="A99" s="14">
        <v>88</v>
      </c>
      <c r="B99" s="17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-629</v>
      </c>
      <c r="N99" s="60"/>
      <c r="O99" s="23">
        <v>0</v>
      </c>
      <c r="P99" s="23">
        <v>0</v>
      </c>
      <c r="Q99" s="23">
        <f t="shared" si="3"/>
        <v>-5000</v>
      </c>
    </row>
    <row r="100" spans="1:17" ht="21" customHeight="1" x14ac:dyDescent="0.25">
      <c r="A100" s="14">
        <v>89</v>
      </c>
      <c r="B100" s="17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-629</v>
      </c>
      <c r="N100" s="60"/>
      <c r="O100" s="23">
        <v>0</v>
      </c>
      <c r="P100" s="23">
        <v>0</v>
      </c>
      <c r="Q100" s="23">
        <f t="shared" si="3"/>
        <v>-5000</v>
      </c>
    </row>
    <row r="101" spans="1:17" ht="21" customHeight="1" x14ac:dyDescent="0.25">
      <c r="A101" s="14">
        <v>90</v>
      </c>
      <c r="B101" s="17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-629</v>
      </c>
      <c r="N101" s="60"/>
      <c r="O101" s="23">
        <v>0</v>
      </c>
      <c r="P101" s="23">
        <v>0</v>
      </c>
      <c r="Q101" s="23">
        <f t="shared" si="3"/>
        <v>-5000</v>
      </c>
    </row>
    <row r="102" spans="1:17" ht="21" customHeight="1" x14ac:dyDescent="0.25">
      <c r="A102" s="14">
        <v>91</v>
      </c>
      <c r="B102" s="17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-629</v>
      </c>
      <c r="N102" s="60"/>
      <c r="O102" s="23">
        <v>0</v>
      </c>
      <c r="P102" s="23">
        <v>0</v>
      </c>
      <c r="Q102" s="23">
        <f t="shared" si="3"/>
        <v>-5000</v>
      </c>
    </row>
    <row r="103" spans="1:17" ht="21" customHeight="1" x14ac:dyDescent="0.25">
      <c r="A103" s="14">
        <v>92</v>
      </c>
      <c r="B103" s="17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-629</v>
      </c>
      <c r="N103" s="60"/>
      <c r="O103" s="23">
        <v>0</v>
      </c>
      <c r="P103" s="23">
        <v>0</v>
      </c>
      <c r="Q103" s="23">
        <f t="shared" si="3"/>
        <v>-5000</v>
      </c>
    </row>
    <row r="104" spans="1:17" ht="21" customHeight="1" x14ac:dyDescent="0.25">
      <c r="A104" s="14">
        <v>93</v>
      </c>
      <c r="B104" s="17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-629</v>
      </c>
      <c r="N104" s="60"/>
      <c r="O104" s="23">
        <v>0</v>
      </c>
      <c r="P104" s="23">
        <v>0</v>
      </c>
      <c r="Q104" s="23">
        <f t="shared" si="3"/>
        <v>-5000</v>
      </c>
    </row>
    <row r="105" spans="1:17" ht="21" customHeight="1" x14ac:dyDescent="0.25">
      <c r="A105" s="14">
        <v>94</v>
      </c>
      <c r="B105" s="17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-629</v>
      </c>
      <c r="N105" s="60"/>
      <c r="O105" s="23">
        <v>0</v>
      </c>
      <c r="P105" s="23">
        <v>0</v>
      </c>
      <c r="Q105" s="23">
        <f t="shared" si="3"/>
        <v>-5000</v>
      </c>
    </row>
    <row r="106" spans="1:17" ht="21" customHeight="1" x14ac:dyDescent="0.25">
      <c r="A106" s="14">
        <v>95</v>
      </c>
      <c r="B106" s="17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-629</v>
      </c>
      <c r="N106" s="60"/>
      <c r="O106" s="23">
        <v>0</v>
      </c>
      <c r="P106" s="23">
        <v>0</v>
      </c>
      <c r="Q106" s="23">
        <f t="shared" si="3"/>
        <v>-5000</v>
      </c>
    </row>
    <row r="107" spans="1:17" ht="21" customHeight="1" x14ac:dyDescent="0.25">
      <c r="A107" s="14">
        <v>96</v>
      </c>
      <c r="B107" s="17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-629</v>
      </c>
      <c r="N107" s="60"/>
      <c r="O107" s="23">
        <v>0</v>
      </c>
      <c r="P107" s="23">
        <v>0</v>
      </c>
      <c r="Q107" s="23">
        <f t="shared" si="3"/>
        <v>-5000</v>
      </c>
    </row>
    <row r="108" spans="1:17" ht="21" customHeight="1" x14ac:dyDescent="0.25">
      <c r="A108" s="14">
        <v>97</v>
      </c>
      <c r="B108" s="17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-629</v>
      </c>
      <c r="N108" s="60"/>
      <c r="O108" s="23">
        <v>0</v>
      </c>
      <c r="P108" s="23">
        <v>0</v>
      </c>
      <c r="Q108" s="23">
        <f t="shared" si="3"/>
        <v>-5000</v>
      </c>
    </row>
  </sheetData>
  <mergeCells count="109">
    <mergeCell ref="O8:O9"/>
    <mergeCell ref="P8:P9"/>
    <mergeCell ref="Q8:Q9"/>
    <mergeCell ref="O10:Q10"/>
    <mergeCell ref="K10:M10"/>
    <mergeCell ref="K2:Q6"/>
    <mergeCell ref="C105:J105"/>
    <mergeCell ref="C106:J106"/>
    <mergeCell ref="C107:J107"/>
    <mergeCell ref="C85:J85"/>
    <mergeCell ref="C86:J86"/>
    <mergeCell ref="C75:J75"/>
    <mergeCell ref="C76:J76"/>
    <mergeCell ref="C77:J77"/>
    <mergeCell ref="C78:J78"/>
    <mergeCell ref="C79:J79"/>
    <mergeCell ref="C80:J80"/>
    <mergeCell ref="C69:J69"/>
    <mergeCell ref="C70:J70"/>
    <mergeCell ref="C71:J71"/>
    <mergeCell ref="C72:J72"/>
    <mergeCell ref="C73:J73"/>
    <mergeCell ref="C74:J74"/>
    <mergeCell ref="C63:J63"/>
    <mergeCell ref="C108:J108"/>
    <mergeCell ref="A8:B9"/>
    <mergeCell ref="C99:J99"/>
    <mergeCell ref="C100:J100"/>
    <mergeCell ref="C101:J101"/>
    <mergeCell ref="C102:J102"/>
    <mergeCell ref="C103:J103"/>
    <mergeCell ref="C104:J104"/>
    <mergeCell ref="C93:J93"/>
    <mergeCell ref="C94:J94"/>
    <mergeCell ref="C95:J95"/>
    <mergeCell ref="C96:J96"/>
    <mergeCell ref="C97:J97"/>
    <mergeCell ref="C98:J98"/>
    <mergeCell ref="C87:J87"/>
    <mergeCell ref="C88:J88"/>
    <mergeCell ref="C89:J89"/>
    <mergeCell ref="C90:J90"/>
    <mergeCell ref="C91:J91"/>
    <mergeCell ref="C92:J92"/>
    <mergeCell ref="C81:J81"/>
    <mergeCell ref="C82:J82"/>
    <mergeCell ref="C83:J83"/>
    <mergeCell ref="C84:J84"/>
    <mergeCell ref="C64:J64"/>
    <mergeCell ref="C65:J65"/>
    <mergeCell ref="C66:J66"/>
    <mergeCell ref="C67:J67"/>
    <mergeCell ref="C68:J68"/>
    <mergeCell ref="C57:J57"/>
    <mergeCell ref="C58:J58"/>
    <mergeCell ref="C59:J59"/>
    <mergeCell ref="C60:J60"/>
    <mergeCell ref="C61:J61"/>
    <mergeCell ref="C62:J62"/>
    <mergeCell ref="C51:J51"/>
    <mergeCell ref="C52:J52"/>
    <mergeCell ref="C54:J54"/>
    <mergeCell ref="C55:J55"/>
    <mergeCell ref="C56:J56"/>
    <mergeCell ref="C45:J45"/>
    <mergeCell ref="C46:J46"/>
    <mergeCell ref="C47:J47"/>
    <mergeCell ref="C48:J48"/>
    <mergeCell ref="C49:J49"/>
    <mergeCell ref="C50:J50"/>
    <mergeCell ref="B53:M53"/>
    <mergeCell ref="C40:J40"/>
    <mergeCell ref="C41:J41"/>
    <mergeCell ref="C42:J42"/>
    <mergeCell ref="C43:J43"/>
    <mergeCell ref="C44:J44"/>
    <mergeCell ref="C33:J33"/>
    <mergeCell ref="C34:J34"/>
    <mergeCell ref="C35:J35"/>
    <mergeCell ref="C36:J36"/>
    <mergeCell ref="C37:J37"/>
    <mergeCell ref="C38:J38"/>
    <mergeCell ref="C31:J31"/>
    <mergeCell ref="C32:J32"/>
    <mergeCell ref="C21:J21"/>
    <mergeCell ref="C22:J22"/>
    <mergeCell ref="C23:J23"/>
    <mergeCell ref="C24:J24"/>
    <mergeCell ref="C25:J25"/>
    <mergeCell ref="C26:J26"/>
    <mergeCell ref="C39:J39"/>
    <mergeCell ref="C19:J19"/>
    <mergeCell ref="C20:J20"/>
    <mergeCell ref="C12:J12"/>
    <mergeCell ref="C13:J13"/>
    <mergeCell ref="C14:J14"/>
    <mergeCell ref="C27:J27"/>
    <mergeCell ref="C28:J28"/>
    <mergeCell ref="C29:J29"/>
    <mergeCell ref="C30:J30"/>
    <mergeCell ref="J2:J6"/>
    <mergeCell ref="K8:K9"/>
    <mergeCell ref="L8:L9"/>
    <mergeCell ref="M8:M9"/>
    <mergeCell ref="C11:J11"/>
    <mergeCell ref="C15:J15"/>
    <mergeCell ref="C16:J16"/>
    <mergeCell ref="C17:J17"/>
    <mergeCell ref="C18:J18"/>
  </mergeCells>
  <hyperlinks>
    <hyperlink ref="A8:B9" location="كشف!A1" display="الكشف" xr:uid="{AFFABB63-6335-43EB-9792-8D40282D5F5C}"/>
  </hyperlinks>
  <pageMargins left="0" right="0" top="0" bottom="0" header="0" footer="0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E33-A066-43D3-BB68-244FAC08C954}">
  <sheetPr>
    <tabColor theme="4" tint="0.59999389629810485"/>
  </sheetPr>
  <dimension ref="A1:AD110"/>
  <sheetViews>
    <sheetView rightToLeft="1" zoomScaleNormal="100" workbookViewId="0">
      <pane ySplit="11" topLeftCell="A12" activePane="bottomLeft" state="frozen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23" width="2.09765625" style="1" customWidth="1"/>
    <col min="24" max="24" width="5.59765625" style="1" customWidth="1"/>
    <col min="25" max="25" width="11.8984375" style="1" customWidth="1"/>
    <col min="26" max="26" width="30.59765625" style="1" customWidth="1"/>
    <col min="27" max="28" width="9" style="22"/>
    <col min="29" max="16384" width="9" style="1"/>
  </cols>
  <sheetData>
    <row r="1" spans="1:28" ht="6" customHeight="1" thickBot="1" x14ac:dyDescent="0.3"/>
    <row r="2" spans="1:28" ht="21.75" customHeight="1" thickBot="1" x14ac:dyDescent="0.3">
      <c r="A2" s="18" t="s">
        <v>0</v>
      </c>
      <c r="B2" s="2" t="s">
        <v>38</v>
      </c>
      <c r="D2" s="18" t="s">
        <v>6</v>
      </c>
      <c r="E2" s="7" t="s">
        <v>40</v>
      </c>
      <c r="F2" s="8"/>
      <c r="G2" s="18" t="s">
        <v>3</v>
      </c>
      <c r="H2" s="6" t="s">
        <v>9</v>
      </c>
      <c r="I2" s="9"/>
      <c r="J2" s="120" t="s">
        <v>4</v>
      </c>
      <c r="K2" s="151" t="s">
        <v>41</v>
      </c>
      <c r="L2" s="152"/>
      <c r="M2" s="152"/>
      <c r="N2" s="152"/>
      <c r="O2" s="152"/>
      <c r="P2" s="152"/>
      <c r="Q2" s="153"/>
    </row>
    <row r="3" spans="1:28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28" ht="21.75" customHeight="1" thickBot="1" x14ac:dyDescent="0.3">
      <c r="A4" s="18" t="s">
        <v>1</v>
      </c>
      <c r="B4" s="2">
        <v>2270223429</v>
      </c>
      <c r="D4" s="29" t="s">
        <v>304</v>
      </c>
      <c r="E4" s="21">
        <v>45057</v>
      </c>
      <c r="F4" s="9"/>
      <c r="G4" s="18" t="s">
        <v>5</v>
      </c>
      <c r="H4" s="6" t="s">
        <v>39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28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28" ht="21.75" customHeight="1" thickBot="1" x14ac:dyDescent="0.3">
      <c r="A6" s="18" t="s">
        <v>2</v>
      </c>
      <c r="B6" s="2"/>
      <c r="D6" s="18" t="s">
        <v>8</v>
      </c>
      <c r="E6" s="26">
        <v>700</v>
      </c>
      <c r="F6" s="9"/>
      <c r="G6" s="19" t="s">
        <v>14</v>
      </c>
      <c r="H6" s="21">
        <v>45110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28" ht="6" customHeight="1" thickBot="1" x14ac:dyDescent="0.3">
      <c r="G7" s="5"/>
      <c r="H7" s="12"/>
      <c r="I7" s="12"/>
      <c r="J7" s="13"/>
    </row>
    <row r="8" spans="1:28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SUM(K12:K110)</f>
        <v>61185</v>
      </c>
      <c r="L8" s="125">
        <f>SUM(L12:L110)</f>
        <v>58285</v>
      </c>
      <c r="M8" s="127">
        <f>K8-L8</f>
        <v>2900</v>
      </c>
      <c r="N8" s="56"/>
      <c r="O8" s="143">
        <f>SUM(O12:O110)</f>
        <v>12300</v>
      </c>
      <c r="P8" s="143">
        <f>SUM(P12:P110)</f>
        <v>27800</v>
      </c>
      <c r="Q8" s="143">
        <f>O8-P8</f>
        <v>-15500</v>
      </c>
    </row>
    <row r="9" spans="1:28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28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28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28" ht="21" customHeight="1" x14ac:dyDescent="0.25">
      <c r="A12" s="14">
        <v>1</v>
      </c>
      <c r="B12" s="24"/>
      <c r="C12" s="130" t="s">
        <v>42</v>
      </c>
      <c r="D12" s="131"/>
      <c r="E12" s="131"/>
      <c r="F12" s="131"/>
      <c r="G12" s="131"/>
      <c r="H12" s="131"/>
      <c r="I12" s="131"/>
      <c r="J12" s="132"/>
      <c r="K12" s="27">
        <v>0</v>
      </c>
      <c r="L12" s="27">
        <v>200</v>
      </c>
      <c r="M12" s="23">
        <f>K12-L12</f>
        <v>-200</v>
      </c>
      <c r="N12" s="60"/>
      <c r="O12" s="23">
        <v>0</v>
      </c>
      <c r="P12" s="23">
        <v>0</v>
      </c>
      <c r="Q12" s="23">
        <f>O12-P12</f>
        <v>0</v>
      </c>
    </row>
    <row r="13" spans="1:28" ht="21" customHeight="1" x14ac:dyDescent="0.25">
      <c r="A13" s="14">
        <v>2</v>
      </c>
      <c r="B13" s="24"/>
      <c r="C13" s="130" t="s">
        <v>43</v>
      </c>
      <c r="D13" s="131"/>
      <c r="E13" s="131"/>
      <c r="F13" s="131"/>
      <c r="G13" s="131"/>
      <c r="H13" s="131"/>
      <c r="I13" s="131"/>
      <c r="J13" s="132"/>
      <c r="K13" s="27">
        <v>200</v>
      </c>
      <c r="L13" s="27">
        <v>200</v>
      </c>
      <c r="M13" s="23">
        <f>K13-L13+M12</f>
        <v>-200</v>
      </c>
      <c r="N13" s="60"/>
      <c r="O13" s="23">
        <v>0</v>
      </c>
      <c r="P13" s="23">
        <v>0</v>
      </c>
      <c r="Q13" s="23">
        <f>O13-P13+Q12</f>
        <v>0</v>
      </c>
    </row>
    <row r="14" spans="1:28" ht="21" customHeight="1" x14ac:dyDescent="0.25">
      <c r="A14" s="14">
        <v>3</v>
      </c>
      <c r="B14" s="24"/>
      <c r="C14" s="130" t="s">
        <v>44</v>
      </c>
      <c r="D14" s="131"/>
      <c r="E14" s="131"/>
      <c r="F14" s="131"/>
      <c r="G14" s="131"/>
      <c r="H14" s="131"/>
      <c r="I14" s="131"/>
      <c r="J14" s="132"/>
      <c r="K14" s="27">
        <v>300</v>
      </c>
      <c r="L14" s="27">
        <v>300</v>
      </c>
      <c r="M14" s="23">
        <f t="shared" ref="M14:M76" si="0">K14-L14+M13</f>
        <v>-200</v>
      </c>
      <c r="N14" s="60"/>
      <c r="O14" s="23">
        <v>0</v>
      </c>
      <c r="P14" s="23">
        <v>0</v>
      </c>
      <c r="Q14" s="23">
        <f t="shared" ref="Q14:Q76" si="1">O14-P14+Q13</f>
        <v>0</v>
      </c>
    </row>
    <row r="15" spans="1:28" ht="21" customHeight="1" x14ac:dyDescent="0.25">
      <c r="A15" s="14">
        <v>4</v>
      </c>
      <c r="B15" s="24"/>
      <c r="C15" s="133" t="s">
        <v>125</v>
      </c>
      <c r="D15" s="134"/>
      <c r="E15" s="134"/>
      <c r="F15" s="134"/>
      <c r="G15" s="134"/>
      <c r="H15" s="134"/>
      <c r="I15" s="134"/>
      <c r="J15" s="135"/>
      <c r="K15" s="23">
        <v>0</v>
      </c>
      <c r="L15" s="23">
        <v>2425</v>
      </c>
      <c r="M15" s="23">
        <f t="shared" si="0"/>
        <v>-2625</v>
      </c>
      <c r="N15" s="60"/>
      <c r="O15" s="23">
        <v>0</v>
      </c>
      <c r="P15" s="23">
        <v>0</v>
      </c>
      <c r="Q15" s="23">
        <f t="shared" si="1"/>
        <v>0</v>
      </c>
      <c r="Z15" s="1" t="s">
        <v>1105</v>
      </c>
      <c r="AA15" s="172">
        <f>AA16-AB16</f>
        <v>82150</v>
      </c>
      <c r="AB15" s="172"/>
    </row>
    <row r="16" spans="1:28" ht="21" customHeight="1" x14ac:dyDescent="0.25">
      <c r="A16" s="14">
        <v>5</v>
      </c>
      <c r="B16" s="24"/>
      <c r="C16" s="133" t="s">
        <v>30</v>
      </c>
      <c r="D16" s="134"/>
      <c r="E16" s="134"/>
      <c r="F16" s="134"/>
      <c r="G16" s="134"/>
      <c r="H16" s="134"/>
      <c r="I16" s="134"/>
      <c r="J16" s="135"/>
      <c r="K16" s="23">
        <v>0</v>
      </c>
      <c r="L16" s="23">
        <v>1700</v>
      </c>
      <c r="M16" s="23">
        <f t="shared" si="0"/>
        <v>-4325</v>
      </c>
      <c r="N16" s="60"/>
      <c r="O16" s="23">
        <v>0</v>
      </c>
      <c r="P16" s="23">
        <v>0</v>
      </c>
      <c r="Q16" s="23">
        <f t="shared" si="1"/>
        <v>0</v>
      </c>
      <c r="Z16" s="1" t="s">
        <v>527</v>
      </c>
      <c r="AA16" s="112">
        <f>SUM(AA18:AA31)</f>
        <v>153850</v>
      </c>
      <c r="AB16" s="112">
        <f>SUM(AB18:AB31)</f>
        <v>71700</v>
      </c>
    </row>
    <row r="17" spans="1:30" ht="21" customHeight="1" x14ac:dyDescent="0.25">
      <c r="A17" s="14">
        <v>6</v>
      </c>
      <c r="B17" s="24"/>
      <c r="C17" s="133" t="s">
        <v>129</v>
      </c>
      <c r="D17" s="134"/>
      <c r="E17" s="134"/>
      <c r="F17" s="134"/>
      <c r="G17" s="134"/>
      <c r="H17" s="134"/>
      <c r="I17" s="134"/>
      <c r="J17" s="135"/>
      <c r="K17" s="23">
        <v>0</v>
      </c>
      <c r="L17" s="23">
        <v>163</v>
      </c>
      <c r="M17" s="23">
        <f t="shared" si="0"/>
        <v>-4488</v>
      </c>
      <c r="N17" s="60"/>
      <c r="O17" s="23">
        <v>0</v>
      </c>
      <c r="P17" s="23">
        <v>0</v>
      </c>
      <c r="Q17" s="23">
        <f t="shared" si="1"/>
        <v>0</v>
      </c>
      <c r="X17" s="110" t="s">
        <v>11</v>
      </c>
      <c r="Y17" s="110" t="s">
        <v>1104</v>
      </c>
      <c r="Z17" s="110" t="s">
        <v>13</v>
      </c>
      <c r="AA17" s="111" t="s">
        <v>1096</v>
      </c>
      <c r="AB17" s="111" t="s">
        <v>551</v>
      </c>
    </row>
    <row r="18" spans="1:30" ht="21" customHeight="1" x14ac:dyDescent="0.25">
      <c r="A18" s="14">
        <v>7</v>
      </c>
      <c r="B18" s="24">
        <v>44739</v>
      </c>
      <c r="C18" s="133" t="s">
        <v>158</v>
      </c>
      <c r="D18" s="134"/>
      <c r="E18" s="134"/>
      <c r="F18" s="134"/>
      <c r="G18" s="134"/>
      <c r="H18" s="134"/>
      <c r="I18" s="134"/>
      <c r="J18" s="135"/>
      <c r="K18" s="23">
        <v>0</v>
      </c>
      <c r="L18" s="23">
        <f>200+250+500</f>
        <v>950</v>
      </c>
      <c r="M18" s="23">
        <f t="shared" si="0"/>
        <v>-5438</v>
      </c>
      <c r="N18" s="60"/>
      <c r="O18" s="23">
        <v>0</v>
      </c>
      <c r="P18" s="23">
        <v>0</v>
      </c>
      <c r="Q18" s="23">
        <f t="shared" si="1"/>
        <v>0</v>
      </c>
      <c r="X18" s="14">
        <v>1</v>
      </c>
      <c r="Y18" s="137" t="s">
        <v>1099</v>
      </c>
      <c r="Z18" s="14" t="s">
        <v>1013</v>
      </c>
      <c r="AA18" s="23">
        <v>45000</v>
      </c>
      <c r="AB18" s="23">
        <v>0</v>
      </c>
    </row>
    <row r="19" spans="1:30" ht="21" customHeight="1" x14ac:dyDescent="0.25">
      <c r="A19" s="14">
        <v>8</v>
      </c>
      <c r="B19" s="24">
        <v>44739</v>
      </c>
      <c r="C19" s="136" t="s">
        <v>159</v>
      </c>
      <c r="D19" s="136"/>
      <c r="E19" s="136"/>
      <c r="F19" s="136"/>
      <c r="G19" s="136"/>
      <c r="H19" s="136"/>
      <c r="I19" s="136"/>
      <c r="J19" s="136"/>
      <c r="K19" s="23">
        <v>5460</v>
      </c>
      <c r="L19" s="23">
        <v>0</v>
      </c>
      <c r="M19" s="23">
        <f t="shared" si="0"/>
        <v>22</v>
      </c>
      <c r="N19" s="60"/>
      <c r="O19" s="23">
        <v>0</v>
      </c>
      <c r="P19" s="23">
        <v>0</v>
      </c>
      <c r="Q19" s="23">
        <f t="shared" si="1"/>
        <v>0</v>
      </c>
      <c r="X19" s="14">
        <v>2</v>
      </c>
      <c r="Y19" s="137"/>
      <c r="Z19" s="14" t="s">
        <v>1097</v>
      </c>
      <c r="AA19" s="23">
        <v>55000</v>
      </c>
      <c r="AB19" s="23">
        <v>0</v>
      </c>
    </row>
    <row r="20" spans="1:30" ht="21" customHeight="1" x14ac:dyDescent="0.25">
      <c r="A20" s="14">
        <v>9</v>
      </c>
      <c r="B20" s="24">
        <v>44742</v>
      </c>
      <c r="C20" s="136" t="s">
        <v>161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60</v>
      </c>
      <c r="M20" s="23">
        <f t="shared" si="0"/>
        <v>-38</v>
      </c>
      <c r="N20" s="60"/>
      <c r="O20" s="23">
        <v>0</v>
      </c>
      <c r="P20" s="23">
        <v>0</v>
      </c>
      <c r="Q20" s="23">
        <f t="shared" si="1"/>
        <v>0</v>
      </c>
      <c r="X20" s="14">
        <v>3</v>
      </c>
      <c r="Y20" s="137"/>
      <c r="Z20" s="14" t="s">
        <v>1098</v>
      </c>
      <c r="AA20" s="23">
        <v>25000</v>
      </c>
      <c r="AB20" s="23">
        <v>0</v>
      </c>
    </row>
    <row r="21" spans="1:30" ht="21" customHeight="1" x14ac:dyDescent="0.25">
      <c r="A21" s="14">
        <v>10</v>
      </c>
      <c r="B21" s="24"/>
      <c r="C21" s="136" t="s">
        <v>319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-38</v>
      </c>
      <c r="M21" s="23">
        <f t="shared" si="0"/>
        <v>0</v>
      </c>
      <c r="N21" s="60"/>
      <c r="O21" s="23">
        <v>0</v>
      </c>
      <c r="P21" s="23">
        <f>700*8</f>
        <v>5600</v>
      </c>
      <c r="Q21" s="23">
        <f t="shared" si="1"/>
        <v>-5600</v>
      </c>
      <c r="X21" s="14">
        <v>4</v>
      </c>
      <c r="Y21" s="163" t="s">
        <v>1106</v>
      </c>
      <c r="Z21" s="14" t="s">
        <v>913</v>
      </c>
      <c r="AA21" s="23">
        <v>0</v>
      </c>
      <c r="AB21" s="23">
        <v>20000</v>
      </c>
    </row>
    <row r="22" spans="1:30" ht="21" customHeight="1" x14ac:dyDescent="0.25">
      <c r="A22" s="14">
        <v>11</v>
      </c>
      <c r="B22" s="24"/>
      <c r="C22" s="136" t="s">
        <v>200</v>
      </c>
      <c r="D22" s="136"/>
      <c r="E22" s="136"/>
      <c r="F22" s="136"/>
      <c r="G22" s="136"/>
      <c r="H22" s="136"/>
      <c r="I22" s="136"/>
      <c r="J22" s="136"/>
      <c r="K22" s="23">
        <f>4850+325</f>
        <v>5175</v>
      </c>
      <c r="L22" s="23">
        <v>5175</v>
      </c>
      <c r="M22" s="23">
        <f t="shared" si="0"/>
        <v>0</v>
      </c>
      <c r="N22" s="60"/>
      <c r="O22" s="23">
        <v>0</v>
      </c>
      <c r="P22" s="23">
        <v>0</v>
      </c>
      <c r="Q22" s="23">
        <f t="shared" si="1"/>
        <v>-5600</v>
      </c>
      <c r="X22" s="14">
        <v>5</v>
      </c>
      <c r="Y22" s="164"/>
      <c r="Z22" s="14" t="s">
        <v>909</v>
      </c>
      <c r="AA22" s="23">
        <v>0</v>
      </c>
      <c r="AB22" s="23">
        <f>9700+1650</f>
        <v>11350</v>
      </c>
    </row>
    <row r="23" spans="1:30" ht="21" customHeight="1" x14ac:dyDescent="0.25">
      <c r="A23" s="14">
        <v>12</v>
      </c>
      <c r="B23" s="24">
        <v>44850</v>
      </c>
      <c r="C23" s="136" t="s">
        <v>259</v>
      </c>
      <c r="D23" s="136"/>
      <c r="E23" s="136"/>
      <c r="F23" s="136"/>
      <c r="G23" s="136"/>
      <c r="H23" s="136"/>
      <c r="I23" s="136"/>
      <c r="J23" s="136"/>
      <c r="K23" s="23">
        <v>100</v>
      </c>
      <c r="L23" s="23">
        <v>100</v>
      </c>
      <c r="M23" s="23">
        <f t="shared" si="0"/>
        <v>0</v>
      </c>
      <c r="N23" s="60"/>
      <c r="O23" s="23">
        <v>0</v>
      </c>
      <c r="P23" s="23">
        <v>0</v>
      </c>
      <c r="Q23" s="23">
        <f t="shared" si="1"/>
        <v>-5600</v>
      </c>
      <c r="X23" s="14">
        <v>6</v>
      </c>
      <c r="Y23" s="164"/>
      <c r="Z23" s="14" t="s">
        <v>910</v>
      </c>
      <c r="AA23" s="23">
        <v>0</v>
      </c>
      <c r="AB23" s="23">
        <v>200</v>
      </c>
    </row>
    <row r="24" spans="1:30" ht="21" customHeight="1" x14ac:dyDescent="0.25">
      <c r="A24" s="14">
        <v>13</v>
      </c>
      <c r="B24" s="24">
        <v>44850</v>
      </c>
      <c r="C24" s="136" t="s">
        <v>260</v>
      </c>
      <c r="D24" s="136"/>
      <c r="E24" s="136"/>
      <c r="F24" s="136"/>
      <c r="G24" s="136"/>
      <c r="H24" s="136"/>
      <c r="I24" s="136"/>
      <c r="J24" s="136"/>
      <c r="K24" s="23">
        <v>200</v>
      </c>
      <c r="L24" s="23">
        <v>200</v>
      </c>
      <c r="M24" s="23">
        <f t="shared" si="0"/>
        <v>0</v>
      </c>
      <c r="N24" s="60"/>
      <c r="O24" s="23">
        <v>0</v>
      </c>
      <c r="P24" s="23">
        <v>0</v>
      </c>
      <c r="Q24" s="23">
        <f t="shared" si="1"/>
        <v>-5600</v>
      </c>
      <c r="X24" s="14">
        <v>7</v>
      </c>
      <c r="Y24" s="164"/>
      <c r="Z24" s="14" t="s">
        <v>990</v>
      </c>
      <c r="AA24" s="23">
        <v>0</v>
      </c>
      <c r="AB24" s="23">
        <v>5000</v>
      </c>
    </row>
    <row r="25" spans="1:30" ht="21" customHeight="1" x14ac:dyDescent="0.25">
      <c r="A25" s="14">
        <v>14</v>
      </c>
      <c r="B25" s="24">
        <v>44850</v>
      </c>
      <c r="C25" s="136" t="s">
        <v>268</v>
      </c>
      <c r="D25" s="136"/>
      <c r="E25" s="136"/>
      <c r="F25" s="136"/>
      <c r="G25" s="136"/>
      <c r="H25" s="136"/>
      <c r="I25" s="136"/>
      <c r="J25" s="136"/>
      <c r="K25" s="23">
        <v>700</v>
      </c>
      <c r="L25" s="23">
        <v>700</v>
      </c>
      <c r="M25" s="23">
        <f t="shared" si="0"/>
        <v>0</v>
      </c>
      <c r="N25" s="60"/>
      <c r="O25" s="23">
        <v>0</v>
      </c>
      <c r="P25" s="23">
        <v>0</v>
      </c>
      <c r="Q25" s="23">
        <f t="shared" si="1"/>
        <v>-5600</v>
      </c>
      <c r="X25" s="14">
        <v>8</v>
      </c>
      <c r="Y25" s="164"/>
      <c r="Z25" s="14" t="s">
        <v>991</v>
      </c>
      <c r="AA25" s="23">
        <v>0</v>
      </c>
      <c r="AB25" s="23">
        <v>150</v>
      </c>
    </row>
    <row r="26" spans="1:30" ht="21" customHeight="1" x14ac:dyDescent="0.25">
      <c r="A26" s="14">
        <v>15</v>
      </c>
      <c r="B26" s="24">
        <v>44850</v>
      </c>
      <c r="C26" s="136" t="s">
        <v>261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0"/>
      <c r="O26" s="23">
        <v>2500</v>
      </c>
      <c r="P26" s="23">
        <v>0</v>
      </c>
      <c r="Q26" s="23">
        <f t="shared" si="1"/>
        <v>-3100</v>
      </c>
      <c r="X26" s="14">
        <v>9</v>
      </c>
      <c r="Y26" s="164"/>
      <c r="Z26" s="14" t="s">
        <v>1012</v>
      </c>
      <c r="AA26" s="23">
        <v>0</v>
      </c>
      <c r="AB26" s="23">
        <v>6000</v>
      </c>
      <c r="AD26" s="1">
        <v>125</v>
      </c>
    </row>
    <row r="27" spans="1:30" ht="21" customHeight="1" x14ac:dyDescent="0.25">
      <c r="A27" s="14">
        <v>16</v>
      </c>
      <c r="B27" s="24">
        <v>44850</v>
      </c>
      <c r="C27" s="136" t="s">
        <v>35</v>
      </c>
      <c r="D27" s="136"/>
      <c r="E27" s="136"/>
      <c r="F27" s="136"/>
      <c r="G27" s="136"/>
      <c r="H27" s="136"/>
      <c r="I27" s="136"/>
      <c r="J27" s="136"/>
      <c r="K27" s="23">
        <v>150</v>
      </c>
      <c r="L27" s="23">
        <v>150</v>
      </c>
      <c r="M27" s="23">
        <f t="shared" si="0"/>
        <v>0</v>
      </c>
      <c r="N27" s="60"/>
      <c r="O27" s="23">
        <v>0</v>
      </c>
      <c r="P27" s="23">
        <v>0</v>
      </c>
      <c r="Q27" s="23">
        <f t="shared" si="1"/>
        <v>-3100</v>
      </c>
      <c r="X27" s="14">
        <v>10</v>
      </c>
      <c r="Y27" s="164"/>
      <c r="Z27" s="14" t="s">
        <v>1100</v>
      </c>
      <c r="AA27" s="23">
        <v>0</v>
      </c>
      <c r="AB27" s="23">
        <v>10000</v>
      </c>
      <c r="AD27" s="1">
        <v>30</v>
      </c>
    </row>
    <row r="28" spans="1:30" ht="21" customHeight="1" x14ac:dyDescent="0.25">
      <c r="A28" s="14">
        <v>17</v>
      </c>
      <c r="B28" s="24"/>
      <c r="C28" s="136" t="s">
        <v>269</v>
      </c>
      <c r="D28" s="136"/>
      <c r="E28" s="136"/>
      <c r="F28" s="136"/>
      <c r="G28" s="136"/>
      <c r="H28" s="136"/>
      <c r="I28" s="136"/>
      <c r="J28" s="136"/>
      <c r="K28" s="23">
        <v>1200</v>
      </c>
      <c r="L28" s="23">
        <v>0</v>
      </c>
      <c r="M28" s="23">
        <f t="shared" si="0"/>
        <v>1200</v>
      </c>
      <c r="N28" s="60"/>
      <c r="O28" s="23">
        <v>0</v>
      </c>
      <c r="P28" s="23">
        <v>0</v>
      </c>
      <c r="Q28" s="23">
        <f t="shared" si="1"/>
        <v>-3100</v>
      </c>
      <c r="X28" s="14">
        <v>11</v>
      </c>
      <c r="Y28" s="164"/>
      <c r="Z28" s="14" t="s">
        <v>1101</v>
      </c>
      <c r="AA28" s="23">
        <v>0</v>
      </c>
      <c r="AB28" s="23">
        <v>6500</v>
      </c>
    </row>
    <row r="29" spans="1:30" ht="21" customHeight="1" x14ac:dyDescent="0.25">
      <c r="A29" s="14">
        <v>18</v>
      </c>
      <c r="B29" s="24"/>
      <c r="C29" s="136" t="s">
        <v>270</v>
      </c>
      <c r="D29" s="136"/>
      <c r="E29" s="136"/>
      <c r="F29" s="136"/>
      <c r="G29" s="136"/>
      <c r="H29" s="136"/>
      <c r="I29" s="136"/>
      <c r="J29" s="136"/>
      <c r="K29" s="23">
        <v>500</v>
      </c>
      <c r="L29" s="23">
        <v>0</v>
      </c>
      <c r="M29" s="23">
        <f t="shared" si="0"/>
        <v>1700</v>
      </c>
      <c r="N29" s="60"/>
      <c r="O29" s="23">
        <v>0</v>
      </c>
      <c r="P29" s="23">
        <v>0</v>
      </c>
      <c r="Q29" s="23">
        <f t="shared" si="1"/>
        <v>-3100</v>
      </c>
      <c r="X29" s="14">
        <v>12</v>
      </c>
      <c r="Y29" s="164"/>
      <c r="Z29" s="14" t="s">
        <v>1102</v>
      </c>
      <c r="AA29" s="23">
        <v>0</v>
      </c>
      <c r="AB29" s="23">
        <v>1500</v>
      </c>
    </row>
    <row r="30" spans="1:30" ht="21" customHeight="1" x14ac:dyDescent="0.25">
      <c r="A30" s="14">
        <v>19</v>
      </c>
      <c r="B30" s="24">
        <v>44851</v>
      </c>
      <c r="C30" s="136" t="s">
        <v>271</v>
      </c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1500</v>
      </c>
      <c r="M30" s="23">
        <f t="shared" si="0"/>
        <v>200</v>
      </c>
      <c r="N30" s="60"/>
      <c r="O30" s="23">
        <v>0</v>
      </c>
      <c r="P30" s="23">
        <v>0</v>
      </c>
      <c r="Q30" s="23">
        <f t="shared" si="1"/>
        <v>-3100</v>
      </c>
      <c r="X30" s="14">
        <v>13</v>
      </c>
      <c r="Y30" s="165"/>
      <c r="Z30" s="14" t="s">
        <v>1103</v>
      </c>
      <c r="AA30" s="23">
        <v>0</v>
      </c>
      <c r="AB30" s="23">
        <f>5000+2000+2000+2000</f>
        <v>11000</v>
      </c>
    </row>
    <row r="31" spans="1:30" ht="21" customHeight="1" x14ac:dyDescent="0.25">
      <c r="A31" s="14">
        <v>20</v>
      </c>
      <c r="B31" s="24">
        <v>44861</v>
      </c>
      <c r="C31" s="136" t="s">
        <v>266</v>
      </c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50</v>
      </c>
      <c r="M31" s="23">
        <f t="shared" si="0"/>
        <v>150</v>
      </c>
      <c r="N31" s="60"/>
      <c r="O31" s="23">
        <v>0</v>
      </c>
      <c r="P31" s="23">
        <v>0</v>
      </c>
      <c r="Q31" s="23">
        <f t="shared" si="1"/>
        <v>-3100</v>
      </c>
      <c r="X31" s="14">
        <v>14</v>
      </c>
      <c r="Y31" s="169" t="s">
        <v>1107</v>
      </c>
      <c r="Z31" s="163" t="s">
        <v>1110</v>
      </c>
      <c r="AA31" s="166">
        <f>42000-3000-10150</f>
        <v>28850</v>
      </c>
      <c r="AB31" s="166">
        <v>0</v>
      </c>
    </row>
    <row r="32" spans="1:30" ht="21" customHeight="1" x14ac:dyDescent="0.25">
      <c r="A32" s="14">
        <v>21</v>
      </c>
      <c r="B32" s="24">
        <v>44879</v>
      </c>
      <c r="C32" s="136" t="s">
        <v>278</v>
      </c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200</v>
      </c>
      <c r="M32" s="23">
        <f t="shared" si="0"/>
        <v>-50</v>
      </c>
      <c r="N32" s="60"/>
      <c r="O32" s="23">
        <v>0</v>
      </c>
      <c r="P32" s="23">
        <v>0</v>
      </c>
      <c r="Q32" s="23">
        <f t="shared" si="1"/>
        <v>-3100</v>
      </c>
      <c r="X32" s="14">
        <v>15</v>
      </c>
      <c r="Y32" s="170"/>
      <c r="Z32" s="164"/>
      <c r="AA32" s="167"/>
      <c r="AB32" s="167"/>
    </row>
    <row r="33" spans="1:28" ht="21" customHeight="1" x14ac:dyDescent="0.25">
      <c r="A33" s="14">
        <v>22</v>
      </c>
      <c r="B33" s="24">
        <v>44880</v>
      </c>
      <c r="C33" s="136" t="s">
        <v>287</v>
      </c>
      <c r="D33" s="136"/>
      <c r="E33" s="136"/>
      <c r="F33" s="136"/>
      <c r="G33" s="136"/>
      <c r="H33" s="136"/>
      <c r="I33" s="136"/>
      <c r="J33" s="136"/>
      <c r="K33" s="23">
        <v>50</v>
      </c>
      <c r="L33" s="23">
        <v>0</v>
      </c>
      <c r="M33" s="23">
        <f t="shared" si="0"/>
        <v>0</v>
      </c>
      <c r="N33" s="60"/>
      <c r="O33" s="23">
        <v>3650</v>
      </c>
      <c r="P33" s="23">
        <v>0</v>
      </c>
      <c r="Q33" s="23">
        <f t="shared" si="1"/>
        <v>550</v>
      </c>
      <c r="X33" s="14">
        <v>16</v>
      </c>
      <c r="Y33" s="170"/>
      <c r="Z33" s="164"/>
      <c r="AA33" s="167"/>
      <c r="AB33" s="167"/>
    </row>
    <row r="34" spans="1:28" ht="21" customHeight="1" x14ac:dyDescent="0.25">
      <c r="A34" s="14">
        <v>23</v>
      </c>
      <c r="B34" s="24">
        <v>44880</v>
      </c>
      <c r="C34" s="136" t="s">
        <v>288</v>
      </c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150</v>
      </c>
      <c r="M34" s="23">
        <f t="shared" si="0"/>
        <v>-150</v>
      </c>
      <c r="N34" s="60"/>
      <c r="O34" s="23">
        <v>0</v>
      </c>
      <c r="P34" s="23">
        <v>0</v>
      </c>
      <c r="Q34" s="23">
        <f t="shared" si="1"/>
        <v>550</v>
      </c>
      <c r="X34" s="14">
        <v>17</v>
      </c>
      <c r="Y34" s="170"/>
      <c r="Z34" s="164"/>
      <c r="AA34" s="167"/>
      <c r="AB34" s="167"/>
    </row>
    <row r="35" spans="1:28" ht="21" customHeight="1" x14ac:dyDescent="0.25">
      <c r="A35" s="14">
        <v>24</v>
      </c>
      <c r="B35" s="24">
        <v>44880</v>
      </c>
      <c r="C35" s="136" t="s">
        <v>290</v>
      </c>
      <c r="D35" s="136"/>
      <c r="E35" s="136"/>
      <c r="F35" s="136"/>
      <c r="G35" s="136"/>
      <c r="H35" s="136"/>
      <c r="I35" s="136"/>
      <c r="J35" s="136"/>
      <c r="K35" s="23">
        <v>150</v>
      </c>
      <c r="L35" s="23">
        <v>0</v>
      </c>
      <c r="M35" s="23">
        <f t="shared" si="0"/>
        <v>0</v>
      </c>
      <c r="N35" s="60"/>
      <c r="O35" s="23">
        <v>150</v>
      </c>
      <c r="P35" s="23">
        <v>0</v>
      </c>
      <c r="Q35" s="23">
        <f t="shared" si="1"/>
        <v>700</v>
      </c>
      <c r="X35" s="14">
        <v>18</v>
      </c>
      <c r="Y35" s="171"/>
      <c r="Z35" s="165"/>
      <c r="AA35" s="168"/>
      <c r="AB35" s="168"/>
    </row>
    <row r="36" spans="1:28" ht="21" customHeight="1" x14ac:dyDescent="0.25">
      <c r="A36" s="14">
        <v>26</v>
      </c>
      <c r="B36" s="24">
        <v>44927</v>
      </c>
      <c r="C36" s="136" t="s">
        <v>320</v>
      </c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>K36-L36+M35</f>
        <v>0</v>
      </c>
      <c r="N36" s="60"/>
      <c r="O36" s="23">
        <v>0</v>
      </c>
      <c r="P36" s="23">
        <f>700*6</f>
        <v>4200</v>
      </c>
      <c r="Q36" s="23">
        <f>O36-P36+Q35</f>
        <v>-3500</v>
      </c>
      <c r="X36" s="14">
        <v>19</v>
      </c>
      <c r="Y36" s="14"/>
      <c r="Z36" s="14"/>
      <c r="AA36" s="23"/>
      <c r="AB36" s="23"/>
    </row>
    <row r="37" spans="1:28" ht="21" customHeight="1" x14ac:dyDescent="0.25">
      <c r="A37" s="14">
        <v>27</v>
      </c>
      <c r="B37" s="24">
        <v>44957</v>
      </c>
      <c r="C37" s="136" t="s">
        <v>340</v>
      </c>
      <c r="D37" s="136"/>
      <c r="E37" s="136"/>
      <c r="F37" s="136"/>
      <c r="G37" s="136"/>
      <c r="H37" s="136"/>
      <c r="I37" s="136"/>
      <c r="J37" s="136"/>
      <c r="K37" s="23">
        <v>800</v>
      </c>
      <c r="L37" s="23">
        <v>0</v>
      </c>
      <c r="M37" s="23">
        <f t="shared" si="0"/>
        <v>800</v>
      </c>
      <c r="N37" s="60"/>
      <c r="O37" s="23">
        <v>0</v>
      </c>
      <c r="P37" s="23">
        <v>0</v>
      </c>
      <c r="Q37" s="23">
        <f t="shared" si="1"/>
        <v>-3500</v>
      </c>
      <c r="X37" s="14">
        <v>20</v>
      </c>
      <c r="Y37" s="14"/>
      <c r="Z37" s="14"/>
      <c r="AA37" s="23"/>
      <c r="AB37" s="23"/>
    </row>
    <row r="38" spans="1:28" ht="21" customHeight="1" x14ac:dyDescent="0.25">
      <c r="A38" s="14">
        <v>28</v>
      </c>
      <c r="B38" s="24">
        <v>44957</v>
      </c>
      <c r="C38" s="136" t="s">
        <v>341</v>
      </c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200</v>
      </c>
      <c r="M38" s="23">
        <f t="shared" si="0"/>
        <v>600</v>
      </c>
      <c r="N38" s="60"/>
      <c r="O38" s="23">
        <v>0</v>
      </c>
      <c r="P38" s="23">
        <v>0</v>
      </c>
      <c r="Q38" s="23">
        <f t="shared" si="1"/>
        <v>-3500</v>
      </c>
      <c r="X38" s="14">
        <v>21</v>
      </c>
      <c r="Y38" s="14"/>
      <c r="Z38" s="14"/>
      <c r="AA38" s="23"/>
      <c r="AB38" s="23"/>
    </row>
    <row r="39" spans="1:28" ht="21" customHeight="1" x14ac:dyDescent="0.25">
      <c r="A39" s="14">
        <v>29</v>
      </c>
      <c r="B39" s="24">
        <v>44987</v>
      </c>
      <c r="C39" s="136" t="s">
        <v>356</v>
      </c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600</v>
      </c>
      <c r="N39" s="60"/>
      <c r="O39" s="23">
        <v>3500</v>
      </c>
      <c r="P39" s="23">
        <v>0</v>
      </c>
      <c r="Q39" s="23">
        <f t="shared" si="1"/>
        <v>0</v>
      </c>
      <c r="X39" s="14">
        <v>22</v>
      </c>
      <c r="Y39" s="14"/>
      <c r="Z39" s="14"/>
      <c r="AA39" s="23"/>
      <c r="AB39" s="23"/>
    </row>
    <row r="40" spans="1:28" ht="21" customHeight="1" x14ac:dyDescent="0.25">
      <c r="A40" s="14">
        <v>30</v>
      </c>
      <c r="B40" s="24">
        <v>45080</v>
      </c>
      <c r="C40" s="136" t="s">
        <v>433</v>
      </c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600</v>
      </c>
      <c r="N40" s="60"/>
      <c r="O40" s="23">
        <v>0</v>
      </c>
      <c r="P40" s="23">
        <f>700*12</f>
        <v>8400</v>
      </c>
      <c r="Q40" s="23">
        <f t="shared" si="1"/>
        <v>-8400</v>
      </c>
    </row>
    <row r="41" spans="1:28" ht="21" customHeight="1" x14ac:dyDescent="0.25">
      <c r="A41" s="14">
        <v>31</v>
      </c>
      <c r="B41" s="24"/>
      <c r="C41" s="136" t="s">
        <v>458</v>
      </c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v>0</v>
      </c>
      <c r="N41" s="60"/>
      <c r="O41" s="23">
        <f>1900+600</f>
        <v>2500</v>
      </c>
      <c r="P41" s="23">
        <v>0</v>
      </c>
      <c r="Q41" s="23">
        <f t="shared" si="1"/>
        <v>-5900</v>
      </c>
    </row>
    <row r="42" spans="1:28" ht="21" customHeight="1" x14ac:dyDescent="0.25">
      <c r="A42" s="14">
        <v>32</v>
      </c>
      <c r="B42" s="24">
        <v>45294</v>
      </c>
      <c r="C42" s="136" t="s">
        <v>499</v>
      </c>
      <c r="D42" s="136"/>
      <c r="E42" s="136"/>
      <c r="F42" s="136"/>
      <c r="G42" s="136"/>
      <c r="H42" s="136"/>
      <c r="I42" s="136"/>
      <c r="J42" s="136"/>
      <c r="K42" s="23">
        <v>1200</v>
      </c>
      <c r="L42" s="23">
        <v>1200</v>
      </c>
      <c r="M42" s="23">
        <f t="shared" si="0"/>
        <v>0</v>
      </c>
      <c r="N42" s="60"/>
      <c r="O42" s="23">
        <v>0</v>
      </c>
      <c r="P42" s="23">
        <v>0</v>
      </c>
      <c r="Q42" s="23">
        <f t="shared" si="1"/>
        <v>-5900</v>
      </c>
    </row>
    <row r="43" spans="1:28" ht="21" customHeight="1" x14ac:dyDescent="0.25">
      <c r="A43" s="14">
        <v>33</v>
      </c>
      <c r="B43" s="24">
        <v>45689</v>
      </c>
      <c r="C43" s="136" t="s">
        <v>911</v>
      </c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0"/>
      <c r="O43" s="23">
        <v>0</v>
      </c>
      <c r="P43" s="23">
        <f>12*400</f>
        <v>4800</v>
      </c>
      <c r="Q43" s="23">
        <f t="shared" si="1"/>
        <v>-10700</v>
      </c>
    </row>
    <row r="44" spans="1:28" ht="21" customHeight="1" x14ac:dyDescent="0.25">
      <c r="A44" s="14">
        <v>34</v>
      </c>
      <c r="B44" s="24">
        <v>45809</v>
      </c>
      <c r="C44" s="136" t="s">
        <v>912</v>
      </c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0"/>
      <c r="O44" s="23">
        <v>0</v>
      </c>
      <c r="P44" s="23">
        <f>12*400</f>
        <v>4800</v>
      </c>
      <c r="Q44" s="23">
        <f t="shared" si="1"/>
        <v>-15500</v>
      </c>
    </row>
    <row r="45" spans="1:28" ht="21" customHeight="1" x14ac:dyDescent="0.25">
      <c r="A45" s="14">
        <v>35</v>
      </c>
      <c r="B45" s="24">
        <v>45809</v>
      </c>
      <c r="C45" s="136" t="s">
        <v>913</v>
      </c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20000</v>
      </c>
      <c r="M45" s="23">
        <f t="shared" si="0"/>
        <v>-20000</v>
      </c>
      <c r="N45" s="60"/>
      <c r="O45" s="23">
        <v>0</v>
      </c>
      <c r="P45" s="23">
        <v>0</v>
      </c>
      <c r="Q45" s="23">
        <f t="shared" si="1"/>
        <v>-15500</v>
      </c>
    </row>
    <row r="46" spans="1:28" ht="21" customHeight="1" x14ac:dyDescent="0.25">
      <c r="A46" s="14">
        <v>36</v>
      </c>
      <c r="B46" s="24">
        <v>45809</v>
      </c>
      <c r="C46" s="136" t="s">
        <v>909</v>
      </c>
      <c r="D46" s="136"/>
      <c r="E46" s="136"/>
      <c r="F46" s="136"/>
      <c r="G46" s="136"/>
      <c r="H46" s="136"/>
      <c r="I46" s="136"/>
      <c r="J46" s="136"/>
      <c r="K46" s="23">
        <v>0</v>
      </c>
      <c r="L46" s="23">
        <f>9700+1650</f>
        <v>11350</v>
      </c>
      <c r="M46" s="23">
        <f t="shared" si="0"/>
        <v>-31350</v>
      </c>
      <c r="N46" s="60"/>
      <c r="O46" s="23">
        <v>0</v>
      </c>
      <c r="P46" s="23">
        <v>0</v>
      </c>
      <c r="Q46" s="23">
        <f t="shared" si="1"/>
        <v>-15500</v>
      </c>
    </row>
    <row r="47" spans="1:28" ht="21" customHeight="1" x14ac:dyDescent="0.25">
      <c r="A47" s="14">
        <v>37</v>
      </c>
      <c r="B47" s="24">
        <v>45809</v>
      </c>
      <c r="C47" s="136" t="s">
        <v>910</v>
      </c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200</v>
      </c>
      <c r="M47" s="23">
        <f t="shared" si="0"/>
        <v>-31550</v>
      </c>
      <c r="N47" s="60"/>
      <c r="O47" s="23">
        <v>0</v>
      </c>
      <c r="P47" s="23">
        <v>0</v>
      </c>
      <c r="Q47" s="23">
        <f t="shared" si="1"/>
        <v>-15500</v>
      </c>
    </row>
    <row r="48" spans="1:28" ht="21" customHeight="1" x14ac:dyDescent="0.25">
      <c r="A48" s="14">
        <v>38</v>
      </c>
      <c r="B48" s="24">
        <v>45827</v>
      </c>
      <c r="C48" s="136" t="s">
        <v>990</v>
      </c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5000</v>
      </c>
      <c r="M48" s="23">
        <f t="shared" si="0"/>
        <v>-36550</v>
      </c>
      <c r="N48" s="60"/>
      <c r="O48" s="23">
        <v>0</v>
      </c>
      <c r="P48" s="23">
        <v>0</v>
      </c>
      <c r="Q48" s="23">
        <f t="shared" si="1"/>
        <v>-15500</v>
      </c>
    </row>
    <row r="49" spans="1:17" ht="21" customHeight="1" x14ac:dyDescent="0.25">
      <c r="A49" s="14">
        <v>39</v>
      </c>
      <c r="B49" s="24">
        <v>45888</v>
      </c>
      <c r="C49" s="136" t="s">
        <v>991</v>
      </c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150</v>
      </c>
      <c r="M49" s="23">
        <f t="shared" si="0"/>
        <v>-36700</v>
      </c>
      <c r="N49" s="60"/>
      <c r="O49" s="23">
        <v>0</v>
      </c>
      <c r="P49" s="23">
        <v>0</v>
      </c>
      <c r="Q49" s="23">
        <f t="shared" si="1"/>
        <v>-15500</v>
      </c>
    </row>
    <row r="50" spans="1:17" ht="21" customHeight="1" x14ac:dyDescent="0.25">
      <c r="A50" s="14">
        <v>40</v>
      </c>
      <c r="B50" s="24"/>
      <c r="C50" s="136" t="s">
        <v>1012</v>
      </c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6000</v>
      </c>
      <c r="M50" s="23">
        <f t="shared" si="0"/>
        <v>-42700</v>
      </c>
      <c r="N50" s="60"/>
      <c r="O50" s="23">
        <v>0</v>
      </c>
      <c r="P50" s="23">
        <v>0</v>
      </c>
      <c r="Q50" s="23">
        <f t="shared" si="1"/>
        <v>-15500</v>
      </c>
    </row>
    <row r="51" spans="1:17" ht="21" customHeight="1" x14ac:dyDescent="0.25">
      <c r="A51" s="14">
        <v>41</v>
      </c>
      <c r="B51" s="24"/>
      <c r="C51" s="136" t="s">
        <v>1013</v>
      </c>
      <c r="D51" s="136"/>
      <c r="E51" s="136"/>
      <c r="F51" s="136"/>
      <c r="G51" s="136"/>
      <c r="H51" s="136"/>
      <c r="I51" s="136"/>
      <c r="J51" s="136"/>
      <c r="K51" s="23">
        <v>45000</v>
      </c>
      <c r="L51" s="23">
        <v>0</v>
      </c>
      <c r="M51" s="23">
        <f t="shared" si="0"/>
        <v>2300</v>
      </c>
      <c r="N51" s="60"/>
      <c r="O51" s="23">
        <v>0</v>
      </c>
      <c r="P51" s="23">
        <v>0</v>
      </c>
      <c r="Q51" s="23">
        <f t="shared" si="1"/>
        <v>-15500</v>
      </c>
    </row>
    <row r="52" spans="1:17" ht="21" customHeight="1" x14ac:dyDescent="0.25">
      <c r="A52" s="14">
        <v>42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2300</v>
      </c>
      <c r="N52" s="60"/>
      <c r="O52" s="23">
        <v>0</v>
      </c>
      <c r="P52" s="23">
        <v>0</v>
      </c>
      <c r="Q52" s="23">
        <f t="shared" si="1"/>
        <v>-15500</v>
      </c>
    </row>
    <row r="53" spans="1:17" ht="21" customHeight="1" x14ac:dyDescent="0.25">
      <c r="A53" s="14">
        <v>43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2300</v>
      </c>
      <c r="N53" s="60"/>
      <c r="O53" s="23">
        <v>0</v>
      </c>
      <c r="P53" s="23">
        <v>0</v>
      </c>
      <c r="Q53" s="23">
        <f t="shared" si="1"/>
        <v>-15500</v>
      </c>
    </row>
    <row r="54" spans="1:17" ht="21" customHeight="1" x14ac:dyDescent="0.25">
      <c r="A54" s="14">
        <v>44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2300</v>
      </c>
      <c r="N54" s="60"/>
      <c r="O54" s="23">
        <v>0</v>
      </c>
      <c r="P54" s="23">
        <v>0</v>
      </c>
      <c r="Q54" s="23">
        <f t="shared" si="1"/>
        <v>-15500</v>
      </c>
    </row>
    <row r="55" spans="1:17" ht="21" customHeight="1" x14ac:dyDescent="0.25">
      <c r="A55" s="14">
        <v>45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2300</v>
      </c>
      <c r="N55" s="60"/>
      <c r="O55" s="23">
        <v>0</v>
      </c>
      <c r="P55" s="23">
        <v>0</v>
      </c>
      <c r="Q55" s="23">
        <f t="shared" si="1"/>
        <v>-15500</v>
      </c>
    </row>
    <row r="56" spans="1:17" ht="21" customHeight="1" x14ac:dyDescent="0.25">
      <c r="A56" s="14">
        <v>46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2300</v>
      </c>
      <c r="N56" s="60"/>
      <c r="O56" s="23">
        <v>0</v>
      </c>
      <c r="P56" s="23">
        <v>0</v>
      </c>
      <c r="Q56" s="23">
        <f t="shared" si="1"/>
        <v>-15500</v>
      </c>
    </row>
    <row r="57" spans="1:17" ht="21" customHeight="1" x14ac:dyDescent="0.25">
      <c r="A57" s="14">
        <v>47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2300</v>
      </c>
      <c r="N57" s="60"/>
      <c r="O57" s="23">
        <v>0</v>
      </c>
      <c r="P57" s="23">
        <v>0</v>
      </c>
      <c r="Q57" s="23">
        <f t="shared" si="1"/>
        <v>-15500</v>
      </c>
    </row>
    <row r="58" spans="1:17" ht="21" customHeight="1" x14ac:dyDescent="0.25">
      <c r="A58" s="14">
        <v>48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2300</v>
      </c>
      <c r="N58" s="60"/>
      <c r="O58" s="23">
        <v>0</v>
      </c>
      <c r="P58" s="23">
        <v>0</v>
      </c>
      <c r="Q58" s="23">
        <f t="shared" si="1"/>
        <v>-15500</v>
      </c>
    </row>
    <row r="59" spans="1:17" ht="21" customHeight="1" x14ac:dyDescent="0.25">
      <c r="A59" s="14">
        <v>49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2300</v>
      </c>
      <c r="N59" s="60"/>
      <c r="O59" s="23">
        <v>0</v>
      </c>
      <c r="P59" s="23">
        <v>0</v>
      </c>
      <c r="Q59" s="23">
        <f t="shared" si="1"/>
        <v>-15500</v>
      </c>
    </row>
    <row r="60" spans="1:17" ht="21" customHeight="1" x14ac:dyDescent="0.25">
      <c r="A60" s="14">
        <v>50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2300</v>
      </c>
      <c r="N60" s="60"/>
      <c r="O60" s="23">
        <v>0</v>
      </c>
      <c r="P60" s="23">
        <v>0</v>
      </c>
      <c r="Q60" s="23">
        <f t="shared" si="1"/>
        <v>-15500</v>
      </c>
    </row>
    <row r="61" spans="1:17" ht="21" customHeight="1" x14ac:dyDescent="0.25">
      <c r="A61" s="14">
        <v>51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2300</v>
      </c>
      <c r="N61" s="60"/>
      <c r="O61" s="23">
        <v>0</v>
      </c>
      <c r="P61" s="23">
        <v>0</v>
      </c>
      <c r="Q61" s="23">
        <f t="shared" si="1"/>
        <v>-15500</v>
      </c>
    </row>
    <row r="62" spans="1:17" ht="21" customHeight="1" x14ac:dyDescent="0.25">
      <c r="A62" s="14">
        <v>52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2300</v>
      </c>
      <c r="N62" s="60"/>
      <c r="O62" s="23">
        <v>0</v>
      </c>
      <c r="P62" s="23">
        <v>0</v>
      </c>
      <c r="Q62" s="23">
        <f t="shared" si="1"/>
        <v>-15500</v>
      </c>
    </row>
    <row r="63" spans="1:17" ht="21" customHeight="1" x14ac:dyDescent="0.25">
      <c r="A63" s="14">
        <v>53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2300</v>
      </c>
      <c r="N63" s="60"/>
      <c r="O63" s="23">
        <v>0</v>
      </c>
      <c r="P63" s="23">
        <v>0</v>
      </c>
      <c r="Q63" s="23">
        <f t="shared" si="1"/>
        <v>-15500</v>
      </c>
    </row>
    <row r="64" spans="1:17" ht="21" customHeight="1" x14ac:dyDescent="0.25">
      <c r="A64" s="14">
        <v>54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2300</v>
      </c>
      <c r="N64" s="60"/>
      <c r="O64" s="23">
        <v>0</v>
      </c>
      <c r="P64" s="23">
        <v>0</v>
      </c>
      <c r="Q64" s="23">
        <f t="shared" si="1"/>
        <v>-15500</v>
      </c>
    </row>
    <row r="65" spans="1:17" ht="21" customHeight="1" x14ac:dyDescent="0.25">
      <c r="A65" s="14">
        <v>55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2300</v>
      </c>
      <c r="N65" s="60"/>
      <c r="O65" s="23">
        <v>0</v>
      </c>
      <c r="P65" s="23">
        <v>0</v>
      </c>
      <c r="Q65" s="23">
        <f t="shared" si="1"/>
        <v>-15500</v>
      </c>
    </row>
    <row r="66" spans="1:17" ht="21" customHeight="1" x14ac:dyDescent="0.25">
      <c r="A66" s="14">
        <v>56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2300</v>
      </c>
      <c r="N66" s="60"/>
      <c r="O66" s="23">
        <v>0</v>
      </c>
      <c r="P66" s="23">
        <v>0</v>
      </c>
      <c r="Q66" s="23">
        <f t="shared" si="1"/>
        <v>-15500</v>
      </c>
    </row>
    <row r="67" spans="1:17" ht="21" customHeight="1" x14ac:dyDescent="0.25">
      <c r="A67" s="14">
        <v>57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2300</v>
      </c>
      <c r="N67" s="60"/>
      <c r="O67" s="23">
        <v>0</v>
      </c>
      <c r="P67" s="23">
        <v>0</v>
      </c>
      <c r="Q67" s="23">
        <f t="shared" si="1"/>
        <v>-15500</v>
      </c>
    </row>
    <row r="68" spans="1:17" ht="21" customHeight="1" x14ac:dyDescent="0.25">
      <c r="A68" s="14">
        <v>58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2300</v>
      </c>
      <c r="N68" s="60"/>
      <c r="O68" s="23">
        <v>0</v>
      </c>
      <c r="P68" s="23">
        <v>0</v>
      </c>
      <c r="Q68" s="23">
        <f t="shared" si="1"/>
        <v>-15500</v>
      </c>
    </row>
    <row r="69" spans="1:17" ht="21" customHeight="1" x14ac:dyDescent="0.25">
      <c r="A69" s="14">
        <v>59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2300</v>
      </c>
      <c r="N69" s="60"/>
      <c r="O69" s="23">
        <v>0</v>
      </c>
      <c r="P69" s="23">
        <v>0</v>
      </c>
      <c r="Q69" s="23">
        <f t="shared" si="1"/>
        <v>-15500</v>
      </c>
    </row>
    <row r="70" spans="1:17" ht="21" customHeight="1" x14ac:dyDescent="0.25">
      <c r="A70" s="14">
        <v>60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2300</v>
      </c>
      <c r="N70" s="60"/>
      <c r="O70" s="23">
        <v>0</v>
      </c>
      <c r="P70" s="23">
        <v>0</v>
      </c>
      <c r="Q70" s="23">
        <f t="shared" si="1"/>
        <v>-15500</v>
      </c>
    </row>
    <row r="71" spans="1:17" ht="21" customHeight="1" x14ac:dyDescent="0.25">
      <c r="A71" s="14">
        <v>61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2300</v>
      </c>
      <c r="N71" s="60"/>
      <c r="O71" s="23">
        <v>0</v>
      </c>
      <c r="P71" s="23">
        <v>0</v>
      </c>
      <c r="Q71" s="23">
        <f t="shared" si="1"/>
        <v>-15500</v>
      </c>
    </row>
    <row r="72" spans="1:17" ht="21" customHeight="1" x14ac:dyDescent="0.25">
      <c r="A72" s="14">
        <v>62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2300</v>
      </c>
      <c r="N72" s="60"/>
      <c r="O72" s="23">
        <v>0</v>
      </c>
      <c r="P72" s="23">
        <v>0</v>
      </c>
      <c r="Q72" s="23">
        <f t="shared" si="1"/>
        <v>-15500</v>
      </c>
    </row>
    <row r="73" spans="1:17" ht="21" customHeight="1" x14ac:dyDescent="0.25">
      <c r="A73" s="14">
        <v>63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2300</v>
      </c>
      <c r="N73" s="60"/>
      <c r="O73" s="23">
        <v>0</v>
      </c>
      <c r="P73" s="23">
        <v>0</v>
      </c>
      <c r="Q73" s="23">
        <f t="shared" si="1"/>
        <v>-15500</v>
      </c>
    </row>
    <row r="74" spans="1:17" ht="21" customHeight="1" x14ac:dyDescent="0.25">
      <c r="A74" s="14">
        <v>64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2300</v>
      </c>
      <c r="N74" s="60"/>
      <c r="O74" s="23">
        <v>0</v>
      </c>
      <c r="P74" s="23">
        <v>0</v>
      </c>
      <c r="Q74" s="23">
        <f t="shared" si="1"/>
        <v>-15500</v>
      </c>
    </row>
    <row r="75" spans="1:17" ht="21" customHeight="1" x14ac:dyDescent="0.25">
      <c r="A75" s="14">
        <v>65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2300</v>
      </c>
      <c r="N75" s="60"/>
      <c r="O75" s="23">
        <v>0</v>
      </c>
      <c r="P75" s="23">
        <v>0</v>
      </c>
      <c r="Q75" s="23">
        <f t="shared" si="1"/>
        <v>-15500</v>
      </c>
    </row>
    <row r="76" spans="1:17" ht="21" customHeight="1" x14ac:dyDescent="0.25">
      <c r="A76" s="14">
        <v>66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2300</v>
      </c>
      <c r="N76" s="60"/>
      <c r="O76" s="23">
        <v>0</v>
      </c>
      <c r="P76" s="23">
        <v>0</v>
      </c>
      <c r="Q76" s="23">
        <f t="shared" si="1"/>
        <v>-15500</v>
      </c>
    </row>
    <row r="77" spans="1:17" ht="21" customHeight="1" x14ac:dyDescent="0.25">
      <c r="A77" s="14">
        <v>67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ref="M77:M110" si="2">K77-L77+M76</f>
        <v>2300</v>
      </c>
      <c r="N77" s="60"/>
      <c r="O77" s="23">
        <v>0</v>
      </c>
      <c r="P77" s="23">
        <v>0</v>
      </c>
      <c r="Q77" s="23">
        <f t="shared" ref="Q77:Q110" si="3">O77-P77+Q76</f>
        <v>-15500</v>
      </c>
    </row>
    <row r="78" spans="1:17" ht="21" customHeight="1" x14ac:dyDescent="0.25">
      <c r="A78" s="14">
        <v>68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si="2"/>
        <v>2300</v>
      </c>
      <c r="N78" s="60"/>
      <c r="O78" s="23">
        <v>0</v>
      </c>
      <c r="P78" s="23">
        <v>0</v>
      </c>
      <c r="Q78" s="23">
        <f t="shared" si="3"/>
        <v>-15500</v>
      </c>
    </row>
    <row r="79" spans="1:17" ht="21" customHeight="1" x14ac:dyDescent="0.25">
      <c r="A79" s="14">
        <v>69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2300</v>
      </c>
      <c r="N79" s="60"/>
      <c r="O79" s="23">
        <v>0</v>
      </c>
      <c r="P79" s="23">
        <v>0</v>
      </c>
      <c r="Q79" s="23">
        <f t="shared" si="3"/>
        <v>-15500</v>
      </c>
    </row>
    <row r="80" spans="1:17" ht="21" customHeight="1" x14ac:dyDescent="0.25">
      <c r="A80" s="14">
        <v>70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2300</v>
      </c>
      <c r="N80" s="60"/>
      <c r="O80" s="23">
        <v>0</v>
      </c>
      <c r="P80" s="23">
        <v>0</v>
      </c>
      <c r="Q80" s="23">
        <f t="shared" si="3"/>
        <v>-15500</v>
      </c>
    </row>
    <row r="81" spans="1:17" ht="21" customHeight="1" x14ac:dyDescent="0.25">
      <c r="A81" s="14">
        <v>71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2300</v>
      </c>
      <c r="N81" s="60"/>
      <c r="O81" s="23">
        <v>0</v>
      </c>
      <c r="P81" s="23">
        <v>0</v>
      </c>
      <c r="Q81" s="23">
        <f t="shared" si="3"/>
        <v>-15500</v>
      </c>
    </row>
    <row r="82" spans="1:17" ht="21" customHeight="1" x14ac:dyDescent="0.25">
      <c r="A82" s="14">
        <v>72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2300</v>
      </c>
      <c r="N82" s="60"/>
      <c r="O82" s="23">
        <v>0</v>
      </c>
      <c r="P82" s="23">
        <v>0</v>
      </c>
      <c r="Q82" s="23">
        <f t="shared" si="3"/>
        <v>-15500</v>
      </c>
    </row>
    <row r="83" spans="1:17" ht="21" customHeight="1" x14ac:dyDescent="0.25">
      <c r="A83" s="14">
        <v>73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2300</v>
      </c>
      <c r="N83" s="60"/>
      <c r="O83" s="23">
        <v>0</v>
      </c>
      <c r="P83" s="23">
        <v>0</v>
      </c>
      <c r="Q83" s="23">
        <f t="shared" si="3"/>
        <v>-15500</v>
      </c>
    </row>
    <row r="84" spans="1:17" ht="21" customHeight="1" x14ac:dyDescent="0.25">
      <c r="A84" s="14">
        <v>74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2300</v>
      </c>
      <c r="N84" s="60"/>
      <c r="O84" s="23">
        <v>0</v>
      </c>
      <c r="P84" s="23">
        <v>0</v>
      </c>
      <c r="Q84" s="23">
        <f t="shared" si="3"/>
        <v>-15500</v>
      </c>
    </row>
    <row r="85" spans="1:17" ht="21" customHeight="1" x14ac:dyDescent="0.25">
      <c r="A85" s="14">
        <v>75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2300</v>
      </c>
      <c r="N85" s="60"/>
      <c r="O85" s="23">
        <v>0</v>
      </c>
      <c r="P85" s="23">
        <v>0</v>
      </c>
      <c r="Q85" s="23">
        <f t="shared" si="3"/>
        <v>-15500</v>
      </c>
    </row>
    <row r="86" spans="1:17" ht="21" customHeight="1" x14ac:dyDescent="0.25">
      <c r="A86" s="14">
        <v>76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2300</v>
      </c>
      <c r="N86" s="60"/>
      <c r="O86" s="23">
        <v>0</v>
      </c>
      <c r="P86" s="23">
        <v>0</v>
      </c>
      <c r="Q86" s="23">
        <f t="shared" si="3"/>
        <v>-15500</v>
      </c>
    </row>
    <row r="87" spans="1:17" ht="21" customHeight="1" x14ac:dyDescent="0.25">
      <c r="A87" s="14">
        <v>77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2300</v>
      </c>
      <c r="N87" s="60"/>
      <c r="O87" s="23">
        <v>0</v>
      </c>
      <c r="P87" s="23">
        <v>0</v>
      </c>
      <c r="Q87" s="23">
        <f t="shared" si="3"/>
        <v>-15500</v>
      </c>
    </row>
    <row r="88" spans="1:17" ht="21" customHeight="1" x14ac:dyDescent="0.25">
      <c r="A88" s="14">
        <v>78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2300</v>
      </c>
      <c r="N88" s="60"/>
      <c r="O88" s="23">
        <v>0</v>
      </c>
      <c r="P88" s="23">
        <v>0</v>
      </c>
      <c r="Q88" s="23">
        <f t="shared" si="3"/>
        <v>-15500</v>
      </c>
    </row>
    <row r="89" spans="1:17" ht="21" customHeight="1" x14ac:dyDescent="0.25">
      <c r="A89" s="14">
        <v>79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2300</v>
      </c>
      <c r="N89" s="60"/>
      <c r="O89" s="23">
        <v>0</v>
      </c>
      <c r="P89" s="23">
        <v>0</v>
      </c>
      <c r="Q89" s="23">
        <f t="shared" si="3"/>
        <v>-15500</v>
      </c>
    </row>
    <row r="90" spans="1:17" ht="21" customHeight="1" x14ac:dyDescent="0.25">
      <c r="A90" s="14">
        <v>80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2300</v>
      </c>
      <c r="N90" s="60"/>
      <c r="O90" s="23">
        <v>0</v>
      </c>
      <c r="P90" s="23">
        <v>0</v>
      </c>
      <c r="Q90" s="23">
        <f t="shared" si="3"/>
        <v>-15500</v>
      </c>
    </row>
    <row r="91" spans="1:17" ht="21" customHeight="1" x14ac:dyDescent="0.25">
      <c r="A91" s="14">
        <v>81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2300</v>
      </c>
      <c r="N91" s="60"/>
      <c r="O91" s="23">
        <v>0</v>
      </c>
      <c r="P91" s="23">
        <v>0</v>
      </c>
      <c r="Q91" s="23">
        <f t="shared" si="3"/>
        <v>-15500</v>
      </c>
    </row>
    <row r="92" spans="1:17" ht="21" customHeight="1" x14ac:dyDescent="0.25">
      <c r="A92" s="14">
        <v>82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2300</v>
      </c>
      <c r="N92" s="60"/>
      <c r="O92" s="23">
        <v>0</v>
      </c>
      <c r="P92" s="23">
        <v>0</v>
      </c>
      <c r="Q92" s="23">
        <f t="shared" si="3"/>
        <v>-15500</v>
      </c>
    </row>
    <row r="93" spans="1:17" ht="21" customHeight="1" x14ac:dyDescent="0.25">
      <c r="A93" s="14">
        <v>83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2300</v>
      </c>
      <c r="N93" s="60"/>
      <c r="O93" s="23">
        <v>0</v>
      </c>
      <c r="P93" s="23">
        <v>0</v>
      </c>
      <c r="Q93" s="23">
        <f t="shared" si="3"/>
        <v>-15500</v>
      </c>
    </row>
    <row r="94" spans="1:17" ht="21" customHeight="1" x14ac:dyDescent="0.25">
      <c r="A94" s="14">
        <v>84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2300</v>
      </c>
      <c r="N94" s="60"/>
      <c r="O94" s="23">
        <v>0</v>
      </c>
      <c r="P94" s="23">
        <v>0</v>
      </c>
      <c r="Q94" s="23">
        <f t="shared" si="3"/>
        <v>-15500</v>
      </c>
    </row>
    <row r="95" spans="1:17" ht="21" customHeight="1" x14ac:dyDescent="0.25">
      <c r="A95" s="14">
        <v>85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2300</v>
      </c>
      <c r="N95" s="60"/>
      <c r="O95" s="23">
        <v>0</v>
      </c>
      <c r="P95" s="23">
        <v>0</v>
      </c>
      <c r="Q95" s="23">
        <f t="shared" si="3"/>
        <v>-15500</v>
      </c>
    </row>
    <row r="96" spans="1:17" ht="21" customHeight="1" x14ac:dyDescent="0.25">
      <c r="A96" s="14">
        <v>86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2300</v>
      </c>
      <c r="N96" s="60"/>
      <c r="O96" s="23">
        <v>0</v>
      </c>
      <c r="P96" s="23">
        <v>0</v>
      </c>
      <c r="Q96" s="23">
        <f t="shared" si="3"/>
        <v>-15500</v>
      </c>
    </row>
    <row r="97" spans="1:17" ht="21" customHeight="1" x14ac:dyDescent="0.25">
      <c r="A97" s="14">
        <v>87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2300</v>
      </c>
      <c r="N97" s="60"/>
      <c r="O97" s="23">
        <v>0</v>
      </c>
      <c r="P97" s="23">
        <v>0</v>
      </c>
      <c r="Q97" s="23">
        <f t="shared" si="3"/>
        <v>-15500</v>
      </c>
    </row>
    <row r="98" spans="1:17" ht="21" customHeight="1" x14ac:dyDescent="0.25">
      <c r="A98" s="14">
        <v>88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2300</v>
      </c>
      <c r="N98" s="60"/>
      <c r="O98" s="23">
        <v>0</v>
      </c>
      <c r="P98" s="23">
        <v>0</v>
      </c>
      <c r="Q98" s="23">
        <f t="shared" si="3"/>
        <v>-15500</v>
      </c>
    </row>
    <row r="99" spans="1:17" ht="21" customHeight="1" x14ac:dyDescent="0.25">
      <c r="A99" s="14">
        <v>89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2300</v>
      </c>
      <c r="N99" s="60"/>
      <c r="O99" s="23">
        <v>0</v>
      </c>
      <c r="P99" s="23">
        <v>0</v>
      </c>
      <c r="Q99" s="23">
        <f t="shared" si="3"/>
        <v>-15500</v>
      </c>
    </row>
    <row r="100" spans="1:17" ht="21" customHeight="1" x14ac:dyDescent="0.25">
      <c r="A100" s="14">
        <v>90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2300</v>
      </c>
      <c r="N100" s="60"/>
      <c r="O100" s="23">
        <v>0</v>
      </c>
      <c r="P100" s="23">
        <v>0</v>
      </c>
      <c r="Q100" s="23">
        <f t="shared" si="3"/>
        <v>-15500</v>
      </c>
    </row>
    <row r="101" spans="1:17" ht="21" customHeight="1" x14ac:dyDescent="0.25">
      <c r="A101" s="14">
        <v>91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2300</v>
      </c>
      <c r="N101" s="60"/>
      <c r="O101" s="23">
        <v>0</v>
      </c>
      <c r="P101" s="23">
        <v>0</v>
      </c>
      <c r="Q101" s="23">
        <f t="shared" si="3"/>
        <v>-15500</v>
      </c>
    </row>
    <row r="102" spans="1:17" ht="21" customHeight="1" x14ac:dyDescent="0.25">
      <c r="A102" s="14">
        <v>92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2300</v>
      </c>
      <c r="N102" s="60"/>
      <c r="O102" s="23">
        <v>0</v>
      </c>
      <c r="P102" s="23">
        <v>0</v>
      </c>
      <c r="Q102" s="23">
        <f t="shared" si="3"/>
        <v>-15500</v>
      </c>
    </row>
    <row r="103" spans="1:17" ht="21" customHeight="1" x14ac:dyDescent="0.25">
      <c r="A103" s="14">
        <v>93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2300</v>
      </c>
      <c r="N103" s="60"/>
      <c r="O103" s="23">
        <v>0</v>
      </c>
      <c r="P103" s="23">
        <v>0</v>
      </c>
      <c r="Q103" s="23">
        <f t="shared" si="3"/>
        <v>-15500</v>
      </c>
    </row>
    <row r="104" spans="1:17" ht="21" customHeight="1" x14ac:dyDescent="0.25">
      <c r="A104" s="14">
        <v>94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2300</v>
      </c>
      <c r="N104" s="60"/>
      <c r="O104" s="23">
        <v>0</v>
      </c>
      <c r="P104" s="23">
        <v>0</v>
      </c>
      <c r="Q104" s="23">
        <f t="shared" si="3"/>
        <v>-15500</v>
      </c>
    </row>
    <row r="105" spans="1:17" ht="21" customHeight="1" x14ac:dyDescent="0.25">
      <c r="A105" s="14">
        <v>95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2300</v>
      </c>
      <c r="N105" s="60"/>
      <c r="O105" s="23">
        <v>0</v>
      </c>
      <c r="P105" s="23">
        <v>0</v>
      </c>
      <c r="Q105" s="23">
        <f t="shared" si="3"/>
        <v>-15500</v>
      </c>
    </row>
    <row r="106" spans="1:17" ht="21" customHeight="1" x14ac:dyDescent="0.25">
      <c r="A106" s="14">
        <v>96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2300</v>
      </c>
      <c r="N106" s="60"/>
      <c r="O106" s="23">
        <v>0</v>
      </c>
      <c r="P106" s="23">
        <v>0</v>
      </c>
      <c r="Q106" s="23">
        <f t="shared" si="3"/>
        <v>-15500</v>
      </c>
    </row>
    <row r="107" spans="1:17" ht="21" customHeight="1" x14ac:dyDescent="0.25">
      <c r="A107" s="14">
        <v>97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2300</v>
      </c>
      <c r="N107" s="60"/>
      <c r="O107" s="23">
        <v>0</v>
      </c>
      <c r="P107" s="23">
        <v>0</v>
      </c>
      <c r="Q107" s="23">
        <f t="shared" si="3"/>
        <v>-15500</v>
      </c>
    </row>
    <row r="108" spans="1:17" ht="21" customHeight="1" x14ac:dyDescent="0.25">
      <c r="A108" s="14">
        <v>98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2300</v>
      </c>
      <c r="N108" s="60"/>
      <c r="O108" s="23">
        <v>0</v>
      </c>
      <c r="P108" s="23">
        <v>0</v>
      </c>
      <c r="Q108" s="23">
        <f t="shared" si="3"/>
        <v>-15500</v>
      </c>
    </row>
    <row r="109" spans="1:17" ht="21" customHeight="1" x14ac:dyDescent="0.25">
      <c r="A109" s="14">
        <v>99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2300</v>
      </c>
      <c r="N109" s="60"/>
      <c r="O109" s="23">
        <v>0</v>
      </c>
      <c r="P109" s="23">
        <v>0</v>
      </c>
      <c r="Q109" s="23">
        <f t="shared" si="3"/>
        <v>-15500</v>
      </c>
    </row>
    <row r="110" spans="1:17" ht="21" customHeight="1" x14ac:dyDescent="0.25">
      <c r="A110" s="14">
        <v>100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2300</v>
      </c>
      <c r="N110" s="60"/>
      <c r="O110" s="23">
        <v>0</v>
      </c>
      <c r="P110" s="23">
        <v>0</v>
      </c>
      <c r="Q110" s="23">
        <f t="shared" si="3"/>
        <v>-15500</v>
      </c>
    </row>
  </sheetData>
  <autoFilter ref="A11:Q110" xr:uid="{78F60E33-A066-43D3-BB68-244FAC08C954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118">
    <mergeCell ref="Z31:Z35"/>
    <mergeCell ref="AA31:AA35"/>
    <mergeCell ref="AB31:AB35"/>
    <mergeCell ref="Y21:Y30"/>
    <mergeCell ref="Y31:Y35"/>
    <mergeCell ref="Y18:Y20"/>
    <mergeCell ref="AA15:AB15"/>
    <mergeCell ref="O8:O9"/>
    <mergeCell ref="P8:P9"/>
    <mergeCell ref="Q8:Q9"/>
    <mergeCell ref="O10:Q10"/>
    <mergeCell ref="K10:M10"/>
    <mergeCell ref="K2:Q6"/>
    <mergeCell ref="C106:J106"/>
    <mergeCell ref="C107:J107"/>
    <mergeCell ref="C108:J108"/>
    <mergeCell ref="C88:J88"/>
    <mergeCell ref="C89:J89"/>
    <mergeCell ref="C90:J90"/>
    <mergeCell ref="C91:J91"/>
    <mergeCell ref="C92:J92"/>
    <mergeCell ref="C93:J93"/>
    <mergeCell ref="C82:J82"/>
    <mergeCell ref="C83:J83"/>
    <mergeCell ref="C84:J84"/>
    <mergeCell ref="C85:J85"/>
    <mergeCell ref="C86:J86"/>
    <mergeCell ref="C87:J87"/>
    <mergeCell ref="C76:J76"/>
    <mergeCell ref="C77:J77"/>
    <mergeCell ref="C78:J78"/>
    <mergeCell ref="C79:J79"/>
    <mergeCell ref="C80:J80"/>
    <mergeCell ref="C81:J81"/>
    <mergeCell ref="C70:J70"/>
    <mergeCell ref="C109:J109"/>
    <mergeCell ref="C110:J110"/>
    <mergeCell ref="C100:J100"/>
    <mergeCell ref="C101:J101"/>
    <mergeCell ref="C102:J102"/>
    <mergeCell ref="C103:J103"/>
    <mergeCell ref="C104:J104"/>
    <mergeCell ref="C105:J105"/>
    <mergeCell ref="C94:J94"/>
    <mergeCell ref="C95:J95"/>
    <mergeCell ref="C96:J96"/>
    <mergeCell ref="C97:J97"/>
    <mergeCell ref="C98:J98"/>
    <mergeCell ref="C99:J99"/>
    <mergeCell ref="C71:J71"/>
    <mergeCell ref="C72:J72"/>
    <mergeCell ref="C73:J73"/>
    <mergeCell ref="C74:J74"/>
    <mergeCell ref="C75:J75"/>
    <mergeCell ref="C64:J64"/>
    <mergeCell ref="C65:J65"/>
    <mergeCell ref="C66:J66"/>
    <mergeCell ref="C67:J67"/>
    <mergeCell ref="C68:J68"/>
    <mergeCell ref="C69:J69"/>
    <mergeCell ref="C58:J58"/>
    <mergeCell ref="C59:J59"/>
    <mergeCell ref="C60:J60"/>
    <mergeCell ref="C61:J61"/>
    <mergeCell ref="C62:J62"/>
    <mergeCell ref="C63:J63"/>
    <mergeCell ref="C52:J52"/>
    <mergeCell ref="C53:J53"/>
    <mergeCell ref="C54:J54"/>
    <mergeCell ref="C55:J55"/>
    <mergeCell ref="C56:J56"/>
    <mergeCell ref="C57:J57"/>
    <mergeCell ref="C46:J46"/>
    <mergeCell ref="C47:J47"/>
    <mergeCell ref="C48:J48"/>
    <mergeCell ref="C49:J49"/>
    <mergeCell ref="C50:J50"/>
    <mergeCell ref="C51:J51"/>
    <mergeCell ref="C40:J40"/>
    <mergeCell ref="C41:J41"/>
    <mergeCell ref="C42:J42"/>
    <mergeCell ref="C43:J43"/>
    <mergeCell ref="C44:J44"/>
    <mergeCell ref="C45:J45"/>
    <mergeCell ref="C35:J35"/>
    <mergeCell ref="C36:J36"/>
    <mergeCell ref="C37:J37"/>
    <mergeCell ref="C38:J38"/>
    <mergeCell ref="C39:J39"/>
    <mergeCell ref="C30:J30"/>
    <mergeCell ref="C31:J31"/>
    <mergeCell ref="C32:J32"/>
    <mergeCell ref="C33:J33"/>
    <mergeCell ref="C34:J34"/>
    <mergeCell ref="C29:J29"/>
    <mergeCell ref="J2:J6"/>
    <mergeCell ref="A8:B9"/>
    <mergeCell ref="K8:K9"/>
    <mergeCell ref="L8:L9"/>
    <mergeCell ref="M8:M9"/>
    <mergeCell ref="C17:J17"/>
    <mergeCell ref="C18:J18"/>
    <mergeCell ref="C19:J19"/>
    <mergeCell ref="C20:J20"/>
    <mergeCell ref="C23:J23"/>
    <mergeCell ref="C24:J24"/>
    <mergeCell ref="C25:J25"/>
    <mergeCell ref="C26:J26"/>
    <mergeCell ref="C27:J27"/>
    <mergeCell ref="C28:J28"/>
    <mergeCell ref="C21:J21"/>
    <mergeCell ref="C22:J22"/>
    <mergeCell ref="C11:J11"/>
    <mergeCell ref="C12:J12"/>
    <mergeCell ref="C13:J13"/>
    <mergeCell ref="C14:J14"/>
    <mergeCell ref="C15:J15"/>
    <mergeCell ref="C16:J16"/>
  </mergeCells>
  <hyperlinks>
    <hyperlink ref="A8:B9" location="كشف!A1" display="الكشف" xr:uid="{3CEFBE1C-3BDE-4516-824E-7D158A9C4CEC}"/>
  </hyperlinks>
  <pageMargins left="0" right="0" top="0" bottom="0" header="0" footer="0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5FAA-B3D6-4F36-8D67-64C52C1234B3}">
  <sheetPr>
    <tabColor theme="4" tint="0.59999389629810485"/>
  </sheetPr>
  <dimension ref="A1:Z111"/>
  <sheetViews>
    <sheetView rightToLeft="1" zoomScale="85" zoomScaleNormal="85" workbookViewId="0">
      <pane xSplit="1" ySplit="11" topLeftCell="B49" activePane="bottomRight" state="frozen"/>
      <selection pane="topRight" activeCell="B1" sqref="B1"/>
      <selection pane="bottomLeft" activeCell="A11" sqref="A11"/>
      <selection pane="bottomRight" activeCell="A8" sqref="A8:B9"/>
    </sheetView>
  </sheetViews>
  <sheetFormatPr defaultColWidth="9" defaultRowHeight="14.4" x14ac:dyDescent="0.25"/>
  <cols>
    <col min="1" max="1" width="5.59765625" style="1" customWidth="1"/>
    <col min="2" max="2" width="11" style="1" bestFit="1" customWidth="1"/>
    <col min="3" max="3" width="0.69921875" style="1" customWidth="1"/>
    <col min="4" max="4" width="7.5976562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23" width="5.19921875" style="1" customWidth="1"/>
    <col min="24" max="24" width="23" style="1" customWidth="1"/>
    <col min="25" max="16384" width="9" style="1"/>
  </cols>
  <sheetData>
    <row r="1" spans="1:26" ht="6" customHeight="1" thickBot="1" x14ac:dyDescent="0.3"/>
    <row r="2" spans="1:26" ht="21.75" customHeight="1" thickBot="1" x14ac:dyDescent="0.3">
      <c r="A2" s="18" t="s">
        <v>0</v>
      </c>
      <c r="B2" s="2" t="s">
        <v>45</v>
      </c>
      <c r="D2" s="18" t="s">
        <v>6</v>
      </c>
      <c r="E2" s="7" t="s">
        <v>46</v>
      </c>
      <c r="F2" s="8"/>
      <c r="G2" s="18" t="s">
        <v>3</v>
      </c>
      <c r="H2" s="6" t="s">
        <v>9</v>
      </c>
      <c r="I2" s="9"/>
      <c r="J2" s="120" t="s">
        <v>4</v>
      </c>
      <c r="K2" s="151" t="s">
        <v>41</v>
      </c>
      <c r="L2" s="152"/>
      <c r="M2" s="152"/>
      <c r="N2" s="152"/>
      <c r="O2" s="152"/>
      <c r="P2" s="152"/>
      <c r="Q2" s="153"/>
    </row>
    <row r="3" spans="1:26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26" ht="21.75" customHeight="1" thickBot="1" x14ac:dyDescent="0.3">
      <c r="A4" s="18" t="s">
        <v>1</v>
      </c>
      <c r="B4" s="2">
        <v>2244421182</v>
      </c>
      <c r="D4" s="18" t="s">
        <v>304</v>
      </c>
      <c r="E4" s="21">
        <v>44740</v>
      </c>
      <c r="F4" s="9"/>
      <c r="G4" s="18" t="s">
        <v>5</v>
      </c>
      <c r="H4" s="6" t="s">
        <v>39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26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26" ht="21.75" customHeight="1" thickBot="1" x14ac:dyDescent="0.3">
      <c r="A6" s="18" t="s">
        <v>2</v>
      </c>
      <c r="B6" s="2">
        <v>6972</v>
      </c>
      <c r="D6" s="18" t="s">
        <v>8</v>
      </c>
      <c r="E6" s="26">
        <v>700</v>
      </c>
      <c r="F6" s="9"/>
      <c r="G6" s="19" t="s">
        <v>14</v>
      </c>
      <c r="H6" s="41">
        <v>45809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26" ht="6" customHeight="1" thickBot="1" x14ac:dyDescent="0.3">
      <c r="G7" s="5"/>
      <c r="H7" s="12"/>
      <c r="I7" s="12"/>
      <c r="J7" s="13"/>
    </row>
    <row r="8" spans="1:26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43147</v>
      </c>
      <c r="L8" s="125">
        <f>SUM(L12:L111)</f>
        <v>43097</v>
      </c>
      <c r="M8" s="127">
        <f>K8-L8</f>
        <v>50</v>
      </c>
      <c r="N8" s="56"/>
      <c r="O8" s="143">
        <f>SUM(O12:O111)</f>
        <v>28900</v>
      </c>
      <c r="P8" s="143">
        <f>SUM(P12:P111)</f>
        <v>33600</v>
      </c>
      <c r="Q8" s="143">
        <f>O8-P8</f>
        <v>-4700</v>
      </c>
    </row>
    <row r="9" spans="1:26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  <c r="Y9" s="173">
        <f>Y11-Z11</f>
        <v>-12170</v>
      </c>
      <c r="Z9" s="173"/>
    </row>
    <row r="10" spans="1:26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  <c r="Y10" s="173"/>
      <c r="Z10" s="173"/>
    </row>
    <row r="11" spans="1:26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  <c r="Y11" s="88">
        <f>SUM(Y13:Y41)</f>
        <v>62825</v>
      </c>
      <c r="Z11" s="88">
        <f>SUM(Z13:Z41)</f>
        <v>74995</v>
      </c>
    </row>
    <row r="12" spans="1:26" ht="21" customHeight="1" x14ac:dyDescent="0.25">
      <c r="A12" s="14">
        <v>1</v>
      </c>
      <c r="B12" s="17">
        <v>44562</v>
      </c>
      <c r="C12" s="130" t="s">
        <v>47</v>
      </c>
      <c r="D12" s="131"/>
      <c r="E12" s="131"/>
      <c r="F12" s="131"/>
      <c r="G12" s="131"/>
      <c r="H12" s="131"/>
      <c r="I12" s="131"/>
      <c r="J12" s="132"/>
      <c r="K12" s="27">
        <v>7600</v>
      </c>
      <c r="L12" s="27">
        <v>0</v>
      </c>
      <c r="M12" s="23">
        <f>K12-L12</f>
        <v>7600</v>
      </c>
      <c r="N12" s="60"/>
      <c r="O12" s="23">
        <v>0</v>
      </c>
      <c r="P12" s="23">
        <v>0</v>
      </c>
      <c r="Q12" s="23">
        <f>O12-P12</f>
        <v>0</v>
      </c>
      <c r="W12" s="14" t="s">
        <v>11</v>
      </c>
      <c r="X12" s="14" t="s">
        <v>13</v>
      </c>
      <c r="Y12" s="23" t="s">
        <v>550</v>
      </c>
      <c r="Z12" s="23" t="s">
        <v>551</v>
      </c>
    </row>
    <row r="13" spans="1:26" ht="21" customHeight="1" x14ac:dyDescent="0.25">
      <c r="A13" s="14">
        <v>2</v>
      </c>
      <c r="B13" s="17">
        <v>44566</v>
      </c>
      <c r="C13" s="130" t="s">
        <v>48</v>
      </c>
      <c r="D13" s="131"/>
      <c r="E13" s="131"/>
      <c r="F13" s="131"/>
      <c r="G13" s="131"/>
      <c r="H13" s="131"/>
      <c r="I13" s="131"/>
      <c r="J13" s="132"/>
      <c r="K13" s="27">
        <v>0</v>
      </c>
      <c r="L13" s="27">
        <v>1950</v>
      </c>
      <c r="M13" s="23">
        <f>K13-L13+M12</f>
        <v>5650</v>
      </c>
      <c r="N13" s="60"/>
      <c r="O13" s="23">
        <v>0</v>
      </c>
      <c r="P13" s="23">
        <v>0</v>
      </c>
      <c r="Q13" s="23">
        <f>O13-P13+Q12</f>
        <v>0</v>
      </c>
      <c r="W13" s="14">
        <v>1</v>
      </c>
      <c r="X13" s="14" t="s">
        <v>552</v>
      </c>
      <c r="Y13" s="23">
        <f>14000*3.75</f>
        <v>52500</v>
      </c>
      <c r="Z13" s="23">
        <v>0</v>
      </c>
    </row>
    <row r="14" spans="1:26" ht="21" customHeight="1" x14ac:dyDescent="0.25">
      <c r="A14" s="14">
        <v>3</v>
      </c>
      <c r="B14" s="17">
        <v>44570</v>
      </c>
      <c r="C14" s="130" t="s">
        <v>49</v>
      </c>
      <c r="D14" s="131"/>
      <c r="E14" s="131"/>
      <c r="F14" s="131"/>
      <c r="G14" s="131"/>
      <c r="H14" s="131"/>
      <c r="I14" s="131"/>
      <c r="J14" s="132"/>
      <c r="K14" s="27">
        <v>0</v>
      </c>
      <c r="L14" s="27">
        <v>2400</v>
      </c>
      <c r="M14" s="23">
        <f t="shared" ref="M14:M77" si="0">K14-L14+M13</f>
        <v>3250</v>
      </c>
      <c r="N14" s="60"/>
      <c r="O14" s="23">
        <v>0</v>
      </c>
      <c r="P14" s="23">
        <v>0</v>
      </c>
      <c r="Q14" s="23">
        <f t="shared" ref="Q14:Q77" si="1">O14-P14+Q13</f>
        <v>0</v>
      </c>
      <c r="W14" s="14">
        <v>2</v>
      </c>
      <c r="X14" s="14" t="s">
        <v>36</v>
      </c>
      <c r="Y14" s="23">
        <v>10325</v>
      </c>
      <c r="Z14" s="23">
        <v>0</v>
      </c>
    </row>
    <row r="15" spans="1:26" ht="21" customHeight="1" x14ac:dyDescent="0.25">
      <c r="A15" s="14">
        <v>4</v>
      </c>
      <c r="B15" s="17">
        <v>44570</v>
      </c>
      <c r="C15" s="130" t="s">
        <v>50</v>
      </c>
      <c r="D15" s="131"/>
      <c r="E15" s="131"/>
      <c r="F15" s="131"/>
      <c r="G15" s="131"/>
      <c r="H15" s="131"/>
      <c r="I15" s="131"/>
      <c r="J15" s="132"/>
      <c r="K15" s="27">
        <v>0</v>
      </c>
      <c r="L15" s="27">
        <v>300</v>
      </c>
      <c r="M15" s="23">
        <f t="shared" si="0"/>
        <v>2950</v>
      </c>
      <c r="N15" s="60"/>
      <c r="O15" s="23">
        <v>0</v>
      </c>
      <c r="P15" s="23">
        <v>0</v>
      </c>
      <c r="Q15" s="23">
        <f t="shared" si="1"/>
        <v>0</v>
      </c>
      <c r="W15" s="14">
        <v>3</v>
      </c>
      <c r="X15" s="14" t="s">
        <v>553</v>
      </c>
      <c r="Y15" s="23">
        <v>0</v>
      </c>
      <c r="Z15" s="23">
        <v>10825</v>
      </c>
    </row>
    <row r="16" spans="1:26" ht="21" customHeight="1" x14ac:dyDescent="0.25">
      <c r="A16" s="14">
        <v>5</v>
      </c>
      <c r="B16" s="17">
        <v>44570</v>
      </c>
      <c r="C16" s="130" t="s">
        <v>34</v>
      </c>
      <c r="D16" s="131"/>
      <c r="E16" s="131"/>
      <c r="F16" s="131"/>
      <c r="G16" s="131"/>
      <c r="H16" s="131"/>
      <c r="I16" s="131"/>
      <c r="J16" s="132"/>
      <c r="K16" s="27">
        <v>0</v>
      </c>
      <c r="L16" s="27">
        <v>500</v>
      </c>
      <c r="M16" s="23">
        <f t="shared" si="0"/>
        <v>2450</v>
      </c>
      <c r="N16" s="60"/>
      <c r="O16" s="23">
        <v>0</v>
      </c>
      <c r="P16" s="23">
        <v>0</v>
      </c>
      <c r="Q16" s="23">
        <f t="shared" si="1"/>
        <v>0</v>
      </c>
      <c r="W16" s="14">
        <v>4</v>
      </c>
      <c r="X16" s="14" t="s">
        <v>554</v>
      </c>
      <c r="Y16" s="23">
        <v>0</v>
      </c>
      <c r="Z16" s="23">
        <v>64170</v>
      </c>
    </row>
    <row r="17" spans="1:26" ht="21" customHeight="1" x14ac:dyDescent="0.25">
      <c r="A17" s="14">
        <v>6</v>
      </c>
      <c r="B17" s="17">
        <v>44570</v>
      </c>
      <c r="C17" s="130" t="s">
        <v>51</v>
      </c>
      <c r="D17" s="131"/>
      <c r="E17" s="131"/>
      <c r="F17" s="131"/>
      <c r="G17" s="131"/>
      <c r="H17" s="131"/>
      <c r="I17" s="131"/>
      <c r="J17" s="132"/>
      <c r="K17" s="27">
        <v>0</v>
      </c>
      <c r="L17" s="27">
        <v>200</v>
      </c>
      <c r="M17" s="23">
        <f t="shared" si="0"/>
        <v>2250</v>
      </c>
      <c r="N17" s="60"/>
      <c r="O17" s="23">
        <v>0</v>
      </c>
      <c r="P17" s="23">
        <v>0</v>
      </c>
      <c r="Q17" s="23">
        <f t="shared" si="1"/>
        <v>0</v>
      </c>
      <c r="Y17" s="22"/>
      <c r="Z17" s="22"/>
    </row>
    <row r="18" spans="1:26" ht="21" customHeight="1" x14ac:dyDescent="0.25">
      <c r="A18" s="14">
        <v>7</v>
      </c>
      <c r="B18" s="17">
        <v>44570</v>
      </c>
      <c r="C18" s="130" t="s">
        <v>52</v>
      </c>
      <c r="D18" s="131"/>
      <c r="E18" s="131"/>
      <c r="F18" s="131"/>
      <c r="G18" s="131"/>
      <c r="H18" s="131"/>
      <c r="I18" s="131"/>
      <c r="J18" s="132"/>
      <c r="K18" s="27">
        <v>0</v>
      </c>
      <c r="L18" s="27">
        <v>300</v>
      </c>
      <c r="M18" s="23">
        <f t="shared" si="0"/>
        <v>1950</v>
      </c>
      <c r="N18" s="60"/>
      <c r="O18" s="23">
        <v>0</v>
      </c>
      <c r="P18" s="23">
        <v>0</v>
      </c>
      <c r="Q18" s="23">
        <f t="shared" si="1"/>
        <v>0</v>
      </c>
      <c r="Y18" s="22"/>
      <c r="Z18" s="22"/>
    </row>
    <row r="19" spans="1:26" ht="21" customHeight="1" x14ac:dyDescent="0.25">
      <c r="A19" s="14">
        <v>8</v>
      </c>
      <c r="B19" s="17">
        <v>44570</v>
      </c>
      <c r="C19" s="130" t="s">
        <v>53</v>
      </c>
      <c r="D19" s="131"/>
      <c r="E19" s="131"/>
      <c r="F19" s="131"/>
      <c r="G19" s="131"/>
      <c r="H19" s="131"/>
      <c r="I19" s="131"/>
      <c r="J19" s="132"/>
      <c r="K19" s="27">
        <v>0</v>
      </c>
      <c r="L19" s="27">
        <v>115</v>
      </c>
      <c r="M19" s="23">
        <f t="shared" si="0"/>
        <v>1835</v>
      </c>
      <c r="N19" s="60"/>
      <c r="O19" s="23">
        <v>0</v>
      </c>
      <c r="P19" s="23">
        <v>0</v>
      </c>
      <c r="Q19" s="23">
        <f t="shared" si="1"/>
        <v>0</v>
      </c>
      <c r="Y19" s="22"/>
      <c r="Z19" s="22"/>
    </row>
    <row r="20" spans="1:26" ht="21" customHeight="1" x14ac:dyDescent="0.25">
      <c r="A20" s="14">
        <v>9</v>
      </c>
      <c r="B20" s="17">
        <v>44574</v>
      </c>
      <c r="C20" s="130" t="s">
        <v>54</v>
      </c>
      <c r="D20" s="131"/>
      <c r="E20" s="131"/>
      <c r="F20" s="131"/>
      <c r="G20" s="131"/>
      <c r="H20" s="131"/>
      <c r="I20" s="131"/>
      <c r="J20" s="132"/>
      <c r="K20" s="27">
        <v>3000</v>
      </c>
      <c r="L20" s="27">
        <v>0</v>
      </c>
      <c r="M20" s="23">
        <f t="shared" si="0"/>
        <v>4835</v>
      </c>
      <c r="N20" s="60"/>
      <c r="O20" s="23">
        <v>0</v>
      </c>
      <c r="P20" s="23">
        <v>0</v>
      </c>
      <c r="Q20" s="23">
        <f t="shared" si="1"/>
        <v>0</v>
      </c>
      <c r="Y20" s="22"/>
      <c r="Z20" s="22"/>
    </row>
    <row r="21" spans="1:26" ht="21" customHeight="1" x14ac:dyDescent="0.25">
      <c r="A21" s="14">
        <v>10</v>
      </c>
      <c r="B21" s="17">
        <v>44585</v>
      </c>
      <c r="C21" s="130" t="s">
        <v>55</v>
      </c>
      <c r="D21" s="131"/>
      <c r="E21" s="131"/>
      <c r="F21" s="131"/>
      <c r="G21" s="131"/>
      <c r="H21" s="131"/>
      <c r="I21" s="131"/>
      <c r="J21" s="132"/>
      <c r="K21" s="27">
        <v>0</v>
      </c>
      <c r="L21" s="27">
        <v>5400</v>
      </c>
      <c r="M21" s="23">
        <f t="shared" si="0"/>
        <v>-565</v>
      </c>
      <c r="N21" s="60"/>
      <c r="O21" s="23">
        <v>0</v>
      </c>
      <c r="P21" s="23">
        <v>0</v>
      </c>
      <c r="Q21" s="23">
        <f t="shared" si="1"/>
        <v>0</v>
      </c>
      <c r="Y21" s="22"/>
      <c r="Z21" s="22"/>
    </row>
    <row r="22" spans="1:26" ht="21" customHeight="1" x14ac:dyDescent="0.25">
      <c r="A22" s="14">
        <v>11</v>
      </c>
      <c r="B22" s="17">
        <v>44586</v>
      </c>
      <c r="C22" s="130" t="s">
        <v>56</v>
      </c>
      <c r="D22" s="131"/>
      <c r="E22" s="131"/>
      <c r="F22" s="131"/>
      <c r="G22" s="131"/>
      <c r="H22" s="131"/>
      <c r="I22" s="131"/>
      <c r="J22" s="132"/>
      <c r="K22" s="27">
        <v>3700</v>
      </c>
      <c r="L22" s="27">
        <v>0</v>
      </c>
      <c r="M22" s="23">
        <f t="shared" si="0"/>
        <v>3135</v>
      </c>
      <c r="N22" s="60"/>
      <c r="O22" s="23">
        <v>0</v>
      </c>
      <c r="P22" s="23">
        <v>0</v>
      </c>
      <c r="Q22" s="23">
        <f t="shared" si="1"/>
        <v>0</v>
      </c>
      <c r="Y22" s="22"/>
      <c r="Z22" s="22"/>
    </row>
    <row r="23" spans="1:26" ht="21" customHeight="1" x14ac:dyDescent="0.25">
      <c r="A23" s="14">
        <v>12</v>
      </c>
      <c r="B23" s="17">
        <v>44587</v>
      </c>
      <c r="C23" s="130" t="s">
        <v>57</v>
      </c>
      <c r="D23" s="131"/>
      <c r="E23" s="131"/>
      <c r="F23" s="131"/>
      <c r="G23" s="131"/>
      <c r="H23" s="131"/>
      <c r="I23" s="131"/>
      <c r="J23" s="132"/>
      <c r="K23" s="27">
        <v>0</v>
      </c>
      <c r="L23" s="27">
        <v>900</v>
      </c>
      <c r="M23" s="23">
        <f t="shared" si="0"/>
        <v>2235</v>
      </c>
      <c r="N23" s="60"/>
      <c r="O23" s="23">
        <v>0</v>
      </c>
      <c r="P23" s="23">
        <v>0</v>
      </c>
      <c r="Q23" s="23">
        <f t="shared" si="1"/>
        <v>0</v>
      </c>
      <c r="Y23" s="22"/>
      <c r="Z23" s="22"/>
    </row>
    <row r="24" spans="1:26" ht="21" customHeight="1" x14ac:dyDescent="0.25">
      <c r="A24" s="14">
        <v>13</v>
      </c>
      <c r="B24" s="17">
        <v>44592</v>
      </c>
      <c r="C24" s="130" t="s">
        <v>58</v>
      </c>
      <c r="D24" s="131"/>
      <c r="E24" s="131"/>
      <c r="F24" s="131"/>
      <c r="G24" s="131"/>
      <c r="H24" s="131"/>
      <c r="I24" s="131"/>
      <c r="J24" s="132"/>
      <c r="K24" s="27">
        <v>0</v>
      </c>
      <c r="L24" s="27">
        <v>500</v>
      </c>
      <c r="M24" s="23">
        <f t="shared" si="0"/>
        <v>1735</v>
      </c>
      <c r="N24" s="60"/>
      <c r="O24" s="23">
        <v>0</v>
      </c>
      <c r="P24" s="23">
        <v>0</v>
      </c>
      <c r="Q24" s="23">
        <f t="shared" si="1"/>
        <v>0</v>
      </c>
      <c r="Y24" s="22"/>
      <c r="Z24" s="22"/>
    </row>
    <row r="25" spans="1:26" ht="21" customHeight="1" x14ac:dyDescent="0.25">
      <c r="A25" s="14">
        <v>14</v>
      </c>
      <c r="B25" s="17">
        <v>44592</v>
      </c>
      <c r="C25" s="130" t="s">
        <v>59</v>
      </c>
      <c r="D25" s="131"/>
      <c r="E25" s="131"/>
      <c r="F25" s="131"/>
      <c r="G25" s="131"/>
      <c r="H25" s="131"/>
      <c r="I25" s="131"/>
      <c r="J25" s="132"/>
      <c r="K25" s="27">
        <v>0</v>
      </c>
      <c r="L25" s="27">
        <v>100</v>
      </c>
      <c r="M25" s="23">
        <f t="shared" si="0"/>
        <v>1635</v>
      </c>
      <c r="N25" s="60"/>
      <c r="O25" s="23">
        <v>0</v>
      </c>
      <c r="P25" s="23">
        <v>0</v>
      </c>
      <c r="Q25" s="23">
        <f t="shared" si="1"/>
        <v>0</v>
      </c>
      <c r="Y25" s="22"/>
      <c r="Z25" s="22"/>
    </row>
    <row r="26" spans="1:26" ht="21" customHeight="1" x14ac:dyDescent="0.25">
      <c r="A26" s="14">
        <v>15</v>
      </c>
      <c r="B26" s="17">
        <v>44666</v>
      </c>
      <c r="C26" s="130" t="s">
        <v>32</v>
      </c>
      <c r="D26" s="131"/>
      <c r="E26" s="131"/>
      <c r="F26" s="131"/>
      <c r="G26" s="131"/>
      <c r="H26" s="131"/>
      <c r="I26" s="131"/>
      <c r="J26" s="132"/>
      <c r="K26" s="27">
        <v>0</v>
      </c>
      <c r="L26" s="27">
        <v>9700</v>
      </c>
      <c r="M26" s="23">
        <f t="shared" si="0"/>
        <v>-8065</v>
      </c>
      <c r="N26" s="60"/>
      <c r="O26" s="23">
        <v>0</v>
      </c>
      <c r="P26" s="23">
        <v>0</v>
      </c>
      <c r="Q26" s="23">
        <f t="shared" si="1"/>
        <v>0</v>
      </c>
      <c r="Y26" s="22"/>
      <c r="Z26" s="22"/>
    </row>
    <row r="27" spans="1:26" ht="21" customHeight="1" x14ac:dyDescent="0.25">
      <c r="A27" s="14">
        <v>16</v>
      </c>
      <c r="B27" s="17">
        <v>44666</v>
      </c>
      <c r="C27" s="130" t="s">
        <v>31</v>
      </c>
      <c r="D27" s="131"/>
      <c r="E27" s="131"/>
      <c r="F27" s="131"/>
      <c r="G27" s="131"/>
      <c r="H27" s="131"/>
      <c r="I27" s="131"/>
      <c r="J27" s="132"/>
      <c r="K27" s="27">
        <v>0</v>
      </c>
      <c r="L27" s="27">
        <v>650</v>
      </c>
      <c r="M27" s="23">
        <f t="shared" si="0"/>
        <v>-8715</v>
      </c>
      <c r="N27" s="60"/>
      <c r="O27" s="23">
        <v>0</v>
      </c>
      <c r="P27" s="23">
        <v>0</v>
      </c>
      <c r="Q27" s="23">
        <f t="shared" si="1"/>
        <v>0</v>
      </c>
      <c r="Y27" s="22"/>
      <c r="Z27" s="22"/>
    </row>
    <row r="28" spans="1:26" ht="21" customHeight="1" x14ac:dyDescent="0.25">
      <c r="A28" s="14">
        <v>17</v>
      </c>
      <c r="B28" s="17">
        <v>44666</v>
      </c>
      <c r="C28" s="130" t="s">
        <v>60</v>
      </c>
      <c r="D28" s="131"/>
      <c r="E28" s="131"/>
      <c r="F28" s="131"/>
      <c r="G28" s="131"/>
      <c r="H28" s="131"/>
      <c r="I28" s="131"/>
      <c r="J28" s="132"/>
      <c r="K28" s="27">
        <v>0</v>
      </c>
      <c r="L28" s="27">
        <v>2300</v>
      </c>
      <c r="M28" s="23">
        <f t="shared" si="0"/>
        <v>-11015</v>
      </c>
      <c r="N28" s="60"/>
      <c r="O28" s="23">
        <v>0</v>
      </c>
      <c r="P28" s="23">
        <v>0</v>
      </c>
      <c r="Q28" s="23">
        <f t="shared" si="1"/>
        <v>0</v>
      </c>
      <c r="Y28" s="22"/>
      <c r="Z28" s="22"/>
    </row>
    <row r="29" spans="1:26" ht="21" customHeight="1" x14ac:dyDescent="0.25">
      <c r="A29" s="14">
        <v>18</v>
      </c>
      <c r="B29" s="17">
        <v>44666</v>
      </c>
      <c r="C29" s="130" t="s">
        <v>61</v>
      </c>
      <c r="D29" s="131"/>
      <c r="E29" s="131"/>
      <c r="F29" s="131"/>
      <c r="G29" s="131"/>
      <c r="H29" s="131"/>
      <c r="I29" s="131"/>
      <c r="J29" s="132"/>
      <c r="K29" s="27">
        <v>11015</v>
      </c>
      <c r="L29" s="27">
        <v>0</v>
      </c>
      <c r="M29" s="23">
        <f t="shared" si="0"/>
        <v>0</v>
      </c>
      <c r="N29" s="60"/>
      <c r="O29" s="23">
        <v>0</v>
      </c>
      <c r="P29" s="23">
        <v>0</v>
      </c>
      <c r="Q29" s="23">
        <f t="shared" si="1"/>
        <v>0</v>
      </c>
      <c r="Y29" s="22"/>
      <c r="Z29" s="22"/>
    </row>
    <row r="30" spans="1:26" ht="21" customHeight="1" x14ac:dyDescent="0.25">
      <c r="A30" s="14">
        <v>19</v>
      </c>
      <c r="B30" s="17">
        <v>44666</v>
      </c>
      <c r="C30" s="130" t="s">
        <v>30</v>
      </c>
      <c r="D30" s="131"/>
      <c r="E30" s="131"/>
      <c r="F30" s="131"/>
      <c r="G30" s="131"/>
      <c r="H30" s="131"/>
      <c r="I30" s="131"/>
      <c r="J30" s="132"/>
      <c r="K30" s="27">
        <v>0</v>
      </c>
      <c r="L30" s="27">
        <v>1812</v>
      </c>
      <c r="M30" s="23">
        <f t="shared" si="0"/>
        <v>-1812</v>
      </c>
      <c r="N30" s="60"/>
      <c r="O30" s="23">
        <v>0</v>
      </c>
      <c r="P30" s="23">
        <v>0</v>
      </c>
      <c r="Q30" s="23">
        <f t="shared" si="1"/>
        <v>0</v>
      </c>
      <c r="Y30" s="22"/>
      <c r="Z30" s="22"/>
    </row>
    <row r="31" spans="1:26" ht="21" customHeight="1" x14ac:dyDescent="0.25">
      <c r="A31" s="14">
        <v>20</v>
      </c>
      <c r="B31" s="17">
        <v>44666</v>
      </c>
      <c r="C31" s="130" t="s">
        <v>309</v>
      </c>
      <c r="D31" s="131"/>
      <c r="E31" s="131"/>
      <c r="F31" s="131"/>
      <c r="G31" s="131"/>
      <c r="H31" s="131"/>
      <c r="I31" s="131"/>
      <c r="J31" s="132"/>
      <c r="K31" s="27">
        <v>0</v>
      </c>
      <c r="L31" s="27">
        <v>0</v>
      </c>
      <c r="M31" s="23">
        <f t="shared" si="0"/>
        <v>-1812</v>
      </c>
      <c r="N31" s="60"/>
      <c r="O31" s="23">
        <v>0</v>
      </c>
      <c r="P31" s="23">
        <f>700*12</f>
        <v>8400</v>
      </c>
      <c r="Q31" s="23">
        <f t="shared" si="1"/>
        <v>-8400</v>
      </c>
      <c r="Y31" s="22"/>
      <c r="Z31" s="22"/>
    </row>
    <row r="32" spans="1:26" ht="21" customHeight="1" x14ac:dyDescent="0.25">
      <c r="A32" s="14">
        <v>21</v>
      </c>
      <c r="B32" s="17">
        <v>44745</v>
      </c>
      <c r="C32" s="130" t="s">
        <v>165</v>
      </c>
      <c r="D32" s="131"/>
      <c r="E32" s="131"/>
      <c r="F32" s="131"/>
      <c r="G32" s="131"/>
      <c r="H32" s="131"/>
      <c r="I32" s="131"/>
      <c r="J32" s="132"/>
      <c r="K32" s="23">
        <v>0</v>
      </c>
      <c r="L32" s="23">
        <v>400</v>
      </c>
      <c r="M32" s="23">
        <f t="shared" si="0"/>
        <v>-2212</v>
      </c>
      <c r="N32" s="60"/>
      <c r="O32" s="23">
        <v>0</v>
      </c>
      <c r="P32" s="23">
        <v>0</v>
      </c>
      <c r="Q32" s="23">
        <f t="shared" si="1"/>
        <v>-8400</v>
      </c>
      <c r="Y32" s="22"/>
      <c r="Z32" s="22"/>
    </row>
    <row r="33" spans="1:26" ht="21" customHeight="1" x14ac:dyDescent="0.25">
      <c r="A33" s="14">
        <v>22</v>
      </c>
      <c r="B33" s="17">
        <v>44745</v>
      </c>
      <c r="C33" s="130" t="s">
        <v>166</v>
      </c>
      <c r="D33" s="131"/>
      <c r="E33" s="131"/>
      <c r="F33" s="131"/>
      <c r="G33" s="131"/>
      <c r="H33" s="131"/>
      <c r="I33" s="131"/>
      <c r="J33" s="132"/>
      <c r="K33" s="23">
        <v>0</v>
      </c>
      <c r="L33" s="23">
        <v>400</v>
      </c>
      <c r="M33" s="23">
        <f t="shared" si="0"/>
        <v>-2612</v>
      </c>
      <c r="N33" s="60"/>
      <c r="O33" s="23">
        <v>0</v>
      </c>
      <c r="P33" s="23">
        <v>0</v>
      </c>
      <c r="Q33" s="23">
        <f t="shared" si="1"/>
        <v>-8400</v>
      </c>
      <c r="Y33" s="22"/>
      <c r="Z33" s="22"/>
    </row>
    <row r="34" spans="1:26" ht="21" customHeight="1" x14ac:dyDescent="0.25">
      <c r="A34" s="14">
        <v>23</v>
      </c>
      <c r="B34" s="24"/>
      <c r="C34" s="130" t="s">
        <v>167</v>
      </c>
      <c r="D34" s="131"/>
      <c r="E34" s="131"/>
      <c r="F34" s="131"/>
      <c r="G34" s="131"/>
      <c r="H34" s="131"/>
      <c r="I34" s="131"/>
      <c r="J34" s="132"/>
      <c r="K34" s="23">
        <v>0</v>
      </c>
      <c r="L34" s="23">
        <v>200</v>
      </c>
      <c r="M34" s="23">
        <f t="shared" si="0"/>
        <v>-2812</v>
      </c>
      <c r="N34" s="60"/>
      <c r="O34" s="23">
        <v>0</v>
      </c>
      <c r="P34" s="23">
        <v>0</v>
      </c>
      <c r="Q34" s="23">
        <f t="shared" si="1"/>
        <v>-8400</v>
      </c>
      <c r="Y34" s="22"/>
      <c r="Z34" s="22"/>
    </row>
    <row r="35" spans="1:26" ht="21" customHeight="1" x14ac:dyDescent="0.25">
      <c r="A35" s="14">
        <v>24</v>
      </c>
      <c r="B35" s="24">
        <v>44854</v>
      </c>
      <c r="C35" s="130" t="s">
        <v>275</v>
      </c>
      <c r="D35" s="131"/>
      <c r="E35" s="131"/>
      <c r="F35" s="131"/>
      <c r="G35" s="131"/>
      <c r="H35" s="131"/>
      <c r="I35" s="131"/>
      <c r="J35" s="132"/>
      <c r="K35" s="23">
        <v>0</v>
      </c>
      <c r="L35" s="23">
        <v>900</v>
      </c>
      <c r="M35" s="23">
        <f t="shared" si="0"/>
        <v>-3712</v>
      </c>
      <c r="N35" s="60"/>
      <c r="O35" s="23">
        <v>0</v>
      </c>
      <c r="P35" s="23">
        <v>0</v>
      </c>
      <c r="Q35" s="23">
        <f t="shared" si="1"/>
        <v>-8400</v>
      </c>
      <c r="Y35" s="22"/>
      <c r="Z35" s="22"/>
    </row>
    <row r="36" spans="1:26" ht="21" customHeight="1" x14ac:dyDescent="0.25">
      <c r="A36" s="14">
        <v>25</v>
      </c>
      <c r="B36" s="24">
        <v>44854</v>
      </c>
      <c r="C36" s="130" t="s">
        <v>296</v>
      </c>
      <c r="D36" s="131"/>
      <c r="E36" s="131"/>
      <c r="F36" s="131"/>
      <c r="G36" s="131"/>
      <c r="H36" s="131"/>
      <c r="I36" s="131"/>
      <c r="J36" s="132"/>
      <c r="K36" s="23">
        <v>3700</v>
      </c>
      <c r="L36" s="23">
        <v>0</v>
      </c>
      <c r="M36" s="23">
        <f t="shared" si="0"/>
        <v>-12</v>
      </c>
      <c r="N36" s="60"/>
      <c r="O36" s="23">
        <v>1300</v>
      </c>
      <c r="P36" s="23">
        <v>0</v>
      </c>
      <c r="Q36" s="23">
        <f t="shared" si="1"/>
        <v>-7100</v>
      </c>
      <c r="Y36" s="22"/>
      <c r="Z36" s="22"/>
    </row>
    <row r="37" spans="1:26" ht="21" customHeight="1" x14ac:dyDescent="0.25">
      <c r="A37" s="14">
        <v>26</v>
      </c>
      <c r="B37" s="24">
        <v>44902</v>
      </c>
      <c r="C37" s="136" t="s">
        <v>302</v>
      </c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150</v>
      </c>
      <c r="M37" s="23">
        <f t="shared" si="0"/>
        <v>-162</v>
      </c>
      <c r="N37" s="60"/>
      <c r="O37" s="23">
        <v>0</v>
      </c>
      <c r="P37" s="23">
        <v>0</v>
      </c>
      <c r="Q37" s="23">
        <f t="shared" si="1"/>
        <v>-7100</v>
      </c>
      <c r="Y37" s="22"/>
      <c r="Z37" s="22"/>
    </row>
    <row r="38" spans="1:26" ht="21" customHeight="1" x14ac:dyDescent="0.25">
      <c r="A38" s="14">
        <v>27</v>
      </c>
      <c r="B38" s="24">
        <v>44920</v>
      </c>
      <c r="C38" s="136" t="s">
        <v>311</v>
      </c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150</v>
      </c>
      <c r="M38" s="23">
        <f t="shared" si="0"/>
        <v>-312</v>
      </c>
      <c r="N38" s="60"/>
      <c r="O38" s="23">
        <v>0</v>
      </c>
      <c r="P38" s="23">
        <v>0</v>
      </c>
      <c r="Q38" s="23">
        <f t="shared" si="1"/>
        <v>-7100</v>
      </c>
      <c r="Y38" s="22"/>
      <c r="Z38" s="22"/>
    </row>
    <row r="39" spans="1:26" ht="21" customHeight="1" x14ac:dyDescent="0.25">
      <c r="A39" s="14">
        <v>28</v>
      </c>
      <c r="B39" s="24">
        <v>44920</v>
      </c>
      <c r="C39" s="136" t="s">
        <v>124</v>
      </c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750</v>
      </c>
      <c r="M39" s="23">
        <f t="shared" si="0"/>
        <v>-1062</v>
      </c>
      <c r="N39" s="60"/>
      <c r="O39" s="23">
        <v>0</v>
      </c>
      <c r="P39" s="23">
        <v>0</v>
      </c>
      <c r="Q39" s="23">
        <f t="shared" si="1"/>
        <v>-7100</v>
      </c>
      <c r="Y39" s="22"/>
      <c r="Z39" s="22"/>
    </row>
    <row r="40" spans="1:26" ht="21" customHeight="1" x14ac:dyDescent="0.25">
      <c r="A40" s="14">
        <v>29</v>
      </c>
      <c r="B40" s="24"/>
      <c r="C40" s="136" t="s">
        <v>312</v>
      </c>
      <c r="D40" s="136"/>
      <c r="E40" s="136"/>
      <c r="F40" s="136"/>
      <c r="G40" s="136"/>
      <c r="H40" s="136"/>
      <c r="I40" s="136"/>
      <c r="J40" s="136"/>
      <c r="K40" s="23">
        <v>1050</v>
      </c>
      <c r="L40" s="23">
        <v>0</v>
      </c>
      <c r="M40" s="23">
        <f t="shared" si="0"/>
        <v>-12</v>
      </c>
      <c r="N40" s="60"/>
      <c r="O40" s="23">
        <f>5450-1050</f>
        <v>4400</v>
      </c>
      <c r="P40" s="23">
        <v>0</v>
      </c>
      <c r="Q40" s="23">
        <f t="shared" si="1"/>
        <v>-2700</v>
      </c>
      <c r="Y40" s="22"/>
      <c r="Z40" s="22"/>
    </row>
    <row r="41" spans="1:26" ht="21" customHeight="1" x14ac:dyDescent="0.25">
      <c r="A41" s="14">
        <v>30</v>
      </c>
      <c r="B41" s="24">
        <v>44926</v>
      </c>
      <c r="C41" s="133" t="s">
        <v>313</v>
      </c>
      <c r="D41" s="134"/>
      <c r="E41" s="134"/>
      <c r="F41" s="134"/>
      <c r="G41" s="134"/>
      <c r="H41" s="134"/>
      <c r="I41" s="134"/>
      <c r="J41" s="135"/>
      <c r="K41" s="23">
        <v>0</v>
      </c>
      <c r="L41" s="23">
        <v>0</v>
      </c>
      <c r="M41" s="23">
        <f t="shared" si="0"/>
        <v>-12</v>
      </c>
      <c r="N41" s="60"/>
      <c r="O41" s="23">
        <v>2700</v>
      </c>
      <c r="P41" s="23">
        <v>0</v>
      </c>
      <c r="Q41" s="23">
        <f t="shared" si="1"/>
        <v>0</v>
      </c>
      <c r="Y41" s="22"/>
      <c r="Z41" s="22"/>
    </row>
    <row r="42" spans="1:26" ht="21" customHeight="1" x14ac:dyDescent="0.25">
      <c r="A42" s="14">
        <v>31</v>
      </c>
      <c r="B42" s="24"/>
      <c r="C42" s="133" t="s">
        <v>318</v>
      </c>
      <c r="D42" s="134"/>
      <c r="E42" s="134"/>
      <c r="F42" s="134"/>
      <c r="G42" s="134"/>
      <c r="H42" s="134"/>
      <c r="I42" s="134"/>
      <c r="J42" s="135"/>
      <c r="K42" s="23">
        <f>1360+400+800</f>
        <v>2560</v>
      </c>
      <c r="L42" s="23">
        <v>2550</v>
      </c>
      <c r="M42" s="23">
        <f t="shared" si="0"/>
        <v>-2</v>
      </c>
      <c r="N42" s="60"/>
      <c r="O42" s="23">
        <v>0</v>
      </c>
      <c r="P42" s="23">
        <v>0</v>
      </c>
      <c r="Q42" s="23">
        <f t="shared" si="1"/>
        <v>0</v>
      </c>
      <c r="Y42" s="22"/>
      <c r="Z42" s="22"/>
    </row>
    <row r="43" spans="1:26" ht="21" customHeight="1" x14ac:dyDescent="0.25">
      <c r="A43" s="14">
        <v>32</v>
      </c>
      <c r="B43" s="24">
        <v>44931</v>
      </c>
      <c r="C43" s="133" t="s">
        <v>138</v>
      </c>
      <c r="D43" s="134"/>
      <c r="E43" s="134"/>
      <c r="F43" s="134"/>
      <c r="G43" s="134"/>
      <c r="H43" s="134"/>
      <c r="I43" s="134"/>
      <c r="J43" s="135"/>
      <c r="K43" s="23">
        <v>0</v>
      </c>
      <c r="L43" s="23">
        <v>1150</v>
      </c>
      <c r="M43" s="23">
        <f t="shared" si="0"/>
        <v>-1152</v>
      </c>
      <c r="N43" s="60"/>
      <c r="O43" s="23">
        <v>0</v>
      </c>
      <c r="P43" s="23">
        <v>0</v>
      </c>
      <c r="Q43" s="23">
        <f t="shared" si="1"/>
        <v>0</v>
      </c>
      <c r="Y43" s="22"/>
      <c r="Z43" s="22"/>
    </row>
    <row r="44" spans="1:26" ht="21" customHeight="1" x14ac:dyDescent="0.25">
      <c r="A44" s="14">
        <v>33</v>
      </c>
      <c r="B44" s="24">
        <v>44957</v>
      </c>
      <c r="C44" s="133" t="s">
        <v>342</v>
      </c>
      <c r="D44" s="134"/>
      <c r="E44" s="134"/>
      <c r="F44" s="134"/>
      <c r="G44" s="134"/>
      <c r="H44" s="134"/>
      <c r="I44" s="134"/>
      <c r="J44" s="135"/>
      <c r="K44" s="23">
        <v>352</v>
      </c>
      <c r="L44" s="23">
        <v>0</v>
      </c>
      <c r="M44" s="23">
        <f t="shared" si="0"/>
        <v>-800</v>
      </c>
      <c r="N44" s="60"/>
      <c r="O44" s="23">
        <v>0</v>
      </c>
      <c r="P44" s="23">
        <v>0</v>
      </c>
      <c r="Q44" s="23">
        <f t="shared" si="1"/>
        <v>0</v>
      </c>
      <c r="Y44" s="22"/>
      <c r="Z44" s="22"/>
    </row>
    <row r="45" spans="1:26" ht="21" customHeight="1" x14ac:dyDescent="0.25">
      <c r="A45" s="14">
        <v>34</v>
      </c>
      <c r="B45" s="24">
        <v>44958</v>
      </c>
      <c r="C45" s="130" t="s">
        <v>434</v>
      </c>
      <c r="D45" s="131"/>
      <c r="E45" s="131"/>
      <c r="F45" s="131"/>
      <c r="G45" s="131"/>
      <c r="H45" s="131"/>
      <c r="I45" s="131"/>
      <c r="J45" s="132"/>
      <c r="K45" s="23">
        <v>0</v>
      </c>
      <c r="L45" s="23">
        <v>0</v>
      </c>
      <c r="M45" s="23">
        <f t="shared" si="0"/>
        <v>-800</v>
      </c>
      <c r="N45" s="60"/>
      <c r="O45" s="23">
        <v>0</v>
      </c>
      <c r="P45" s="23">
        <f>700*12</f>
        <v>8400</v>
      </c>
      <c r="Q45" s="23">
        <f t="shared" si="1"/>
        <v>-8400</v>
      </c>
      <c r="Y45" s="22"/>
      <c r="Z45" s="22"/>
    </row>
    <row r="46" spans="1:26" ht="21" customHeight="1" x14ac:dyDescent="0.25">
      <c r="A46" s="14">
        <v>35</v>
      </c>
      <c r="B46" s="24">
        <v>45159</v>
      </c>
      <c r="C46" s="133" t="s">
        <v>436</v>
      </c>
      <c r="D46" s="134"/>
      <c r="E46" s="134"/>
      <c r="F46" s="134"/>
      <c r="G46" s="134"/>
      <c r="H46" s="134"/>
      <c r="I46" s="134"/>
      <c r="J46" s="135"/>
      <c r="K46" s="23">
        <v>0</v>
      </c>
      <c r="L46" s="23">
        <v>0</v>
      </c>
      <c r="M46" s="23">
        <f t="shared" si="0"/>
        <v>-800</v>
      </c>
      <c r="N46" s="60"/>
      <c r="O46" s="23">
        <f>700*6</f>
        <v>4200</v>
      </c>
      <c r="P46" s="23">
        <v>0</v>
      </c>
      <c r="Q46" s="23">
        <f t="shared" si="1"/>
        <v>-4200</v>
      </c>
      <c r="Y46" s="22"/>
      <c r="Z46" s="22"/>
    </row>
    <row r="47" spans="1:26" ht="21" customHeight="1" x14ac:dyDescent="0.25">
      <c r="A47" s="14">
        <v>36</v>
      </c>
      <c r="B47" s="24">
        <v>45159</v>
      </c>
      <c r="C47" s="133" t="s">
        <v>437</v>
      </c>
      <c r="D47" s="134"/>
      <c r="E47" s="134"/>
      <c r="F47" s="134"/>
      <c r="G47" s="134"/>
      <c r="H47" s="134"/>
      <c r="I47" s="134"/>
      <c r="J47" s="135"/>
      <c r="K47" s="23">
        <v>800</v>
      </c>
      <c r="L47" s="23">
        <v>0</v>
      </c>
      <c r="M47" s="23">
        <f t="shared" si="0"/>
        <v>0</v>
      </c>
      <c r="N47" s="60"/>
      <c r="O47" s="23">
        <v>0</v>
      </c>
      <c r="P47" s="23">
        <v>0</v>
      </c>
      <c r="Q47" s="23">
        <f t="shared" si="1"/>
        <v>-4200</v>
      </c>
      <c r="Y47" s="22"/>
      <c r="Z47" s="22"/>
    </row>
    <row r="48" spans="1:26" ht="21" customHeight="1" x14ac:dyDescent="0.25">
      <c r="A48" s="14">
        <v>37</v>
      </c>
      <c r="B48" s="24"/>
      <c r="C48" s="133" t="s">
        <v>486</v>
      </c>
      <c r="D48" s="134"/>
      <c r="E48" s="134"/>
      <c r="F48" s="134"/>
      <c r="G48" s="134"/>
      <c r="H48" s="134"/>
      <c r="I48" s="134"/>
      <c r="J48" s="135"/>
      <c r="K48" s="23">
        <v>0</v>
      </c>
      <c r="L48" s="23">
        <v>300</v>
      </c>
      <c r="M48" s="23">
        <f t="shared" si="0"/>
        <v>-300</v>
      </c>
      <c r="N48" s="60"/>
      <c r="O48" s="23">
        <v>0</v>
      </c>
      <c r="P48" s="23">
        <v>0</v>
      </c>
      <c r="Q48" s="23">
        <f t="shared" si="1"/>
        <v>-4200</v>
      </c>
      <c r="Y48" s="22"/>
      <c r="Z48" s="22"/>
    </row>
    <row r="49" spans="1:26" ht="21" customHeight="1" x14ac:dyDescent="0.25">
      <c r="A49" s="14">
        <v>38</v>
      </c>
      <c r="B49" s="24"/>
      <c r="C49" s="133" t="s">
        <v>487</v>
      </c>
      <c r="D49" s="134"/>
      <c r="E49" s="134"/>
      <c r="F49" s="134"/>
      <c r="G49" s="134"/>
      <c r="H49" s="134"/>
      <c r="I49" s="134"/>
      <c r="J49" s="135"/>
      <c r="K49" s="23">
        <v>0</v>
      </c>
      <c r="L49" s="23">
        <v>200</v>
      </c>
      <c r="M49" s="23">
        <f t="shared" si="0"/>
        <v>-500</v>
      </c>
      <c r="N49" s="60"/>
      <c r="O49" s="23">
        <v>0</v>
      </c>
      <c r="P49" s="23">
        <v>0</v>
      </c>
      <c r="Q49" s="23">
        <f t="shared" si="1"/>
        <v>-4200</v>
      </c>
      <c r="Y49" s="22"/>
      <c r="Z49" s="22"/>
    </row>
    <row r="50" spans="1:26" ht="21" customHeight="1" x14ac:dyDescent="0.25">
      <c r="A50" s="14">
        <v>39</v>
      </c>
      <c r="B50" s="24"/>
      <c r="C50" s="133" t="s">
        <v>488</v>
      </c>
      <c r="D50" s="134"/>
      <c r="E50" s="134"/>
      <c r="F50" s="134"/>
      <c r="G50" s="134"/>
      <c r="H50" s="134"/>
      <c r="I50" s="134"/>
      <c r="J50" s="135"/>
      <c r="K50" s="23">
        <v>500</v>
      </c>
      <c r="L50" s="23">
        <v>0</v>
      </c>
      <c r="M50" s="23">
        <f t="shared" si="0"/>
        <v>0</v>
      </c>
      <c r="N50" s="60"/>
      <c r="O50" s="23">
        <v>2000</v>
      </c>
      <c r="P50" s="23">
        <v>0</v>
      </c>
      <c r="Q50" s="23">
        <f t="shared" si="1"/>
        <v>-2200</v>
      </c>
      <c r="Y50" s="22"/>
      <c r="Z50" s="22"/>
    </row>
    <row r="51" spans="1:26" ht="21" customHeight="1" x14ac:dyDescent="0.25">
      <c r="A51" s="14">
        <v>40</v>
      </c>
      <c r="B51" s="24">
        <v>45354</v>
      </c>
      <c r="C51" s="130" t="s">
        <v>536</v>
      </c>
      <c r="D51" s="131"/>
      <c r="E51" s="131"/>
      <c r="F51" s="131"/>
      <c r="G51" s="131"/>
      <c r="H51" s="131"/>
      <c r="I51" s="131"/>
      <c r="J51" s="132"/>
      <c r="K51" s="23">
        <v>0</v>
      </c>
      <c r="L51" s="23">
        <v>0</v>
      </c>
      <c r="M51" s="23">
        <f t="shared" si="0"/>
        <v>0</v>
      </c>
      <c r="N51" s="60"/>
      <c r="O51" s="23">
        <v>0</v>
      </c>
      <c r="P51" s="23">
        <f>700*12</f>
        <v>8400</v>
      </c>
      <c r="Q51" s="23">
        <f t="shared" si="1"/>
        <v>-10600</v>
      </c>
      <c r="Y51" s="22"/>
      <c r="Z51" s="22"/>
    </row>
    <row r="52" spans="1:26" ht="30" customHeight="1" x14ac:dyDescent="0.25">
      <c r="A52" s="14">
        <v>41</v>
      </c>
      <c r="B52" s="24">
        <v>45375</v>
      </c>
      <c r="C52" s="177" t="s">
        <v>538</v>
      </c>
      <c r="D52" s="178"/>
      <c r="E52" s="178"/>
      <c r="F52" s="178"/>
      <c r="G52" s="178"/>
      <c r="H52" s="178"/>
      <c r="I52" s="178"/>
      <c r="J52" s="179"/>
      <c r="K52" s="23">
        <f>3400-2100</f>
        <v>1300</v>
      </c>
      <c r="L52" s="23">
        <v>950</v>
      </c>
      <c r="M52" s="23">
        <f t="shared" si="0"/>
        <v>350</v>
      </c>
      <c r="N52" s="60"/>
      <c r="O52" s="23">
        <v>2100</v>
      </c>
      <c r="P52" s="23">
        <v>0</v>
      </c>
      <c r="Q52" s="23">
        <f t="shared" si="1"/>
        <v>-8500</v>
      </c>
      <c r="Y52" s="22"/>
      <c r="Z52" s="22"/>
    </row>
    <row r="53" spans="1:26" ht="21" customHeight="1" x14ac:dyDescent="0.25">
      <c r="A53" s="14">
        <v>42</v>
      </c>
      <c r="B53" s="24">
        <v>45607</v>
      </c>
      <c r="C53" s="133" t="s">
        <v>707</v>
      </c>
      <c r="D53" s="134"/>
      <c r="E53" s="134"/>
      <c r="F53" s="134"/>
      <c r="G53" s="134"/>
      <c r="H53" s="134"/>
      <c r="I53" s="134"/>
      <c r="J53" s="135"/>
      <c r="K53" s="23">
        <v>0</v>
      </c>
      <c r="L53" s="23">
        <v>0</v>
      </c>
      <c r="M53" s="23">
        <f t="shared" si="0"/>
        <v>350</v>
      </c>
      <c r="N53" s="60"/>
      <c r="O53" s="23">
        <v>2400</v>
      </c>
      <c r="P53" s="23">
        <v>0</v>
      </c>
      <c r="Q53" s="23">
        <f t="shared" si="1"/>
        <v>-6100</v>
      </c>
      <c r="Y53" s="22"/>
      <c r="Z53" s="22"/>
    </row>
    <row r="54" spans="1:26" ht="21" customHeight="1" x14ac:dyDescent="0.25">
      <c r="A54" s="14">
        <v>43</v>
      </c>
      <c r="B54" s="24">
        <v>45607</v>
      </c>
      <c r="C54" s="133" t="s">
        <v>731</v>
      </c>
      <c r="D54" s="134"/>
      <c r="E54" s="134"/>
      <c r="F54" s="134"/>
      <c r="G54" s="134"/>
      <c r="H54" s="134"/>
      <c r="I54" s="134"/>
      <c r="J54" s="135"/>
      <c r="K54" s="23">
        <v>-350</v>
      </c>
      <c r="L54" s="23">
        <v>620</v>
      </c>
      <c r="M54" s="23">
        <f t="shared" si="0"/>
        <v>-620</v>
      </c>
      <c r="N54" s="60"/>
      <c r="O54" s="23">
        <v>0</v>
      </c>
      <c r="P54" s="23">
        <v>0</v>
      </c>
      <c r="Q54" s="23">
        <f t="shared" si="1"/>
        <v>-6100</v>
      </c>
      <c r="Y54" s="22"/>
      <c r="Z54" s="22"/>
    </row>
    <row r="55" spans="1:26" ht="21" customHeight="1" x14ac:dyDescent="0.25">
      <c r="A55" s="14">
        <v>44</v>
      </c>
      <c r="B55" s="24"/>
      <c r="C55" s="133" t="s">
        <v>891</v>
      </c>
      <c r="D55" s="134"/>
      <c r="E55" s="134"/>
      <c r="F55" s="134"/>
      <c r="G55" s="134"/>
      <c r="H55" s="134"/>
      <c r="I55" s="134"/>
      <c r="J55" s="135"/>
      <c r="K55" s="23">
        <v>0</v>
      </c>
      <c r="L55" s="23">
        <v>3000</v>
      </c>
      <c r="M55" s="23">
        <f t="shared" si="0"/>
        <v>-3620</v>
      </c>
      <c r="N55" s="60"/>
      <c r="O55" s="23">
        <v>0</v>
      </c>
      <c r="P55" s="23">
        <v>0</v>
      </c>
      <c r="Q55" s="23">
        <f t="shared" si="1"/>
        <v>-6100</v>
      </c>
      <c r="Y55" s="22"/>
      <c r="Z55" s="22"/>
    </row>
    <row r="56" spans="1:26" ht="30.6" customHeight="1" x14ac:dyDescent="0.25">
      <c r="A56" s="14">
        <v>45</v>
      </c>
      <c r="B56" s="24">
        <v>45792</v>
      </c>
      <c r="C56" s="130" t="s">
        <v>920</v>
      </c>
      <c r="D56" s="131"/>
      <c r="E56" s="131"/>
      <c r="F56" s="131"/>
      <c r="G56" s="131"/>
      <c r="H56" s="131"/>
      <c r="I56" s="131"/>
      <c r="J56" s="132"/>
      <c r="K56" s="23">
        <v>0</v>
      </c>
      <c r="L56" s="23">
        <v>0</v>
      </c>
      <c r="M56" s="23">
        <f t="shared" si="0"/>
        <v>-3620</v>
      </c>
      <c r="N56" s="60"/>
      <c r="O56" s="23">
        <v>0</v>
      </c>
      <c r="P56" s="23">
        <v>8400</v>
      </c>
      <c r="Q56" s="23">
        <f t="shared" si="1"/>
        <v>-14500</v>
      </c>
      <c r="Y56" s="22"/>
      <c r="Z56" s="22"/>
    </row>
    <row r="57" spans="1:26" ht="54" customHeight="1" x14ac:dyDescent="0.25">
      <c r="A57" s="14">
        <v>46</v>
      </c>
      <c r="B57" s="24">
        <v>45823</v>
      </c>
      <c r="C57" s="174" t="s">
        <v>925</v>
      </c>
      <c r="D57" s="175"/>
      <c r="E57" s="175"/>
      <c r="F57" s="175"/>
      <c r="G57" s="175"/>
      <c r="H57" s="175"/>
      <c r="I57" s="175"/>
      <c r="J57" s="176"/>
      <c r="K57" s="23">
        <v>3000</v>
      </c>
      <c r="L57" s="23">
        <v>0</v>
      </c>
      <c r="M57" s="23">
        <f t="shared" si="0"/>
        <v>-620</v>
      </c>
      <c r="N57" s="60"/>
      <c r="O57" s="23">
        <v>9800</v>
      </c>
      <c r="P57" s="23">
        <v>0</v>
      </c>
      <c r="Q57" s="23">
        <f t="shared" si="1"/>
        <v>-4700</v>
      </c>
      <c r="Y57" s="22"/>
      <c r="Z57" s="22"/>
    </row>
    <row r="58" spans="1:26" ht="21" customHeight="1" x14ac:dyDescent="0.25">
      <c r="A58" s="14">
        <v>47</v>
      </c>
      <c r="B58" s="24">
        <v>45835</v>
      </c>
      <c r="C58" s="136" t="s">
        <v>786</v>
      </c>
      <c r="D58" s="136"/>
      <c r="E58" s="136"/>
      <c r="F58" s="136"/>
      <c r="G58" s="136"/>
      <c r="H58" s="136"/>
      <c r="I58" s="136"/>
      <c r="J58" s="136"/>
      <c r="K58" s="23">
        <v>620</v>
      </c>
      <c r="L58" s="23">
        <v>0</v>
      </c>
      <c r="M58" s="23">
        <f t="shared" si="0"/>
        <v>0</v>
      </c>
      <c r="N58" s="60"/>
      <c r="O58" s="23">
        <v>0</v>
      </c>
      <c r="P58" s="23">
        <v>0</v>
      </c>
      <c r="Q58" s="23">
        <f t="shared" si="1"/>
        <v>-4700</v>
      </c>
      <c r="Y58" s="22"/>
      <c r="Z58" s="22"/>
    </row>
    <row r="59" spans="1:26" ht="21" customHeight="1" x14ac:dyDescent="0.25">
      <c r="A59" s="14">
        <v>48</v>
      </c>
      <c r="B59" s="24">
        <v>45913</v>
      </c>
      <c r="C59" s="136" t="s">
        <v>1037</v>
      </c>
      <c r="D59" s="136"/>
      <c r="E59" s="136"/>
      <c r="F59" s="136"/>
      <c r="G59" s="136"/>
      <c r="H59" s="136"/>
      <c r="I59" s="136"/>
      <c r="J59" s="136"/>
      <c r="K59" s="23">
        <v>4300</v>
      </c>
      <c r="L59" s="23">
        <v>0</v>
      </c>
      <c r="M59" s="23">
        <f t="shared" si="0"/>
        <v>4300</v>
      </c>
      <c r="N59" s="60"/>
      <c r="O59" s="23">
        <v>0</v>
      </c>
      <c r="P59" s="23">
        <v>0</v>
      </c>
      <c r="Q59" s="23">
        <f t="shared" si="1"/>
        <v>-4700</v>
      </c>
      <c r="Y59" s="22"/>
      <c r="Z59" s="22"/>
    </row>
    <row r="60" spans="1:26" ht="21" customHeight="1" x14ac:dyDescent="0.25">
      <c r="A60" s="14">
        <v>49</v>
      </c>
      <c r="B60" s="24">
        <v>45915</v>
      </c>
      <c r="C60" s="136" t="s">
        <v>48</v>
      </c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750</v>
      </c>
      <c r="M60" s="23">
        <f t="shared" si="0"/>
        <v>3550</v>
      </c>
      <c r="N60" s="60"/>
      <c r="O60" s="23">
        <v>0</v>
      </c>
      <c r="P60" s="23">
        <v>0</v>
      </c>
      <c r="Q60" s="23">
        <f t="shared" si="1"/>
        <v>-4700</v>
      </c>
      <c r="Y60" s="22"/>
      <c r="Z60" s="22"/>
    </row>
    <row r="61" spans="1:26" ht="21" customHeight="1" x14ac:dyDescent="0.25">
      <c r="A61" s="14">
        <v>50</v>
      </c>
      <c r="B61" s="24">
        <v>45915</v>
      </c>
      <c r="C61" s="136" t="s">
        <v>1038</v>
      </c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2700</v>
      </c>
      <c r="M61" s="23">
        <f t="shared" si="0"/>
        <v>850</v>
      </c>
      <c r="N61" s="60"/>
      <c r="O61" s="23">
        <v>0</v>
      </c>
      <c r="P61" s="23">
        <v>0</v>
      </c>
      <c r="Q61" s="23">
        <f t="shared" si="1"/>
        <v>-4700</v>
      </c>
      <c r="Y61" s="22"/>
      <c r="Z61" s="22"/>
    </row>
    <row r="62" spans="1:26" ht="21" customHeight="1" x14ac:dyDescent="0.25">
      <c r="A62" s="14">
        <v>51</v>
      </c>
      <c r="B62" s="24">
        <v>45915</v>
      </c>
      <c r="C62" s="136" t="s">
        <v>1039</v>
      </c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800</v>
      </c>
      <c r="M62" s="23">
        <f t="shared" si="0"/>
        <v>50</v>
      </c>
      <c r="N62" s="60"/>
      <c r="O62" s="23">
        <v>0</v>
      </c>
      <c r="P62" s="23">
        <v>0</v>
      </c>
      <c r="Q62" s="23">
        <f t="shared" si="1"/>
        <v>-4700</v>
      </c>
      <c r="Y62" s="22"/>
      <c r="Z62" s="22"/>
    </row>
    <row r="63" spans="1:26" ht="21" customHeight="1" x14ac:dyDescent="0.25">
      <c r="A63" s="14">
        <v>52</v>
      </c>
      <c r="B63" s="24">
        <v>45915</v>
      </c>
      <c r="C63" s="136" t="s">
        <v>1040</v>
      </c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50</v>
      </c>
      <c r="N63" s="60"/>
      <c r="O63" s="23">
        <v>0</v>
      </c>
      <c r="P63" s="23">
        <v>0</v>
      </c>
      <c r="Q63" s="23">
        <f t="shared" si="1"/>
        <v>-4700</v>
      </c>
      <c r="Y63" s="22"/>
      <c r="Z63" s="22"/>
    </row>
    <row r="64" spans="1:26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50</v>
      </c>
      <c r="N64" s="60"/>
      <c r="O64" s="23">
        <v>0</v>
      </c>
      <c r="P64" s="23">
        <v>0</v>
      </c>
      <c r="Q64" s="23">
        <f t="shared" si="1"/>
        <v>-4700</v>
      </c>
      <c r="Y64" s="22"/>
      <c r="Z64" s="22"/>
    </row>
    <row r="65" spans="1:26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50</v>
      </c>
      <c r="N65" s="60"/>
      <c r="O65" s="23">
        <v>0</v>
      </c>
      <c r="P65" s="23">
        <v>0</v>
      </c>
      <c r="Q65" s="23">
        <f t="shared" si="1"/>
        <v>-4700</v>
      </c>
      <c r="Y65" s="22"/>
      <c r="Z65" s="22"/>
    </row>
    <row r="66" spans="1:26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50</v>
      </c>
      <c r="N66" s="60"/>
      <c r="O66" s="23">
        <v>0</v>
      </c>
      <c r="P66" s="23">
        <v>0</v>
      </c>
      <c r="Q66" s="23">
        <f t="shared" si="1"/>
        <v>-4700</v>
      </c>
      <c r="Y66" s="22"/>
      <c r="Z66" s="22"/>
    </row>
    <row r="67" spans="1:26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50</v>
      </c>
      <c r="N67" s="60"/>
      <c r="O67" s="23">
        <v>0</v>
      </c>
      <c r="P67" s="23">
        <v>0</v>
      </c>
      <c r="Q67" s="23">
        <f t="shared" si="1"/>
        <v>-4700</v>
      </c>
      <c r="Y67" s="22"/>
      <c r="Z67" s="22"/>
    </row>
    <row r="68" spans="1:26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50</v>
      </c>
      <c r="N68" s="60"/>
      <c r="O68" s="23">
        <v>0</v>
      </c>
      <c r="P68" s="23">
        <v>0</v>
      </c>
      <c r="Q68" s="23">
        <f t="shared" si="1"/>
        <v>-4700</v>
      </c>
      <c r="Y68" s="22"/>
      <c r="Z68" s="22"/>
    </row>
    <row r="69" spans="1:26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50</v>
      </c>
      <c r="N69" s="60"/>
      <c r="O69" s="23">
        <v>0</v>
      </c>
      <c r="P69" s="23">
        <v>0</v>
      </c>
      <c r="Q69" s="23">
        <f t="shared" si="1"/>
        <v>-4700</v>
      </c>
      <c r="Y69" s="22"/>
      <c r="Z69" s="22"/>
    </row>
    <row r="70" spans="1:26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50</v>
      </c>
      <c r="N70" s="60"/>
      <c r="O70" s="23">
        <v>0</v>
      </c>
      <c r="P70" s="23">
        <v>0</v>
      </c>
      <c r="Q70" s="23">
        <f t="shared" si="1"/>
        <v>-4700</v>
      </c>
      <c r="Y70" s="22"/>
      <c r="Z70" s="22"/>
    </row>
    <row r="71" spans="1:26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50</v>
      </c>
      <c r="N71" s="60"/>
      <c r="O71" s="23">
        <v>0</v>
      </c>
      <c r="P71" s="23">
        <v>0</v>
      </c>
      <c r="Q71" s="23">
        <f t="shared" si="1"/>
        <v>-4700</v>
      </c>
      <c r="Y71" s="22"/>
      <c r="Z71" s="22"/>
    </row>
    <row r="72" spans="1:26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50</v>
      </c>
      <c r="N72" s="60"/>
      <c r="O72" s="23">
        <v>0</v>
      </c>
      <c r="P72" s="23">
        <v>0</v>
      </c>
      <c r="Q72" s="23">
        <f t="shared" si="1"/>
        <v>-4700</v>
      </c>
      <c r="Y72" s="22"/>
      <c r="Z72" s="22"/>
    </row>
    <row r="73" spans="1:26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50</v>
      </c>
      <c r="N73" s="60"/>
      <c r="O73" s="23">
        <v>0</v>
      </c>
      <c r="P73" s="23">
        <v>0</v>
      </c>
      <c r="Q73" s="23">
        <f t="shared" si="1"/>
        <v>-4700</v>
      </c>
      <c r="Y73" s="22"/>
      <c r="Z73" s="22"/>
    </row>
    <row r="74" spans="1:26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50</v>
      </c>
      <c r="N74" s="60"/>
      <c r="O74" s="23">
        <v>0</v>
      </c>
      <c r="P74" s="23">
        <v>0</v>
      </c>
      <c r="Q74" s="23">
        <f t="shared" si="1"/>
        <v>-4700</v>
      </c>
      <c r="Y74" s="22"/>
      <c r="Z74" s="22"/>
    </row>
    <row r="75" spans="1:26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50</v>
      </c>
      <c r="N75" s="60"/>
      <c r="O75" s="23">
        <v>0</v>
      </c>
      <c r="P75" s="23">
        <v>0</v>
      </c>
      <c r="Q75" s="23">
        <f t="shared" si="1"/>
        <v>-4700</v>
      </c>
      <c r="Y75" s="22"/>
      <c r="Z75" s="22"/>
    </row>
    <row r="76" spans="1:26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50</v>
      </c>
      <c r="N76" s="60"/>
      <c r="O76" s="23">
        <v>0</v>
      </c>
      <c r="P76" s="23">
        <v>0</v>
      </c>
      <c r="Q76" s="23">
        <f t="shared" si="1"/>
        <v>-4700</v>
      </c>
      <c r="Y76" s="22"/>
      <c r="Z76" s="22"/>
    </row>
    <row r="77" spans="1:26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50</v>
      </c>
      <c r="N77" s="60"/>
      <c r="O77" s="23">
        <v>0</v>
      </c>
      <c r="P77" s="23">
        <v>0</v>
      </c>
      <c r="Q77" s="23">
        <f t="shared" si="1"/>
        <v>-4700</v>
      </c>
      <c r="Y77" s="22"/>
      <c r="Z77" s="22"/>
    </row>
    <row r="78" spans="1:26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50</v>
      </c>
      <c r="N78" s="60"/>
      <c r="O78" s="23">
        <v>0</v>
      </c>
      <c r="P78" s="23">
        <v>0</v>
      </c>
      <c r="Q78" s="23">
        <f t="shared" ref="Q78:Q111" si="3">O78-P78+Q77</f>
        <v>-4700</v>
      </c>
      <c r="Y78" s="22"/>
      <c r="Z78" s="22"/>
    </row>
    <row r="79" spans="1:26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50</v>
      </c>
      <c r="N79" s="60"/>
      <c r="O79" s="23">
        <v>0</v>
      </c>
      <c r="P79" s="23">
        <v>0</v>
      </c>
      <c r="Q79" s="23">
        <f t="shared" si="3"/>
        <v>-4700</v>
      </c>
      <c r="Y79" s="22"/>
      <c r="Z79" s="22"/>
    </row>
    <row r="80" spans="1:26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50</v>
      </c>
      <c r="N80" s="60"/>
      <c r="O80" s="23">
        <v>0</v>
      </c>
      <c r="P80" s="23">
        <v>0</v>
      </c>
      <c r="Q80" s="23">
        <f t="shared" si="3"/>
        <v>-4700</v>
      </c>
      <c r="Y80" s="22"/>
      <c r="Z80" s="22"/>
    </row>
    <row r="81" spans="1:26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50</v>
      </c>
      <c r="N81" s="60"/>
      <c r="O81" s="23">
        <v>0</v>
      </c>
      <c r="P81" s="23">
        <v>0</v>
      </c>
      <c r="Q81" s="23">
        <f t="shared" si="3"/>
        <v>-4700</v>
      </c>
      <c r="Y81" s="22"/>
      <c r="Z81" s="22"/>
    </row>
    <row r="82" spans="1:26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50</v>
      </c>
      <c r="N82" s="60"/>
      <c r="O82" s="23">
        <v>0</v>
      </c>
      <c r="P82" s="23">
        <v>0</v>
      </c>
      <c r="Q82" s="23">
        <f t="shared" si="3"/>
        <v>-4700</v>
      </c>
      <c r="Y82" s="22"/>
      <c r="Z82" s="22"/>
    </row>
    <row r="83" spans="1:26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50</v>
      </c>
      <c r="N83" s="60"/>
      <c r="O83" s="23">
        <v>0</v>
      </c>
      <c r="P83" s="23">
        <v>0</v>
      </c>
      <c r="Q83" s="23">
        <f t="shared" si="3"/>
        <v>-4700</v>
      </c>
      <c r="Y83" s="22"/>
      <c r="Z83" s="22"/>
    </row>
    <row r="84" spans="1:26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50</v>
      </c>
      <c r="N84" s="60"/>
      <c r="O84" s="23">
        <v>0</v>
      </c>
      <c r="P84" s="23">
        <v>0</v>
      </c>
      <c r="Q84" s="23">
        <f t="shared" si="3"/>
        <v>-4700</v>
      </c>
      <c r="Y84" s="22"/>
      <c r="Z84" s="22"/>
    </row>
    <row r="85" spans="1:26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50</v>
      </c>
      <c r="N85" s="60"/>
      <c r="O85" s="23">
        <v>0</v>
      </c>
      <c r="P85" s="23">
        <v>0</v>
      </c>
      <c r="Q85" s="23">
        <f t="shared" si="3"/>
        <v>-4700</v>
      </c>
      <c r="Y85" s="22"/>
      <c r="Z85" s="22"/>
    </row>
    <row r="86" spans="1:26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50</v>
      </c>
      <c r="N86" s="60"/>
      <c r="O86" s="23">
        <v>0</v>
      </c>
      <c r="P86" s="23">
        <v>0</v>
      </c>
      <c r="Q86" s="23">
        <f t="shared" si="3"/>
        <v>-4700</v>
      </c>
      <c r="Y86" s="22"/>
      <c r="Z86" s="22"/>
    </row>
    <row r="87" spans="1:26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50</v>
      </c>
      <c r="N87" s="60"/>
      <c r="O87" s="23">
        <v>0</v>
      </c>
      <c r="P87" s="23">
        <v>0</v>
      </c>
      <c r="Q87" s="23">
        <f t="shared" si="3"/>
        <v>-4700</v>
      </c>
      <c r="Y87" s="22"/>
      <c r="Z87" s="22"/>
    </row>
    <row r="88" spans="1:26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50</v>
      </c>
      <c r="N88" s="60"/>
      <c r="O88" s="23">
        <v>0</v>
      </c>
      <c r="P88" s="23">
        <v>0</v>
      </c>
      <c r="Q88" s="23">
        <f t="shared" si="3"/>
        <v>-4700</v>
      </c>
    </row>
    <row r="89" spans="1:26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50</v>
      </c>
      <c r="N89" s="60"/>
      <c r="O89" s="23">
        <v>0</v>
      </c>
      <c r="P89" s="23">
        <v>0</v>
      </c>
      <c r="Q89" s="23">
        <f t="shared" si="3"/>
        <v>-4700</v>
      </c>
    </row>
    <row r="90" spans="1:26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50</v>
      </c>
      <c r="N90" s="60"/>
      <c r="O90" s="23">
        <v>0</v>
      </c>
      <c r="P90" s="23">
        <v>0</v>
      </c>
      <c r="Q90" s="23">
        <f t="shared" si="3"/>
        <v>-4700</v>
      </c>
    </row>
    <row r="91" spans="1:26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50</v>
      </c>
      <c r="N91" s="60"/>
      <c r="O91" s="23">
        <v>0</v>
      </c>
      <c r="P91" s="23">
        <v>0</v>
      </c>
      <c r="Q91" s="23">
        <f t="shared" si="3"/>
        <v>-4700</v>
      </c>
    </row>
    <row r="92" spans="1:26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50</v>
      </c>
      <c r="N92" s="60"/>
      <c r="O92" s="23">
        <v>0</v>
      </c>
      <c r="P92" s="23">
        <v>0</v>
      </c>
      <c r="Q92" s="23">
        <f t="shared" si="3"/>
        <v>-4700</v>
      </c>
    </row>
    <row r="93" spans="1:26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50</v>
      </c>
      <c r="N93" s="60"/>
      <c r="O93" s="23">
        <v>0</v>
      </c>
      <c r="P93" s="23">
        <v>0</v>
      </c>
      <c r="Q93" s="23">
        <f t="shared" si="3"/>
        <v>-4700</v>
      </c>
    </row>
    <row r="94" spans="1:26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50</v>
      </c>
      <c r="N94" s="60"/>
      <c r="O94" s="23">
        <v>0</v>
      </c>
      <c r="P94" s="23">
        <v>0</v>
      </c>
      <c r="Q94" s="23">
        <f t="shared" si="3"/>
        <v>-4700</v>
      </c>
    </row>
    <row r="95" spans="1:26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50</v>
      </c>
      <c r="N95" s="60"/>
      <c r="O95" s="23">
        <v>0</v>
      </c>
      <c r="P95" s="23">
        <v>0</v>
      </c>
      <c r="Q95" s="23">
        <f t="shared" si="3"/>
        <v>-4700</v>
      </c>
    </row>
    <row r="96" spans="1:26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50</v>
      </c>
      <c r="N96" s="60"/>
      <c r="O96" s="23">
        <v>0</v>
      </c>
      <c r="P96" s="23">
        <v>0</v>
      </c>
      <c r="Q96" s="23">
        <f t="shared" si="3"/>
        <v>-4700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50</v>
      </c>
      <c r="N97" s="60"/>
      <c r="O97" s="23">
        <v>0</v>
      </c>
      <c r="P97" s="23">
        <v>0</v>
      </c>
      <c r="Q97" s="23">
        <f t="shared" si="3"/>
        <v>-4700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50</v>
      </c>
      <c r="N98" s="60"/>
      <c r="O98" s="23">
        <v>0</v>
      </c>
      <c r="P98" s="23">
        <v>0</v>
      </c>
      <c r="Q98" s="23">
        <f t="shared" si="3"/>
        <v>-4700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50</v>
      </c>
      <c r="N99" s="60"/>
      <c r="O99" s="23">
        <v>0</v>
      </c>
      <c r="P99" s="23">
        <v>0</v>
      </c>
      <c r="Q99" s="23">
        <f t="shared" si="3"/>
        <v>-4700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50</v>
      </c>
      <c r="N100" s="60"/>
      <c r="O100" s="23">
        <v>0</v>
      </c>
      <c r="P100" s="23">
        <v>0</v>
      </c>
      <c r="Q100" s="23">
        <f t="shared" si="3"/>
        <v>-4700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50</v>
      </c>
      <c r="N101" s="60"/>
      <c r="O101" s="23">
        <v>0</v>
      </c>
      <c r="P101" s="23">
        <v>0</v>
      </c>
      <c r="Q101" s="23">
        <f t="shared" si="3"/>
        <v>-4700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50</v>
      </c>
      <c r="N102" s="60"/>
      <c r="O102" s="23">
        <v>0</v>
      </c>
      <c r="P102" s="23">
        <v>0</v>
      </c>
      <c r="Q102" s="23">
        <f t="shared" si="3"/>
        <v>-4700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50</v>
      </c>
      <c r="N103" s="60"/>
      <c r="O103" s="23">
        <v>0</v>
      </c>
      <c r="P103" s="23">
        <v>0</v>
      </c>
      <c r="Q103" s="23">
        <f t="shared" si="3"/>
        <v>-4700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50</v>
      </c>
      <c r="N104" s="60"/>
      <c r="O104" s="23">
        <v>0</v>
      </c>
      <c r="P104" s="23">
        <v>0</v>
      </c>
      <c r="Q104" s="23">
        <f t="shared" si="3"/>
        <v>-4700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50</v>
      </c>
      <c r="N105" s="60"/>
      <c r="O105" s="23">
        <v>0</v>
      </c>
      <c r="P105" s="23">
        <v>0</v>
      </c>
      <c r="Q105" s="23">
        <f t="shared" si="3"/>
        <v>-4700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50</v>
      </c>
      <c r="N106" s="60"/>
      <c r="O106" s="23">
        <v>0</v>
      </c>
      <c r="P106" s="23">
        <v>0</v>
      </c>
      <c r="Q106" s="23">
        <f t="shared" si="3"/>
        <v>-4700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50</v>
      </c>
      <c r="N107" s="60"/>
      <c r="O107" s="23">
        <v>0</v>
      </c>
      <c r="P107" s="23">
        <v>0</v>
      </c>
      <c r="Q107" s="23">
        <f t="shared" si="3"/>
        <v>-4700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50</v>
      </c>
      <c r="N108" s="60"/>
      <c r="O108" s="23">
        <v>0</v>
      </c>
      <c r="P108" s="23">
        <v>0</v>
      </c>
      <c r="Q108" s="23">
        <f t="shared" si="3"/>
        <v>-4700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50</v>
      </c>
      <c r="N109" s="60"/>
      <c r="O109" s="23">
        <v>0</v>
      </c>
      <c r="P109" s="23">
        <v>0</v>
      </c>
      <c r="Q109" s="23">
        <f t="shared" si="3"/>
        <v>-4700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50</v>
      </c>
      <c r="N110" s="60"/>
      <c r="O110" s="23">
        <v>0</v>
      </c>
      <c r="P110" s="23">
        <v>0</v>
      </c>
      <c r="Q110" s="23">
        <f t="shared" si="3"/>
        <v>-4700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50</v>
      </c>
      <c r="N111" s="60"/>
      <c r="O111" s="23">
        <v>0</v>
      </c>
      <c r="P111" s="23">
        <v>0</v>
      </c>
      <c r="Q111" s="23">
        <f t="shared" si="3"/>
        <v>-4700</v>
      </c>
    </row>
  </sheetData>
  <mergeCells count="113"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107:J107"/>
    <mergeCell ref="C108:J108"/>
    <mergeCell ref="C109:J109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77:J77"/>
    <mergeCell ref="C78:J78"/>
    <mergeCell ref="C79:J79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0:J20"/>
    <mergeCell ref="C21:J21"/>
    <mergeCell ref="C22:J22"/>
    <mergeCell ref="C11:J11"/>
    <mergeCell ref="C12:J12"/>
    <mergeCell ref="C13:J13"/>
    <mergeCell ref="C14:J14"/>
    <mergeCell ref="C15:J15"/>
    <mergeCell ref="C16:J16"/>
    <mergeCell ref="Y9:Z10"/>
    <mergeCell ref="J2:J6"/>
    <mergeCell ref="A8:B9"/>
    <mergeCell ref="K8:K9"/>
    <mergeCell ref="L8:L9"/>
    <mergeCell ref="M8:M9"/>
    <mergeCell ref="C17:J17"/>
    <mergeCell ref="C18:J18"/>
    <mergeCell ref="C19:J19"/>
    <mergeCell ref="O8:O9"/>
    <mergeCell ref="P8:P9"/>
    <mergeCell ref="Q8:Q9"/>
    <mergeCell ref="O10:Q10"/>
    <mergeCell ref="K10:M10"/>
    <mergeCell ref="K2:Q6"/>
  </mergeCells>
  <hyperlinks>
    <hyperlink ref="A8:B9" location="كشف!A1" display="الكشف" xr:uid="{6BDDE6A7-A1CA-4A27-848F-1CFFF04EB81C}"/>
  </hyperlinks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703E-B032-41A2-B0F0-B22C2C6095F6}">
  <sheetPr>
    <tabColor theme="4" tint="0.59999389629810485"/>
  </sheetPr>
  <dimension ref="A1:AA110"/>
  <sheetViews>
    <sheetView rightToLeft="1" workbookViewId="0">
      <pane ySplit="11" topLeftCell="A57" activePane="bottomLeft" state="frozen"/>
      <selection activeCell="L15" sqref="L15"/>
      <selection pane="bottomLeft"/>
    </sheetView>
  </sheetViews>
  <sheetFormatPr defaultColWidth="9" defaultRowHeight="14.4" x14ac:dyDescent="0.25"/>
  <cols>
    <col min="1" max="1" width="5.59765625" style="1" customWidth="1"/>
    <col min="2" max="2" width="10.59765625" style="1" bestFit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23" width="9" style="1"/>
    <col min="24" max="24" width="4.3984375" style="1" customWidth="1"/>
    <col min="25" max="25" width="30.69921875" style="1" customWidth="1"/>
    <col min="26" max="26" width="11.3984375" style="22" customWidth="1"/>
    <col min="27" max="27" width="10.69921875" style="22" customWidth="1"/>
    <col min="28" max="16384" width="9" style="1"/>
  </cols>
  <sheetData>
    <row r="1" spans="1:27" ht="6" customHeight="1" thickBot="1" x14ac:dyDescent="0.3"/>
    <row r="2" spans="1:27" ht="21.75" customHeight="1" thickBot="1" x14ac:dyDescent="0.3">
      <c r="A2" s="2" t="s">
        <v>0</v>
      </c>
      <c r="B2" s="2" t="s">
        <v>62</v>
      </c>
      <c r="D2" s="2" t="s">
        <v>6</v>
      </c>
      <c r="E2" s="7" t="s">
        <v>63</v>
      </c>
      <c r="F2" s="8"/>
      <c r="G2" s="2" t="s">
        <v>3</v>
      </c>
      <c r="H2" s="6" t="s">
        <v>9</v>
      </c>
      <c r="I2" s="9"/>
      <c r="J2" s="120" t="s">
        <v>4</v>
      </c>
      <c r="K2" s="151" t="s">
        <v>41</v>
      </c>
      <c r="L2" s="152"/>
      <c r="M2" s="152"/>
      <c r="N2" s="152"/>
      <c r="O2" s="152"/>
      <c r="P2" s="152"/>
      <c r="Q2" s="153"/>
    </row>
    <row r="3" spans="1:2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27" ht="21.75" customHeight="1" thickBot="1" x14ac:dyDescent="0.3">
      <c r="A4" s="2" t="s">
        <v>1</v>
      </c>
      <c r="B4" s="2">
        <v>2305927978</v>
      </c>
      <c r="D4" s="2" t="s">
        <v>304</v>
      </c>
      <c r="E4" s="21">
        <v>44765</v>
      </c>
      <c r="F4" s="9"/>
      <c r="G4" s="2" t="s">
        <v>5</v>
      </c>
      <c r="H4" s="6" t="s">
        <v>39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2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27" ht="21.75" customHeight="1" thickBot="1" x14ac:dyDescent="0.3">
      <c r="A6" s="2" t="s">
        <v>2</v>
      </c>
      <c r="B6" s="2">
        <v>1527</v>
      </c>
      <c r="D6" s="2" t="s">
        <v>8</v>
      </c>
      <c r="E6" s="26">
        <v>700</v>
      </c>
      <c r="F6" s="9"/>
      <c r="G6" s="4" t="s">
        <v>14</v>
      </c>
      <c r="H6" s="41">
        <v>45839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27" ht="6" customHeight="1" thickBot="1" x14ac:dyDescent="0.3">
      <c r="G7" s="5"/>
      <c r="H7" s="12"/>
      <c r="I7" s="12"/>
      <c r="J7" s="13"/>
    </row>
    <row r="8" spans="1:2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SUM(K12:K110)</f>
        <v>57553</v>
      </c>
      <c r="L8" s="125">
        <f>SUM(L12:L110)</f>
        <v>56296</v>
      </c>
      <c r="M8" s="127">
        <f>K8-L8</f>
        <v>1257</v>
      </c>
      <c r="N8" s="56"/>
      <c r="O8" s="143">
        <f>SUM(O12:O110)</f>
        <v>30850</v>
      </c>
      <c r="P8" s="143">
        <f>SUM(P12:P110)</f>
        <v>33600</v>
      </c>
      <c r="Q8" s="143">
        <f>O8-P8</f>
        <v>-2750</v>
      </c>
      <c r="X8" s="186" t="s">
        <v>528</v>
      </c>
      <c r="Y8" s="187"/>
      <c r="Z8" s="182">
        <f>Z10-AA10</f>
        <v>0</v>
      </c>
      <c r="AA8" s="183"/>
    </row>
    <row r="9" spans="1:2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  <c r="X9" s="188"/>
      <c r="Y9" s="189"/>
      <c r="Z9" s="184"/>
      <c r="AA9" s="185"/>
    </row>
    <row r="10" spans="1:2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  <c r="X10" s="186" t="s">
        <v>527</v>
      </c>
      <c r="Y10" s="187"/>
      <c r="Z10" s="180">
        <f>SUM(Z12:Z36)</f>
        <v>228486</v>
      </c>
      <c r="AA10" s="180">
        <f>SUM(AA12:AA36)</f>
        <v>228486</v>
      </c>
    </row>
    <row r="11" spans="1:27" ht="18" customHeight="1" thickBot="1" x14ac:dyDescent="0.3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  <c r="X11" s="188"/>
      <c r="Y11" s="189"/>
      <c r="Z11" s="181"/>
      <c r="AA11" s="181"/>
    </row>
    <row r="12" spans="1:27" ht="21" customHeight="1" x14ac:dyDescent="0.25">
      <c r="A12" s="14">
        <v>1</v>
      </c>
      <c r="B12" s="17">
        <v>44562</v>
      </c>
      <c r="C12" s="130" t="s">
        <v>47</v>
      </c>
      <c r="D12" s="131"/>
      <c r="E12" s="131"/>
      <c r="F12" s="131"/>
      <c r="G12" s="131"/>
      <c r="H12" s="131"/>
      <c r="I12" s="131"/>
      <c r="J12" s="132"/>
      <c r="K12" s="27">
        <v>6100</v>
      </c>
      <c r="L12" s="27">
        <v>0</v>
      </c>
      <c r="M12" s="23">
        <f>K12-L12</f>
        <v>6100</v>
      </c>
      <c r="N12" s="60"/>
      <c r="O12" s="23">
        <v>0</v>
      </c>
      <c r="P12" s="23">
        <v>0</v>
      </c>
      <c r="Q12" s="23">
        <f>O12-P12</f>
        <v>0</v>
      </c>
      <c r="X12" s="87">
        <v>1</v>
      </c>
      <c r="Y12" s="87" t="s">
        <v>389</v>
      </c>
      <c r="Z12" s="81">
        <v>220000</v>
      </c>
      <c r="AA12" s="81"/>
    </row>
    <row r="13" spans="1:27" ht="21" customHeight="1" x14ac:dyDescent="0.25">
      <c r="A13" s="14">
        <v>2</v>
      </c>
      <c r="B13" s="17">
        <v>44566</v>
      </c>
      <c r="C13" s="130" t="s">
        <v>64</v>
      </c>
      <c r="D13" s="131"/>
      <c r="E13" s="131"/>
      <c r="F13" s="131"/>
      <c r="G13" s="131"/>
      <c r="H13" s="131"/>
      <c r="I13" s="131"/>
      <c r="J13" s="132"/>
      <c r="K13" s="27">
        <v>0</v>
      </c>
      <c r="L13" s="27">
        <v>1300</v>
      </c>
      <c r="M13" s="23">
        <f>K13-L13+M12</f>
        <v>4800</v>
      </c>
      <c r="N13" s="60"/>
      <c r="O13" s="23">
        <v>0</v>
      </c>
      <c r="P13" s="23">
        <v>0</v>
      </c>
      <c r="Q13" s="23">
        <f>O13-P13+Q12</f>
        <v>0</v>
      </c>
      <c r="X13" s="14">
        <v>2</v>
      </c>
      <c r="Y13" s="14" t="s">
        <v>390</v>
      </c>
      <c r="Z13" s="23">
        <v>2450</v>
      </c>
      <c r="AA13" s="23"/>
    </row>
    <row r="14" spans="1:27" ht="21" customHeight="1" x14ac:dyDescent="0.25">
      <c r="A14" s="14">
        <v>3</v>
      </c>
      <c r="B14" s="17">
        <v>44570</v>
      </c>
      <c r="C14" s="130" t="s">
        <v>49</v>
      </c>
      <c r="D14" s="131"/>
      <c r="E14" s="131"/>
      <c r="F14" s="131"/>
      <c r="G14" s="131"/>
      <c r="H14" s="131"/>
      <c r="I14" s="131"/>
      <c r="J14" s="132"/>
      <c r="K14" s="27">
        <v>0</v>
      </c>
      <c r="L14" s="27">
        <v>2400</v>
      </c>
      <c r="M14" s="23">
        <f t="shared" ref="M14:M76" si="0">K14-L14+M13</f>
        <v>2400</v>
      </c>
      <c r="N14" s="60"/>
      <c r="O14" s="23">
        <v>0</v>
      </c>
      <c r="P14" s="23">
        <v>0</v>
      </c>
      <c r="Q14" s="23">
        <f t="shared" ref="Q14:Q76" si="1">O14-P14+Q13</f>
        <v>0</v>
      </c>
      <c r="X14" s="14">
        <v>3</v>
      </c>
      <c r="Y14" s="14" t="s">
        <v>391</v>
      </c>
      <c r="Z14" s="23">
        <v>269</v>
      </c>
      <c r="AA14" s="23"/>
    </row>
    <row r="15" spans="1:27" ht="21" customHeight="1" x14ac:dyDescent="0.25">
      <c r="A15" s="14">
        <v>4</v>
      </c>
      <c r="B15" s="17">
        <v>44570</v>
      </c>
      <c r="C15" s="130" t="s">
        <v>50</v>
      </c>
      <c r="D15" s="131"/>
      <c r="E15" s="131"/>
      <c r="F15" s="131"/>
      <c r="G15" s="131"/>
      <c r="H15" s="131"/>
      <c r="I15" s="131"/>
      <c r="J15" s="132"/>
      <c r="K15" s="27">
        <v>0</v>
      </c>
      <c r="L15" s="27">
        <v>300</v>
      </c>
      <c r="M15" s="23">
        <f t="shared" si="0"/>
        <v>2100</v>
      </c>
      <c r="N15" s="60"/>
      <c r="O15" s="23">
        <v>0</v>
      </c>
      <c r="P15" s="23">
        <v>0</v>
      </c>
      <c r="Q15" s="23">
        <f t="shared" si="1"/>
        <v>0</v>
      </c>
      <c r="X15" s="14">
        <v>4</v>
      </c>
      <c r="Y15" s="14" t="s">
        <v>392</v>
      </c>
      <c r="Z15" s="23">
        <v>67</v>
      </c>
      <c r="AA15" s="23"/>
    </row>
    <row r="16" spans="1:27" ht="21" customHeight="1" x14ac:dyDescent="0.25">
      <c r="A16" s="14">
        <v>5</v>
      </c>
      <c r="B16" s="17">
        <v>44570</v>
      </c>
      <c r="C16" s="130" t="s">
        <v>34</v>
      </c>
      <c r="D16" s="131"/>
      <c r="E16" s="131"/>
      <c r="F16" s="131"/>
      <c r="G16" s="131"/>
      <c r="H16" s="131"/>
      <c r="I16" s="131"/>
      <c r="J16" s="132"/>
      <c r="K16" s="27">
        <v>0</v>
      </c>
      <c r="L16" s="27">
        <v>500</v>
      </c>
      <c r="M16" s="23">
        <f t="shared" si="0"/>
        <v>1600</v>
      </c>
      <c r="N16" s="60"/>
      <c r="O16" s="23">
        <v>0</v>
      </c>
      <c r="P16" s="23">
        <v>0</v>
      </c>
      <c r="Q16" s="23">
        <f t="shared" si="1"/>
        <v>0</v>
      </c>
      <c r="X16" s="14">
        <v>5</v>
      </c>
      <c r="Y16" s="14" t="s">
        <v>393</v>
      </c>
      <c r="Z16" s="23">
        <v>200</v>
      </c>
      <c r="AA16" s="23"/>
    </row>
    <row r="17" spans="1:27" ht="21" customHeight="1" x14ac:dyDescent="0.25">
      <c r="A17" s="14">
        <v>6</v>
      </c>
      <c r="B17" s="17">
        <v>44570</v>
      </c>
      <c r="C17" s="130" t="s">
        <v>51</v>
      </c>
      <c r="D17" s="131"/>
      <c r="E17" s="131"/>
      <c r="F17" s="131"/>
      <c r="G17" s="131"/>
      <c r="H17" s="131"/>
      <c r="I17" s="131"/>
      <c r="J17" s="132"/>
      <c r="K17" s="27">
        <v>0</v>
      </c>
      <c r="L17" s="27">
        <v>200</v>
      </c>
      <c r="M17" s="23">
        <f t="shared" si="0"/>
        <v>1400</v>
      </c>
      <c r="N17" s="60"/>
      <c r="O17" s="23">
        <v>0</v>
      </c>
      <c r="P17" s="23">
        <v>0</v>
      </c>
      <c r="Q17" s="23">
        <f t="shared" si="1"/>
        <v>0</v>
      </c>
      <c r="X17" s="14">
        <v>6</v>
      </c>
      <c r="Y17" s="14" t="s">
        <v>394</v>
      </c>
      <c r="Z17" s="23">
        <v>150</v>
      </c>
      <c r="AA17" s="23"/>
    </row>
    <row r="18" spans="1:27" ht="21" customHeight="1" x14ac:dyDescent="0.25">
      <c r="A18" s="14">
        <v>7</v>
      </c>
      <c r="B18" s="17">
        <v>44570</v>
      </c>
      <c r="C18" s="130" t="s">
        <v>52</v>
      </c>
      <c r="D18" s="131"/>
      <c r="E18" s="131"/>
      <c r="F18" s="131"/>
      <c r="G18" s="131"/>
      <c r="H18" s="131"/>
      <c r="I18" s="131"/>
      <c r="J18" s="132"/>
      <c r="K18" s="27">
        <v>0</v>
      </c>
      <c r="L18" s="27">
        <v>300</v>
      </c>
      <c r="M18" s="23">
        <f t="shared" si="0"/>
        <v>1100</v>
      </c>
      <c r="N18" s="60"/>
      <c r="O18" s="23">
        <v>0</v>
      </c>
      <c r="P18" s="23">
        <v>0</v>
      </c>
      <c r="Q18" s="23">
        <f t="shared" si="1"/>
        <v>0</v>
      </c>
      <c r="X18" s="14">
        <v>7</v>
      </c>
      <c r="Y18" s="14" t="s">
        <v>395</v>
      </c>
      <c r="Z18" s="23">
        <v>1500</v>
      </c>
      <c r="AA18" s="23"/>
    </row>
    <row r="19" spans="1:27" ht="21" customHeight="1" x14ac:dyDescent="0.25">
      <c r="A19" s="14">
        <v>8</v>
      </c>
      <c r="B19" s="17">
        <v>44570</v>
      </c>
      <c r="C19" s="130" t="s">
        <v>53</v>
      </c>
      <c r="D19" s="131"/>
      <c r="E19" s="131"/>
      <c r="F19" s="131"/>
      <c r="G19" s="131"/>
      <c r="H19" s="131"/>
      <c r="I19" s="131"/>
      <c r="J19" s="132"/>
      <c r="K19" s="27">
        <v>0</v>
      </c>
      <c r="L19" s="27">
        <v>115</v>
      </c>
      <c r="M19" s="23">
        <f t="shared" si="0"/>
        <v>985</v>
      </c>
      <c r="N19" s="60"/>
      <c r="O19" s="23">
        <v>0</v>
      </c>
      <c r="P19" s="23">
        <v>0</v>
      </c>
      <c r="Q19" s="23">
        <f t="shared" si="1"/>
        <v>0</v>
      </c>
      <c r="X19" s="14">
        <v>8</v>
      </c>
      <c r="Y19" s="14" t="s">
        <v>33</v>
      </c>
      <c r="Z19" s="23">
        <v>300</v>
      </c>
      <c r="AA19" s="23"/>
    </row>
    <row r="20" spans="1:27" ht="21" customHeight="1" x14ac:dyDescent="0.25">
      <c r="A20" s="14">
        <v>9</v>
      </c>
      <c r="B20" s="17">
        <v>44584</v>
      </c>
      <c r="C20" s="130" t="s">
        <v>54</v>
      </c>
      <c r="D20" s="131"/>
      <c r="E20" s="131"/>
      <c r="F20" s="131"/>
      <c r="G20" s="131"/>
      <c r="H20" s="131"/>
      <c r="I20" s="131"/>
      <c r="J20" s="132"/>
      <c r="K20" s="27">
        <v>3800</v>
      </c>
      <c r="L20" s="27">
        <v>0</v>
      </c>
      <c r="M20" s="23">
        <f t="shared" si="0"/>
        <v>4785</v>
      </c>
      <c r="N20" s="60"/>
      <c r="O20" s="23">
        <v>0</v>
      </c>
      <c r="P20" s="23">
        <v>0</v>
      </c>
      <c r="Q20" s="23">
        <f t="shared" si="1"/>
        <v>0</v>
      </c>
      <c r="X20" s="14">
        <v>9</v>
      </c>
      <c r="Y20" s="14" t="s">
        <v>138</v>
      </c>
      <c r="Z20" s="23">
        <v>1100</v>
      </c>
      <c r="AA20" s="23"/>
    </row>
    <row r="21" spans="1:27" ht="21" customHeight="1" x14ac:dyDescent="0.25">
      <c r="A21" s="14">
        <v>10</v>
      </c>
      <c r="B21" s="17">
        <v>44585</v>
      </c>
      <c r="C21" s="130" t="s">
        <v>65</v>
      </c>
      <c r="D21" s="131"/>
      <c r="E21" s="131"/>
      <c r="F21" s="131"/>
      <c r="G21" s="131"/>
      <c r="H21" s="131"/>
      <c r="I21" s="131"/>
      <c r="J21" s="132"/>
      <c r="K21" s="27">
        <v>0</v>
      </c>
      <c r="L21" s="27">
        <v>3600</v>
      </c>
      <c r="M21" s="23">
        <f t="shared" si="0"/>
        <v>1185</v>
      </c>
      <c r="N21" s="60"/>
      <c r="O21" s="23">
        <v>0</v>
      </c>
      <c r="P21" s="23">
        <v>0</v>
      </c>
      <c r="Q21" s="23">
        <f t="shared" si="1"/>
        <v>0</v>
      </c>
      <c r="X21" s="14">
        <v>10</v>
      </c>
      <c r="Y21" s="14" t="s">
        <v>396</v>
      </c>
      <c r="Z21" s="23">
        <v>450</v>
      </c>
      <c r="AA21" s="23"/>
    </row>
    <row r="22" spans="1:27" ht="21" customHeight="1" x14ac:dyDescent="0.25">
      <c r="A22" s="14">
        <v>11</v>
      </c>
      <c r="B22" s="17">
        <v>44587</v>
      </c>
      <c r="C22" s="130" t="s">
        <v>57</v>
      </c>
      <c r="D22" s="131"/>
      <c r="E22" s="131"/>
      <c r="F22" s="131"/>
      <c r="G22" s="131"/>
      <c r="H22" s="131"/>
      <c r="I22" s="131"/>
      <c r="J22" s="132"/>
      <c r="K22" s="27">
        <v>0</v>
      </c>
      <c r="L22" s="27">
        <v>900</v>
      </c>
      <c r="M22" s="23">
        <f t="shared" si="0"/>
        <v>285</v>
      </c>
      <c r="N22" s="60"/>
      <c r="O22" s="23">
        <v>0</v>
      </c>
      <c r="P22" s="23">
        <v>0</v>
      </c>
      <c r="Q22" s="23">
        <f t="shared" si="1"/>
        <v>0</v>
      </c>
      <c r="X22" s="14">
        <v>11</v>
      </c>
      <c r="Y22" s="14" t="s">
        <v>397</v>
      </c>
      <c r="Z22" s="23">
        <v>300</v>
      </c>
      <c r="AA22" s="23"/>
    </row>
    <row r="23" spans="1:27" ht="21" customHeight="1" x14ac:dyDescent="0.25">
      <c r="A23" s="14">
        <v>12</v>
      </c>
      <c r="B23" s="17">
        <v>44592</v>
      </c>
      <c r="C23" s="130" t="s">
        <v>58</v>
      </c>
      <c r="D23" s="131"/>
      <c r="E23" s="131"/>
      <c r="F23" s="131"/>
      <c r="G23" s="131"/>
      <c r="H23" s="131"/>
      <c r="I23" s="131"/>
      <c r="J23" s="132"/>
      <c r="K23" s="27">
        <v>0</v>
      </c>
      <c r="L23" s="27">
        <v>500</v>
      </c>
      <c r="M23" s="23">
        <f t="shared" si="0"/>
        <v>-215</v>
      </c>
      <c r="N23" s="60"/>
      <c r="O23" s="23">
        <v>0</v>
      </c>
      <c r="P23" s="23">
        <v>0</v>
      </c>
      <c r="Q23" s="23">
        <f t="shared" si="1"/>
        <v>0</v>
      </c>
      <c r="X23" s="14">
        <v>12</v>
      </c>
      <c r="Y23" s="14" t="s">
        <v>35</v>
      </c>
      <c r="Z23" s="23">
        <v>200</v>
      </c>
      <c r="AA23" s="23"/>
    </row>
    <row r="24" spans="1:27" ht="21" customHeight="1" x14ac:dyDescent="0.25">
      <c r="A24" s="14">
        <v>13</v>
      </c>
      <c r="B24" s="17">
        <v>44592</v>
      </c>
      <c r="C24" s="130" t="s">
        <v>59</v>
      </c>
      <c r="D24" s="131"/>
      <c r="E24" s="131"/>
      <c r="F24" s="131"/>
      <c r="G24" s="131"/>
      <c r="H24" s="131"/>
      <c r="I24" s="131"/>
      <c r="J24" s="132"/>
      <c r="K24" s="27">
        <v>0</v>
      </c>
      <c r="L24" s="27">
        <v>100</v>
      </c>
      <c r="M24" s="23">
        <f t="shared" si="0"/>
        <v>-315</v>
      </c>
      <c r="N24" s="60"/>
      <c r="O24" s="23">
        <v>0</v>
      </c>
      <c r="P24" s="23">
        <v>0</v>
      </c>
      <c r="Q24" s="23">
        <f t="shared" si="1"/>
        <v>0</v>
      </c>
      <c r="X24" s="14">
        <v>13</v>
      </c>
      <c r="Y24" s="14" t="s">
        <v>398</v>
      </c>
      <c r="Z24" s="23">
        <v>1000</v>
      </c>
      <c r="AA24" s="23"/>
    </row>
    <row r="25" spans="1:27" ht="21" customHeight="1" x14ac:dyDescent="0.25">
      <c r="A25" s="14">
        <v>14</v>
      </c>
      <c r="B25" s="17">
        <v>44598</v>
      </c>
      <c r="C25" s="130" t="s">
        <v>66</v>
      </c>
      <c r="D25" s="131"/>
      <c r="E25" s="131"/>
      <c r="F25" s="131"/>
      <c r="G25" s="131"/>
      <c r="H25" s="131"/>
      <c r="I25" s="131"/>
      <c r="J25" s="132"/>
      <c r="K25" s="27">
        <v>6653</v>
      </c>
      <c r="L25" s="27">
        <v>0</v>
      </c>
      <c r="M25" s="23">
        <f t="shared" si="0"/>
        <v>6338</v>
      </c>
      <c r="N25" s="60"/>
      <c r="O25" s="23">
        <v>0</v>
      </c>
      <c r="P25" s="23">
        <v>0</v>
      </c>
      <c r="Q25" s="23">
        <f t="shared" si="1"/>
        <v>0</v>
      </c>
      <c r="X25" s="14">
        <v>14</v>
      </c>
      <c r="Y25" s="14"/>
      <c r="Z25" s="23">
        <v>300</v>
      </c>
      <c r="AA25" s="23"/>
    </row>
    <row r="26" spans="1:27" ht="21" customHeight="1" x14ac:dyDescent="0.25">
      <c r="A26" s="14">
        <v>15</v>
      </c>
      <c r="B26" s="17">
        <v>44648</v>
      </c>
      <c r="C26" s="130" t="s">
        <v>67</v>
      </c>
      <c r="D26" s="131"/>
      <c r="E26" s="131"/>
      <c r="F26" s="131"/>
      <c r="G26" s="131"/>
      <c r="H26" s="131"/>
      <c r="I26" s="131"/>
      <c r="J26" s="132"/>
      <c r="K26" s="27">
        <v>0</v>
      </c>
      <c r="L26" s="27">
        <v>2000</v>
      </c>
      <c r="M26" s="23">
        <f t="shared" si="0"/>
        <v>4338</v>
      </c>
      <c r="N26" s="60"/>
      <c r="O26" s="23">
        <v>0</v>
      </c>
      <c r="P26" s="23">
        <v>0</v>
      </c>
      <c r="Q26" s="23">
        <f t="shared" si="1"/>
        <v>0</v>
      </c>
      <c r="X26" s="14">
        <v>15</v>
      </c>
      <c r="Y26" s="14" t="s">
        <v>399</v>
      </c>
      <c r="Z26" s="23">
        <v>200</v>
      </c>
      <c r="AA26" s="23"/>
    </row>
    <row r="27" spans="1:27" ht="21" customHeight="1" x14ac:dyDescent="0.25">
      <c r="A27" s="14">
        <v>16</v>
      </c>
      <c r="B27" s="17">
        <v>44666</v>
      </c>
      <c r="C27" s="130" t="s">
        <v>68</v>
      </c>
      <c r="D27" s="131"/>
      <c r="E27" s="131"/>
      <c r="F27" s="131"/>
      <c r="G27" s="131"/>
      <c r="H27" s="131"/>
      <c r="I27" s="131"/>
      <c r="J27" s="132"/>
      <c r="K27" s="27">
        <v>0</v>
      </c>
      <c r="L27" s="27">
        <v>0</v>
      </c>
      <c r="M27" s="23">
        <f t="shared" si="0"/>
        <v>4338</v>
      </c>
      <c r="N27" s="60"/>
      <c r="O27" s="23">
        <v>0</v>
      </c>
      <c r="P27" s="23">
        <v>0</v>
      </c>
      <c r="Q27" s="23">
        <f t="shared" si="1"/>
        <v>0</v>
      </c>
      <c r="X27" s="14">
        <v>16</v>
      </c>
      <c r="Y27" s="14" t="s">
        <v>401</v>
      </c>
      <c r="Z27" s="23"/>
      <c r="AA27" s="23">
        <v>180000</v>
      </c>
    </row>
    <row r="28" spans="1:27" ht="21" customHeight="1" x14ac:dyDescent="0.25">
      <c r="A28" s="14">
        <v>17</v>
      </c>
      <c r="B28" s="17">
        <v>44712</v>
      </c>
      <c r="C28" s="130" t="s">
        <v>189</v>
      </c>
      <c r="D28" s="131"/>
      <c r="E28" s="131"/>
      <c r="F28" s="131"/>
      <c r="G28" s="131"/>
      <c r="H28" s="131"/>
      <c r="I28" s="131"/>
      <c r="J28" s="132"/>
      <c r="K28" s="27">
        <v>400</v>
      </c>
      <c r="L28" s="27">
        <v>0</v>
      </c>
      <c r="M28" s="23">
        <f t="shared" si="0"/>
        <v>4738</v>
      </c>
      <c r="N28" s="60"/>
      <c r="O28" s="23">
        <v>1200</v>
      </c>
      <c r="P28" s="23">
        <v>0</v>
      </c>
      <c r="Q28" s="23">
        <f t="shared" si="1"/>
        <v>1200</v>
      </c>
      <c r="X28" s="14">
        <v>17</v>
      </c>
      <c r="Y28" s="14" t="s">
        <v>402</v>
      </c>
      <c r="Z28" s="23"/>
      <c r="AA28" s="23">
        <v>1700</v>
      </c>
    </row>
    <row r="29" spans="1:27" ht="21" customHeight="1" x14ac:dyDescent="0.25">
      <c r="A29" s="14">
        <v>18</v>
      </c>
      <c r="B29" s="17">
        <v>44713</v>
      </c>
      <c r="C29" s="130" t="s">
        <v>190</v>
      </c>
      <c r="D29" s="131"/>
      <c r="E29" s="131"/>
      <c r="F29" s="131"/>
      <c r="G29" s="131"/>
      <c r="H29" s="131"/>
      <c r="I29" s="131"/>
      <c r="J29" s="132"/>
      <c r="K29" s="27">
        <v>0</v>
      </c>
      <c r="L29" s="27">
        <v>0</v>
      </c>
      <c r="M29" s="23">
        <f t="shared" si="0"/>
        <v>4738</v>
      </c>
      <c r="N29" s="60"/>
      <c r="O29" s="23">
        <v>1000</v>
      </c>
      <c r="P29" s="23">
        <v>0</v>
      </c>
      <c r="Q29" s="23">
        <f t="shared" si="1"/>
        <v>2200</v>
      </c>
      <c r="X29" s="14">
        <v>18</v>
      </c>
      <c r="Y29" s="14" t="s">
        <v>403</v>
      </c>
      <c r="Z29" s="23"/>
      <c r="AA29" s="23">
        <v>2690</v>
      </c>
    </row>
    <row r="30" spans="1:27" ht="21" customHeight="1" x14ac:dyDescent="0.25">
      <c r="A30" s="14">
        <v>19</v>
      </c>
      <c r="B30" s="17">
        <v>44713</v>
      </c>
      <c r="C30" s="130" t="s">
        <v>310</v>
      </c>
      <c r="D30" s="131"/>
      <c r="E30" s="131"/>
      <c r="F30" s="131"/>
      <c r="G30" s="131"/>
      <c r="H30" s="131"/>
      <c r="I30" s="131"/>
      <c r="J30" s="132"/>
      <c r="K30" s="23">
        <v>0</v>
      </c>
      <c r="L30" s="23">
        <v>0</v>
      </c>
      <c r="M30" s="23">
        <f t="shared" si="0"/>
        <v>4738</v>
      </c>
      <c r="N30" s="60"/>
      <c r="O30" s="23">
        <v>0</v>
      </c>
      <c r="P30" s="23">
        <f>12*700</f>
        <v>8400</v>
      </c>
      <c r="Q30" s="23">
        <f t="shared" si="1"/>
        <v>-6200</v>
      </c>
      <c r="X30" s="14">
        <v>19</v>
      </c>
      <c r="Y30" s="14" t="s">
        <v>404</v>
      </c>
      <c r="Z30" s="23"/>
      <c r="AA30" s="23">
        <v>10000</v>
      </c>
    </row>
    <row r="31" spans="1:27" ht="21" customHeight="1" x14ac:dyDescent="0.25">
      <c r="A31" s="14">
        <v>20</v>
      </c>
      <c r="B31" s="17">
        <v>44717</v>
      </c>
      <c r="C31" s="136" t="s">
        <v>125</v>
      </c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2425</v>
      </c>
      <c r="M31" s="23">
        <f t="shared" si="0"/>
        <v>2313</v>
      </c>
      <c r="N31" s="60"/>
      <c r="O31" s="23">
        <v>0</v>
      </c>
      <c r="P31" s="23">
        <v>0</v>
      </c>
      <c r="Q31" s="23">
        <f t="shared" si="1"/>
        <v>-6200</v>
      </c>
      <c r="X31" s="14">
        <v>20</v>
      </c>
      <c r="Y31" s="14" t="s">
        <v>539</v>
      </c>
      <c r="Z31" s="23"/>
      <c r="AA31" s="23">
        <v>13000</v>
      </c>
    </row>
    <row r="32" spans="1:27" ht="21" customHeight="1" x14ac:dyDescent="0.25">
      <c r="A32" s="14">
        <v>21</v>
      </c>
      <c r="B32" s="17">
        <v>44717</v>
      </c>
      <c r="C32" s="136" t="s">
        <v>30</v>
      </c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1700</v>
      </c>
      <c r="M32" s="23">
        <f t="shared" si="0"/>
        <v>613</v>
      </c>
      <c r="N32" s="60"/>
      <c r="O32" s="23">
        <v>0</v>
      </c>
      <c r="P32" s="23">
        <v>0</v>
      </c>
      <c r="Q32" s="23">
        <f t="shared" si="1"/>
        <v>-6200</v>
      </c>
      <c r="X32" s="14">
        <v>21</v>
      </c>
      <c r="Y32" s="14" t="s">
        <v>556</v>
      </c>
      <c r="Z32" s="23"/>
      <c r="AA32" s="23">
        <v>2000</v>
      </c>
    </row>
    <row r="33" spans="1:27" ht="21" customHeight="1" x14ac:dyDescent="0.25">
      <c r="A33" s="14">
        <v>22</v>
      </c>
      <c r="B33" s="17">
        <v>44717</v>
      </c>
      <c r="C33" s="136" t="s">
        <v>129</v>
      </c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163</v>
      </c>
      <c r="M33" s="23">
        <f t="shared" si="0"/>
        <v>450</v>
      </c>
      <c r="N33" s="60"/>
      <c r="O33" s="23">
        <v>0</v>
      </c>
      <c r="P33" s="23">
        <v>0</v>
      </c>
      <c r="Q33" s="23">
        <f t="shared" si="1"/>
        <v>-6200</v>
      </c>
      <c r="X33" s="14">
        <v>22</v>
      </c>
      <c r="Y33" s="101" t="s">
        <v>665</v>
      </c>
      <c r="Z33" s="23"/>
      <c r="AA33" s="23">
        <v>7000</v>
      </c>
    </row>
    <row r="34" spans="1:27" ht="21" customHeight="1" x14ac:dyDescent="0.25">
      <c r="A34" s="14">
        <v>23</v>
      </c>
      <c r="B34" s="17">
        <v>44717</v>
      </c>
      <c r="C34" s="136" t="s">
        <v>128</v>
      </c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500</v>
      </c>
      <c r="M34" s="23">
        <f t="shared" si="0"/>
        <v>-50</v>
      </c>
      <c r="N34" s="60"/>
      <c r="O34" s="23">
        <v>0</v>
      </c>
      <c r="P34" s="23">
        <v>0</v>
      </c>
      <c r="Q34" s="23">
        <f t="shared" si="1"/>
        <v>-6200</v>
      </c>
      <c r="X34" s="14">
        <v>23</v>
      </c>
      <c r="Y34" s="14" t="s">
        <v>921</v>
      </c>
      <c r="Z34" s="23"/>
      <c r="AA34" s="23">
        <v>2000</v>
      </c>
    </row>
    <row r="35" spans="1:27" ht="21" customHeight="1" x14ac:dyDescent="0.25">
      <c r="A35" s="14">
        <v>24</v>
      </c>
      <c r="B35" s="17">
        <v>44758</v>
      </c>
      <c r="C35" s="136" t="s">
        <v>170</v>
      </c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100</v>
      </c>
      <c r="M35" s="23">
        <f t="shared" si="0"/>
        <v>-150</v>
      </c>
      <c r="N35" s="60"/>
      <c r="O35" s="23">
        <v>0</v>
      </c>
      <c r="P35" s="23">
        <v>0</v>
      </c>
      <c r="Q35" s="23">
        <f t="shared" si="1"/>
        <v>-6200</v>
      </c>
      <c r="X35" s="14">
        <v>24</v>
      </c>
      <c r="Y35" s="14" t="s">
        <v>922</v>
      </c>
      <c r="Z35" s="23"/>
      <c r="AA35" s="23">
        <v>10000</v>
      </c>
    </row>
    <row r="36" spans="1:27" ht="21" customHeight="1" x14ac:dyDescent="0.25">
      <c r="A36" s="14">
        <v>25</v>
      </c>
      <c r="B36" s="24">
        <v>44763</v>
      </c>
      <c r="C36" s="136" t="s">
        <v>171</v>
      </c>
      <c r="D36" s="136"/>
      <c r="E36" s="136"/>
      <c r="F36" s="136"/>
      <c r="G36" s="136"/>
      <c r="H36" s="136"/>
      <c r="I36" s="136"/>
      <c r="J36" s="136"/>
      <c r="K36" s="23">
        <v>150</v>
      </c>
      <c r="L36" s="23">
        <v>0</v>
      </c>
      <c r="M36" s="23">
        <f t="shared" si="0"/>
        <v>0</v>
      </c>
      <c r="N36" s="60"/>
      <c r="O36" s="23">
        <v>0</v>
      </c>
      <c r="P36" s="23">
        <v>0</v>
      </c>
      <c r="Q36" s="23">
        <f t="shared" si="1"/>
        <v>-6200</v>
      </c>
      <c r="X36" s="14">
        <v>25</v>
      </c>
      <c r="Y36" s="14" t="s">
        <v>924</v>
      </c>
      <c r="Z36" s="23"/>
      <c r="AA36" s="23">
        <v>96</v>
      </c>
    </row>
    <row r="37" spans="1:27" ht="21" customHeight="1" x14ac:dyDescent="0.25">
      <c r="A37" s="14">
        <v>26</v>
      </c>
      <c r="B37" s="24">
        <v>44763</v>
      </c>
      <c r="C37" s="136" t="s">
        <v>188</v>
      </c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0"/>
      <c r="O37" s="23">
        <v>2000</v>
      </c>
      <c r="P37" s="23">
        <v>0</v>
      </c>
      <c r="Q37" s="23">
        <f t="shared" si="1"/>
        <v>-4200</v>
      </c>
    </row>
    <row r="38" spans="1:27" ht="21" customHeight="1" x14ac:dyDescent="0.25">
      <c r="A38" s="14">
        <v>28</v>
      </c>
      <c r="B38" s="24">
        <v>44805</v>
      </c>
      <c r="C38" s="136" t="s">
        <v>202</v>
      </c>
      <c r="D38" s="136"/>
      <c r="E38" s="136"/>
      <c r="F38" s="136"/>
      <c r="G38" s="136"/>
      <c r="H38" s="136"/>
      <c r="I38" s="136"/>
      <c r="J38" s="136"/>
      <c r="K38" s="23">
        <v>10000</v>
      </c>
      <c r="L38" s="23">
        <v>0</v>
      </c>
      <c r="M38" s="23">
        <f>K38-L38+M37</f>
        <v>10000</v>
      </c>
      <c r="N38" s="60"/>
      <c r="O38" s="23">
        <v>0</v>
      </c>
      <c r="P38" s="23">
        <v>0</v>
      </c>
      <c r="Q38" s="23">
        <f>O38-P38+Q37</f>
        <v>-4200</v>
      </c>
      <c r="X38" s="14">
        <v>22</v>
      </c>
      <c r="Y38" s="14" t="s">
        <v>663</v>
      </c>
      <c r="Z38" s="23">
        <v>22000</v>
      </c>
      <c r="AA38" s="23"/>
    </row>
    <row r="39" spans="1:27" ht="21" customHeight="1" x14ac:dyDescent="0.25">
      <c r="A39" s="14">
        <v>29</v>
      </c>
      <c r="B39" s="24">
        <v>44805</v>
      </c>
      <c r="C39" s="136" t="s">
        <v>203</v>
      </c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9700</v>
      </c>
      <c r="M39" s="23">
        <f t="shared" si="0"/>
        <v>300</v>
      </c>
      <c r="N39" s="60"/>
      <c r="O39" s="23">
        <v>0</v>
      </c>
      <c r="P39" s="23">
        <v>0</v>
      </c>
      <c r="Q39" s="23">
        <f t="shared" si="1"/>
        <v>-4200</v>
      </c>
      <c r="X39" s="14">
        <v>23</v>
      </c>
      <c r="Y39" s="14" t="s">
        <v>664</v>
      </c>
      <c r="Z39" s="23"/>
      <c r="AA39" s="23">
        <v>10000</v>
      </c>
    </row>
    <row r="40" spans="1:27" ht="21" customHeight="1" x14ac:dyDescent="0.25">
      <c r="A40" s="14">
        <v>30</v>
      </c>
      <c r="B40" s="24">
        <v>44805</v>
      </c>
      <c r="C40" s="136" t="s">
        <v>204</v>
      </c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650</v>
      </c>
      <c r="M40" s="23">
        <f t="shared" si="0"/>
        <v>-350</v>
      </c>
      <c r="N40" s="60"/>
      <c r="O40" s="23">
        <v>0</v>
      </c>
      <c r="P40" s="23">
        <v>0</v>
      </c>
      <c r="Q40" s="23">
        <f t="shared" si="1"/>
        <v>-4200</v>
      </c>
    </row>
    <row r="41" spans="1:27" ht="21" customHeight="1" x14ac:dyDescent="0.25">
      <c r="A41" s="14">
        <v>31</v>
      </c>
      <c r="B41" s="24">
        <v>44805</v>
      </c>
      <c r="C41" s="136" t="s">
        <v>205</v>
      </c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2300</v>
      </c>
      <c r="M41" s="23">
        <f t="shared" si="0"/>
        <v>-2650</v>
      </c>
      <c r="N41" s="60"/>
      <c r="O41" s="23">
        <v>0</v>
      </c>
      <c r="P41" s="23">
        <v>0</v>
      </c>
      <c r="Q41" s="23">
        <f t="shared" si="1"/>
        <v>-4200</v>
      </c>
    </row>
    <row r="42" spans="1:27" ht="21" customHeight="1" x14ac:dyDescent="0.25">
      <c r="A42" s="14">
        <v>32</v>
      </c>
      <c r="B42" s="24">
        <v>44805</v>
      </c>
      <c r="C42" s="136" t="s">
        <v>206</v>
      </c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-2650</v>
      </c>
      <c r="N42" s="60"/>
      <c r="O42" s="23">
        <v>0</v>
      </c>
      <c r="P42" s="23">
        <v>0</v>
      </c>
      <c r="Q42" s="23">
        <f t="shared" si="1"/>
        <v>-4200</v>
      </c>
    </row>
    <row r="43" spans="1:27" ht="21" customHeight="1" x14ac:dyDescent="0.25">
      <c r="A43" s="14">
        <v>33</v>
      </c>
      <c r="B43" s="24">
        <v>44902</v>
      </c>
      <c r="C43" s="136" t="s">
        <v>383</v>
      </c>
      <c r="D43" s="136"/>
      <c r="E43" s="136"/>
      <c r="F43" s="136"/>
      <c r="G43" s="136"/>
      <c r="H43" s="136"/>
      <c r="I43" s="136"/>
      <c r="J43" s="136"/>
      <c r="K43" s="23">
        <v>2800</v>
      </c>
      <c r="L43" s="23">
        <v>0</v>
      </c>
      <c r="M43" s="23">
        <f t="shared" si="0"/>
        <v>150</v>
      </c>
      <c r="N43" s="60"/>
      <c r="O43" s="23">
        <v>2200</v>
      </c>
      <c r="P43" s="23">
        <v>0</v>
      </c>
      <c r="Q43" s="23">
        <f t="shared" si="1"/>
        <v>-2000</v>
      </c>
    </row>
    <row r="44" spans="1:27" ht="21" customHeight="1" x14ac:dyDescent="0.25">
      <c r="A44" s="14">
        <v>34</v>
      </c>
      <c r="B44" s="24">
        <v>44928</v>
      </c>
      <c r="C44" s="136" t="s">
        <v>302</v>
      </c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150</v>
      </c>
      <c r="M44" s="23">
        <f t="shared" si="0"/>
        <v>0</v>
      </c>
      <c r="N44" s="60"/>
      <c r="O44" s="23">
        <v>0</v>
      </c>
      <c r="P44" s="23">
        <v>0</v>
      </c>
      <c r="Q44" s="23">
        <f t="shared" si="1"/>
        <v>-2000</v>
      </c>
    </row>
    <row r="45" spans="1:27" ht="21" customHeight="1" x14ac:dyDescent="0.25">
      <c r="A45" s="14">
        <v>35</v>
      </c>
      <c r="B45" s="24">
        <v>44930</v>
      </c>
      <c r="C45" s="136" t="s">
        <v>316</v>
      </c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230</v>
      </c>
      <c r="M45" s="23">
        <f t="shared" si="0"/>
        <v>-230</v>
      </c>
      <c r="N45" s="60"/>
      <c r="O45" s="23">
        <v>0</v>
      </c>
      <c r="P45" s="23">
        <v>0</v>
      </c>
      <c r="Q45" s="23">
        <f t="shared" si="1"/>
        <v>-2000</v>
      </c>
    </row>
    <row r="46" spans="1:27" ht="21" customHeight="1" x14ac:dyDescent="0.25">
      <c r="A46" s="14">
        <v>36</v>
      </c>
      <c r="B46" s="24">
        <v>44930</v>
      </c>
      <c r="C46" s="136" t="s">
        <v>138</v>
      </c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1150</v>
      </c>
      <c r="M46" s="23">
        <f t="shared" si="0"/>
        <v>-1380</v>
      </c>
      <c r="N46" s="60"/>
      <c r="O46" s="23">
        <v>0</v>
      </c>
      <c r="P46" s="23">
        <v>0</v>
      </c>
      <c r="Q46" s="23">
        <f t="shared" si="1"/>
        <v>-2000</v>
      </c>
    </row>
    <row r="47" spans="1:27" ht="21" customHeight="1" x14ac:dyDescent="0.25">
      <c r="A47" s="14">
        <v>37</v>
      </c>
      <c r="B47" s="24">
        <v>44930</v>
      </c>
      <c r="C47" s="136" t="s">
        <v>317</v>
      </c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67</v>
      </c>
      <c r="M47" s="23">
        <f t="shared" si="0"/>
        <v>-1447</v>
      </c>
      <c r="N47" s="60"/>
      <c r="O47" s="23">
        <v>0</v>
      </c>
      <c r="P47" s="23">
        <v>0</v>
      </c>
      <c r="Q47" s="23">
        <f t="shared" si="1"/>
        <v>-2000</v>
      </c>
    </row>
    <row r="48" spans="1:27" ht="21" customHeight="1" x14ac:dyDescent="0.25">
      <c r="A48" s="14">
        <v>38</v>
      </c>
      <c r="B48" s="24">
        <v>44936</v>
      </c>
      <c r="C48" s="130" t="s">
        <v>432</v>
      </c>
      <c r="D48" s="131"/>
      <c r="E48" s="131"/>
      <c r="F48" s="131"/>
      <c r="G48" s="131"/>
      <c r="H48" s="131"/>
      <c r="I48" s="131"/>
      <c r="J48" s="132"/>
      <c r="K48" s="23"/>
      <c r="L48" s="23">
        <v>0</v>
      </c>
      <c r="M48" s="23">
        <f t="shared" si="0"/>
        <v>-1447</v>
      </c>
      <c r="N48" s="60"/>
      <c r="O48" s="23">
        <v>0</v>
      </c>
      <c r="P48" s="23">
        <f>12*700</f>
        <v>8400</v>
      </c>
      <c r="Q48" s="23">
        <f t="shared" si="1"/>
        <v>-10400</v>
      </c>
    </row>
    <row r="49" spans="1:17" ht="21" customHeight="1" x14ac:dyDescent="0.25">
      <c r="A49" s="14">
        <v>39</v>
      </c>
      <c r="B49" s="24">
        <v>45221</v>
      </c>
      <c r="C49" s="136" t="s">
        <v>466</v>
      </c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100</v>
      </c>
      <c r="M49" s="23">
        <f t="shared" si="0"/>
        <v>-1547</v>
      </c>
      <c r="N49" s="60"/>
      <c r="O49" s="23">
        <v>0</v>
      </c>
      <c r="P49" s="23">
        <v>0</v>
      </c>
      <c r="Q49" s="23">
        <f t="shared" si="1"/>
        <v>-10400</v>
      </c>
    </row>
    <row r="50" spans="1:17" ht="21" customHeight="1" x14ac:dyDescent="0.25">
      <c r="A50" s="14">
        <v>40</v>
      </c>
      <c r="B50" s="24">
        <v>45340</v>
      </c>
      <c r="C50" s="136" t="s">
        <v>537</v>
      </c>
      <c r="D50" s="136"/>
      <c r="E50" s="136"/>
      <c r="F50" s="136"/>
      <c r="G50" s="136"/>
      <c r="H50" s="136"/>
      <c r="I50" s="136"/>
      <c r="J50" s="136"/>
      <c r="K50" s="23">
        <v>1550</v>
      </c>
      <c r="L50" s="23">
        <v>0</v>
      </c>
      <c r="M50" s="23">
        <f t="shared" si="0"/>
        <v>3</v>
      </c>
      <c r="N50" s="60"/>
      <c r="O50" s="23">
        <v>3550</v>
      </c>
      <c r="P50" s="23">
        <v>0</v>
      </c>
      <c r="Q50" s="23">
        <f t="shared" si="1"/>
        <v>-6850</v>
      </c>
    </row>
    <row r="51" spans="1:17" ht="21" customHeight="1" x14ac:dyDescent="0.25">
      <c r="A51" s="14">
        <v>41</v>
      </c>
      <c r="B51" s="24">
        <v>45341</v>
      </c>
      <c r="C51" s="130" t="s">
        <v>529</v>
      </c>
      <c r="D51" s="131"/>
      <c r="E51" s="131"/>
      <c r="F51" s="131"/>
      <c r="G51" s="131"/>
      <c r="H51" s="131"/>
      <c r="I51" s="131"/>
      <c r="J51" s="132"/>
      <c r="K51" s="23">
        <v>0</v>
      </c>
      <c r="L51" s="23">
        <v>0</v>
      </c>
      <c r="M51" s="23">
        <f t="shared" si="0"/>
        <v>3</v>
      </c>
      <c r="N51" s="60"/>
      <c r="O51" s="23">
        <v>0</v>
      </c>
      <c r="P51" s="23">
        <f>700*12</f>
        <v>8400</v>
      </c>
      <c r="Q51" s="23">
        <f t="shared" si="1"/>
        <v>-15250</v>
      </c>
    </row>
    <row r="52" spans="1:17" ht="21" customHeight="1" x14ac:dyDescent="0.25">
      <c r="A52" s="14">
        <v>42</v>
      </c>
      <c r="B52" s="24">
        <v>45376</v>
      </c>
      <c r="C52" s="136" t="s">
        <v>708</v>
      </c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3</v>
      </c>
      <c r="N52" s="60"/>
      <c r="O52" s="23">
        <v>8000</v>
      </c>
      <c r="P52" s="23">
        <v>0</v>
      </c>
      <c r="Q52" s="23">
        <f t="shared" si="1"/>
        <v>-7250</v>
      </c>
    </row>
    <row r="53" spans="1:17" ht="21" customHeight="1" x14ac:dyDescent="0.25">
      <c r="A53" s="14">
        <v>43</v>
      </c>
      <c r="B53" s="24">
        <v>45524</v>
      </c>
      <c r="C53" s="136" t="s">
        <v>647</v>
      </c>
      <c r="D53" s="136"/>
      <c r="E53" s="136"/>
      <c r="F53" s="136"/>
      <c r="G53" s="136"/>
      <c r="H53" s="136"/>
      <c r="I53" s="136"/>
      <c r="J53" s="136"/>
      <c r="K53" s="23">
        <v>7000</v>
      </c>
      <c r="L53" s="23">
        <v>0</v>
      </c>
      <c r="M53" s="23">
        <f t="shared" si="0"/>
        <v>7003</v>
      </c>
      <c r="N53" s="60"/>
      <c r="O53" s="23">
        <v>0</v>
      </c>
      <c r="P53" s="23">
        <v>0</v>
      </c>
      <c r="Q53" s="23">
        <f t="shared" si="1"/>
        <v>-7250</v>
      </c>
    </row>
    <row r="54" spans="1:17" ht="21" customHeight="1" x14ac:dyDescent="0.25">
      <c r="A54" s="14">
        <v>44</v>
      </c>
      <c r="B54" s="24">
        <v>45544</v>
      </c>
      <c r="C54" s="136" t="s">
        <v>648</v>
      </c>
      <c r="D54" s="136"/>
      <c r="E54" s="136"/>
      <c r="F54" s="136"/>
      <c r="G54" s="136"/>
      <c r="H54" s="136"/>
      <c r="I54" s="136"/>
      <c r="J54" s="136"/>
      <c r="K54" s="23">
        <v>2000</v>
      </c>
      <c r="L54" s="23">
        <v>0</v>
      </c>
      <c r="M54" s="23">
        <f t="shared" si="0"/>
        <v>9003</v>
      </c>
      <c r="N54" s="60"/>
      <c r="O54" s="23">
        <v>0</v>
      </c>
      <c r="P54" s="23">
        <v>0</v>
      </c>
      <c r="Q54" s="23">
        <f t="shared" si="1"/>
        <v>-7250</v>
      </c>
    </row>
    <row r="55" spans="1:17" ht="21" customHeight="1" x14ac:dyDescent="0.25">
      <c r="A55" s="14">
        <v>45</v>
      </c>
      <c r="B55" s="24">
        <v>45546</v>
      </c>
      <c r="C55" s="136" t="s">
        <v>649</v>
      </c>
      <c r="D55" s="136"/>
      <c r="E55" s="136"/>
      <c r="F55" s="136"/>
      <c r="G55" s="136"/>
      <c r="H55" s="136"/>
      <c r="I55" s="136"/>
      <c r="J55" s="136"/>
      <c r="K55" s="23">
        <v>3000</v>
      </c>
      <c r="L55" s="23">
        <v>0</v>
      </c>
      <c r="M55" s="23">
        <f t="shared" si="0"/>
        <v>12003</v>
      </c>
      <c r="N55" s="60"/>
      <c r="O55" s="23">
        <v>0</v>
      </c>
      <c r="P55" s="23">
        <v>0</v>
      </c>
      <c r="Q55" s="23">
        <f t="shared" si="1"/>
        <v>-7250</v>
      </c>
    </row>
    <row r="56" spans="1:17" ht="29.4" customHeight="1" x14ac:dyDescent="0.25">
      <c r="A56" s="14">
        <v>46</v>
      </c>
      <c r="B56" s="24"/>
      <c r="C56" s="137" t="s">
        <v>650</v>
      </c>
      <c r="D56" s="137"/>
      <c r="E56" s="137"/>
      <c r="F56" s="137"/>
      <c r="G56" s="137"/>
      <c r="H56" s="137"/>
      <c r="I56" s="137"/>
      <c r="J56" s="137"/>
      <c r="K56" s="23">
        <v>0</v>
      </c>
      <c r="L56" s="23">
        <f>7500+500+1800+400+1300</f>
        <v>11500</v>
      </c>
      <c r="M56" s="23">
        <f t="shared" si="0"/>
        <v>503</v>
      </c>
      <c r="N56" s="60"/>
      <c r="O56" s="23">
        <v>0</v>
      </c>
      <c r="P56" s="23">
        <v>0</v>
      </c>
      <c r="Q56" s="23">
        <f t="shared" si="1"/>
        <v>-7250</v>
      </c>
    </row>
    <row r="57" spans="1:17" ht="21" customHeight="1" x14ac:dyDescent="0.25">
      <c r="A57" s="14">
        <v>47</v>
      </c>
      <c r="B57" s="24"/>
      <c r="C57" s="136" t="s">
        <v>653</v>
      </c>
      <c r="D57" s="136"/>
      <c r="E57" s="136"/>
      <c r="F57" s="136"/>
      <c r="G57" s="136"/>
      <c r="H57" s="136"/>
      <c r="I57" s="136"/>
      <c r="J57" s="136"/>
      <c r="K57" s="23"/>
      <c r="L57" s="23">
        <v>300</v>
      </c>
      <c r="M57" s="23">
        <f t="shared" si="0"/>
        <v>203</v>
      </c>
      <c r="N57" s="60"/>
      <c r="O57" s="23">
        <v>0</v>
      </c>
      <c r="P57" s="23">
        <v>0</v>
      </c>
      <c r="Q57" s="23">
        <f t="shared" si="1"/>
        <v>-7250</v>
      </c>
    </row>
    <row r="58" spans="1:17" ht="21" customHeight="1" x14ac:dyDescent="0.25">
      <c r="A58" s="14">
        <v>48</v>
      </c>
      <c r="B58" s="24">
        <v>45758</v>
      </c>
      <c r="C58" s="136" t="s">
        <v>709</v>
      </c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203</v>
      </c>
      <c r="N58" s="60"/>
      <c r="O58" s="23">
        <v>5600</v>
      </c>
      <c r="P58" s="23">
        <v>0</v>
      </c>
      <c r="Q58" s="23">
        <f t="shared" si="1"/>
        <v>-1650</v>
      </c>
    </row>
    <row r="59" spans="1:17" ht="21" customHeight="1" x14ac:dyDescent="0.25">
      <c r="A59" s="14">
        <v>49</v>
      </c>
      <c r="B59" s="24">
        <v>45778</v>
      </c>
      <c r="C59" s="130" t="s">
        <v>880</v>
      </c>
      <c r="D59" s="131"/>
      <c r="E59" s="131"/>
      <c r="F59" s="131"/>
      <c r="G59" s="131"/>
      <c r="H59" s="131"/>
      <c r="I59" s="131"/>
      <c r="J59" s="132"/>
      <c r="K59" s="23"/>
      <c r="L59" s="23"/>
      <c r="M59" s="23">
        <f t="shared" si="0"/>
        <v>203</v>
      </c>
      <c r="N59" s="60"/>
      <c r="O59" s="23">
        <v>0</v>
      </c>
      <c r="P59" s="23">
        <v>8400</v>
      </c>
      <c r="Q59" s="23">
        <f t="shared" si="1"/>
        <v>-10050</v>
      </c>
    </row>
    <row r="60" spans="1:17" ht="21" customHeight="1" x14ac:dyDescent="0.25">
      <c r="A60" s="14">
        <v>50</v>
      </c>
      <c r="B60" s="24">
        <v>45788</v>
      </c>
      <c r="C60" s="136" t="s">
        <v>894</v>
      </c>
      <c r="D60" s="136"/>
      <c r="E60" s="136"/>
      <c r="F60" s="136"/>
      <c r="G60" s="136"/>
      <c r="H60" s="136"/>
      <c r="I60" s="136"/>
      <c r="J60" s="136"/>
      <c r="K60" s="23">
        <v>4500</v>
      </c>
      <c r="L60" s="23"/>
      <c r="M60" s="23">
        <f t="shared" si="0"/>
        <v>4703</v>
      </c>
      <c r="N60" s="60"/>
      <c r="O60" s="23">
        <v>0</v>
      </c>
      <c r="P60" s="23">
        <v>0</v>
      </c>
      <c r="Q60" s="23">
        <f t="shared" si="1"/>
        <v>-10050</v>
      </c>
    </row>
    <row r="61" spans="1:17" ht="21" customHeight="1" x14ac:dyDescent="0.25">
      <c r="A61" s="14">
        <v>51</v>
      </c>
      <c r="B61" s="24">
        <v>45788</v>
      </c>
      <c r="C61" s="136" t="s">
        <v>881</v>
      </c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4703</v>
      </c>
      <c r="N61" s="60"/>
      <c r="O61" s="23">
        <v>2400</v>
      </c>
      <c r="P61" s="23">
        <v>0</v>
      </c>
      <c r="Q61" s="23">
        <f t="shared" si="1"/>
        <v>-7650</v>
      </c>
    </row>
    <row r="62" spans="1:17" ht="21" customHeight="1" x14ac:dyDescent="0.25">
      <c r="A62" s="14">
        <v>52</v>
      </c>
      <c r="B62" s="24">
        <v>45796</v>
      </c>
      <c r="C62" s="136" t="s">
        <v>895</v>
      </c>
      <c r="D62" s="136"/>
      <c r="E62" s="136"/>
      <c r="F62" s="136"/>
      <c r="G62" s="136"/>
      <c r="H62" s="136"/>
      <c r="I62" s="136"/>
      <c r="J62" s="136"/>
      <c r="K62" s="23">
        <v>4900</v>
      </c>
      <c r="L62" s="23"/>
      <c r="M62" s="23">
        <f t="shared" si="0"/>
        <v>9603</v>
      </c>
      <c r="N62" s="60"/>
      <c r="O62" s="23">
        <v>0</v>
      </c>
      <c r="P62" s="23">
        <v>0</v>
      </c>
      <c r="Q62" s="23">
        <f t="shared" si="1"/>
        <v>-7650</v>
      </c>
    </row>
    <row r="63" spans="1:17" ht="21" customHeight="1" x14ac:dyDescent="0.25">
      <c r="A63" s="14">
        <v>53</v>
      </c>
      <c r="B63" s="24">
        <v>45800</v>
      </c>
      <c r="C63" s="136" t="s">
        <v>896</v>
      </c>
      <c r="D63" s="136"/>
      <c r="E63" s="136"/>
      <c r="F63" s="136"/>
      <c r="G63" s="136"/>
      <c r="H63" s="136"/>
      <c r="I63" s="136"/>
      <c r="J63" s="136"/>
      <c r="K63" s="23">
        <v>0</v>
      </c>
      <c r="L63" s="23">
        <f>9700+650</f>
        <v>10350</v>
      </c>
      <c r="M63" s="23">
        <f t="shared" si="0"/>
        <v>-747</v>
      </c>
      <c r="N63" s="60"/>
      <c r="O63" s="23">
        <v>0</v>
      </c>
      <c r="P63" s="23">
        <v>0</v>
      </c>
      <c r="Q63" s="23">
        <f t="shared" si="1"/>
        <v>-7650</v>
      </c>
    </row>
    <row r="64" spans="1:17" ht="21" customHeight="1" x14ac:dyDescent="0.25">
      <c r="A64" s="14">
        <v>54</v>
      </c>
      <c r="B64" s="24">
        <v>45800</v>
      </c>
      <c r="C64" s="136" t="s">
        <v>895</v>
      </c>
      <c r="D64" s="136"/>
      <c r="E64" s="136"/>
      <c r="F64" s="136"/>
      <c r="G64" s="136"/>
      <c r="H64" s="136"/>
      <c r="I64" s="136"/>
      <c r="J64" s="136"/>
      <c r="K64" s="23">
        <v>2100</v>
      </c>
      <c r="L64" s="23"/>
      <c r="M64" s="23">
        <f t="shared" si="0"/>
        <v>1353</v>
      </c>
      <c r="N64" s="60"/>
      <c r="O64" s="23">
        <v>0</v>
      </c>
      <c r="P64" s="23">
        <v>0</v>
      </c>
      <c r="Q64" s="23">
        <f t="shared" si="1"/>
        <v>-7650</v>
      </c>
    </row>
    <row r="65" spans="1:17" ht="51" customHeight="1" x14ac:dyDescent="0.25">
      <c r="A65" s="14">
        <v>55</v>
      </c>
      <c r="B65" s="24">
        <v>45833</v>
      </c>
      <c r="C65" s="137" t="s">
        <v>994</v>
      </c>
      <c r="D65" s="137"/>
      <c r="E65" s="137"/>
      <c r="F65" s="137"/>
      <c r="G65" s="137"/>
      <c r="H65" s="137"/>
      <c r="I65" s="137"/>
      <c r="J65" s="137"/>
      <c r="K65" s="23">
        <v>2300</v>
      </c>
      <c r="L65" s="23">
        <v>2300</v>
      </c>
      <c r="M65" s="23">
        <f t="shared" si="0"/>
        <v>1353</v>
      </c>
      <c r="N65" s="60"/>
      <c r="O65" s="23">
        <f>5*700</f>
        <v>3500</v>
      </c>
      <c r="P65" s="23">
        <v>0</v>
      </c>
      <c r="Q65" s="23">
        <f t="shared" si="1"/>
        <v>-4150</v>
      </c>
    </row>
    <row r="66" spans="1:17" ht="21" customHeight="1" x14ac:dyDescent="0.25">
      <c r="A66" s="14">
        <v>56</v>
      </c>
      <c r="B66" s="24">
        <v>45838</v>
      </c>
      <c r="C66" s="136" t="s">
        <v>923</v>
      </c>
      <c r="D66" s="136"/>
      <c r="E66" s="136"/>
      <c r="F66" s="136"/>
      <c r="G66" s="136"/>
      <c r="H66" s="136"/>
      <c r="I66" s="136"/>
      <c r="J66" s="136"/>
      <c r="K66" s="23"/>
      <c r="L66" s="23">
        <v>96</v>
      </c>
      <c r="M66" s="23">
        <f t="shared" si="0"/>
        <v>1257</v>
      </c>
      <c r="N66" s="60"/>
      <c r="O66" s="23">
        <v>0</v>
      </c>
      <c r="P66" s="23">
        <v>0</v>
      </c>
      <c r="Q66" s="23">
        <f t="shared" si="1"/>
        <v>-4150</v>
      </c>
    </row>
    <row r="67" spans="1:17" ht="21" customHeight="1" x14ac:dyDescent="0.25">
      <c r="A67" s="14">
        <v>57</v>
      </c>
      <c r="B67" s="24">
        <v>45912</v>
      </c>
      <c r="C67" s="136" t="s">
        <v>1025</v>
      </c>
      <c r="D67" s="136"/>
      <c r="E67" s="136"/>
      <c r="F67" s="136"/>
      <c r="G67" s="136"/>
      <c r="H67" s="136"/>
      <c r="I67" s="136"/>
      <c r="J67" s="136"/>
      <c r="K67" s="23">
        <v>300</v>
      </c>
      <c r="L67" s="23">
        <v>300</v>
      </c>
      <c r="M67" s="23">
        <f t="shared" si="0"/>
        <v>1257</v>
      </c>
      <c r="N67" s="60"/>
      <c r="O67" s="23">
        <v>1400</v>
      </c>
      <c r="P67" s="23">
        <v>0</v>
      </c>
      <c r="Q67" s="23">
        <f t="shared" si="1"/>
        <v>-2750</v>
      </c>
    </row>
    <row r="68" spans="1:17" ht="21" customHeight="1" x14ac:dyDescent="0.25">
      <c r="A68" s="14">
        <v>58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1257</v>
      </c>
      <c r="N68" s="60"/>
      <c r="O68" s="23">
        <v>0</v>
      </c>
      <c r="P68" s="23">
        <v>0</v>
      </c>
      <c r="Q68" s="23">
        <f t="shared" si="1"/>
        <v>-2750</v>
      </c>
    </row>
    <row r="69" spans="1:17" ht="21" customHeight="1" x14ac:dyDescent="0.25">
      <c r="A69" s="14">
        <v>59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1257</v>
      </c>
      <c r="N69" s="60"/>
      <c r="O69" s="23">
        <v>0</v>
      </c>
      <c r="P69" s="23">
        <v>0</v>
      </c>
      <c r="Q69" s="23">
        <f t="shared" si="1"/>
        <v>-2750</v>
      </c>
    </row>
    <row r="70" spans="1:17" ht="21" customHeight="1" x14ac:dyDescent="0.25">
      <c r="A70" s="14">
        <v>60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1257</v>
      </c>
      <c r="N70" s="60"/>
      <c r="O70" s="23">
        <v>0</v>
      </c>
      <c r="P70" s="23">
        <v>0</v>
      </c>
      <c r="Q70" s="23">
        <f t="shared" si="1"/>
        <v>-2750</v>
      </c>
    </row>
    <row r="71" spans="1:17" ht="21" customHeight="1" x14ac:dyDescent="0.25">
      <c r="A71" s="14">
        <v>61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1257</v>
      </c>
      <c r="N71" s="60"/>
      <c r="O71" s="23">
        <v>0</v>
      </c>
      <c r="P71" s="23">
        <v>0</v>
      </c>
      <c r="Q71" s="23">
        <f t="shared" si="1"/>
        <v>-2750</v>
      </c>
    </row>
    <row r="72" spans="1:17" ht="21" customHeight="1" x14ac:dyDescent="0.25">
      <c r="A72" s="14">
        <v>62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1257</v>
      </c>
      <c r="N72" s="60"/>
      <c r="O72" s="23">
        <v>0</v>
      </c>
      <c r="P72" s="23">
        <v>0</v>
      </c>
      <c r="Q72" s="23">
        <f t="shared" si="1"/>
        <v>-2750</v>
      </c>
    </row>
    <row r="73" spans="1:17" ht="21" customHeight="1" x14ac:dyDescent="0.25">
      <c r="A73" s="14">
        <v>63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1257</v>
      </c>
      <c r="N73" s="60"/>
      <c r="O73" s="23">
        <v>0</v>
      </c>
      <c r="P73" s="23">
        <v>0</v>
      </c>
      <c r="Q73" s="23">
        <f t="shared" si="1"/>
        <v>-2750</v>
      </c>
    </row>
    <row r="74" spans="1:17" ht="21" customHeight="1" x14ac:dyDescent="0.25">
      <c r="A74" s="14">
        <v>64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1257</v>
      </c>
      <c r="N74" s="60"/>
      <c r="O74" s="23">
        <v>0</v>
      </c>
      <c r="P74" s="23">
        <v>0</v>
      </c>
      <c r="Q74" s="23">
        <f t="shared" si="1"/>
        <v>-2750</v>
      </c>
    </row>
    <row r="75" spans="1:17" ht="21" customHeight="1" x14ac:dyDescent="0.25">
      <c r="A75" s="14">
        <v>65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1257</v>
      </c>
      <c r="N75" s="60"/>
      <c r="O75" s="23">
        <v>0</v>
      </c>
      <c r="P75" s="23">
        <v>0</v>
      </c>
      <c r="Q75" s="23">
        <f t="shared" si="1"/>
        <v>-2750</v>
      </c>
    </row>
    <row r="76" spans="1:17" ht="21" customHeight="1" x14ac:dyDescent="0.25">
      <c r="A76" s="14">
        <v>66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1257</v>
      </c>
      <c r="N76" s="60"/>
      <c r="O76" s="23">
        <v>0</v>
      </c>
      <c r="P76" s="23">
        <v>0</v>
      </c>
      <c r="Q76" s="23">
        <f t="shared" si="1"/>
        <v>-2750</v>
      </c>
    </row>
    <row r="77" spans="1:17" ht="21" customHeight="1" x14ac:dyDescent="0.25">
      <c r="A77" s="14">
        <v>67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ref="M77:M110" si="2">K77-L77+M76</f>
        <v>1257</v>
      </c>
      <c r="N77" s="60"/>
      <c r="O77" s="23">
        <v>0</v>
      </c>
      <c r="P77" s="23">
        <v>0</v>
      </c>
      <c r="Q77" s="23">
        <f t="shared" ref="Q77:Q110" si="3">O77-P77+Q76</f>
        <v>-2750</v>
      </c>
    </row>
    <row r="78" spans="1:17" ht="21" customHeight="1" x14ac:dyDescent="0.25">
      <c r="A78" s="14">
        <v>68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si="2"/>
        <v>1257</v>
      </c>
      <c r="N78" s="60"/>
      <c r="O78" s="23">
        <v>0</v>
      </c>
      <c r="P78" s="23">
        <v>0</v>
      </c>
      <c r="Q78" s="23">
        <f t="shared" si="3"/>
        <v>-2750</v>
      </c>
    </row>
    <row r="79" spans="1:17" ht="21" customHeight="1" x14ac:dyDescent="0.25">
      <c r="A79" s="14">
        <v>69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1257</v>
      </c>
      <c r="N79" s="60"/>
      <c r="O79" s="23">
        <v>0</v>
      </c>
      <c r="P79" s="23">
        <v>0</v>
      </c>
      <c r="Q79" s="23">
        <f t="shared" si="3"/>
        <v>-2750</v>
      </c>
    </row>
    <row r="80" spans="1:17" ht="21" customHeight="1" x14ac:dyDescent="0.25">
      <c r="A80" s="14">
        <v>70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1257</v>
      </c>
      <c r="N80" s="60"/>
      <c r="O80" s="23">
        <v>0</v>
      </c>
      <c r="P80" s="23">
        <v>0</v>
      </c>
      <c r="Q80" s="23">
        <f t="shared" si="3"/>
        <v>-2750</v>
      </c>
    </row>
    <row r="81" spans="1:17" ht="21" customHeight="1" x14ac:dyDescent="0.25">
      <c r="A81" s="14">
        <v>71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1257</v>
      </c>
      <c r="N81" s="60"/>
      <c r="O81" s="23">
        <v>0</v>
      </c>
      <c r="P81" s="23">
        <v>0</v>
      </c>
      <c r="Q81" s="23">
        <f t="shared" si="3"/>
        <v>-2750</v>
      </c>
    </row>
    <row r="82" spans="1:17" ht="21" customHeight="1" x14ac:dyDescent="0.25">
      <c r="A82" s="14">
        <v>72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1257</v>
      </c>
      <c r="N82" s="60"/>
      <c r="O82" s="23">
        <v>0</v>
      </c>
      <c r="P82" s="23">
        <v>0</v>
      </c>
      <c r="Q82" s="23">
        <f t="shared" si="3"/>
        <v>-2750</v>
      </c>
    </row>
    <row r="83" spans="1:17" ht="21" customHeight="1" x14ac:dyDescent="0.25">
      <c r="A83" s="14">
        <v>73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1257</v>
      </c>
      <c r="N83" s="60"/>
      <c r="O83" s="23">
        <v>0</v>
      </c>
      <c r="P83" s="23">
        <v>0</v>
      </c>
      <c r="Q83" s="23">
        <f t="shared" si="3"/>
        <v>-2750</v>
      </c>
    </row>
    <row r="84" spans="1:17" ht="21" customHeight="1" x14ac:dyDescent="0.25">
      <c r="A84" s="14">
        <v>74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1257</v>
      </c>
      <c r="N84" s="60"/>
      <c r="O84" s="23">
        <v>0</v>
      </c>
      <c r="P84" s="23">
        <v>0</v>
      </c>
      <c r="Q84" s="23">
        <f t="shared" si="3"/>
        <v>-2750</v>
      </c>
    </row>
    <row r="85" spans="1:17" ht="21" customHeight="1" x14ac:dyDescent="0.25">
      <c r="A85" s="14">
        <v>75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1257</v>
      </c>
      <c r="N85" s="60"/>
      <c r="O85" s="23">
        <v>0</v>
      </c>
      <c r="P85" s="23">
        <v>0</v>
      </c>
      <c r="Q85" s="23">
        <f t="shared" si="3"/>
        <v>-2750</v>
      </c>
    </row>
    <row r="86" spans="1:17" ht="21" customHeight="1" x14ac:dyDescent="0.25">
      <c r="A86" s="14">
        <v>76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1257</v>
      </c>
      <c r="N86" s="60"/>
      <c r="O86" s="23">
        <v>0</v>
      </c>
      <c r="P86" s="23">
        <v>0</v>
      </c>
      <c r="Q86" s="23">
        <f t="shared" si="3"/>
        <v>-2750</v>
      </c>
    </row>
    <row r="87" spans="1:17" ht="21" customHeight="1" x14ac:dyDescent="0.25">
      <c r="A87" s="14">
        <v>77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1257</v>
      </c>
      <c r="N87" s="60"/>
      <c r="O87" s="23">
        <v>0</v>
      </c>
      <c r="P87" s="23">
        <v>0</v>
      </c>
      <c r="Q87" s="23">
        <f t="shared" si="3"/>
        <v>-2750</v>
      </c>
    </row>
    <row r="88" spans="1:17" ht="21" customHeight="1" x14ac:dyDescent="0.25">
      <c r="A88" s="14">
        <v>78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1257</v>
      </c>
      <c r="N88" s="60"/>
      <c r="O88" s="23">
        <v>0</v>
      </c>
      <c r="P88" s="23">
        <v>0</v>
      </c>
      <c r="Q88" s="23">
        <f t="shared" si="3"/>
        <v>-2750</v>
      </c>
    </row>
    <row r="89" spans="1:17" ht="21" customHeight="1" x14ac:dyDescent="0.25">
      <c r="A89" s="14">
        <v>79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1257</v>
      </c>
      <c r="N89" s="60"/>
      <c r="O89" s="23">
        <v>0</v>
      </c>
      <c r="P89" s="23">
        <v>0</v>
      </c>
      <c r="Q89" s="23">
        <f t="shared" si="3"/>
        <v>-2750</v>
      </c>
    </row>
    <row r="90" spans="1:17" ht="21" customHeight="1" x14ac:dyDescent="0.25">
      <c r="A90" s="14">
        <v>80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1257</v>
      </c>
      <c r="N90" s="60"/>
      <c r="O90" s="23">
        <v>0</v>
      </c>
      <c r="P90" s="23">
        <v>0</v>
      </c>
      <c r="Q90" s="23">
        <f t="shared" si="3"/>
        <v>-2750</v>
      </c>
    </row>
    <row r="91" spans="1:17" ht="21" customHeight="1" x14ac:dyDescent="0.25">
      <c r="A91" s="14">
        <v>81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1257</v>
      </c>
      <c r="N91" s="60"/>
      <c r="O91" s="23">
        <v>0</v>
      </c>
      <c r="P91" s="23">
        <v>0</v>
      </c>
      <c r="Q91" s="23">
        <f t="shared" si="3"/>
        <v>-2750</v>
      </c>
    </row>
    <row r="92" spans="1:17" ht="21" customHeight="1" x14ac:dyDescent="0.25">
      <c r="A92" s="14">
        <v>82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1257</v>
      </c>
      <c r="N92" s="60"/>
      <c r="O92" s="23">
        <v>0</v>
      </c>
      <c r="P92" s="23">
        <v>0</v>
      </c>
      <c r="Q92" s="23">
        <f t="shared" si="3"/>
        <v>-2750</v>
      </c>
    </row>
    <row r="93" spans="1:17" ht="21" customHeight="1" x14ac:dyDescent="0.25">
      <c r="A93" s="14">
        <v>83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1257</v>
      </c>
      <c r="N93" s="60"/>
      <c r="O93" s="23">
        <v>0</v>
      </c>
      <c r="P93" s="23">
        <v>0</v>
      </c>
      <c r="Q93" s="23">
        <f t="shared" si="3"/>
        <v>-2750</v>
      </c>
    </row>
    <row r="94" spans="1:17" ht="21" customHeight="1" x14ac:dyDescent="0.25">
      <c r="A94" s="14">
        <v>84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1257</v>
      </c>
      <c r="N94" s="60"/>
      <c r="O94" s="23">
        <v>0</v>
      </c>
      <c r="P94" s="23">
        <v>0</v>
      </c>
      <c r="Q94" s="23">
        <f t="shared" si="3"/>
        <v>-2750</v>
      </c>
    </row>
    <row r="95" spans="1:17" ht="21" customHeight="1" x14ac:dyDescent="0.25">
      <c r="A95" s="14">
        <v>85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1257</v>
      </c>
      <c r="N95" s="60"/>
      <c r="O95" s="23">
        <v>0</v>
      </c>
      <c r="P95" s="23">
        <v>0</v>
      </c>
      <c r="Q95" s="23">
        <f t="shared" si="3"/>
        <v>-2750</v>
      </c>
    </row>
    <row r="96" spans="1:17" ht="21" customHeight="1" x14ac:dyDescent="0.25">
      <c r="A96" s="14">
        <v>86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1257</v>
      </c>
      <c r="N96" s="60"/>
      <c r="O96" s="23">
        <v>0</v>
      </c>
      <c r="P96" s="23">
        <v>0</v>
      </c>
      <c r="Q96" s="23">
        <f t="shared" si="3"/>
        <v>-2750</v>
      </c>
    </row>
    <row r="97" spans="1:17" ht="21" customHeight="1" x14ac:dyDescent="0.25">
      <c r="A97" s="14">
        <v>87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1257</v>
      </c>
      <c r="N97" s="60"/>
      <c r="O97" s="23">
        <v>0</v>
      </c>
      <c r="P97" s="23">
        <v>0</v>
      </c>
      <c r="Q97" s="23">
        <f t="shared" si="3"/>
        <v>-2750</v>
      </c>
    </row>
    <row r="98" spans="1:17" ht="21" customHeight="1" x14ac:dyDescent="0.25">
      <c r="A98" s="14">
        <v>88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1257</v>
      </c>
      <c r="N98" s="60"/>
      <c r="O98" s="23">
        <v>0</v>
      </c>
      <c r="P98" s="23">
        <v>0</v>
      </c>
      <c r="Q98" s="23">
        <f t="shared" si="3"/>
        <v>-2750</v>
      </c>
    </row>
    <row r="99" spans="1:17" ht="21" customHeight="1" x14ac:dyDescent="0.25">
      <c r="A99" s="14">
        <v>89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1257</v>
      </c>
      <c r="N99" s="60"/>
      <c r="O99" s="23">
        <v>0</v>
      </c>
      <c r="P99" s="23">
        <v>0</v>
      </c>
      <c r="Q99" s="23">
        <f t="shared" si="3"/>
        <v>-2750</v>
      </c>
    </row>
    <row r="100" spans="1:17" ht="21" customHeight="1" x14ac:dyDescent="0.25">
      <c r="A100" s="14">
        <v>90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1257</v>
      </c>
      <c r="N100" s="60"/>
      <c r="O100" s="23">
        <v>0</v>
      </c>
      <c r="P100" s="23">
        <v>0</v>
      </c>
      <c r="Q100" s="23">
        <f t="shared" si="3"/>
        <v>-2750</v>
      </c>
    </row>
    <row r="101" spans="1:17" ht="21" customHeight="1" x14ac:dyDescent="0.25">
      <c r="A101" s="14">
        <v>91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1257</v>
      </c>
      <c r="N101" s="60"/>
      <c r="O101" s="23">
        <v>0</v>
      </c>
      <c r="P101" s="23">
        <v>0</v>
      </c>
      <c r="Q101" s="23">
        <f t="shared" si="3"/>
        <v>-2750</v>
      </c>
    </row>
    <row r="102" spans="1:17" ht="21" customHeight="1" x14ac:dyDescent="0.25">
      <c r="A102" s="14">
        <v>92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1257</v>
      </c>
      <c r="N102" s="60"/>
      <c r="O102" s="23">
        <v>0</v>
      </c>
      <c r="P102" s="23">
        <v>0</v>
      </c>
      <c r="Q102" s="23">
        <f t="shared" si="3"/>
        <v>-2750</v>
      </c>
    </row>
    <row r="103" spans="1:17" ht="21" customHeight="1" x14ac:dyDescent="0.25">
      <c r="A103" s="14">
        <v>93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1257</v>
      </c>
      <c r="N103" s="60"/>
      <c r="O103" s="23">
        <v>0</v>
      </c>
      <c r="P103" s="23">
        <v>0</v>
      </c>
      <c r="Q103" s="23">
        <f t="shared" si="3"/>
        <v>-2750</v>
      </c>
    </row>
    <row r="104" spans="1:17" ht="21" customHeight="1" x14ac:dyDescent="0.25">
      <c r="A104" s="14">
        <v>94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1257</v>
      </c>
      <c r="N104" s="60"/>
      <c r="O104" s="23">
        <v>0</v>
      </c>
      <c r="P104" s="23">
        <v>0</v>
      </c>
      <c r="Q104" s="23">
        <f t="shared" si="3"/>
        <v>-2750</v>
      </c>
    </row>
    <row r="105" spans="1:17" ht="21" customHeight="1" x14ac:dyDescent="0.25">
      <c r="A105" s="14">
        <v>95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1257</v>
      </c>
      <c r="N105" s="60"/>
      <c r="O105" s="23">
        <v>0</v>
      </c>
      <c r="P105" s="23">
        <v>0</v>
      </c>
      <c r="Q105" s="23">
        <f t="shared" si="3"/>
        <v>-2750</v>
      </c>
    </row>
    <row r="106" spans="1:17" ht="21" customHeight="1" x14ac:dyDescent="0.25">
      <c r="A106" s="14">
        <v>96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1257</v>
      </c>
      <c r="N106" s="60"/>
      <c r="O106" s="23">
        <v>0</v>
      </c>
      <c r="P106" s="23">
        <v>0</v>
      </c>
      <c r="Q106" s="23">
        <f t="shared" si="3"/>
        <v>-2750</v>
      </c>
    </row>
    <row r="107" spans="1:17" ht="21" customHeight="1" x14ac:dyDescent="0.25">
      <c r="A107" s="14">
        <v>97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1257</v>
      </c>
      <c r="N107" s="60"/>
      <c r="O107" s="23">
        <v>0</v>
      </c>
      <c r="P107" s="23">
        <v>0</v>
      </c>
      <c r="Q107" s="23">
        <f t="shared" si="3"/>
        <v>-2750</v>
      </c>
    </row>
    <row r="108" spans="1:17" ht="21" customHeight="1" x14ac:dyDescent="0.25">
      <c r="A108" s="14">
        <v>98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1257</v>
      </c>
      <c r="N108" s="60"/>
      <c r="O108" s="23">
        <v>0</v>
      </c>
      <c r="P108" s="23">
        <v>0</v>
      </c>
      <c r="Q108" s="23">
        <f t="shared" si="3"/>
        <v>-2750</v>
      </c>
    </row>
    <row r="109" spans="1:17" ht="21" customHeight="1" x14ac:dyDescent="0.25">
      <c r="A109" s="14">
        <v>99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1257</v>
      </c>
      <c r="N109" s="60"/>
      <c r="O109" s="23">
        <v>0</v>
      </c>
      <c r="P109" s="23">
        <v>0</v>
      </c>
      <c r="Q109" s="23">
        <f t="shared" si="3"/>
        <v>-2750</v>
      </c>
    </row>
    <row r="110" spans="1:17" ht="21" customHeight="1" x14ac:dyDescent="0.25">
      <c r="A110" s="14">
        <v>100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1257</v>
      </c>
      <c r="N110" s="60"/>
      <c r="O110" s="23">
        <v>0</v>
      </c>
      <c r="P110" s="23">
        <v>0</v>
      </c>
      <c r="Q110" s="23">
        <f t="shared" si="3"/>
        <v>-2750</v>
      </c>
    </row>
  </sheetData>
  <mergeCells count="116">
    <mergeCell ref="C88:J88"/>
    <mergeCell ref="C89:J89"/>
    <mergeCell ref="C90:J90"/>
    <mergeCell ref="C91:J91"/>
    <mergeCell ref="C92:J92"/>
    <mergeCell ref="C93:J93"/>
    <mergeCell ref="C82:J82"/>
    <mergeCell ref="C83:J83"/>
    <mergeCell ref="C84:J84"/>
    <mergeCell ref="C85:J85"/>
    <mergeCell ref="C86:J86"/>
    <mergeCell ref="C87:J87"/>
    <mergeCell ref="C109:J109"/>
    <mergeCell ref="C110:J110"/>
    <mergeCell ref="C100:J100"/>
    <mergeCell ref="C101:J101"/>
    <mergeCell ref="C102:J102"/>
    <mergeCell ref="C103:J103"/>
    <mergeCell ref="C104:J104"/>
    <mergeCell ref="C105:J105"/>
    <mergeCell ref="C94:J94"/>
    <mergeCell ref="C95:J95"/>
    <mergeCell ref="C96:J96"/>
    <mergeCell ref="C97:J97"/>
    <mergeCell ref="C98:J98"/>
    <mergeCell ref="C99:J99"/>
    <mergeCell ref="C106:J106"/>
    <mergeCell ref="C107:J107"/>
    <mergeCell ref="C108:J108"/>
    <mergeCell ref="C79:J79"/>
    <mergeCell ref="C80:J80"/>
    <mergeCell ref="C81:J81"/>
    <mergeCell ref="C70:J70"/>
    <mergeCell ref="C71:J71"/>
    <mergeCell ref="C72:J72"/>
    <mergeCell ref="C73:J73"/>
    <mergeCell ref="C74:J74"/>
    <mergeCell ref="C75:J75"/>
    <mergeCell ref="C76:J76"/>
    <mergeCell ref="C77:J77"/>
    <mergeCell ref="C78:J78"/>
    <mergeCell ref="C64:J64"/>
    <mergeCell ref="C65:J65"/>
    <mergeCell ref="C66:J66"/>
    <mergeCell ref="C67:J67"/>
    <mergeCell ref="C68:J68"/>
    <mergeCell ref="C69:J69"/>
    <mergeCell ref="C58:J58"/>
    <mergeCell ref="C59:J59"/>
    <mergeCell ref="C60:J60"/>
    <mergeCell ref="C61:J61"/>
    <mergeCell ref="C62:J62"/>
    <mergeCell ref="C63:J63"/>
    <mergeCell ref="C52:J52"/>
    <mergeCell ref="C53:J53"/>
    <mergeCell ref="C54:J54"/>
    <mergeCell ref="C55:J55"/>
    <mergeCell ref="C56:J56"/>
    <mergeCell ref="C57:J57"/>
    <mergeCell ref="C46:J46"/>
    <mergeCell ref="C47:J47"/>
    <mergeCell ref="C48:J48"/>
    <mergeCell ref="C49:J49"/>
    <mergeCell ref="C50:J50"/>
    <mergeCell ref="C51:J51"/>
    <mergeCell ref="C40:J40"/>
    <mergeCell ref="C41:J41"/>
    <mergeCell ref="C42:J42"/>
    <mergeCell ref="C43:J43"/>
    <mergeCell ref="C44:J44"/>
    <mergeCell ref="C45:J45"/>
    <mergeCell ref="C35:J35"/>
    <mergeCell ref="C36:J36"/>
    <mergeCell ref="C37:J37"/>
    <mergeCell ref="C38:J38"/>
    <mergeCell ref="C39:J39"/>
    <mergeCell ref="C29:J29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18:J18"/>
    <mergeCell ref="C19:J19"/>
    <mergeCell ref="C20:J20"/>
    <mergeCell ref="C21:J21"/>
    <mergeCell ref="C22:J22"/>
    <mergeCell ref="C11:J11"/>
    <mergeCell ref="C12:J12"/>
    <mergeCell ref="C13:J13"/>
    <mergeCell ref="C14:J14"/>
    <mergeCell ref="C15:J15"/>
    <mergeCell ref="C16:J16"/>
    <mergeCell ref="Z10:Z11"/>
    <mergeCell ref="AA10:AA11"/>
    <mergeCell ref="Z8:AA9"/>
    <mergeCell ref="J2:J6"/>
    <mergeCell ref="A8:B9"/>
    <mergeCell ref="K8:K9"/>
    <mergeCell ref="L8:L9"/>
    <mergeCell ref="M8:M9"/>
    <mergeCell ref="C17:J17"/>
    <mergeCell ref="O8:O9"/>
    <mergeCell ref="P8:P9"/>
    <mergeCell ref="Q8:Q9"/>
    <mergeCell ref="O10:Q10"/>
    <mergeCell ref="K10:M10"/>
    <mergeCell ref="K2:Q6"/>
    <mergeCell ref="X10:Y11"/>
    <mergeCell ref="X8:Y9"/>
  </mergeCells>
  <hyperlinks>
    <hyperlink ref="A8:B9" location="كشف!A1" display="الكشف" xr:uid="{A0DA8074-1DC5-452E-B422-F14F57834E44}"/>
  </hyperlinks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72B8-8E6D-48B8-8BF7-5FFE1569BC1F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59765625" style="1" bestFit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69</v>
      </c>
      <c r="D2" s="2" t="s">
        <v>6</v>
      </c>
      <c r="E2" s="7" t="s">
        <v>70</v>
      </c>
      <c r="F2" s="8"/>
      <c r="G2" s="2" t="s">
        <v>3</v>
      </c>
      <c r="H2" s="30" t="s">
        <v>37</v>
      </c>
      <c r="I2" s="9"/>
      <c r="J2" s="120" t="s">
        <v>4</v>
      </c>
      <c r="K2" s="151" t="s">
        <v>753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2133835989</v>
      </c>
      <c r="D4" s="2" t="s">
        <v>304</v>
      </c>
      <c r="E4" s="21">
        <v>44712</v>
      </c>
      <c r="F4" s="9"/>
      <c r="G4" s="2" t="s">
        <v>5</v>
      </c>
      <c r="H4" s="6" t="s">
        <v>10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 t="s">
        <v>71</v>
      </c>
      <c r="D6" s="2" t="s">
        <v>8</v>
      </c>
      <c r="E6" s="26">
        <v>1000</v>
      </c>
      <c r="F6" s="9"/>
      <c r="G6" s="4" t="s">
        <v>14</v>
      </c>
      <c r="H6" s="21">
        <v>44712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22300</v>
      </c>
      <c r="L8" s="125">
        <f>SUM(L12:L111)</f>
        <v>535</v>
      </c>
      <c r="M8" s="127">
        <f>K8-L8</f>
        <v>21765</v>
      </c>
      <c r="N8" s="56"/>
      <c r="O8" s="143">
        <f>SUM(O12:O111)</f>
        <v>13100</v>
      </c>
      <c r="P8" s="143">
        <f>SUM(P12:P111)</f>
        <v>39000</v>
      </c>
      <c r="Q8" s="143">
        <f>O8-P8</f>
        <v>-25900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17">
        <v>44571</v>
      </c>
      <c r="C12" s="130" t="s">
        <v>72</v>
      </c>
      <c r="D12" s="131"/>
      <c r="E12" s="131"/>
      <c r="F12" s="131"/>
      <c r="G12" s="131"/>
      <c r="H12" s="131"/>
      <c r="I12" s="131"/>
      <c r="J12" s="132"/>
      <c r="K12" s="27">
        <v>16700</v>
      </c>
      <c r="L12" s="27">
        <v>0</v>
      </c>
      <c r="M12" s="23">
        <f>K12-L12</f>
        <v>16700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17">
        <v>44571</v>
      </c>
      <c r="C13" s="130" t="s">
        <v>73</v>
      </c>
      <c r="D13" s="131"/>
      <c r="E13" s="131"/>
      <c r="F13" s="131"/>
      <c r="G13" s="131"/>
      <c r="H13" s="131"/>
      <c r="I13" s="131"/>
      <c r="J13" s="132"/>
      <c r="K13" s="27">
        <v>0</v>
      </c>
      <c r="L13" s="27">
        <v>35</v>
      </c>
      <c r="M13" s="23">
        <f>K13-L13+M12</f>
        <v>16665</v>
      </c>
      <c r="N13" s="60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17">
        <v>44572</v>
      </c>
      <c r="C14" s="130" t="s">
        <v>74</v>
      </c>
      <c r="D14" s="131"/>
      <c r="E14" s="131"/>
      <c r="F14" s="131"/>
      <c r="G14" s="131"/>
      <c r="H14" s="131"/>
      <c r="I14" s="131"/>
      <c r="J14" s="132"/>
      <c r="K14" s="27">
        <v>2100</v>
      </c>
      <c r="L14" s="27">
        <v>0</v>
      </c>
      <c r="M14" s="23">
        <f t="shared" ref="M14:M77" si="0">K14-L14+M13</f>
        <v>18765</v>
      </c>
      <c r="N14" s="60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44640</v>
      </c>
      <c r="C15" s="136" t="s">
        <v>214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300</v>
      </c>
      <c r="M15" s="23">
        <f t="shared" si="0"/>
        <v>18465</v>
      </c>
      <c r="N15" s="60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44641</v>
      </c>
      <c r="C16" s="136" t="s">
        <v>215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18465</v>
      </c>
      <c r="N16" s="60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44710</v>
      </c>
      <c r="C17" s="136" t="s">
        <v>116</v>
      </c>
      <c r="D17" s="136"/>
      <c r="E17" s="136"/>
      <c r="F17" s="136"/>
      <c r="G17" s="136"/>
      <c r="H17" s="136"/>
      <c r="I17" s="136"/>
      <c r="J17" s="136"/>
      <c r="K17" s="23">
        <v>300</v>
      </c>
      <c r="L17" s="23">
        <v>0</v>
      </c>
      <c r="M17" s="23">
        <f t="shared" si="0"/>
        <v>18765</v>
      </c>
      <c r="N17" s="60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 t="s">
        <v>178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200</v>
      </c>
      <c r="M18" s="23">
        <f t="shared" si="0"/>
        <v>18565</v>
      </c>
      <c r="N18" s="60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44782</v>
      </c>
      <c r="C19" s="136" t="s">
        <v>191</v>
      </c>
      <c r="D19" s="136"/>
      <c r="E19" s="136"/>
      <c r="F19" s="136"/>
      <c r="G19" s="136"/>
      <c r="H19" s="136"/>
      <c r="I19" s="136"/>
      <c r="J19" s="136"/>
      <c r="K19" s="23">
        <v>200</v>
      </c>
      <c r="L19" s="23">
        <v>0</v>
      </c>
      <c r="M19" s="23">
        <f t="shared" si="0"/>
        <v>18765</v>
      </c>
      <c r="N19" s="60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44814</v>
      </c>
      <c r="C20" s="136" t="s">
        <v>213</v>
      </c>
      <c r="D20" s="136"/>
      <c r="E20" s="136"/>
      <c r="F20" s="136"/>
      <c r="G20" s="136"/>
      <c r="H20" s="136"/>
      <c r="I20" s="136"/>
      <c r="J20" s="136"/>
      <c r="K20" s="23">
        <v>3000</v>
      </c>
      <c r="L20" s="23">
        <v>0</v>
      </c>
      <c r="M20" s="23">
        <f t="shared" si="0"/>
        <v>21765</v>
      </c>
      <c r="N20" s="60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85"/>
      <c r="C21" s="190" t="s">
        <v>511</v>
      </c>
      <c r="D21" s="190"/>
      <c r="E21" s="190"/>
      <c r="F21" s="190"/>
      <c r="G21" s="190"/>
      <c r="H21" s="190"/>
      <c r="I21" s="190"/>
      <c r="J21" s="190"/>
      <c r="K21" s="86"/>
      <c r="L21" s="86"/>
      <c r="M21" s="86">
        <v>0</v>
      </c>
      <c r="N21" s="60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 t="s">
        <v>512</v>
      </c>
      <c r="D22" s="136"/>
      <c r="E22" s="136"/>
      <c r="F22" s="136"/>
      <c r="G22" s="136"/>
      <c r="H22" s="136"/>
      <c r="I22" s="136"/>
      <c r="J22" s="136"/>
      <c r="K22" s="23"/>
      <c r="L22" s="23"/>
      <c r="M22" s="23">
        <f t="shared" si="0"/>
        <v>0</v>
      </c>
      <c r="N22" s="60"/>
      <c r="O22" s="23">
        <v>0</v>
      </c>
      <c r="P22" s="23">
        <f>500*12</f>
        <v>6000</v>
      </c>
      <c r="Q22" s="23">
        <f t="shared" si="1"/>
        <v>-6000</v>
      </c>
    </row>
    <row r="23" spans="1:17" ht="21" customHeight="1" x14ac:dyDescent="0.25">
      <c r="A23" s="14">
        <v>12</v>
      </c>
      <c r="B23" s="24"/>
      <c r="C23" s="136" t="s">
        <v>513</v>
      </c>
      <c r="D23" s="136"/>
      <c r="E23" s="136"/>
      <c r="F23" s="136"/>
      <c r="G23" s="136"/>
      <c r="H23" s="136"/>
      <c r="I23" s="136"/>
      <c r="J23" s="136"/>
      <c r="K23" s="23"/>
      <c r="L23" s="23"/>
      <c r="M23" s="23">
        <f t="shared" si="0"/>
        <v>0</v>
      </c>
      <c r="N23" s="60"/>
      <c r="O23" s="23">
        <v>0</v>
      </c>
      <c r="P23" s="23">
        <f>750*12</f>
        <v>9000</v>
      </c>
      <c r="Q23" s="23">
        <f t="shared" si="1"/>
        <v>-15000</v>
      </c>
    </row>
    <row r="24" spans="1:17" ht="21" customHeight="1" x14ac:dyDescent="0.25">
      <c r="A24" s="14">
        <v>13</v>
      </c>
      <c r="B24" s="24">
        <v>45190</v>
      </c>
      <c r="C24" s="136" t="s">
        <v>515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0"/>
      <c r="O24" s="23">
        <v>4000</v>
      </c>
      <c r="P24" s="23">
        <v>0</v>
      </c>
      <c r="Q24" s="23">
        <f t="shared" si="1"/>
        <v>-11000</v>
      </c>
    </row>
    <row r="25" spans="1:17" ht="21" customHeight="1" x14ac:dyDescent="0.25">
      <c r="A25" s="14">
        <v>14</v>
      </c>
      <c r="B25" s="24"/>
      <c r="C25" s="136" t="s">
        <v>514</v>
      </c>
      <c r="D25" s="136"/>
      <c r="E25" s="136"/>
      <c r="F25" s="136"/>
      <c r="G25" s="136"/>
      <c r="H25" s="136"/>
      <c r="I25" s="136"/>
      <c r="J25" s="136"/>
      <c r="K25" s="23"/>
      <c r="L25" s="23"/>
      <c r="M25" s="23">
        <f t="shared" si="0"/>
        <v>0</v>
      </c>
      <c r="N25" s="60"/>
      <c r="O25" s="23">
        <v>0</v>
      </c>
      <c r="P25" s="23">
        <f>1000*12</f>
        <v>12000</v>
      </c>
      <c r="Q25" s="23">
        <f t="shared" si="1"/>
        <v>-23000</v>
      </c>
    </row>
    <row r="26" spans="1:17" ht="21" customHeight="1" x14ac:dyDescent="0.25">
      <c r="A26" s="14">
        <v>15</v>
      </c>
      <c r="B26" s="24"/>
      <c r="C26" s="136" t="s">
        <v>447</v>
      </c>
      <c r="D26" s="136"/>
      <c r="E26" s="136"/>
      <c r="F26" s="136"/>
      <c r="G26" s="136"/>
      <c r="H26" s="136"/>
      <c r="I26" s="136"/>
      <c r="J26" s="136"/>
      <c r="K26" s="23"/>
      <c r="L26" s="23"/>
      <c r="M26" s="23">
        <f t="shared" si="0"/>
        <v>0</v>
      </c>
      <c r="N26" s="60"/>
      <c r="O26" s="23">
        <v>7000</v>
      </c>
      <c r="P26" s="23">
        <v>0</v>
      </c>
      <c r="Q26" s="23">
        <f t="shared" si="1"/>
        <v>-16000</v>
      </c>
    </row>
    <row r="27" spans="1:17" ht="21" customHeight="1" x14ac:dyDescent="0.25">
      <c r="A27" s="14">
        <v>16</v>
      </c>
      <c r="B27" s="24">
        <v>45767</v>
      </c>
      <c r="C27" s="136" t="s">
        <v>926</v>
      </c>
      <c r="D27" s="136"/>
      <c r="E27" s="136"/>
      <c r="F27" s="136"/>
      <c r="G27" s="136"/>
      <c r="H27" s="136"/>
      <c r="I27" s="136"/>
      <c r="J27" s="136"/>
      <c r="K27" s="23"/>
      <c r="L27" s="23"/>
      <c r="M27" s="23">
        <f t="shared" si="0"/>
        <v>0</v>
      </c>
      <c r="N27" s="60"/>
      <c r="O27" s="23">
        <v>0</v>
      </c>
      <c r="P27" s="23">
        <v>12000</v>
      </c>
      <c r="Q27" s="23">
        <f t="shared" si="1"/>
        <v>-28000</v>
      </c>
    </row>
    <row r="28" spans="1:17" ht="21" customHeight="1" x14ac:dyDescent="0.25">
      <c r="A28" s="14">
        <v>17</v>
      </c>
      <c r="B28" s="24">
        <v>45780</v>
      </c>
      <c r="C28" s="136" t="s">
        <v>786</v>
      </c>
      <c r="D28" s="136"/>
      <c r="E28" s="136"/>
      <c r="F28" s="136"/>
      <c r="G28" s="136"/>
      <c r="H28" s="136"/>
      <c r="I28" s="136"/>
      <c r="J28" s="136"/>
      <c r="K28" s="23"/>
      <c r="L28" s="23"/>
      <c r="M28" s="23">
        <f t="shared" si="0"/>
        <v>0</v>
      </c>
      <c r="N28" s="60"/>
      <c r="O28" s="23">
        <v>2100</v>
      </c>
      <c r="P28" s="23"/>
      <c r="Q28" s="23">
        <f t="shared" si="1"/>
        <v>-25900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/>
      <c r="L29" s="23"/>
      <c r="M29" s="23">
        <f t="shared" si="0"/>
        <v>0</v>
      </c>
      <c r="N29" s="60"/>
      <c r="O29" s="23"/>
      <c r="P29" s="23"/>
      <c r="Q29" s="23">
        <f t="shared" si="1"/>
        <v>-25900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/>
      <c r="L30" s="23"/>
      <c r="M30" s="23">
        <f t="shared" si="0"/>
        <v>0</v>
      </c>
      <c r="N30" s="60"/>
      <c r="O30" s="23"/>
      <c r="P30" s="23"/>
      <c r="Q30" s="23">
        <f t="shared" si="1"/>
        <v>-25900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/>
      <c r="L31" s="23"/>
      <c r="M31" s="23">
        <f t="shared" si="0"/>
        <v>0</v>
      </c>
      <c r="N31" s="60"/>
      <c r="O31" s="23"/>
      <c r="P31" s="23"/>
      <c r="Q31" s="23">
        <f t="shared" si="1"/>
        <v>-25900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/>
      <c r="L32" s="23"/>
      <c r="M32" s="23">
        <f t="shared" si="0"/>
        <v>0</v>
      </c>
      <c r="N32" s="60"/>
      <c r="O32" s="23"/>
      <c r="P32" s="23"/>
      <c r="Q32" s="23">
        <f t="shared" si="1"/>
        <v>-25900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/>
      <c r="L33" s="23"/>
      <c r="M33" s="23">
        <f t="shared" si="0"/>
        <v>0</v>
      </c>
      <c r="N33" s="60"/>
      <c r="O33" s="23"/>
      <c r="P33" s="23"/>
      <c r="Q33" s="23">
        <f t="shared" si="1"/>
        <v>-25900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/>
      <c r="L34" s="23"/>
      <c r="M34" s="23">
        <f t="shared" si="0"/>
        <v>0</v>
      </c>
      <c r="N34" s="60"/>
      <c r="O34" s="23"/>
      <c r="P34" s="23"/>
      <c r="Q34" s="23">
        <f t="shared" si="1"/>
        <v>-25900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/>
      <c r="L35" s="23"/>
      <c r="M35" s="23">
        <f t="shared" si="0"/>
        <v>0</v>
      </c>
      <c r="N35" s="60"/>
      <c r="O35" s="23"/>
      <c r="P35" s="23"/>
      <c r="Q35" s="23">
        <f t="shared" si="1"/>
        <v>-25900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/>
      <c r="L36" s="23"/>
      <c r="M36" s="23">
        <f t="shared" si="0"/>
        <v>0</v>
      </c>
      <c r="N36" s="60"/>
      <c r="O36" s="23"/>
      <c r="P36" s="23"/>
      <c r="Q36" s="23">
        <f t="shared" si="1"/>
        <v>-25900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/>
      <c r="L37" s="23"/>
      <c r="M37" s="23">
        <f t="shared" si="0"/>
        <v>0</v>
      </c>
      <c r="N37" s="60"/>
      <c r="O37" s="23"/>
      <c r="P37" s="23"/>
      <c r="Q37" s="23">
        <f t="shared" si="1"/>
        <v>-25900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/>
      <c r="L38" s="23"/>
      <c r="M38" s="23">
        <f t="shared" si="0"/>
        <v>0</v>
      </c>
      <c r="N38" s="60"/>
      <c r="O38" s="23"/>
      <c r="P38" s="23"/>
      <c r="Q38" s="23">
        <f t="shared" si="1"/>
        <v>-25900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/>
      <c r="L39" s="23"/>
      <c r="M39" s="23">
        <f t="shared" si="0"/>
        <v>0</v>
      </c>
      <c r="N39" s="60"/>
      <c r="O39" s="23"/>
      <c r="P39" s="23"/>
      <c r="Q39" s="23">
        <f t="shared" si="1"/>
        <v>-25900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/>
      <c r="L40" s="23"/>
      <c r="M40" s="23">
        <f t="shared" si="0"/>
        <v>0</v>
      </c>
      <c r="N40" s="60"/>
      <c r="O40" s="23"/>
      <c r="P40" s="23"/>
      <c r="Q40" s="23">
        <f t="shared" si="1"/>
        <v>-25900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/>
      <c r="L41" s="23"/>
      <c r="M41" s="23">
        <f t="shared" si="0"/>
        <v>0</v>
      </c>
      <c r="N41" s="60"/>
      <c r="O41" s="23"/>
      <c r="P41" s="23"/>
      <c r="Q41" s="23">
        <f t="shared" si="1"/>
        <v>-25900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/>
      <c r="L42" s="23"/>
      <c r="M42" s="23">
        <f t="shared" si="0"/>
        <v>0</v>
      </c>
      <c r="N42" s="60"/>
      <c r="O42" s="23"/>
      <c r="P42" s="23"/>
      <c r="Q42" s="23">
        <f t="shared" si="1"/>
        <v>-25900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/>
      <c r="L43" s="23"/>
      <c r="M43" s="23">
        <f t="shared" si="0"/>
        <v>0</v>
      </c>
      <c r="N43" s="60"/>
      <c r="O43" s="23"/>
      <c r="P43" s="23"/>
      <c r="Q43" s="23">
        <f t="shared" si="1"/>
        <v>-25900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/>
      <c r="L44" s="23"/>
      <c r="M44" s="23">
        <f t="shared" si="0"/>
        <v>0</v>
      </c>
      <c r="N44" s="60"/>
      <c r="O44" s="23"/>
      <c r="P44" s="23"/>
      <c r="Q44" s="23">
        <f t="shared" si="1"/>
        <v>-25900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/>
      <c r="L45" s="23"/>
      <c r="M45" s="23">
        <f t="shared" si="0"/>
        <v>0</v>
      </c>
      <c r="N45" s="60"/>
      <c r="O45" s="23"/>
      <c r="P45" s="23"/>
      <c r="Q45" s="23">
        <f t="shared" si="1"/>
        <v>-25900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/>
      <c r="L46" s="23"/>
      <c r="M46" s="23">
        <f t="shared" si="0"/>
        <v>0</v>
      </c>
      <c r="N46" s="60"/>
      <c r="O46" s="23"/>
      <c r="P46" s="23"/>
      <c r="Q46" s="23">
        <f t="shared" si="1"/>
        <v>-25900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/>
      <c r="L47" s="23"/>
      <c r="M47" s="23">
        <f t="shared" si="0"/>
        <v>0</v>
      </c>
      <c r="N47" s="60"/>
      <c r="O47" s="23"/>
      <c r="P47" s="23"/>
      <c r="Q47" s="23">
        <f t="shared" si="1"/>
        <v>-25900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/>
      <c r="L48" s="23"/>
      <c r="M48" s="23">
        <f t="shared" si="0"/>
        <v>0</v>
      </c>
      <c r="N48" s="60"/>
      <c r="O48" s="23"/>
      <c r="P48" s="23"/>
      <c r="Q48" s="23">
        <f t="shared" si="1"/>
        <v>-25900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/>
      <c r="L49" s="23"/>
      <c r="M49" s="23">
        <f t="shared" si="0"/>
        <v>0</v>
      </c>
      <c r="N49" s="60"/>
      <c r="O49" s="23"/>
      <c r="P49" s="23"/>
      <c r="Q49" s="23">
        <f t="shared" si="1"/>
        <v>-25900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/>
      <c r="L50" s="23"/>
      <c r="M50" s="23">
        <f t="shared" si="0"/>
        <v>0</v>
      </c>
      <c r="N50" s="60"/>
      <c r="O50" s="23"/>
      <c r="P50" s="23"/>
      <c r="Q50" s="23">
        <f t="shared" si="1"/>
        <v>-25900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/>
      <c r="L51" s="23"/>
      <c r="M51" s="23">
        <f t="shared" si="0"/>
        <v>0</v>
      </c>
      <c r="N51" s="60"/>
      <c r="O51" s="23"/>
      <c r="P51" s="23"/>
      <c r="Q51" s="23">
        <f t="shared" si="1"/>
        <v>-25900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/>
      <c r="L52" s="23"/>
      <c r="M52" s="23">
        <f t="shared" si="0"/>
        <v>0</v>
      </c>
      <c r="N52" s="60"/>
      <c r="O52" s="23"/>
      <c r="P52" s="23"/>
      <c r="Q52" s="23">
        <f t="shared" si="1"/>
        <v>-25900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/>
      <c r="L53" s="23"/>
      <c r="M53" s="23">
        <f t="shared" si="0"/>
        <v>0</v>
      </c>
      <c r="N53" s="60"/>
      <c r="O53" s="23"/>
      <c r="P53" s="23"/>
      <c r="Q53" s="23">
        <f t="shared" si="1"/>
        <v>-25900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/>
      <c r="L54" s="23"/>
      <c r="M54" s="23">
        <f t="shared" si="0"/>
        <v>0</v>
      </c>
      <c r="N54" s="60"/>
      <c r="O54" s="23"/>
      <c r="P54" s="23"/>
      <c r="Q54" s="23">
        <f t="shared" si="1"/>
        <v>-25900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/>
      <c r="L55" s="23"/>
      <c r="M55" s="23">
        <f t="shared" si="0"/>
        <v>0</v>
      </c>
      <c r="N55" s="60"/>
      <c r="O55" s="23"/>
      <c r="P55" s="23"/>
      <c r="Q55" s="23">
        <f t="shared" si="1"/>
        <v>-25900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0</v>
      </c>
      <c r="N56" s="60"/>
      <c r="O56" s="23"/>
      <c r="P56" s="23"/>
      <c r="Q56" s="23">
        <f t="shared" si="1"/>
        <v>-25900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0</v>
      </c>
      <c r="N57" s="60"/>
      <c r="O57" s="23"/>
      <c r="P57" s="23"/>
      <c r="Q57" s="23">
        <f t="shared" si="1"/>
        <v>-25900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0</v>
      </c>
      <c r="N58" s="60"/>
      <c r="O58" s="23"/>
      <c r="P58" s="23"/>
      <c r="Q58" s="23">
        <f t="shared" si="1"/>
        <v>-25900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/>
      <c r="L59" s="23"/>
      <c r="M59" s="23">
        <f t="shared" si="0"/>
        <v>0</v>
      </c>
      <c r="N59" s="60"/>
      <c r="O59" s="23"/>
      <c r="P59" s="23"/>
      <c r="Q59" s="23">
        <f t="shared" si="1"/>
        <v>-25900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/>
      <c r="L60" s="23"/>
      <c r="M60" s="23">
        <f t="shared" si="0"/>
        <v>0</v>
      </c>
      <c r="N60" s="60"/>
      <c r="O60" s="23"/>
      <c r="P60" s="23"/>
      <c r="Q60" s="23">
        <f t="shared" si="1"/>
        <v>-25900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0</v>
      </c>
      <c r="N61" s="60"/>
      <c r="O61" s="23"/>
      <c r="P61" s="23"/>
      <c r="Q61" s="23">
        <f t="shared" si="1"/>
        <v>-25900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0</v>
      </c>
      <c r="N62" s="60"/>
      <c r="O62" s="23"/>
      <c r="P62" s="23"/>
      <c r="Q62" s="23">
        <f t="shared" si="1"/>
        <v>-25900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0</v>
      </c>
      <c r="N63" s="60"/>
      <c r="O63" s="23"/>
      <c r="P63" s="23"/>
      <c r="Q63" s="23">
        <f t="shared" si="1"/>
        <v>-25900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0</v>
      </c>
      <c r="N64" s="60"/>
      <c r="O64" s="23"/>
      <c r="P64" s="23"/>
      <c r="Q64" s="23">
        <f t="shared" si="1"/>
        <v>-25900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0</v>
      </c>
      <c r="N65" s="60"/>
      <c r="O65" s="23"/>
      <c r="P65" s="23"/>
      <c r="Q65" s="23">
        <f t="shared" si="1"/>
        <v>-25900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0</v>
      </c>
      <c r="N66" s="60"/>
      <c r="O66" s="23"/>
      <c r="P66" s="23"/>
      <c r="Q66" s="23">
        <f t="shared" si="1"/>
        <v>-25900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0</v>
      </c>
      <c r="N67" s="60"/>
      <c r="O67" s="23"/>
      <c r="P67" s="23"/>
      <c r="Q67" s="23">
        <f t="shared" si="1"/>
        <v>-25900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0</v>
      </c>
      <c r="N68" s="60"/>
      <c r="O68" s="23"/>
      <c r="P68" s="23"/>
      <c r="Q68" s="23">
        <f t="shared" si="1"/>
        <v>-25900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0</v>
      </c>
      <c r="N69" s="60"/>
      <c r="O69" s="23"/>
      <c r="P69" s="23"/>
      <c r="Q69" s="23">
        <f t="shared" si="1"/>
        <v>-25900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0</v>
      </c>
      <c r="N70" s="60"/>
      <c r="O70" s="23"/>
      <c r="P70" s="23"/>
      <c r="Q70" s="23">
        <f t="shared" si="1"/>
        <v>-25900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0</v>
      </c>
      <c r="N71" s="60"/>
      <c r="O71" s="23"/>
      <c r="P71" s="23"/>
      <c r="Q71" s="23">
        <f t="shared" si="1"/>
        <v>-25900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0</v>
      </c>
      <c r="N72" s="60"/>
      <c r="O72" s="23"/>
      <c r="P72" s="23"/>
      <c r="Q72" s="23">
        <f t="shared" si="1"/>
        <v>-25900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0</v>
      </c>
      <c r="N73" s="60"/>
      <c r="O73" s="23"/>
      <c r="P73" s="23"/>
      <c r="Q73" s="23">
        <f t="shared" si="1"/>
        <v>-25900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0</v>
      </c>
      <c r="N74" s="60"/>
      <c r="O74" s="23"/>
      <c r="P74" s="23"/>
      <c r="Q74" s="23">
        <f t="shared" si="1"/>
        <v>-25900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0</v>
      </c>
      <c r="N75" s="60"/>
      <c r="O75" s="23"/>
      <c r="P75" s="23"/>
      <c r="Q75" s="23">
        <f t="shared" si="1"/>
        <v>-25900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0</v>
      </c>
      <c r="N76" s="60"/>
      <c r="O76" s="23"/>
      <c r="P76" s="23"/>
      <c r="Q76" s="23">
        <f t="shared" si="1"/>
        <v>-25900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0</v>
      </c>
      <c r="N77" s="60"/>
      <c r="O77" s="23"/>
      <c r="P77" s="23"/>
      <c r="Q77" s="23">
        <f t="shared" si="1"/>
        <v>-25900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ref="M78:M111" si="2">K78-L78+M77</f>
        <v>0</v>
      </c>
      <c r="N78" s="60"/>
      <c r="O78" s="23"/>
      <c r="P78" s="23"/>
      <c r="Q78" s="23">
        <f t="shared" ref="Q78:Q111" si="3">O78-P78+Q77</f>
        <v>-25900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0</v>
      </c>
      <c r="N79" s="60"/>
      <c r="O79" s="23"/>
      <c r="P79" s="23"/>
      <c r="Q79" s="23">
        <f t="shared" si="3"/>
        <v>-25900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0</v>
      </c>
      <c r="N80" s="60"/>
      <c r="O80" s="23"/>
      <c r="P80" s="23"/>
      <c r="Q80" s="23">
        <f t="shared" si="3"/>
        <v>-25900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0</v>
      </c>
      <c r="N81" s="60"/>
      <c r="O81" s="23"/>
      <c r="P81" s="23"/>
      <c r="Q81" s="23">
        <f t="shared" si="3"/>
        <v>-25900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0</v>
      </c>
      <c r="N82" s="60"/>
      <c r="O82" s="23"/>
      <c r="P82" s="23"/>
      <c r="Q82" s="23">
        <f t="shared" si="3"/>
        <v>-25900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0</v>
      </c>
      <c r="N83" s="60"/>
      <c r="O83" s="23"/>
      <c r="P83" s="23"/>
      <c r="Q83" s="23">
        <f t="shared" si="3"/>
        <v>-25900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0</v>
      </c>
      <c r="N84" s="60"/>
      <c r="O84" s="23"/>
      <c r="P84" s="23"/>
      <c r="Q84" s="23">
        <f t="shared" si="3"/>
        <v>-25900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0</v>
      </c>
      <c r="N85" s="60"/>
      <c r="O85" s="23"/>
      <c r="P85" s="23"/>
      <c r="Q85" s="23">
        <f t="shared" si="3"/>
        <v>-25900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0</v>
      </c>
      <c r="N86" s="60"/>
      <c r="O86" s="23"/>
      <c r="P86" s="23"/>
      <c r="Q86" s="23">
        <f t="shared" si="3"/>
        <v>-25900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0</v>
      </c>
      <c r="N87" s="60"/>
      <c r="O87" s="23"/>
      <c r="P87" s="23"/>
      <c r="Q87" s="23">
        <f t="shared" si="3"/>
        <v>-25900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0</v>
      </c>
      <c r="N88" s="60"/>
      <c r="O88" s="23"/>
      <c r="P88" s="23"/>
      <c r="Q88" s="23">
        <f t="shared" si="3"/>
        <v>-25900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0</v>
      </c>
      <c r="N89" s="60"/>
      <c r="O89" s="23"/>
      <c r="P89" s="23"/>
      <c r="Q89" s="23">
        <f t="shared" si="3"/>
        <v>-25900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0</v>
      </c>
      <c r="N90" s="60"/>
      <c r="O90" s="23"/>
      <c r="P90" s="23"/>
      <c r="Q90" s="23">
        <f t="shared" si="3"/>
        <v>-25900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0</v>
      </c>
      <c r="N91" s="60"/>
      <c r="O91" s="23"/>
      <c r="P91" s="23"/>
      <c r="Q91" s="23">
        <f t="shared" si="3"/>
        <v>-25900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0</v>
      </c>
      <c r="N92" s="60"/>
      <c r="O92" s="23"/>
      <c r="P92" s="23"/>
      <c r="Q92" s="23">
        <f t="shared" si="3"/>
        <v>-25900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0</v>
      </c>
      <c r="N93" s="60"/>
      <c r="O93" s="23"/>
      <c r="P93" s="23"/>
      <c r="Q93" s="23">
        <f t="shared" si="3"/>
        <v>-25900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0</v>
      </c>
      <c r="N94" s="60"/>
      <c r="O94" s="23"/>
      <c r="P94" s="23"/>
      <c r="Q94" s="23">
        <f t="shared" si="3"/>
        <v>-25900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0</v>
      </c>
      <c r="N95" s="60"/>
      <c r="O95" s="23"/>
      <c r="P95" s="23"/>
      <c r="Q95" s="23">
        <f t="shared" si="3"/>
        <v>-25900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0</v>
      </c>
      <c r="N96" s="60"/>
      <c r="O96" s="23"/>
      <c r="P96" s="23"/>
      <c r="Q96" s="23">
        <f t="shared" si="3"/>
        <v>-25900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0</v>
      </c>
      <c r="N97" s="60"/>
      <c r="O97" s="23"/>
      <c r="P97" s="23"/>
      <c r="Q97" s="23">
        <f t="shared" si="3"/>
        <v>-25900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0</v>
      </c>
      <c r="N98" s="60"/>
      <c r="O98" s="23"/>
      <c r="P98" s="23"/>
      <c r="Q98" s="23">
        <f t="shared" si="3"/>
        <v>-25900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0</v>
      </c>
      <c r="N99" s="60"/>
      <c r="O99" s="23"/>
      <c r="P99" s="23"/>
      <c r="Q99" s="23">
        <f t="shared" si="3"/>
        <v>-25900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0</v>
      </c>
      <c r="N100" s="60"/>
      <c r="O100" s="23"/>
      <c r="P100" s="23"/>
      <c r="Q100" s="23">
        <f t="shared" si="3"/>
        <v>-25900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0</v>
      </c>
      <c r="N101" s="60"/>
      <c r="O101" s="23"/>
      <c r="P101" s="23"/>
      <c r="Q101" s="23">
        <f t="shared" si="3"/>
        <v>-25900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0</v>
      </c>
      <c r="N102" s="60"/>
      <c r="O102" s="23"/>
      <c r="P102" s="23"/>
      <c r="Q102" s="23">
        <f t="shared" si="3"/>
        <v>-25900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0</v>
      </c>
      <c r="N103" s="60"/>
      <c r="O103" s="23"/>
      <c r="P103" s="23"/>
      <c r="Q103" s="23">
        <f t="shared" si="3"/>
        <v>-25900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0</v>
      </c>
      <c r="N104" s="60"/>
      <c r="O104" s="23"/>
      <c r="P104" s="23"/>
      <c r="Q104" s="23">
        <f t="shared" si="3"/>
        <v>-25900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0</v>
      </c>
      <c r="N105" s="60"/>
      <c r="O105" s="23"/>
      <c r="P105" s="23"/>
      <c r="Q105" s="23">
        <f t="shared" si="3"/>
        <v>-25900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0</v>
      </c>
      <c r="N106" s="60"/>
      <c r="O106" s="23"/>
      <c r="P106" s="23"/>
      <c r="Q106" s="23">
        <f t="shared" si="3"/>
        <v>-25900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0</v>
      </c>
      <c r="N107" s="60"/>
      <c r="O107" s="23"/>
      <c r="P107" s="23"/>
      <c r="Q107" s="23">
        <f t="shared" si="3"/>
        <v>-25900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0</v>
      </c>
      <c r="N108" s="60"/>
      <c r="O108" s="23"/>
      <c r="P108" s="23"/>
      <c r="Q108" s="23">
        <f t="shared" si="3"/>
        <v>-25900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0</v>
      </c>
      <c r="N109" s="60"/>
      <c r="O109" s="23"/>
      <c r="P109" s="23"/>
      <c r="Q109" s="23">
        <f t="shared" si="3"/>
        <v>-25900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0</v>
      </c>
      <c r="N110" s="60"/>
      <c r="O110" s="23"/>
      <c r="P110" s="23"/>
      <c r="Q110" s="23">
        <f t="shared" si="3"/>
        <v>-25900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0</v>
      </c>
      <c r="N111" s="60"/>
      <c r="O111" s="23"/>
      <c r="P111" s="23"/>
      <c r="Q111" s="23">
        <f t="shared" si="3"/>
        <v>-25900</v>
      </c>
    </row>
  </sheetData>
  <mergeCells count="112">
    <mergeCell ref="O8:O9"/>
    <mergeCell ref="P8:P9"/>
    <mergeCell ref="Q8:Q9"/>
    <mergeCell ref="O10:Q10"/>
    <mergeCell ref="K10:M10"/>
    <mergeCell ref="K2:Q6"/>
    <mergeCell ref="C107:J107"/>
    <mergeCell ref="C108:J108"/>
    <mergeCell ref="C109:J109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1:J21"/>
    <mergeCell ref="C22:J22"/>
    <mergeCell ref="C11:J11"/>
    <mergeCell ref="C12:J12"/>
    <mergeCell ref="C13:J13"/>
    <mergeCell ref="C14:J14"/>
    <mergeCell ref="C15:J15"/>
    <mergeCell ref="C16:J16"/>
    <mergeCell ref="C29:J29"/>
    <mergeCell ref="J2:J6"/>
    <mergeCell ref="A8:B9"/>
    <mergeCell ref="K8:K9"/>
    <mergeCell ref="L8:L9"/>
    <mergeCell ref="M8:M9"/>
    <mergeCell ref="C17:J17"/>
    <mergeCell ref="C18:J18"/>
    <mergeCell ref="C19:J19"/>
    <mergeCell ref="C20:J20"/>
  </mergeCells>
  <hyperlinks>
    <hyperlink ref="A8:B9" location="كشف!A1" display="الكشف" xr:uid="{FFD9A046-51F0-473B-A296-92FC4BFBB25F}"/>
  </hyperlinks>
  <pageMargins left="0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40E2-2439-4296-8809-E62CEBA83EC5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2.59765625" style="1" bestFit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75</v>
      </c>
      <c r="D2" s="2" t="s">
        <v>6</v>
      </c>
      <c r="E2" s="7" t="s">
        <v>76</v>
      </c>
      <c r="F2" s="8"/>
      <c r="G2" s="2" t="s">
        <v>3</v>
      </c>
      <c r="H2" s="6" t="s">
        <v>9</v>
      </c>
      <c r="I2" s="9"/>
      <c r="J2" s="120" t="s">
        <v>4</v>
      </c>
      <c r="K2" s="151" t="s">
        <v>743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2244737371</v>
      </c>
      <c r="D4" s="2" t="s">
        <v>304</v>
      </c>
      <c r="E4" s="21">
        <v>44585</v>
      </c>
      <c r="F4" s="9"/>
      <c r="G4" s="2" t="s">
        <v>5</v>
      </c>
      <c r="H4" s="6" t="s">
        <v>77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 t="s">
        <v>740</v>
      </c>
      <c r="D6" s="2" t="s">
        <v>8</v>
      </c>
      <c r="E6" s="26">
        <v>700</v>
      </c>
      <c r="F6" s="9"/>
      <c r="G6" s="4" t="s">
        <v>14</v>
      </c>
      <c r="H6" s="41">
        <v>45778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6850</v>
      </c>
      <c r="L8" s="125">
        <f>SUM(L12:L111)</f>
        <v>6850</v>
      </c>
      <c r="M8" s="127">
        <f>K8-L8</f>
        <v>0</v>
      </c>
      <c r="N8" s="56"/>
      <c r="O8" s="143">
        <f>SUM(O12:O111)</f>
        <v>20100</v>
      </c>
      <c r="P8" s="143">
        <f>SUM(P12:P111)</f>
        <v>23800</v>
      </c>
      <c r="Q8" s="143">
        <f>O8-P8</f>
        <v>-3700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44378</v>
      </c>
      <c r="C12" s="130" t="s">
        <v>322</v>
      </c>
      <c r="D12" s="131"/>
      <c r="E12" s="131"/>
      <c r="F12" s="131"/>
      <c r="G12" s="131"/>
      <c r="H12" s="131"/>
      <c r="I12" s="131"/>
      <c r="J12" s="132"/>
      <c r="K12" s="27">
        <v>0</v>
      </c>
      <c r="L12" s="27">
        <v>0</v>
      </c>
      <c r="M12" s="23">
        <f>K12-L12</f>
        <v>0</v>
      </c>
      <c r="N12" s="60"/>
      <c r="O12" s="23">
        <v>0</v>
      </c>
      <c r="P12" s="23">
        <f>350*12</f>
        <v>4200</v>
      </c>
      <c r="Q12" s="23">
        <f>O12-P12</f>
        <v>-4200</v>
      </c>
    </row>
    <row r="13" spans="1:17" ht="21" customHeight="1" x14ac:dyDescent="0.25">
      <c r="A13" s="14">
        <v>2</v>
      </c>
      <c r="B13" s="24">
        <v>44696</v>
      </c>
      <c r="C13" s="130" t="s">
        <v>323</v>
      </c>
      <c r="D13" s="131"/>
      <c r="E13" s="131"/>
      <c r="F13" s="131"/>
      <c r="G13" s="131"/>
      <c r="H13" s="131"/>
      <c r="I13" s="131"/>
      <c r="J13" s="132"/>
      <c r="K13" s="27">
        <v>0</v>
      </c>
      <c r="L13" s="27">
        <v>0</v>
      </c>
      <c r="M13" s="23">
        <f>K13-L13+M12</f>
        <v>0</v>
      </c>
      <c r="N13" s="60"/>
      <c r="O13" s="23">
        <v>3000</v>
      </c>
      <c r="P13" s="23">
        <v>0</v>
      </c>
      <c r="Q13" s="23">
        <f>O13-P13+Q12</f>
        <v>-1200</v>
      </c>
    </row>
    <row r="14" spans="1:17" ht="21" customHeight="1" x14ac:dyDescent="0.25">
      <c r="A14" s="14">
        <v>3</v>
      </c>
      <c r="B14" s="24">
        <v>44848</v>
      </c>
      <c r="C14" s="136" t="s">
        <v>324</v>
      </c>
      <c r="D14" s="136"/>
      <c r="E14" s="136"/>
      <c r="F14" s="136"/>
      <c r="G14" s="136"/>
      <c r="H14" s="136"/>
      <c r="I14" s="136"/>
      <c r="J14" s="136"/>
      <c r="K14" s="23">
        <v>150</v>
      </c>
      <c r="L14" s="23">
        <v>150</v>
      </c>
      <c r="M14" s="23">
        <f t="shared" ref="M14:M77" si="0">K14-L14+M13</f>
        <v>0</v>
      </c>
      <c r="N14" s="60"/>
      <c r="O14" s="23">
        <v>1200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44951</v>
      </c>
      <c r="C15" s="130" t="s">
        <v>339</v>
      </c>
      <c r="D15" s="131"/>
      <c r="E15" s="131"/>
      <c r="F15" s="131"/>
      <c r="G15" s="131"/>
      <c r="H15" s="131"/>
      <c r="I15" s="131"/>
      <c r="J15" s="132"/>
      <c r="K15" s="23">
        <v>0</v>
      </c>
      <c r="L15" s="23">
        <v>0</v>
      </c>
      <c r="M15" s="23">
        <f t="shared" si="0"/>
        <v>0</v>
      </c>
      <c r="N15" s="60"/>
      <c r="O15" s="23">
        <v>0</v>
      </c>
      <c r="P15" s="23">
        <f>350*12</f>
        <v>4200</v>
      </c>
      <c r="Q15" s="23">
        <f t="shared" si="1"/>
        <v>-4200</v>
      </c>
    </row>
    <row r="16" spans="1:17" ht="21" customHeight="1" x14ac:dyDescent="0.25">
      <c r="A16" s="14">
        <v>5</v>
      </c>
      <c r="B16" s="24">
        <v>44953</v>
      </c>
      <c r="C16" s="136" t="s">
        <v>374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0"/>
      <c r="O16" s="23">
        <v>2100</v>
      </c>
      <c r="P16" s="23">
        <v>0</v>
      </c>
      <c r="Q16" s="23">
        <f t="shared" si="1"/>
        <v>-2100</v>
      </c>
    </row>
    <row r="17" spans="1:17" ht="21" customHeight="1" x14ac:dyDescent="0.25">
      <c r="A17" s="14">
        <v>6</v>
      </c>
      <c r="B17" s="24">
        <v>45182</v>
      </c>
      <c r="C17" s="136" t="s">
        <v>502</v>
      </c>
      <c r="D17" s="136"/>
      <c r="E17" s="136"/>
      <c r="F17" s="136"/>
      <c r="G17" s="136"/>
      <c r="H17" s="136"/>
      <c r="I17" s="136"/>
      <c r="J17" s="136"/>
      <c r="K17" s="23">
        <v>150</v>
      </c>
      <c r="L17" s="23">
        <v>150</v>
      </c>
      <c r="M17" s="23">
        <f t="shared" si="0"/>
        <v>0</v>
      </c>
      <c r="N17" s="60"/>
      <c r="O17" s="23">
        <v>0</v>
      </c>
      <c r="P17" s="23">
        <v>0</v>
      </c>
      <c r="Q17" s="23">
        <f t="shared" si="1"/>
        <v>-2100</v>
      </c>
    </row>
    <row r="18" spans="1:17" ht="21" customHeight="1" x14ac:dyDescent="0.25">
      <c r="A18" s="14">
        <v>7</v>
      </c>
      <c r="B18" s="24">
        <v>45405</v>
      </c>
      <c r="C18" s="136" t="s">
        <v>555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0"/>
      <c r="O18" s="23">
        <v>2000</v>
      </c>
      <c r="P18" s="23">
        <v>0</v>
      </c>
      <c r="Q18" s="23">
        <f t="shared" si="1"/>
        <v>-100</v>
      </c>
    </row>
    <row r="19" spans="1:17" ht="21" customHeight="1" x14ac:dyDescent="0.25">
      <c r="A19" s="14">
        <v>8</v>
      </c>
      <c r="B19" s="24">
        <v>45405</v>
      </c>
      <c r="C19" s="130" t="s">
        <v>742</v>
      </c>
      <c r="D19" s="131"/>
      <c r="E19" s="131"/>
      <c r="F19" s="131"/>
      <c r="G19" s="131"/>
      <c r="H19" s="131"/>
      <c r="I19" s="131"/>
      <c r="J19" s="132"/>
      <c r="K19" s="23">
        <v>0</v>
      </c>
      <c r="L19" s="23">
        <v>0</v>
      </c>
      <c r="M19" s="23">
        <f t="shared" si="0"/>
        <v>0</v>
      </c>
      <c r="N19" s="60"/>
      <c r="O19" s="23">
        <v>0</v>
      </c>
      <c r="P19" s="23">
        <f>350*10</f>
        <v>3500</v>
      </c>
      <c r="Q19" s="23">
        <f t="shared" si="1"/>
        <v>-3600</v>
      </c>
    </row>
    <row r="20" spans="1:17" ht="21" customHeight="1" x14ac:dyDescent="0.25">
      <c r="A20" s="14">
        <v>9</v>
      </c>
      <c r="B20" s="24">
        <v>45563</v>
      </c>
      <c r="C20" s="136" t="s">
        <v>659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0"/>
      <c r="O20" s="23">
        <v>2100</v>
      </c>
      <c r="P20" s="23">
        <v>0</v>
      </c>
      <c r="Q20" s="23">
        <f t="shared" si="1"/>
        <v>-1500</v>
      </c>
    </row>
    <row r="21" spans="1:17" ht="21" customHeight="1" x14ac:dyDescent="0.25">
      <c r="A21" s="14">
        <v>10</v>
      </c>
      <c r="B21" s="24">
        <v>45638</v>
      </c>
      <c r="C21" s="136" t="s">
        <v>741</v>
      </c>
      <c r="D21" s="136"/>
      <c r="E21" s="136"/>
      <c r="F21" s="136"/>
      <c r="G21" s="136"/>
      <c r="H21" s="136"/>
      <c r="I21" s="136"/>
      <c r="J21" s="136"/>
      <c r="K21" s="23"/>
      <c r="L21" s="23"/>
      <c r="M21" s="23">
        <f t="shared" si="0"/>
        <v>0</v>
      </c>
      <c r="N21" s="60"/>
      <c r="O21" s="23"/>
      <c r="P21" s="23"/>
      <c r="Q21" s="23">
        <f t="shared" si="1"/>
        <v>-1500</v>
      </c>
    </row>
    <row r="22" spans="1:17" ht="21" customHeight="1" x14ac:dyDescent="0.25">
      <c r="A22" s="14">
        <v>11</v>
      </c>
      <c r="B22" s="24">
        <v>45638</v>
      </c>
      <c r="C22" s="130" t="s">
        <v>1083</v>
      </c>
      <c r="D22" s="131"/>
      <c r="E22" s="131"/>
      <c r="F22" s="131"/>
      <c r="G22" s="131"/>
      <c r="H22" s="131"/>
      <c r="I22" s="131"/>
      <c r="J22" s="132"/>
      <c r="K22" s="23"/>
      <c r="L22" s="23"/>
      <c r="M22" s="23">
        <f t="shared" si="0"/>
        <v>0</v>
      </c>
      <c r="N22" s="60"/>
      <c r="O22" s="23"/>
      <c r="P22" s="23">
        <f>11*700</f>
        <v>7700</v>
      </c>
      <c r="Q22" s="23">
        <f t="shared" si="1"/>
        <v>-9200</v>
      </c>
    </row>
    <row r="23" spans="1:17" ht="33" customHeight="1" x14ac:dyDescent="0.25">
      <c r="A23" s="14">
        <v>12</v>
      </c>
      <c r="B23" s="24">
        <v>45641</v>
      </c>
      <c r="C23" s="137" t="s">
        <v>935</v>
      </c>
      <c r="D23" s="137"/>
      <c r="E23" s="137"/>
      <c r="F23" s="137"/>
      <c r="G23" s="137"/>
      <c r="H23" s="137"/>
      <c r="I23" s="137"/>
      <c r="J23" s="137"/>
      <c r="K23" s="23"/>
      <c r="L23" s="23"/>
      <c r="M23" s="23">
        <f t="shared" si="0"/>
        <v>0</v>
      </c>
      <c r="N23" s="60"/>
      <c r="O23" s="23">
        <v>5100</v>
      </c>
      <c r="P23" s="23">
        <v>0</v>
      </c>
      <c r="Q23" s="23">
        <f t="shared" si="1"/>
        <v>-4100</v>
      </c>
    </row>
    <row r="24" spans="1:17" ht="21" customHeight="1" x14ac:dyDescent="0.25">
      <c r="A24" s="14">
        <v>13</v>
      </c>
      <c r="B24" s="24">
        <v>45735</v>
      </c>
      <c r="C24" s="136" t="s">
        <v>919</v>
      </c>
      <c r="D24" s="136"/>
      <c r="E24" s="136"/>
      <c r="F24" s="136"/>
      <c r="G24" s="136"/>
      <c r="H24" s="136"/>
      <c r="I24" s="136"/>
      <c r="J24" s="136"/>
      <c r="K24" s="23">
        <v>3000</v>
      </c>
      <c r="L24" s="23">
        <v>3000</v>
      </c>
      <c r="M24" s="23">
        <f t="shared" si="0"/>
        <v>0</v>
      </c>
      <c r="N24" s="60"/>
      <c r="O24" s="23">
        <v>400</v>
      </c>
      <c r="P24" s="23"/>
      <c r="Q24" s="23">
        <f t="shared" si="1"/>
        <v>-3700</v>
      </c>
    </row>
    <row r="25" spans="1:17" ht="36" customHeight="1" x14ac:dyDescent="0.25">
      <c r="A25" s="14">
        <v>14</v>
      </c>
      <c r="B25" s="24">
        <v>45968</v>
      </c>
      <c r="C25" s="191" t="s">
        <v>1082</v>
      </c>
      <c r="D25" s="191"/>
      <c r="E25" s="191"/>
      <c r="F25" s="191"/>
      <c r="G25" s="191"/>
      <c r="H25" s="191"/>
      <c r="I25" s="191"/>
      <c r="J25" s="191"/>
      <c r="K25" s="23">
        <f>3450+100</f>
        <v>3550</v>
      </c>
      <c r="L25" s="23">
        <f>3450+100</f>
        <v>3550</v>
      </c>
      <c r="M25" s="23">
        <f t="shared" si="0"/>
        <v>0</v>
      </c>
      <c r="N25" s="60"/>
      <c r="O25" s="23">
        <v>4200</v>
      </c>
      <c r="P25" s="23"/>
      <c r="Q25" s="23">
        <f t="shared" si="1"/>
        <v>500</v>
      </c>
    </row>
    <row r="26" spans="1:17" ht="21" customHeight="1" x14ac:dyDescent="0.25">
      <c r="A26" s="14">
        <v>15</v>
      </c>
      <c r="B26" s="24">
        <v>45968</v>
      </c>
      <c r="C26" s="136" t="s">
        <v>1084</v>
      </c>
      <c r="D26" s="136"/>
      <c r="E26" s="136"/>
      <c r="F26" s="136"/>
      <c r="G26" s="136"/>
      <c r="H26" s="136"/>
      <c r="I26" s="136"/>
      <c r="J26" s="136"/>
      <c r="K26" s="23"/>
      <c r="L26" s="23"/>
      <c r="M26" s="23">
        <f t="shared" si="0"/>
        <v>0</v>
      </c>
      <c r="N26" s="60"/>
      <c r="O26" s="23"/>
      <c r="P26" s="23">
        <f>350*12</f>
        <v>4200</v>
      </c>
      <c r="Q26" s="23">
        <f t="shared" si="1"/>
        <v>-3700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/>
      <c r="L27" s="23"/>
      <c r="M27" s="23">
        <f t="shared" si="0"/>
        <v>0</v>
      </c>
      <c r="N27" s="60"/>
      <c r="O27" s="23"/>
      <c r="P27" s="23"/>
      <c r="Q27" s="23">
        <f t="shared" si="1"/>
        <v>-3700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/>
      <c r="L28" s="23"/>
      <c r="M28" s="23">
        <f t="shared" si="0"/>
        <v>0</v>
      </c>
      <c r="N28" s="60"/>
      <c r="O28" s="23"/>
      <c r="P28" s="23"/>
      <c r="Q28" s="23">
        <f t="shared" si="1"/>
        <v>-3700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/>
      <c r="L29" s="23"/>
      <c r="M29" s="23">
        <f t="shared" si="0"/>
        <v>0</v>
      </c>
      <c r="N29" s="60"/>
      <c r="O29" s="23"/>
      <c r="P29" s="23"/>
      <c r="Q29" s="23">
        <f t="shared" si="1"/>
        <v>-3700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/>
      <c r="L30" s="23"/>
      <c r="M30" s="23">
        <f t="shared" si="0"/>
        <v>0</v>
      </c>
      <c r="N30" s="60"/>
      <c r="O30" s="23"/>
      <c r="P30" s="23"/>
      <c r="Q30" s="23">
        <f t="shared" si="1"/>
        <v>-3700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/>
      <c r="L31" s="23"/>
      <c r="M31" s="23">
        <f t="shared" si="0"/>
        <v>0</v>
      </c>
      <c r="N31" s="60"/>
      <c r="O31" s="23"/>
      <c r="P31" s="23"/>
      <c r="Q31" s="23">
        <f t="shared" si="1"/>
        <v>-3700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/>
      <c r="L32" s="23"/>
      <c r="M32" s="23">
        <f t="shared" si="0"/>
        <v>0</v>
      </c>
      <c r="N32" s="60"/>
      <c r="O32" s="23"/>
      <c r="P32" s="23"/>
      <c r="Q32" s="23">
        <f t="shared" si="1"/>
        <v>-3700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/>
      <c r="L33" s="23"/>
      <c r="M33" s="23">
        <f t="shared" si="0"/>
        <v>0</v>
      </c>
      <c r="N33" s="60"/>
      <c r="O33" s="23"/>
      <c r="P33" s="23"/>
      <c r="Q33" s="23">
        <f t="shared" si="1"/>
        <v>-3700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/>
      <c r="L34" s="23"/>
      <c r="M34" s="23">
        <f t="shared" si="0"/>
        <v>0</v>
      </c>
      <c r="N34" s="60"/>
      <c r="O34" s="23"/>
      <c r="P34" s="23"/>
      <c r="Q34" s="23">
        <f t="shared" si="1"/>
        <v>-3700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/>
      <c r="L35" s="23"/>
      <c r="M35" s="23">
        <f t="shared" si="0"/>
        <v>0</v>
      </c>
      <c r="N35" s="60"/>
      <c r="O35" s="23"/>
      <c r="P35" s="23"/>
      <c r="Q35" s="23">
        <f t="shared" si="1"/>
        <v>-3700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/>
      <c r="L36" s="23"/>
      <c r="M36" s="23">
        <f t="shared" si="0"/>
        <v>0</v>
      </c>
      <c r="N36" s="60"/>
      <c r="O36" s="23"/>
      <c r="P36" s="23"/>
      <c r="Q36" s="23">
        <f t="shared" si="1"/>
        <v>-3700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/>
      <c r="L37" s="23"/>
      <c r="M37" s="23">
        <f t="shared" si="0"/>
        <v>0</v>
      </c>
      <c r="N37" s="60"/>
      <c r="O37" s="23"/>
      <c r="P37" s="23"/>
      <c r="Q37" s="23">
        <f t="shared" si="1"/>
        <v>-3700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/>
      <c r="L38" s="23"/>
      <c r="M38" s="23">
        <f t="shared" si="0"/>
        <v>0</v>
      </c>
      <c r="N38" s="60"/>
      <c r="O38" s="23"/>
      <c r="P38" s="23"/>
      <c r="Q38" s="23">
        <f t="shared" si="1"/>
        <v>-3700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/>
      <c r="L39" s="23"/>
      <c r="M39" s="23">
        <f t="shared" si="0"/>
        <v>0</v>
      </c>
      <c r="N39" s="60"/>
      <c r="O39" s="23"/>
      <c r="P39" s="23"/>
      <c r="Q39" s="23">
        <f t="shared" si="1"/>
        <v>-3700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/>
      <c r="L40" s="23"/>
      <c r="M40" s="23">
        <f t="shared" si="0"/>
        <v>0</v>
      </c>
      <c r="N40" s="60"/>
      <c r="O40" s="23"/>
      <c r="P40" s="23"/>
      <c r="Q40" s="23">
        <f t="shared" si="1"/>
        <v>-3700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/>
      <c r="L41" s="23"/>
      <c r="M41" s="23">
        <f t="shared" si="0"/>
        <v>0</v>
      </c>
      <c r="N41" s="60"/>
      <c r="O41" s="23"/>
      <c r="P41" s="23"/>
      <c r="Q41" s="23">
        <f t="shared" si="1"/>
        <v>-3700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/>
      <c r="L42" s="23"/>
      <c r="M42" s="23">
        <f t="shared" si="0"/>
        <v>0</v>
      </c>
      <c r="N42" s="60"/>
      <c r="O42" s="23"/>
      <c r="P42" s="23"/>
      <c r="Q42" s="23">
        <f t="shared" si="1"/>
        <v>-3700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/>
      <c r="L43" s="23"/>
      <c r="M43" s="23">
        <f t="shared" si="0"/>
        <v>0</v>
      </c>
      <c r="N43" s="60"/>
      <c r="O43" s="23"/>
      <c r="P43" s="23"/>
      <c r="Q43" s="23">
        <f t="shared" si="1"/>
        <v>-3700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/>
      <c r="L44" s="23"/>
      <c r="M44" s="23">
        <f t="shared" si="0"/>
        <v>0</v>
      </c>
      <c r="N44" s="60"/>
      <c r="O44" s="23"/>
      <c r="P44" s="23"/>
      <c r="Q44" s="23">
        <f t="shared" si="1"/>
        <v>-3700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/>
      <c r="L45" s="23"/>
      <c r="M45" s="23">
        <f t="shared" si="0"/>
        <v>0</v>
      </c>
      <c r="N45" s="60"/>
      <c r="O45" s="23"/>
      <c r="P45" s="23"/>
      <c r="Q45" s="23">
        <f t="shared" si="1"/>
        <v>-3700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/>
      <c r="L46" s="23"/>
      <c r="M46" s="23">
        <f t="shared" si="0"/>
        <v>0</v>
      </c>
      <c r="N46" s="60"/>
      <c r="O46" s="23"/>
      <c r="P46" s="23"/>
      <c r="Q46" s="23">
        <f t="shared" si="1"/>
        <v>-3700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/>
      <c r="L47" s="23"/>
      <c r="M47" s="23">
        <f t="shared" si="0"/>
        <v>0</v>
      </c>
      <c r="N47" s="60"/>
      <c r="O47" s="23"/>
      <c r="P47" s="23"/>
      <c r="Q47" s="23">
        <f t="shared" si="1"/>
        <v>-3700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/>
      <c r="L48" s="23"/>
      <c r="M48" s="23">
        <f t="shared" si="0"/>
        <v>0</v>
      </c>
      <c r="N48" s="60"/>
      <c r="O48" s="23"/>
      <c r="P48" s="23"/>
      <c r="Q48" s="23">
        <f t="shared" si="1"/>
        <v>-3700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/>
      <c r="L49" s="23"/>
      <c r="M49" s="23">
        <f t="shared" si="0"/>
        <v>0</v>
      </c>
      <c r="N49" s="60"/>
      <c r="O49" s="23"/>
      <c r="P49" s="23"/>
      <c r="Q49" s="23">
        <f t="shared" si="1"/>
        <v>-3700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/>
      <c r="L50" s="23"/>
      <c r="M50" s="23">
        <f t="shared" si="0"/>
        <v>0</v>
      </c>
      <c r="N50" s="60"/>
      <c r="O50" s="23"/>
      <c r="P50" s="23"/>
      <c r="Q50" s="23">
        <f t="shared" si="1"/>
        <v>-3700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/>
      <c r="L51" s="23"/>
      <c r="M51" s="23">
        <f t="shared" si="0"/>
        <v>0</v>
      </c>
      <c r="N51" s="60"/>
      <c r="O51" s="23"/>
      <c r="P51" s="23"/>
      <c r="Q51" s="23">
        <f t="shared" si="1"/>
        <v>-3700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/>
      <c r="L52" s="23"/>
      <c r="M52" s="23">
        <f t="shared" si="0"/>
        <v>0</v>
      </c>
      <c r="N52" s="60"/>
      <c r="O52" s="23"/>
      <c r="P52" s="23"/>
      <c r="Q52" s="23">
        <f t="shared" si="1"/>
        <v>-3700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/>
      <c r="L53" s="23"/>
      <c r="M53" s="23">
        <f t="shared" si="0"/>
        <v>0</v>
      </c>
      <c r="N53" s="60"/>
      <c r="O53" s="23"/>
      <c r="P53" s="23"/>
      <c r="Q53" s="23">
        <f t="shared" si="1"/>
        <v>-3700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/>
      <c r="L54" s="23"/>
      <c r="M54" s="23">
        <f t="shared" si="0"/>
        <v>0</v>
      </c>
      <c r="N54" s="60"/>
      <c r="O54" s="23"/>
      <c r="P54" s="23"/>
      <c r="Q54" s="23">
        <f t="shared" si="1"/>
        <v>-3700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/>
      <c r="L55" s="23"/>
      <c r="M55" s="23">
        <f t="shared" si="0"/>
        <v>0</v>
      </c>
      <c r="N55" s="60"/>
      <c r="O55" s="23"/>
      <c r="P55" s="23"/>
      <c r="Q55" s="23">
        <f t="shared" si="1"/>
        <v>-3700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0</v>
      </c>
      <c r="N56" s="60"/>
      <c r="O56" s="23"/>
      <c r="P56" s="23"/>
      <c r="Q56" s="23">
        <f t="shared" si="1"/>
        <v>-3700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0</v>
      </c>
      <c r="N57" s="60"/>
      <c r="O57" s="23"/>
      <c r="P57" s="23"/>
      <c r="Q57" s="23">
        <f t="shared" si="1"/>
        <v>-3700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0</v>
      </c>
      <c r="N58" s="60"/>
      <c r="O58" s="23"/>
      <c r="P58" s="23"/>
      <c r="Q58" s="23">
        <f t="shared" si="1"/>
        <v>-3700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/>
      <c r="L59" s="23"/>
      <c r="M59" s="23">
        <f t="shared" si="0"/>
        <v>0</v>
      </c>
      <c r="N59" s="60"/>
      <c r="O59" s="23"/>
      <c r="P59" s="23"/>
      <c r="Q59" s="23">
        <f t="shared" si="1"/>
        <v>-3700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/>
      <c r="L60" s="23"/>
      <c r="M60" s="23">
        <f t="shared" si="0"/>
        <v>0</v>
      </c>
      <c r="N60" s="60"/>
      <c r="O60" s="23"/>
      <c r="P60" s="23"/>
      <c r="Q60" s="23">
        <f t="shared" si="1"/>
        <v>-3700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0</v>
      </c>
      <c r="N61" s="60"/>
      <c r="O61" s="23"/>
      <c r="P61" s="23"/>
      <c r="Q61" s="23">
        <f t="shared" si="1"/>
        <v>-3700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0</v>
      </c>
      <c r="N62" s="60"/>
      <c r="O62" s="23"/>
      <c r="P62" s="23"/>
      <c r="Q62" s="23">
        <f t="shared" si="1"/>
        <v>-3700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0</v>
      </c>
      <c r="N63" s="60"/>
      <c r="O63" s="23"/>
      <c r="P63" s="23"/>
      <c r="Q63" s="23">
        <f t="shared" si="1"/>
        <v>-3700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0</v>
      </c>
      <c r="N64" s="60"/>
      <c r="O64" s="23"/>
      <c r="P64" s="23"/>
      <c r="Q64" s="23">
        <f t="shared" si="1"/>
        <v>-3700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0</v>
      </c>
      <c r="N65" s="60"/>
      <c r="O65" s="23"/>
      <c r="P65" s="23"/>
      <c r="Q65" s="23">
        <f t="shared" si="1"/>
        <v>-3700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0</v>
      </c>
      <c r="N66" s="60"/>
      <c r="O66" s="23"/>
      <c r="P66" s="23"/>
      <c r="Q66" s="23">
        <f t="shared" si="1"/>
        <v>-3700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0</v>
      </c>
      <c r="N67" s="60"/>
      <c r="O67" s="23"/>
      <c r="P67" s="23"/>
      <c r="Q67" s="23">
        <f t="shared" si="1"/>
        <v>-3700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0</v>
      </c>
      <c r="N68" s="60"/>
      <c r="O68" s="23"/>
      <c r="P68" s="23"/>
      <c r="Q68" s="23">
        <f t="shared" si="1"/>
        <v>-3700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0</v>
      </c>
      <c r="N69" s="60"/>
      <c r="O69" s="23"/>
      <c r="P69" s="23"/>
      <c r="Q69" s="23">
        <f t="shared" si="1"/>
        <v>-3700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0</v>
      </c>
      <c r="N70" s="60"/>
      <c r="O70" s="23"/>
      <c r="P70" s="23"/>
      <c r="Q70" s="23">
        <f t="shared" si="1"/>
        <v>-3700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0</v>
      </c>
      <c r="N71" s="60"/>
      <c r="O71" s="23"/>
      <c r="P71" s="23"/>
      <c r="Q71" s="23">
        <f t="shared" si="1"/>
        <v>-3700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0</v>
      </c>
      <c r="N72" s="60"/>
      <c r="O72" s="23"/>
      <c r="P72" s="23"/>
      <c r="Q72" s="23">
        <f t="shared" si="1"/>
        <v>-3700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0</v>
      </c>
      <c r="N73" s="60"/>
      <c r="O73" s="23"/>
      <c r="P73" s="23"/>
      <c r="Q73" s="23">
        <f t="shared" si="1"/>
        <v>-3700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0</v>
      </c>
      <c r="N74" s="60"/>
      <c r="O74" s="23"/>
      <c r="P74" s="23"/>
      <c r="Q74" s="23">
        <f t="shared" si="1"/>
        <v>-3700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0</v>
      </c>
      <c r="N75" s="60"/>
      <c r="O75" s="23"/>
      <c r="P75" s="23"/>
      <c r="Q75" s="23">
        <f t="shared" si="1"/>
        <v>-3700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0</v>
      </c>
      <c r="N76" s="60"/>
      <c r="O76" s="23"/>
      <c r="P76" s="23"/>
      <c r="Q76" s="23">
        <f t="shared" si="1"/>
        <v>-3700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0</v>
      </c>
      <c r="N77" s="60"/>
      <c r="O77" s="23"/>
      <c r="P77" s="23"/>
      <c r="Q77" s="23">
        <f t="shared" si="1"/>
        <v>-3700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ref="M78:M111" si="2">K78-L78+M77</f>
        <v>0</v>
      </c>
      <c r="N78" s="60"/>
      <c r="O78" s="23"/>
      <c r="P78" s="23"/>
      <c r="Q78" s="23">
        <f t="shared" ref="Q78:Q111" si="3">O78-P78+Q77</f>
        <v>-3700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0</v>
      </c>
      <c r="N79" s="60"/>
      <c r="O79" s="23"/>
      <c r="P79" s="23"/>
      <c r="Q79" s="23">
        <f t="shared" si="3"/>
        <v>-3700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0</v>
      </c>
      <c r="N80" s="60"/>
      <c r="O80" s="23"/>
      <c r="P80" s="23"/>
      <c r="Q80" s="23">
        <f t="shared" si="3"/>
        <v>-3700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0</v>
      </c>
      <c r="N81" s="60"/>
      <c r="O81" s="23"/>
      <c r="P81" s="23"/>
      <c r="Q81" s="23">
        <f t="shared" si="3"/>
        <v>-3700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0</v>
      </c>
      <c r="N82" s="60"/>
      <c r="O82" s="23"/>
      <c r="P82" s="23"/>
      <c r="Q82" s="23">
        <f t="shared" si="3"/>
        <v>-3700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0</v>
      </c>
      <c r="N83" s="60"/>
      <c r="O83" s="23"/>
      <c r="P83" s="23"/>
      <c r="Q83" s="23">
        <f t="shared" si="3"/>
        <v>-3700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0</v>
      </c>
      <c r="N84" s="60"/>
      <c r="O84" s="23"/>
      <c r="P84" s="23"/>
      <c r="Q84" s="23">
        <f t="shared" si="3"/>
        <v>-3700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0</v>
      </c>
      <c r="N85" s="60"/>
      <c r="O85" s="23"/>
      <c r="P85" s="23"/>
      <c r="Q85" s="23">
        <f t="shared" si="3"/>
        <v>-3700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0</v>
      </c>
      <c r="N86" s="60"/>
      <c r="O86" s="23"/>
      <c r="P86" s="23"/>
      <c r="Q86" s="23">
        <f t="shared" si="3"/>
        <v>-3700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0</v>
      </c>
      <c r="N87" s="60"/>
      <c r="O87" s="23"/>
      <c r="P87" s="23"/>
      <c r="Q87" s="23">
        <f t="shared" si="3"/>
        <v>-3700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0</v>
      </c>
      <c r="N88" s="60"/>
      <c r="O88" s="23"/>
      <c r="P88" s="23"/>
      <c r="Q88" s="23">
        <f t="shared" si="3"/>
        <v>-3700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0</v>
      </c>
      <c r="N89" s="60"/>
      <c r="O89" s="23"/>
      <c r="P89" s="23"/>
      <c r="Q89" s="23">
        <f t="shared" si="3"/>
        <v>-3700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0</v>
      </c>
      <c r="N90" s="60"/>
      <c r="O90" s="23"/>
      <c r="P90" s="23"/>
      <c r="Q90" s="23">
        <f t="shared" si="3"/>
        <v>-3700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0</v>
      </c>
      <c r="N91" s="60"/>
      <c r="O91" s="23"/>
      <c r="P91" s="23"/>
      <c r="Q91" s="23">
        <f t="shared" si="3"/>
        <v>-3700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0</v>
      </c>
      <c r="N92" s="60"/>
      <c r="O92" s="23"/>
      <c r="P92" s="23"/>
      <c r="Q92" s="23">
        <f t="shared" si="3"/>
        <v>-3700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0</v>
      </c>
      <c r="N93" s="60"/>
      <c r="O93" s="23"/>
      <c r="P93" s="23"/>
      <c r="Q93" s="23">
        <f t="shared" si="3"/>
        <v>-3700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0</v>
      </c>
      <c r="N94" s="60"/>
      <c r="O94" s="23"/>
      <c r="P94" s="23"/>
      <c r="Q94" s="23">
        <f t="shared" si="3"/>
        <v>-3700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0</v>
      </c>
      <c r="N95" s="60"/>
      <c r="O95" s="23"/>
      <c r="P95" s="23"/>
      <c r="Q95" s="23">
        <f t="shared" si="3"/>
        <v>-3700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0</v>
      </c>
      <c r="N96" s="60"/>
      <c r="O96" s="23"/>
      <c r="P96" s="23"/>
      <c r="Q96" s="23">
        <f t="shared" si="3"/>
        <v>-3700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0</v>
      </c>
      <c r="N97" s="60"/>
      <c r="O97" s="23"/>
      <c r="P97" s="23"/>
      <c r="Q97" s="23">
        <f t="shared" si="3"/>
        <v>-3700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0</v>
      </c>
      <c r="N98" s="60"/>
      <c r="O98" s="23"/>
      <c r="P98" s="23"/>
      <c r="Q98" s="23">
        <f t="shared" si="3"/>
        <v>-3700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0</v>
      </c>
      <c r="N99" s="60"/>
      <c r="O99" s="23"/>
      <c r="P99" s="23"/>
      <c r="Q99" s="23">
        <f t="shared" si="3"/>
        <v>-3700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0</v>
      </c>
      <c r="N100" s="60"/>
      <c r="O100" s="23"/>
      <c r="P100" s="23"/>
      <c r="Q100" s="23">
        <f t="shared" si="3"/>
        <v>-3700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0</v>
      </c>
      <c r="N101" s="60"/>
      <c r="O101" s="23"/>
      <c r="P101" s="23"/>
      <c r="Q101" s="23">
        <f t="shared" si="3"/>
        <v>-3700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0</v>
      </c>
      <c r="N102" s="60"/>
      <c r="O102" s="23"/>
      <c r="P102" s="23"/>
      <c r="Q102" s="23">
        <f t="shared" si="3"/>
        <v>-3700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0</v>
      </c>
      <c r="N103" s="60"/>
      <c r="O103" s="23"/>
      <c r="P103" s="23"/>
      <c r="Q103" s="23">
        <f t="shared" si="3"/>
        <v>-3700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0</v>
      </c>
      <c r="N104" s="60"/>
      <c r="O104" s="23"/>
      <c r="P104" s="23"/>
      <c r="Q104" s="23">
        <f t="shared" si="3"/>
        <v>-3700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0</v>
      </c>
      <c r="N105" s="60"/>
      <c r="O105" s="23"/>
      <c r="P105" s="23"/>
      <c r="Q105" s="23">
        <f t="shared" si="3"/>
        <v>-3700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0</v>
      </c>
      <c r="N106" s="60"/>
      <c r="O106" s="23"/>
      <c r="P106" s="23"/>
      <c r="Q106" s="23">
        <f t="shared" si="3"/>
        <v>-3700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0</v>
      </c>
      <c r="N107" s="60"/>
      <c r="O107" s="23"/>
      <c r="P107" s="23"/>
      <c r="Q107" s="23">
        <f t="shared" si="3"/>
        <v>-3700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0</v>
      </c>
      <c r="N108" s="60"/>
      <c r="O108" s="23"/>
      <c r="P108" s="23"/>
      <c r="Q108" s="23">
        <f t="shared" si="3"/>
        <v>-3700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0</v>
      </c>
      <c r="N109" s="60"/>
      <c r="O109" s="23"/>
      <c r="P109" s="23"/>
      <c r="Q109" s="23">
        <f t="shared" si="3"/>
        <v>-3700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0</v>
      </c>
      <c r="N110" s="60"/>
      <c r="O110" s="23"/>
      <c r="P110" s="23"/>
      <c r="Q110" s="23">
        <f t="shared" si="3"/>
        <v>-3700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0</v>
      </c>
      <c r="N111" s="60"/>
      <c r="O111" s="23"/>
      <c r="P111" s="23"/>
      <c r="Q111" s="23">
        <f t="shared" si="3"/>
        <v>-3700</v>
      </c>
    </row>
  </sheetData>
  <mergeCells count="113"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107:J107"/>
    <mergeCell ref="C108:J108"/>
    <mergeCell ref="C109:J109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77:J77"/>
    <mergeCell ref="C78:J78"/>
    <mergeCell ref="C79:J79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1:J21"/>
    <mergeCell ref="C22:J22"/>
    <mergeCell ref="C11:J11"/>
    <mergeCell ref="C12:J12"/>
    <mergeCell ref="C13:J13"/>
    <mergeCell ref="C14:J14"/>
    <mergeCell ref="C15:J15"/>
    <mergeCell ref="C16:J16"/>
    <mergeCell ref="C29:J29"/>
    <mergeCell ref="J2:J6"/>
    <mergeCell ref="A8:B9"/>
    <mergeCell ref="K8:K9"/>
    <mergeCell ref="L8:L9"/>
    <mergeCell ref="M8:M9"/>
    <mergeCell ref="C17:J17"/>
    <mergeCell ref="C18:J18"/>
    <mergeCell ref="C19:J19"/>
    <mergeCell ref="C20:J20"/>
    <mergeCell ref="K2:Q4"/>
    <mergeCell ref="K5:Q6"/>
    <mergeCell ref="O8:O9"/>
    <mergeCell ref="P8:P9"/>
    <mergeCell ref="Q8:Q9"/>
    <mergeCell ref="O10:Q10"/>
    <mergeCell ref="K10:M10"/>
  </mergeCells>
  <hyperlinks>
    <hyperlink ref="A8:B9" location="كشف!A1" display="الكشف" xr:uid="{51BB41E7-A540-49C9-B4B8-060FE8A11D7B}"/>
  </hyperlinks>
  <pageMargins left="0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9CD2-3760-4FCE-833E-F570BB819556}">
  <sheetPr>
    <tabColor theme="4" tint="0.59999389629810485"/>
  </sheetPr>
  <dimension ref="A1:Q112"/>
  <sheetViews>
    <sheetView rightToLeft="1" topLeftCell="A2" workbookViewId="0">
      <pane ySplit="11" topLeftCell="A24" activePane="bottomLeft" state="frozen"/>
      <selection activeCell="A7" sqref="A7"/>
      <selection pane="bottomLeft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x14ac:dyDescent="0.25"/>
    <row r="2" spans="1:17" ht="6" customHeight="1" thickBot="1" x14ac:dyDescent="0.3"/>
    <row r="3" spans="1:17" ht="17.25" customHeight="1" thickBot="1" x14ac:dyDescent="0.3">
      <c r="A3" s="2" t="s">
        <v>0</v>
      </c>
      <c r="B3" s="2" t="s">
        <v>78</v>
      </c>
      <c r="D3" s="2" t="s">
        <v>6</v>
      </c>
      <c r="E3" s="7" t="s">
        <v>79</v>
      </c>
      <c r="F3" s="8"/>
      <c r="G3" s="2" t="s">
        <v>3</v>
      </c>
      <c r="H3" s="6" t="s">
        <v>9</v>
      </c>
      <c r="I3" s="9"/>
      <c r="J3" s="120" t="s">
        <v>4</v>
      </c>
      <c r="K3" s="151" t="s">
        <v>503</v>
      </c>
      <c r="L3" s="152"/>
      <c r="M3" s="152"/>
      <c r="N3" s="152"/>
      <c r="O3" s="152"/>
      <c r="P3" s="152"/>
      <c r="Q3" s="153"/>
    </row>
    <row r="4" spans="1:17" ht="6.75" customHeight="1" thickBot="1" x14ac:dyDescent="0.3">
      <c r="J4" s="121"/>
      <c r="K4" s="154"/>
      <c r="L4" s="155"/>
      <c r="M4" s="155"/>
      <c r="N4" s="155"/>
      <c r="O4" s="155"/>
      <c r="P4" s="155"/>
      <c r="Q4" s="156"/>
    </row>
    <row r="5" spans="1:17" ht="17.25" customHeight="1" thickBot="1" x14ac:dyDescent="0.3">
      <c r="A5" s="2" t="s">
        <v>1</v>
      </c>
      <c r="B5" s="2">
        <v>2304733724</v>
      </c>
      <c r="D5" s="2" t="s">
        <v>304</v>
      </c>
      <c r="E5" s="21">
        <v>44594</v>
      </c>
      <c r="F5" s="9"/>
      <c r="G5" s="2" t="s">
        <v>5</v>
      </c>
      <c r="H5" s="6" t="s">
        <v>39</v>
      </c>
      <c r="I5" s="10"/>
      <c r="J5" s="121"/>
      <c r="K5" s="154"/>
      <c r="L5" s="155"/>
      <c r="M5" s="155"/>
      <c r="N5" s="155"/>
      <c r="O5" s="155"/>
      <c r="P5" s="155"/>
      <c r="Q5" s="156"/>
    </row>
    <row r="6" spans="1:17" ht="6.75" customHeight="1" thickBot="1" x14ac:dyDescent="0.3">
      <c r="D6" s="5"/>
      <c r="E6" s="3"/>
      <c r="F6" s="5"/>
      <c r="G6" s="3"/>
      <c r="H6" s="3"/>
      <c r="I6" s="5"/>
      <c r="J6" s="121"/>
      <c r="K6" s="154"/>
      <c r="L6" s="155"/>
      <c r="M6" s="155"/>
      <c r="N6" s="155"/>
      <c r="O6" s="155"/>
      <c r="P6" s="155"/>
      <c r="Q6" s="156"/>
    </row>
    <row r="7" spans="1:17" ht="17.25" customHeight="1" thickBot="1" x14ac:dyDescent="0.3">
      <c r="A7" s="2" t="s">
        <v>2</v>
      </c>
      <c r="B7" s="2">
        <v>5019</v>
      </c>
      <c r="D7" s="2" t="s">
        <v>8</v>
      </c>
      <c r="E7" s="26">
        <v>400</v>
      </c>
      <c r="F7" s="9"/>
      <c r="G7" s="4" t="s">
        <v>14</v>
      </c>
      <c r="H7" s="21">
        <v>45746</v>
      </c>
      <c r="I7" s="11"/>
      <c r="J7" s="122"/>
      <c r="K7" s="157"/>
      <c r="L7" s="158"/>
      <c r="M7" s="158"/>
      <c r="N7" s="158"/>
      <c r="O7" s="158"/>
      <c r="P7" s="158"/>
      <c r="Q7" s="159"/>
    </row>
    <row r="8" spans="1:17" ht="5.25" customHeight="1" thickBot="1" x14ac:dyDescent="0.3">
      <c r="G8" s="5"/>
      <c r="H8" s="12"/>
      <c r="I8" s="12"/>
      <c r="J8" s="13"/>
    </row>
    <row r="9" spans="1:17" ht="14.25" customHeight="1" x14ac:dyDescent="0.25">
      <c r="A9" s="141" t="s">
        <v>29</v>
      </c>
      <c r="B9" s="141"/>
      <c r="G9" s="5"/>
      <c r="H9" s="12"/>
      <c r="I9" s="12"/>
      <c r="J9" s="13"/>
      <c r="K9" s="123">
        <f>SUM(K13:K112)</f>
        <v>6500</v>
      </c>
      <c r="L9" s="125">
        <f>SUM(L13:L112)</f>
        <v>6500</v>
      </c>
      <c r="M9" s="127">
        <f>K9-L9</f>
        <v>0</v>
      </c>
      <c r="N9" s="56"/>
      <c r="O9" s="143">
        <f>SUM(O13:O112)</f>
        <v>15500</v>
      </c>
      <c r="P9" s="143">
        <f>SUM(P13:P112)</f>
        <v>15500</v>
      </c>
      <c r="Q9" s="143">
        <f>O9-P9</f>
        <v>0</v>
      </c>
    </row>
    <row r="10" spans="1:17" ht="14.25" customHeight="1" thickBot="1" x14ac:dyDescent="0.3">
      <c r="A10" s="142"/>
      <c r="B10" s="142"/>
      <c r="K10" s="160"/>
      <c r="L10" s="161"/>
      <c r="M10" s="162"/>
      <c r="N10" s="57"/>
      <c r="O10" s="144"/>
      <c r="P10" s="144"/>
      <c r="Q10" s="144"/>
    </row>
    <row r="11" spans="1:17" ht="14.25" customHeight="1" thickBot="1" x14ac:dyDescent="0.3">
      <c r="A11" s="55"/>
      <c r="B11" s="55"/>
      <c r="K11" s="145" t="s">
        <v>185</v>
      </c>
      <c r="L11" s="146"/>
      <c r="M11" s="147"/>
      <c r="N11" s="58"/>
      <c r="O11" s="145" t="s">
        <v>181</v>
      </c>
      <c r="P11" s="146"/>
      <c r="Q11" s="147"/>
    </row>
    <row r="12" spans="1:17" ht="18" customHeight="1" x14ac:dyDescent="0.25">
      <c r="A12" s="15" t="s">
        <v>11</v>
      </c>
      <c r="B12" s="15" t="s">
        <v>12</v>
      </c>
      <c r="C12" s="129" t="s">
        <v>13</v>
      </c>
      <c r="D12" s="129"/>
      <c r="E12" s="129"/>
      <c r="F12" s="129"/>
      <c r="G12" s="129"/>
      <c r="H12" s="129"/>
      <c r="I12" s="129"/>
      <c r="J12" s="129"/>
      <c r="K12" s="16" t="s">
        <v>16</v>
      </c>
      <c r="L12" s="16" t="s">
        <v>15</v>
      </c>
      <c r="M12" s="16" t="s">
        <v>17</v>
      </c>
      <c r="N12" s="59"/>
      <c r="O12" s="16" t="s">
        <v>16</v>
      </c>
      <c r="P12" s="16" t="s">
        <v>15</v>
      </c>
      <c r="Q12" s="16" t="s">
        <v>17</v>
      </c>
    </row>
    <row r="13" spans="1:17" ht="21" customHeight="1" x14ac:dyDescent="0.25">
      <c r="A13" s="14">
        <v>1</v>
      </c>
      <c r="B13" s="24"/>
      <c r="C13" s="130" t="s">
        <v>80</v>
      </c>
      <c r="D13" s="131"/>
      <c r="E13" s="131"/>
      <c r="F13" s="131"/>
      <c r="G13" s="131"/>
      <c r="H13" s="131"/>
      <c r="I13" s="131"/>
      <c r="J13" s="132"/>
      <c r="K13" s="27">
        <v>3300</v>
      </c>
      <c r="L13" s="27">
        <v>0</v>
      </c>
      <c r="M13" s="23">
        <f>K13-L13</f>
        <v>3300</v>
      </c>
      <c r="N13" s="60"/>
      <c r="O13" s="23">
        <v>0</v>
      </c>
      <c r="P13" s="23">
        <v>0</v>
      </c>
      <c r="Q13" s="23">
        <f>O13-P13</f>
        <v>0</v>
      </c>
    </row>
    <row r="14" spans="1:17" ht="21" customHeight="1" x14ac:dyDescent="0.25">
      <c r="A14" s="14">
        <v>2</v>
      </c>
      <c r="B14" s="24"/>
      <c r="C14" s="130" t="s">
        <v>50</v>
      </c>
      <c r="D14" s="131"/>
      <c r="E14" s="131"/>
      <c r="F14" s="131"/>
      <c r="G14" s="131"/>
      <c r="H14" s="131"/>
      <c r="I14" s="131"/>
      <c r="J14" s="132"/>
      <c r="K14" s="27">
        <v>0</v>
      </c>
      <c r="L14" s="27">
        <v>300</v>
      </c>
      <c r="M14" s="23">
        <f>K14-L14+M13</f>
        <v>3000</v>
      </c>
      <c r="N14" s="60"/>
      <c r="O14" s="23">
        <v>0</v>
      </c>
      <c r="P14" s="23">
        <v>0</v>
      </c>
      <c r="Q14" s="23">
        <f>O14-P14+Q13</f>
        <v>0</v>
      </c>
    </row>
    <row r="15" spans="1:17" ht="21" customHeight="1" x14ac:dyDescent="0.25">
      <c r="A15" s="14">
        <v>3</v>
      </c>
      <c r="B15" s="24"/>
      <c r="C15" s="130" t="s">
        <v>81</v>
      </c>
      <c r="D15" s="131"/>
      <c r="E15" s="131"/>
      <c r="F15" s="131"/>
      <c r="G15" s="131"/>
      <c r="H15" s="131"/>
      <c r="I15" s="131"/>
      <c r="J15" s="132"/>
      <c r="K15" s="27">
        <v>0</v>
      </c>
      <c r="L15" s="27">
        <v>500</v>
      </c>
      <c r="M15" s="23">
        <f t="shared" ref="M15:M78" si="0">K15-L15+M14</f>
        <v>2500</v>
      </c>
      <c r="N15" s="60"/>
      <c r="O15" s="23">
        <v>0</v>
      </c>
      <c r="P15" s="23">
        <v>0</v>
      </c>
      <c r="Q15" s="23">
        <f t="shared" ref="Q15:Q78" si="1">O15-P15+Q14</f>
        <v>0</v>
      </c>
    </row>
    <row r="16" spans="1:17" ht="21" customHeight="1" x14ac:dyDescent="0.25">
      <c r="A16" s="14">
        <v>4</v>
      </c>
      <c r="B16" s="24"/>
      <c r="C16" s="130" t="s">
        <v>82</v>
      </c>
      <c r="D16" s="131"/>
      <c r="E16" s="131"/>
      <c r="F16" s="131"/>
      <c r="G16" s="131"/>
      <c r="H16" s="131"/>
      <c r="I16" s="131"/>
      <c r="J16" s="132"/>
      <c r="K16" s="27">
        <v>0</v>
      </c>
      <c r="L16" s="27">
        <v>300</v>
      </c>
      <c r="M16" s="23">
        <f t="shared" si="0"/>
        <v>2200</v>
      </c>
      <c r="N16" s="60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5</v>
      </c>
      <c r="B17" s="24"/>
      <c r="C17" s="130" t="s">
        <v>19</v>
      </c>
      <c r="D17" s="131"/>
      <c r="E17" s="131"/>
      <c r="F17" s="131"/>
      <c r="G17" s="131"/>
      <c r="H17" s="131"/>
      <c r="I17" s="131"/>
      <c r="J17" s="132"/>
      <c r="K17" s="27">
        <v>0</v>
      </c>
      <c r="L17" s="27">
        <v>2200</v>
      </c>
      <c r="M17" s="23">
        <f t="shared" si="0"/>
        <v>0</v>
      </c>
      <c r="N17" s="60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6</v>
      </c>
      <c r="B18" s="24"/>
      <c r="C18" s="130" t="s">
        <v>83</v>
      </c>
      <c r="D18" s="131"/>
      <c r="E18" s="131"/>
      <c r="F18" s="131"/>
      <c r="G18" s="131"/>
      <c r="H18" s="131"/>
      <c r="I18" s="131"/>
      <c r="J18" s="132"/>
      <c r="K18" s="27">
        <v>0</v>
      </c>
      <c r="L18" s="27">
        <v>100</v>
      </c>
      <c r="M18" s="23">
        <f t="shared" si="0"/>
        <v>-100</v>
      </c>
      <c r="N18" s="60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7</v>
      </c>
      <c r="B19" s="24"/>
      <c r="C19" s="130" t="s">
        <v>84</v>
      </c>
      <c r="D19" s="131"/>
      <c r="E19" s="131"/>
      <c r="F19" s="131"/>
      <c r="G19" s="131"/>
      <c r="H19" s="131"/>
      <c r="I19" s="131"/>
      <c r="J19" s="132"/>
      <c r="K19" s="27">
        <v>0</v>
      </c>
      <c r="L19" s="27">
        <v>200</v>
      </c>
      <c r="M19" s="23">
        <f t="shared" si="0"/>
        <v>-300</v>
      </c>
      <c r="N19" s="60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8</v>
      </c>
      <c r="B20" s="24"/>
      <c r="C20" s="130" t="s">
        <v>85</v>
      </c>
      <c r="D20" s="131"/>
      <c r="E20" s="131"/>
      <c r="F20" s="131"/>
      <c r="G20" s="131"/>
      <c r="H20" s="131"/>
      <c r="I20" s="131"/>
      <c r="J20" s="132"/>
      <c r="K20" s="27">
        <v>0</v>
      </c>
      <c r="L20" s="27">
        <v>300</v>
      </c>
      <c r="M20" s="23">
        <f t="shared" si="0"/>
        <v>-600</v>
      </c>
      <c r="N20" s="60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9</v>
      </c>
      <c r="B21" s="24"/>
      <c r="C21" s="130" t="s">
        <v>53</v>
      </c>
      <c r="D21" s="131"/>
      <c r="E21" s="131"/>
      <c r="F21" s="131"/>
      <c r="G21" s="131"/>
      <c r="H21" s="131"/>
      <c r="I21" s="131"/>
      <c r="J21" s="132"/>
      <c r="K21" s="27">
        <v>0</v>
      </c>
      <c r="L21" s="27">
        <v>200</v>
      </c>
      <c r="M21" s="23">
        <f t="shared" si="0"/>
        <v>-800</v>
      </c>
      <c r="N21" s="60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10</v>
      </c>
      <c r="B22" s="24"/>
      <c r="C22" s="136" t="s">
        <v>120</v>
      </c>
      <c r="D22" s="136"/>
      <c r="E22" s="136"/>
      <c r="F22" s="136"/>
      <c r="G22" s="136"/>
      <c r="H22" s="136"/>
      <c r="I22" s="136"/>
      <c r="J22" s="136"/>
      <c r="K22" s="23">
        <v>800</v>
      </c>
      <c r="L22" s="23">
        <v>0</v>
      </c>
      <c r="M22" s="23">
        <f t="shared" si="0"/>
        <v>0</v>
      </c>
      <c r="N22" s="60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11</v>
      </c>
      <c r="B23" s="24"/>
      <c r="C23" s="136" t="s">
        <v>111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0"/>
      <c r="O23" s="23">
        <v>0</v>
      </c>
      <c r="P23" s="23">
        <f>12*400</f>
        <v>4800</v>
      </c>
      <c r="Q23" s="23">
        <f t="shared" si="1"/>
        <v>-4800</v>
      </c>
    </row>
    <row r="24" spans="1:17" ht="21" customHeight="1" x14ac:dyDescent="0.25">
      <c r="A24" s="14">
        <v>12</v>
      </c>
      <c r="B24" s="24"/>
      <c r="C24" s="136" t="s">
        <v>384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0"/>
      <c r="O24" s="23">
        <v>2400</v>
      </c>
      <c r="P24" s="23">
        <v>0</v>
      </c>
      <c r="Q24" s="23">
        <f t="shared" si="1"/>
        <v>-2400</v>
      </c>
    </row>
    <row r="25" spans="1:17" ht="21" customHeight="1" x14ac:dyDescent="0.25">
      <c r="A25" s="14">
        <v>13</v>
      </c>
      <c r="B25" s="24">
        <v>44971</v>
      </c>
      <c r="C25" s="136" t="s">
        <v>349</v>
      </c>
      <c r="D25" s="136"/>
      <c r="E25" s="136"/>
      <c r="F25" s="136"/>
      <c r="G25" s="136"/>
      <c r="H25" s="136"/>
      <c r="I25" s="136"/>
      <c r="J25" s="136"/>
      <c r="K25" s="23">
        <v>2400</v>
      </c>
      <c r="L25" s="23">
        <v>2400</v>
      </c>
      <c r="M25" s="23">
        <f t="shared" si="0"/>
        <v>0</v>
      </c>
      <c r="N25" s="60"/>
      <c r="O25" s="23">
        <v>2400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14</v>
      </c>
      <c r="B26" s="24">
        <v>45015</v>
      </c>
      <c r="C26" s="136" t="s">
        <v>348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0"/>
      <c r="O26" s="23">
        <v>0</v>
      </c>
      <c r="P26" s="23">
        <f>12*400</f>
        <v>4800</v>
      </c>
      <c r="Q26" s="23">
        <f t="shared" si="1"/>
        <v>-4800</v>
      </c>
    </row>
    <row r="27" spans="1:17" ht="21" customHeight="1" x14ac:dyDescent="0.25">
      <c r="A27" s="14">
        <v>15</v>
      </c>
      <c r="B27" s="24">
        <v>45240</v>
      </c>
      <c r="C27" s="136" t="s">
        <v>479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0"/>
      <c r="O27" s="23">
        <v>1200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16</v>
      </c>
      <c r="B28" s="24">
        <v>45270</v>
      </c>
      <c r="C28" s="136" t="s">
        <v>480</v>
      </c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0"/>
      <c r="O28" s="23">
        <v>1200</v>
      </c>
      <c r="P28" s="23">
        <v>0</v>
      </c>
      <c r="Q28" s="23">
        <f t="shared" si="1"/>
        <v>-2400</v>
      </c>
    </row>
    <row r="29" spans="1:17" ht="21" customHeight="1" x14ac:dyDescent="0.25">
      <c r="A29" s="14">
        <v>17</v>
      </c>
      <c r="B29" s="24">
        <v>45369</v>
      </c>
      <c r="C29" s="136" t="s">
        <v>544</v>
      </c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0"/>
      <c r="O29" s="23">
        <v>800</v>
      </c>
      <c r="P29" s="23">
        <v>0</v>
      </c>
      <c r="Q29" s="23">
        <f t="shared" si="1"/>
        <v>-1600</v>
      </c>
    </row>
    <row r="30" spans="1:17" ht="21" customHeight="1" x14ac:dyDescent="0.25">
      <c r="A30" s="14">
        <v>18</v>
      </c>
      <c r="B30" s="24">
        <v>45369</v>
      </c>
      <c r="C30" s="136" t="s">
        <v>545</v>
      </c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0"/>
      <c r="O30" s="23">
        <v>0</v>
      </c>
      <c r="P30" s="23">
        <f>400*12</f>
        <v>4800</v>
      </c>
      <c r="Q30" s="23">
        <f t="shared" si="1"/>
        <v>-6400</v>
      </c>
    </row>
    <row r="31" spans="1:17" ht="21" customHeight="1" x14ac:dyDescent="0.25">
      <c r="A31" s="14">
        <v>19</v>
      </c>
      <c r="B31" s="24">
        <v>45369</v>
      </c>
      <c r="C31" s="136" t="s">
        <v>861</v>
      </c>
      <c r="D31" s="136"/>
      <c r="E31" s="136"/>
      <c r="F31" s="136"/>
      <c r="G31" s="136"/>
      <c r="H31" s="136"/>
      <c r="I31" s="136"/>
      <c r="J31" s="136"/>
      <c r="K31" s="23"/>
      <c r="L31" s="23"/>
      <c r="M31" s="23">
        <f t="shared" si="0"/>
        <v>0</v>
      </c>
      <c r="N31" s="60"/>
      <c r="O31" s="23"/>
      <c r="P31" s="23">
        <f>400*3</f>
        <v>1200</v>
      </c>
      <c r="Q31" s="23">
        <f t="shared" si="1"/>
        <v>-7600</v>
      </c>
    </row>
    <row r="32" spans="1:17" ht="21" customHeight="1" x14ac:dyDescent="0.25">
      <c r="A32" s="14">
        <v>20</v>
      </c>
      <c r="B32" s="24">
        <v>45726</v>
      </c>
      <c r="C32" s="136" t="s">
        <v>862</v>
      </c>
      <c r="D32" s="136"/>
      <c r="E32" s="136"/>
      <c r="F32" s="136"/>
      <c r="G32" s="136"/>
      <c r="H32" s="136"/>
      <c r="I32" s="136"/>
      <c r="J32" s="136"/>
      <c r="K32" s="23"/>
      <c r="L32" s="23"/>
      <c r="M32" s="23">
        <f t="shared" si="0"/>
        <v>0</v>
      </c>
      <c r="N32" s="60"/>
      <c r="O32" s="23">
        <v>7500</v>
      </c>
      <c r="P32" s="23">
        <v>-100</v>
      </c>
      <c r="Q32" s="23">
        <f t="shared" si="1"/>
        <v>0</v>
      </c>
    </row>
    <row r="33" spans="1:17" ht="21" customHeight="1" x14ac:dyDescent="0.25">
      <c r="A33" s="14">
        <v>21</v>
      </c>
      <c r="B33" s="24"/>
      <c r="C33" s="192" t="s">
        <v>887</v>
      </c>
      <c r="D33" s="192"/>
      <c r="E33" s="192"/>
      <c r="F33" s="192"/>
      <c r="G33" s="192"/>
      <c r="H33" s="192"/>
      <c r="I33" s="192"/>
      <c r="J33" s="192"/>
      <c r="K33" s="23"/>
      <c r="L33" s="23"/>
      <c r="M33" s="23">
        <f t="shared" si="0"/>
        <v>0</v>
      </c>
      <c r="N33" s="60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22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/>
      <c r="L34" s="23"/>
      <c r="M34" s="23">
        <f t="shared" si="0"/>
        <v>0</v>
      </c>
      <c r="N34" s="60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23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/>
      <c r="L35" s="23"/>
      <c r="M35" s="23">
        <f t="shared" si="0"/>
        <v>0</v>
      </c>
      <c r="N35" s="60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24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/>
      <c r="L36" s="23"/>
      <c r="M36" s="23">
        <f t="shared" si="0"/>
        <v>0</v>
      </c>
      <c r="N36" s="60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25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/>
      <c r="L37" s="23"/>
      <c r="M37" s="23">
        <f t="shared" si="0"/>
        <v>0</v>
      </c>
      <c r="N37" s="60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26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/>
      <c r="L38" s="23"/>
      <c r="M38" s="23">
        <f t="shared" si="0"/>
        <v>0</v>
      </c>
      <c r="N38" s="60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27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/>
      <c r="L39" s="23"/>
      <c r="M39" s="23">
        <f t="shared" si="0"/>
        <v>0</v>
      </c>
      <c r="N39" s="60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28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/>
      <c r="L40" s="23"/>
      <c r="M40" s="23">
        <f t="shared" si="0"/>
        <v>0</v>
      </c>
      <c r="N40" s="60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29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/>
      <c r="L41" s="23"/>
      <c r="M41" s="23">
        <f t="shared" si="0"/>
        <v>0</v>
      </c>
      <c r="N41" s="60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30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/>
      <c r="L42" s="23"/>
      <c r="M42" s="23">
        <f t="shared" si="0"/>
        <v>0</v>
      </c>
      <c r="N42" s="60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31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/>
      <c r="L43" s="23"/>
      <c r="M43" s="23">
        <f t="shared" si="0"/>
        <v>0</v>
      </c>
      <c r="N43" s="60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32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/>
      <c r="L44" s="23"/>
      <c r="M44" s="23">
        <f t="shared" si="0"/>
        <v>0</v>
      </c>
      <c r="N44" s="60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33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/>
      <c r="L45" s="23"/>
      <c r="M45" s="23">
        <f t="shared" si="0"/>
        <v>0</v>
      </c>
      <c r="N45" s="60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34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/>
      <c r="L46" s="23"/>
      <c r="M46" s="23">
        <f t="shared" si="0"/>
        <v>0</v>
      </c>
      <c r="N46" s="60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35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/>
      <c r="L47" s="23"/>
      <c r="M47" s="23">
        <f t="shared" si="0"/>
        <v>0</v>
      </c>
      <c r="N47" s="60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36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/>
      <c r="L48" s="23"/>
      <c r="M48" s="23">
        <f t="shared" si="0"/>
        <v>0</v>
      </c>
      <c r="N48" s="60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37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/>
      <c r="L49" s="23"/>
      <c r="M49" s="23">
        <f t="shared" si="0"/>
        <v>0</v>
      </c>
      <c r="N49" s="60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38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/>
      <c r="L50" s="23"/>
      <c r="M50" s="23">
        <f t="shared" si="0"/>
        <v>0</v>
      </c>
      <c r="N50" s="60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39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/>
      <c r="L51" s="23"/>
      <c r="M51" s="23">
        <f t="shared" si="0"/>
        <v>0</v>
      </c>
      <c r="N51" s="60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40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/>
      <c r="L52" s="23"/>
      <c r="M52" s="23">
        <f t="shared" si="0"/>
        <v>0</v>
      </c>
      <c r="N52" s="60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41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/>
      <c r="L53" s="23"/>
      <c r="M53" s="23">
        <f t="shared" si="0"/>
        <v>0</v>
      </c>
      <c r="N53" s="60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42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/>
      <c r="L54" s="23"/>
      <c r="M54" s="23">
        <f t="shared" si="0"/>
        <v>0</v>
      </c>
      <c r="N54" s="60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43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/>
      <c r="L55" s="23"/>
      <c r="M55" s="23">
        <f t="shared" si="0"/>
        <v>0</v>
      </c>
      <c r="N55" s="60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44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0</v>
      </c>
      <c r="N56" s="60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45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0</v>
      </c>
      <c r="N57" s="60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46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0</v>
      </c>
      <c r="N58" s="60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47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/>
      <c r="L59" s="23"/>
      <c r="M59" s="23">
        <f t="shared" si="0"/>
        <v>0</v>
      </c>
      <c r="N59" s="60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48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/>
      <c r="L60" s="23"/>
      <c r="M60" s="23">
        <f t="shared" si="0"/>
        <v>0</v>
      </c>
      <c r="N60" s="60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49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0</v>
      </c>
      <c r="N61" s="60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50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0</v>
      </c>
      <c r="N62" s="60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51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0</v>
      </c>
      <c r="N63" s="60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52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0</v>
      </c>
      <c r="N64" s="60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53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0</v>
      </c>
      <c r="N65" s="60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54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0</v>
      </c>
      <c r="N66" s="60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55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0</v>
      </c>
      <c r="N67" s="60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56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0</v>
      </c>
      <c r="N68" s="60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57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0</v>
      </c>
      <c r="N69" s="60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58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0</v>
      </c>
      <c r="N70" s="60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59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0</v>
      </c>
      <c r="N71" s="60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60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0</v>
      </c>
      <c r="N72" s="60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61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0</v>
      </c>
      <c r="N73" s="60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62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0</v>
      </c>
      <c r="N74" s="60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63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0</v>
      </c>
      <c r="N75" s="60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64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0</v>
      </c>
      <c r="N76" s="60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65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0</v>
      </c>
      <c r="N77" s="60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66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si="0"/>
        <v>0</v>
      </c>
      <c r="N78" s="60"/>
      <c r="O78" s="23">
        <v>0</v>
      </c>
      <c r="P78" s="23">
        <v>0</v>
      </c>
      <c r="Q78" s="23">
        <f t="shared" si="1"/>
        <v>0</v>
      </c>
    </row>
    <row r="79" spans="1:17" ht="21" customHeight="1" x14ac:dyDescent="0.25">
      <c r="A79" s="14">
        <v>67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ref="M79:M112" si="2">K79-L79+M78</f>
        <v>0</v>
      </c>
      <c r="N79" s="60"/>
      <c r="O79" s="23">
        <v>0</v>
      </c>
      <c r="P79" s="23">
        <v>0</v>
      </c>
      <c r="Q79" s="23">
        <f t="shared" ref="Q79:Q112" si="3">O79-P79+Q78</f>
        <v>0</v>
      </c>
    </row>
    <row r="80" spans="1:17" ht="21" customHeight="1" x14ac:dyDescent="0.25">
      <c r="A80" s="14">
        <v>68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0</v>
      </c>
      <c r="N80" s="60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69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0</v>
      </c>
      <c r="N81" s="60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70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0</v>
      </c>
      <c r="N82" s="60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71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0</v>
      </c>
      <c r="N83" s="60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72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0</v>
      </c>
      <c r="N84" s="60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73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0</v>
      </c>
      <c r="N85" s="60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74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0</v>
      </c>
      <c r="N86" s="60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75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0</v>
      </c>
      <c r="N87" s="60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76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0</v>
      </c>
      <c r="N88" s="60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77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0</v>
      </c>
      <c r="N89" s="60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78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0</v>
      </c>
      <c r="N90" s="60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79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0</v>
      </c>
      <c r="N91" s="60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80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0</v>
      </c>
      <c r="N92" s="60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81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0</v>
      </c>
      <c r="N93" s="60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82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0</v>
      </c>
      <c r="N94" s="60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83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0</v>
      </c>
      <c r="N95" s="60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84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0</v>
      </c>
      <c r="N96" s="60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85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0</v>
      </c>
      <c r="N97" s="60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86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0</v>
      </c>
      <c r="N98" s="60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87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0</v>
      </c>
      <c r="N99" s="60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88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0</v>
      </c>
      <c r="N100" s="60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89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0</v>
      </c>
      <c r="N101" s="60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90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0</v>
      </c>
      <c r="N102" s="60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91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0</v>
      </c>
      <c r="N103" s="60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92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0</v>
      </c>
      <c r="N104" s="60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93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0</v>
      </c>
      <c r="N105" s="60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94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0</v>
      </c>
      <c r="N106" s="60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95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0</v>
      </c>
      <c r="N107" s="60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96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0</v>
      </c>
      <c r="N108" s="60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97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0</v>
      </c>
      <c r="N109" s="60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98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0</v>
      </c>
      <c r="N110" s="60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99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0</v>
      </c>
      <c r="N111" s="60"/>
      <c r="O111" s="23">
        <v>0</v>
      </c>
      <c r="P111" s="23">
        <v>0</v>
      </c>
      <c r="Q111" s="23">
        <f t="shared" si="3"/>
        <v>0</v>
      </c>
    </row>
    <row r="112" spans="1:17" ht="21" customHeight="1" x14ac:dyDescent="0.25">
      <c r="A112" s="14">
        <v>100</v>
      </c>
      <c r="B112" s="24"/>
      <c r="C112" s="136"/>
      <c r="D112" s="136"/>
      <c r="E112" s="136"/>
      <c r="F112" s="136"/>
      <c r="G112" s="136"/>
      <c r="H112" s="136"/>
      <c r="I112" s="136"/>
      <c r="J112" s="136"/>
      <c r="K112" s="23"/>
      <c r="L112" s="23"/>
      <c r="M112" s="23">
        <f t="shared" si="2"/>
        <v>0</v>
      </c>
      <c r="N112" s="60"/>
      <c r="O112" s="23">
        <v>0</v>
      </c>
      <c r="P112" s="23">
        <v>0</v>
      </c>
      <c r="Q112" s="23">
        <f t="shared" si="3"/>
        <v>0</v>
      </c>
    </row>
  </sheetData>
  <mergeCells count="112">
    <mergeCell ref="O9:O10"/>
    <mergeCell ref="P9:P10"/>
    <mergeCell ref="Q9:Q10"/>
    <mergeCell ref="O11:Q11"/>
    <mergeCell ref="K11:M11"/>
    <mergeCell ref="K3:Q7"/>
    <mergeCell ref="C108:J108"/>
    <mergeCell ref="C109:J109"/>
    <mergeCell ref="C110:J110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111:J111"/>
    <mergeCell ref="C112:J112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22:J22"/>
    <mergeCell ref="C23:J23"/>
    <mergeCell ref="C12:J12"/>
    <mergeCell ref="C13:J13"/>
    <mergeCell ref="C14:J14"/>
    <mergeCell ref="C15:J15"/>
    <mergeCell ref="C16:J16"/>
    <mergeCell ref="C17:J17"/>
    <mergeCell ref="C30:J30"/>
    <mergeCell ref="J3:J7"/>
    <mergeCell ref="A9:B10"/>
    <mergeCell ref="K9:K10"/>
    <mergeCell ref="L9:L10"/>
    <mergeCell ref="M9:M10"/>
    <mergeCell ref="C18:J18"/>
    <mergeCell ref="C19:J19"/>
    <mergeCell ref="C20:J20"/>
    <mergeCell ref="C21:J21"/>
  </mergeCells>
  <hyperlinks>
    <hyperlink ref="A9:B10" location="كشف!A1" display="الكشف" xr:uid="{B850B4A0-8E9B-4B14-BF85-7222B7DACE86}"/>
  </hyperlinks>
  <pageMargins left="0" right="0" top="0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F425-6636-4002-984A-C485A0D22901}">
  <sheetPr>
    <tabColor theme="4" tint="0.59999389629810485"/>
  </sheetPr>
  <dimension ref="A1:Q111"/>
  <sheetViews>
    <sheetView rightToLeft="1" zoomScale="80" zoomScaleNormal="80" workbookViewId="0">
      <pane ySplit="11" topLeftCell="A22" activePane="bottomLeft" state="frozen"/>
      <selection activeCell="A8" sqref="A8:B9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88</v>
      </c>
      <c r="D2" s="2" t="s">
        <v>6</v>
      </c>
      <c r="E2" s="7" t="s">
        <v>89</v>
      </c>
      <c r="F2" s="8"/>
      <c r="G2" s="2" t="s">
        <v>3</v>
      </c>
      <c r="H2" s="6" t="s">
        <v>87</v>
      </c>
      <c r="I2" s="9"/>
      <c r="J2" s="120" t="s">
        <v>4</v>
      </c>
      <c r="K2" s="151" t="s">
        <v>91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2036474902</v>
      </c>
      <c r="D4" s="2" t="s">
        <v>304</v>
      </c>
      <c r="E4" s="21">
        <v>45071</v>
      </c>
      <c r="F4" s="9"/>
      <c r="G4" s="2" t="s">
        <v>5</v>
      </c>
      <c r="H4" s="6" t="s">
        <v>90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>
        <v>0</v>
      </c>
      <c r="D6" s="2" t="s">
        <v>8</v>
      </c>
      <c r="E6" s="26">
        <v>500</v>
      </c>
      <c r="F6" s="9"/>
      <c r="G6" s="4" t="s">
        <v>14</v>
      </c>
      <c r="H6" s="21">
        <v>45897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17200</v>
      </c>
      <c r="L8" s="125">
        <f>SUM(L12:L111)</f>
        <v>17200</v>
      </c>
      <c r="M8" s="127">
        <f>K8-L8</f>
        <v>0</v>
      </c>
      <c r="N8" s="56"/>
      <c r="O8" s="143">
        <f>SUM(O12:O111)</f>
        <v>37000</v>
      </c>
      <c r="P8" s="143">
        <f>SUM(P12:P111)</f>
        <v>44000</v>
      </c>
      <c r="Q8" s="143">
        <f>O8-P8</f>
        <v>-7000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44608</v>
      </c>
      <c r="C12" s="136" t="s">
        <v>92</v>
      </c>
      <c r="D12" s="136"/>
      <c r="E12" s="136"/>
      <c r="F12" s="136"/>
      <c r="G12" s="136"/>
      <c r="H12" s="136"/>
      <c r="I12" s="136"/>
      <c r="J12" s="136"/>
      <c r="K12" s="23">
        <v>6000</v>
      </c>
      <c r="L12" s="23">
        <v>6000</v>
      </c>
      <c r="M12" s="23">
        <f>K12-L12</f>
        <v>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93</v>
      </c>
      <c r="D13" s="136"/>
      <c r="E13" s="136"/>
      <c r="F13" s="136"/>
      <c r="G13" s="136"/>
      <c r="H13" s="136"/>
      <c r="I13" s="136"/>
      <c r="J13" s="136"/>
      <c r="K13" s="23">
        <v>10700</v>
      </c>
      <c r="L13" s="23">
        <v>10700</v>
      </c>
      <c r="M13" s="23">
        <f>K13-L13+M12</f>
        <v>0</v>
      </c>
      <c r="N13" s="60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94</v>
      </c>
      <c r="D14" s="136"/>
      <c r="E14" s="136"/>
      <c r="F14" s="136"/>
      <c r="G14" s="136"/>
      <c r="H14" s="136"/>
      <c r="I14" s="136"/>
      <c r="J14" s="136"/>
      <c r="K14" s="23">
        <v>500</v>
      </c>
      <c r="L14" s="23">
        <v>500</v>
      </c>
      <c r="M14" s="23">
        <f t="shared" ref="M14:M77" si="0">K14-L14+M13</f>
        <v>0</v>
      </c>
      <c r="N14" s="60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44718</v>
      </c>
      <c r="C15" s="136" t="s">
        <v>176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0"/>
      <c r="O15" s="23">
        <v>0</v>
      </c>
      <c r="P15" s="23">
        <f>12*1000</f>
        <v>12000</v>
      </c>
      <c r="Q15" s="23">
        <f t="shared" si="1"/>
        <v>-12000</v>
      </c>
    </row>
    <row r="16" spans="1:17" ht="21" customHeight="1" x14ac:dyDescent="0.25">
      <c r="A16" s="14">
        <v>5</v>
      </c>
      <c r="B16" s="24">
        <v>44725</v>
      </c>
      <c r="C16" s="136" t="s">
        <v>174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0"/>
      <c r="O16" s="23">
        <v>3000</v>
      </c>
      <c r="P16" s="23">
        <v>0</v>
      </c>
      <c r="Q16" s="23">
        <f t="shared" si="1"/>
        <v>-9000</v>
      </c>
    </row>
    <row r="17" spans="1:17" ht="21" customHeight="1" x14ac:dyDescent="0.25">
      <c r="A17" s="14">
        <v>6</v>
      </c>
      <c r="B17" s="24">
        <v>44779</v>
      </c>
      <c r="C17" s="136" t="s">
        <v>175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0"/>
      <c r="O17" s="23">
        <v>3000</v>
      </c>
      <c r="P17" s="23">
        <v>0</v>
      </c>
      <c r="Q17" s="23">
        <f t="shared" si="1"/>
        <v>-6000</v>
      </c>
    </row>
    <row r="18" spans="1:17" ht="21" customHeight="1" x14ac:dyDescent="0.25">
      <c r="A18" s="14">
        <v>7</v>
      </c>
      <c r="B18" s="24">
        <v>44879</v>
      </c>
      <c r="C18" s="136" t="s">
        <v>286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0"/>
      <c r="O18" s="23">
        <v>3000</v>
      </c>
      <c r="P18" s="23">
        <v>0</v>
      </c>
      <c r="Q18" s="23">
        <f t="shared" si="1"/>
        <v>-3000</v>
      </c>
    </row>
    <row r="19" spans="1:17" ht="21" customHeight="1" x14ac:dyDescent="0.25">
      <c r="A19" s="14">
        <v>8</v>
      </c>
      <c r="B19" s="24">
        <v>44938</v>
      </c>
      <c r="C19" s="136" t="s">
        <v>326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0"/>
      <c r="O19" s="23">
        <v>3000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45043</v>
      </c>
      <c r="C20" s="136" t="s">
        <v>376</v>
      </c>
      <c r="D20" s="136"/>
      <c r="E20" s="136"/>
      <c r="F20" s="136"/>
      <c r="G20" s="136"/>
      <c r="H20" s="136"/>
      <c r="I20" s="136"/>
      <c r="J20" s="136"/>
      <c r="K20" s="23"/>
      <c r="L20" s="23"/>
      <c r="M20" s="23">
        <f t="shared" si="0"/>
        <v>0</v>
      </c>
      <c r="N20" s="60"/>
      <c r="O20" s="23">
        <v>0</v>
      </c>
      <c r="P20" s="23">
        <v>12000</v>
      </c>
      <c r="Q20" s="23">
        <f t="shared" si="1"/>
        <v>-12000</v>
      </c>
    </row>
    <row r="21" spans="1:17" ht="21" customHeight="1" x14ac:dyDescent="0.25">
      <c r="A21" s="14">
        <v>10</v>
      </c>
      <c r="B21" s="24">
        <v>45043</v>
      </c>
      <c r="C21" s="136" t="s">
        <v>375</v>
      </c>
      <c r="D21" s="136"/>
      <c r="E21" s="136"/>
      <c r="F21" s="136"/>
      <c r="G21" s="136"/>
      <c r="H21" s="136"/>
      <c r="I21" s="136"/>
      <c r="J21" s="136"/>
      <c r="K21" s="23"/>
      <c r="L21" s="23"/>
      <c r="M21" s="23">
        <f t="shared" si="0"/>
        <v>0</v>
      </c>
      <c r="N21" s="60"/>
      <c r="O21" s="23">
        <v>3000</v>
      </c>
      <c r="P21" s="23">
        <v>0</v>
      </c>
      <c r="Q21" s="23">
        <f t="shared" si="1"/>
        <v>-9000</v>
      </c>
    </row>
    <row r="22" spans="1:17" ht="21" customHeight="1" x14ac:dyDescent="0.25">
      <c r="A22" s="14">
        <v>11</v>
      </c>
      <c r="B22" s="24">
        <v>45132</v>
      </c>
      <c r="C22" s="136" t="s">
        <v>424</v>
      </c>
      <c r="D22" s="136"/>
      <c r="E22" s="136"/>
      <c r="F22" s="136"/>
      <c r="G22" s="136"/>
      <c r="H22" s="136"/>
      <c r="I22" s="136"/>
      <c r="J22" s="136"/>
      <c r="K22" s="23"/>
      <c r="L22" s="23"/>
      <c r="M22" s="23">
        <f t="shared" si="0"/>
        <v>0</v>
      </c>
      <c r="N22" s="60"/>
      <c r="O22" s="23">
        <v>3000</v>
      </c>
      <c r="P22" s="23">
        <v>0</v>
      </c>
      <c r="Q22" s="23">
        <f t="shared" si="1"/>
        <v>-6000</v>
      </c>
    </row>
    <row r="23" spans="1:17" ht="21" customHeight="1" x14ac:dyDescent="0.25">
      <c r="A23" s="14">
        <v>12</v>
      </c>
      <c r="B23" s="24">
        <v>45221</v>
      </c>
      <c r="C23" s="136" t="s">
        <v>504</v>
      </c>
      <c r="D23" s="136"/>
      <c r="E23" s="136"/>
      <c r="F23" s="136"/>
      <c r="G23" s="136"/>
      <c r="H23" s="136"/>
      <c r="I23" s="136"/>
      <c r="J23" s="136"/>
      <c r="K23" s="23"/>
      <c r="L23" s="23"/>
      <c r="M23" s="23">
        <f t="shared" si="0"/>
        <v>0</v>
      </c>
      <c r="N23" s="60"/>
      <c r="O23" s="23">
        <v>3000</v>
      </c>
      <c r="P23" s="23">
        <v>0</v>
      </c>
      <c r="Q23" s="23">
        <f t="shared" si="1"/>
        <v>-3000</v>
      </c>
    </row>
    <row r="24" spans="1:17" ht="21" customHeight="1" x14ac:dyDescent="0.25">
      <c r="A24" s="14">
        <v>13</v>
      </c>
      <c r="B24" s="24">
        <v>45308</v>
      </c>
      <c r="C24" s="136" t="s">
        <v>505</v>
      </c>
      <c r="D24" s="136"/>
      <c r="E24" s="136"/>
      <c r="F24" s="136"/>
      <c r="G24" s="136"/>
      <c r="H24" s="136"/>
      <c r="I24" s="136"/>
      <c r="J24" s="136"/>
      <c r="K24" s="23"/>
      <c r="L24" s="23"/>
      <c r="M24" s="23">
        <f t="shared" si="0"/>
        <v>0</v>
      </c>
      <c r="N24" s="60"/>
      <c r="O24" s="23">
        <v>3000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>
        <v>45308</v>
      </c>
      <c r="C25" s="136" t="s">
        <v>506</v>
      </c>
      <c r="D25" s="136"/>
      <c r="E25" s="136"/>
      <c r="F25" s="136"/>
      <c r="G25" s="136"/>
      <c r="H25" s="136"/>
      <c r="I25" s="136"/>
      <c r="J25" s="136"/>
      <c r="K25" s="23"/>
      <c r="L25" s="23"/>
      <c r="M25" s="23">
        <f t="shared" si="0"/>
        <v>0</v>
      </c>
      <c r="N25" s="60"/>
      <c r="O25" s="23">
        <v>0</v>
      </c>
      <c r="P25" s="23">
        <f>12*1000</f>
        <v>12000</v>
      </c>
      <c r="Q25" s="23">
        <f t="shared" si="1"/>
        <v>-12000</v>
      </c>
    </row>
    <row r="26" spans="1:17" ht="21" customHeight="1" x14ac:dyDescent="0.25">
      <c r="A26" s="14">
        <v>15</v>
      </c>
      <c r="B26" s="24">
        <v>45420</v>
      </c>
      <c r="C26" s="136" t="s">
        <v>561</v>
      </c>
      <c r="D26" s="136"/>
      <c r="E26" s="136"/>
      <c r="F26" s="136"/>
      <c r="G26" s="136"/>
      <c r="H26" s="136"/>
      <c r="I26" s="136"/>
      <c r="J26" s="136"/>
      <c r="K26" s="23"/>
      <c r="L26" s="23"/>
      <c r="M26" s="23">
        <f t="shared" si="0"/>
        <v>0</v>
      </c>
      <c r="N26" s="60"/>
      <c r="O26" s="23">
        <v>3000</v>
      </c>
      <c r="P26" s="23">
        <v>0</v>
      </c>
      <c r="Q26" s="23">
        <f t="shared" si="1"/>
        <v>-9000</v>
      </c>
    </row>
    <row r="27" spans="1:17" ht="21" customHeight="1" x14ac:dyDescent="0.25">
      <c r="A27" s="14">
        <v>16</v>
      </c>
      <c r="B27" s="24">
        <v>45499</v>
      </c>
      <c r="C27" s="136" t="s">
        <v>717</v>
      </c>
      <c r="D27" s="136"/>
      <c r="E27" s="136"/>
      <c r="F27" s="136"/>
      <c r="G27" s="136"/>
      <c r="H27" s="136"/>
      <c r="I27" s="136"/>
      <c r="J27" s="136"/>
      <c r="K27" s="23"/>
      <c r="L27" s="23"/>
      <c r="M27" s="23">
        <f t="shared" si="0"/>
        <v>0</v>
      </c>
      <c r="N27" s="60"/>
      <c r="O27" s="23">
        <v>3000</v>
      </c>
      <c r="P27" s="23">
        <v>0</v>
      </c>
      <c r="Q27" s="23">
        <f t="shared" si="1"/>
        <v>-6000</v>
      </c>
    </row>
    <row r="28" spans="1:17" ht="21" customHeight="1" x14ac:dyDescent="0.25">
      <c r="A28" s="14">
        <v>17</v>
      </c>
      <c r="B28" s="24">
        <v>45734</v>
      </c>
      <c r="C28" s="136" t="s">
        <v>844</v>
      </c>
      <c r="D28" s="136"/>
      <c r="E28" s="136"/>
      <c r="F28" s="136"/>
      <c r="G28" s="136"/>
      <c r="H28" s="136"/>
      <c r="I28" s="136"/>
      <c r="J28" s="136"/>
      <c r="K28" s="23"/>
      <c r="L28" s="23"/>
      <c r="M28" s="23">
        <f t="shared" si="0"/>
        <v>0</v>
      </c>
      <c r="N28" s="60"/>
      <c r="O28" s="23">
        <v>0</v>
      </c>
      <c r="P28" s="23">
        <v>2000</v>
      </c>
      <c r="Q28" s="23">
        <f>O28-P28+Q27+4000</f>
        <v>-4000</v>
      </c>
    </row>
    <row r="29" spans="1:17" ht="21" customHeight="1" x14ac:dyDescent="0.25">
      <c r="A29" s="14">
        <v>18</v>
      </c>
      <c r="B29" s="24">
        <v>45734</v>
      </c>
      <c r="C29" s="136" t="s">
        <v>843</v>
      </c>
      <c r="D29" s="136"/>
      <c r="E29" s="136"/>
      <c r="F29" s="136"/>
      <c r="G29" s="136"/>
      <c r="H29" s="136"/>
      <c r="I29" s="136"/>
      <c r="J29" s="136"/>
      <c r="K29" s="23"/>
      <c r="L29" s="23"/>
      <c r="M29" s="23">
        <f t="shared" si="0"/>
        <v>0</v>
      </c>
      <c r="N29" s="60"/>
      <c r="O29" s="23">
        <v>4000</v>
      </c>
      <c r="P29" s="23">
        <v>0</v>
      </c>
      <c r="Q29" s="23">
        <f>O29-P29+Q28</f>
        <v>0</v>
      </c>
    </row>
    <row r="30" spans="1:17" ht="21" customHeight="1" x14ac:dyDescent="0.25">
      <c r="A30" s="14">
        <v>19</v>
      </c>
      <c r="B30" s="24">
        <v>45869</v>
      </c>
      <c r="C30" s="136" t="s">
        <v>981</v>
      </c>
      <c r="D30" s="136"/>
      <c r="E30" s="136"/>
      <c r="F30" s="136"/>
      <c r="G30" s="136"/>
      <c r="H30" s="136"/>
      <c r="I30" s="136"/>
      <c r="J30" s="136"/>
      <c r="K30" s="23"/>
      <c r="L30" s="23"/>
      <c r="M30" s="23">
        <f t="shared" si="0"/>
        <v>0</v>
      </c>
      <c r="N30" s="60"/>
      <c r="O30" s="23">
        <v>0</v>
      </c>
      <c r="P30" s="23">
        <f>12*500</f>
        <v>6000</v>
      </c>
      <c r="Q30" s="23">
        <f t="shared" si="1"/>
        <v>-6000</v>
      </c>
    </row>
    <row r="31" spans="1:17" ht="21" customHeight="1" x14ac:dyDescent="0.25">
      <c r="A31" s="14">
        <v>20</v>
      </c>
      <c r="B31" s="24">
        <v>45869</v>
      </c>
      <c r="C31" s="136" t="s">
        <v>982</v>
      </c>
      <c r="D31" s="136"/>
      <c r="E31" s="136"/>
      <c r="F31" s="136"/>
      <c r="G31" s="136"/>
      <c r="H31" s="136"/>
      <c r="I31" s="136"/>
      <c r="J31" s="136"/>
      <c r="K31" s="23"/>
      <c r="L31" s="23"/>
      <c r="M31" s="23">
        <f t="shared" si="0"/>
        <v>0</v>
      </c>
      <c r="N31" s="60"/>
      <c r="O31" s="23">
        <v>1500</v>
      </c>
      <c r="P31" s="23">
        <v>0</v>
      </c>
      <c r="Q31" s="23">
        <f t="shared" si="1"/>
        <v>-4500</v>
      </c>
    </row>
    <row r="32" spans="1:17" ht="21" customHeight="1" x14ac:dyDescent="0.25">
      <c r="A32" s="14">
        <v>21</v>
      </c>
      <c r="B32" s="24">
        <v>45871</v>
      </c>
      <c r="C32" s="136" t="s">
        <v>983</v>
      </c>
      <c r="D32" s="136"/>
      <c r="E32" s="136"/>
      <c r="F32" s="136"/>
      <c r="G32" s="136"/>
      <c r="H32" s="136"/>
      <c r="I32" s="136"/>
      <c r="J32" s="136"/>
      <c r="K32" s="23"/>
      <c r="L32" s="23"/>
      <c r="M32" s="23">
        <f t="shared" si="0"/>
        <v>0</v>
      </c>
      <c r="N32" s="60"/>
      <c r="O32" s="23">
        <v>1500</v>
      </c>
      <c r="P32" s="23">
        <v>0</v>
      </c>
      <c r="Q32" s="23">
        <f t="shared" si="1"/>
        <v>-3000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/>
      <c r="L33" s="23"/>
      <c r="M33" s="23">
        <f t="shared" si="0"/>
        <v>0</v>
      </c>
      <c r="N33" s="60"/>
      <c r="O33" s="23">
        <v>0</v>
      </c>
      <c r="P33" s="23">
        <v>0</v>
      </c>
      <c r="Q33" s="23">
        <f t="shared" si="1"/>
        <v>-3000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/>
      <c r="L34" s="23"/>
      <c r="M34" s="23">
        <f t="shared" si="0"/>
        <v>0</v>
      </c>
      <c r="N34" s="60"/>
      <c r="O34" s="23">
        <v>0</v>
      </c>
      <c r="P34" s="23">
        <v>0</v>
      </c>
      <c r="Q34" s="23">
        <f t="shared" si="1"/>
        <v>-3000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/>
      <c r="L35" s="23"/>
      <c r="M35" s="23">
        <f t="shared" si="0"/>
        <v>0</v>
      </c>
      <c r="N35" s="60"/>
      <c r="O35" s="23">
        <v>0</v>
      </c>
      <c r="P35" s="23">
        <v>0</v>
      </c>
      <c r="Q35" s="23">
        <f t="shared" si="1"/>
        <v>-3000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/>
      <c r="L36" s="23"/>
      <c r="M36" s="23">
        <f t="shared" si="0"/>
        <v>0</v>
      </c>
      <c r="N36" s="60"/>
      <c r="O36" s="23">
        <v>0</v>
      </c>
      <c r="P36" s="23">
        <v>0</v>
      </c>
      <c r="Q36" s="23">
        <f t="shared" si="1"/>
        <v>-3000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/>
      <c r="L37" s="23"/>
      <c r="M37" s="23">
        <f t="shared" si="0"/>
        <v>0</v>
      </c>
      <c r="N37" s="60"/>
      <c r="O37" s="23">
        <v>0</v>
      </c>
      <c r="P37" s="23">
        <v>0</v>
      </c>
      <c r="Q37" s="23">
        <f t="shared" si="1"/>
        <v>-3000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/>
      <c r="L38" s="23"/>
      <c r="M38" s="23">
        <f t="shared" si="0"/>
        <v>0</v>
      </c>
      <c r="N38" s="60"/>
      <c r="O38" s="23">
        <v>0</v>
      </c>
      <c r="P38" s="23">
        <v>0</v>
      </c>
      <c r="Q38" s="23">
        <f t="shared" si="1"/>
        <v>-3000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/>
      <c r="L39" s="23"/>
      <c r="M39" s="23">
        <f t="shared" si="0"/>
        <v>0</v>
      </c>
      <c r="N39" s="60"/>
      <c r="O39" s="23">
        <v>0</v>
      </c>
      <c r="P39" s="23">
        <v>0</v>
      </c>
      <c r="Q39" s="23">
        <f t="shared" si="1"/>
        <v>-3000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/>
      <c r="L40" s="23"/>
      <c r="M40" s="23">
        <f t="shared" si="0"/>
        <v>0</v>
      </c>
      <c r="N40" s="60"/>
      <c r="O40" s="23">
        <v>0</v>
      </c>
      <c r="P40" s="23">
        <v>0</v>
      </c>
      <c r="Q40" s="23">
        <f t="shared" si="1"/>
        <v>-3000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/>
      <c r="L41" s="23"/>
      <c r="M41" s="23">
        <f t="shared" si="0"/>
        <v>0</v>
      </c>
      <c r="N41" s="60"/>
      <c r="O41" s="23">
        <v>0</v>
      </c>
      <c r="P41" s="23">
        <v>0</v>
      </c>
      <c r="Q41" s="23">
        <f t="shared" si="1"/>
        <v>-3000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/>
      <c r="L42" s="23"/>
      <c r="M42" s="23">
        <f t="shared" si="0"/>
        <v>0</v>
      </c>
      <c r="N42" s="60"/>
      <c r="O42" s="23">
        <v>0</v>
      </c>
      <c r="P42" s="23">
        <v>0</v>
      </c>
      <c r="Q42" s="23">
        <f t="shared" si="1"/>
        <v>-3000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/>
      <c r="L43" s="23"/>
      <c r="M43" s="23">
        <f t="shared" si="0"/>
        <v>0</v>
      </c>
      <c r="N43" s="60"/>
      <c r="O43" s="23">
        <v>0</v>
      </c>
      <c r="P43" s="23">
        <v>0</v>
      </c>
      <c r="Q43" s="23">
        <f t="shared" si="1"/>
        <v>-3000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/>
      <c r="L44" s="23"/>
      <c r="M44" s="23">
        <f t="shared" si="0"/>
        <v>0</v>
      </c>
      <c r="N44" s="60"/>
      <c r="O44" s="23">
        <v>0</v>
      </c>
      <c r="P44" s="23">
        <v>0</v>
      </c>
      <c r="Q44" s="23">
        <f t="shared" si="1"/>
        <v>-3000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/>
      <c r="L45" s="23"/>
      <c r="M45" s="23">
        <f t="shared" si="0"/>
        <v>0</v>
      </c>
      <c r="N45" s="60"/>
      <c r="O45" s="23">
        <v>0</v>
      </c>
      <c r="P45" s="23">
        <v>0</v>
      </c>
      <c r="Q45" s="23">
        <f t="shared" si="1"/>
        <v>-3000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/>
      <c r="L46" s="23"/>
      <c r="M46" s="23">
        <f t="shared" si="0"/>
        <v>0</v>
      </c>
      <c r="N46" s="60"/>
      <c r="O46" s="23">
        <v>0</v>
      </c>
      <c r="P46" s="23">
        <v>0</v>
      </c>
      <c r="Q46" s="23">
        <f t="shared" si="1"/>
        <v>-3000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/>
      <c r="L47" s="23"/>
      <c r="M47" s="23">
        <f t="shared" si="0"/>
        <v>0</v>
      </c>
      <c r="N47" s="60"/>
      <c r="O47" s="23">
        <v>0</v>
      </c>
      <c r="P47" s="23">
        <v>0</v>
      </c>
      <c r="Q47" s="23">
        <f t="shared" si="1"/>
        <v>-3000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/>
      <c r="L48" s="23"/>
      <c r="M48" s="23">
        <f t="shared" si="0"/>
        <v>0</v>
      </c>
      <c r="N48" s="60"/>
      <c r="O48" s="23">
        <v>0</v>
      </c>
      <c r="P48" s="23">
        <v>0</v>
      </c>
      <c r="Q48" s="23">
        <f t="shared" si="1"/>
        <v>-3000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/>
      <c r="L49" s="23"/>
      <c r="M49" s="23">
        <f t="shared" si="0"/>
        <v>0</v>
      </c>
      <c r="N49" s="60"/>
      <c r="O49" s="23">
        <v>0</v>
      </c>
      <c r="P49" s="23">
        <v>0</v>
      </c>
      <c r="Q49" s="23">
        <f t="shared" si="1"/>
        <v>-3000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/>
      <c r="L50" s="23"/>
      <c r="M50" s="23">
        <f t="shared" si="0"/>
        <v>0</v>
      </c>
      <c r="N50" s="60"/>
      <c r="O50" s="23">
        <v>0</v>
      </c>
      <c r="P50" s="23">
        <v>0</v>
      </c>
      <c r="Q50" s="23">
        <f t="shared" si="1"/>
        <v>-3000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/>
      <c r="L51" s="23"/>
      <c r="M51" s="23">
        <f t="shared" si="0"/>
        <v>0</v>
      </c>
      <c r="N51" s="60"/>
      <c r="O51" s="23">
        <v>0</v>
      </c>
      <c r="P51" s="23">
        <v>0</v>
      </c>
      <c r="Q51" s="23">
        <f t="shared" si="1"/>
        <v>-3000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/>
      <c r="L52" s="23"/>
      <c r="M52" s="23">
        <f t="shared" si="0"/>
        <v>0</v>
      </c>
      <c r="N52" s="60"/>
      <c r="O52" s="23">
        <v>0</v>
      </c>
      <c r="P52" s="23">
        <v>0</v>
      </c>
      <c r="Q52" s="23">
        <f t="shared" si="1"/>
        <v>-3000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/>
      <c r="L53" s="23"/>
      <c r="M53" s="23">
        <f t="shared" si="0"/>
        <v>0</v>
      </c>
      <c r="N53" s="60"/>
      <c r="O53" s="23">
        <v>0</v>
      </c>
      <c r="P53" s="23">
        <v>0</v>
      </c>
      <c r="Q53" s="23">
        <f t="shared" si="1"/>
        <v>-3000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/>
      <c r="L54" s="23"/>
      <c r="M54" s="23">
        <f t="shared" si="0"/>
        <v>0</v>
      </c>
      <c r="N54" s="60"/>
      <c r="O54" s="23">
        <v>0</v>
      </c>
      <c r="P54" s="23">
        <v>0</v>
      </c>
      <c r="Q54" s="23">
        <f t="shared" si="1"/>
        <v>-3000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/>
      <c r="L55" s="23"/>
      <c r="M55" s="23">
        <f t="shared" si="0"/>
        <v>0</v>
      </c>
      <c r="N55" s="60"/>
      <c r="O55" s="23">
        <v>0</v>
      </c>
      <c r="P55" s="23">
        <v>0</v>
      </c>
      <c r="Q55" s="23">
        <f t="shared" si="1"/>
        <v>-3000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0</v>
      </c>
      <c r="N56" s="60"/>
      <c r="O56" s="23">
        <v>0</v>
      </c>
      <c r="P56" s="23">
        <v>0</v>
      </c>
      <c r="Q56" s="23">
        <f t="shared" si="1"/>
        <v>-3000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0</v>
      </c>
      <c r="N57" s="60"/>
      <c r="O57" s="23">
        <v>0</v>
      </c>
      <c r="P57" s="23">
        <v>0</v>
      </c>
      <c r="Q57" s="23">
        <f t="shared" si="1"/>
        <v>-3000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0</v>
      </c>
      <c r="N58" s="60"/>
      <c r="O58" s="23">
        <v>0</v>
      </c>
      <c r="P58" s="23">
        <v>0</v>
      </c>
      <c r="Q58" s="23">
        <f t="shared" si="1"/>
        <v>-3000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/>
      <c r="L59" s="23"/>
      <c r="M59" s="23">
        <f t="shared" si="0"/>
        <v>0</v>
      </c>
      <c r="N59" s="60"/>
      <c r="O59" s="23">
        <v>0</v>
      </c>
      <c r="P59" s="23">
        <v>0</v>
      </c>
      <c r="Q59" s="23">
        <f t="shared" si="1"/>
        <v>-3000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/>
      <c r="L60" s="23"/>
      <c r="M60" s="23">
        <f t="shared" si="0"/>
        <v>0</v>
      </c>
      <c r="N60" s="60"/>
      <c r="O60" s="23">
        <v>0</v>
      </c>
      <c r="P60" s="23">
        <v>0</v>
      </c>
      <c r="Q60" s="23">
        <f t="shared" si="1"/>
        <v>-3000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0</v>
      </c>
      <c r="N61" s="60"/>
      <c r="O61" s="23">
        <v>0</v>
      </c>
      <c r="P61" s="23">
        <v>0</v>
      </c>
      <c r="Q61" s="23">
        <f t="shared" si="1"/>
        <v>-3000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0</v>
      </c>
      <c r="N62" s="60"/>
      <c r="O62" s="23">
        <v>0</v>
      </c>
      <c r="P62" s="23">
        <v>0</v>
      </c>
      <c r="Q62" s="23">
        <f t="shared" si="1"/>
        <v>-3000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0</v>
      </c>
      <c r="N63" s="60"/>
      <c r="O63" s="23">
        <v>0</v>
      </c>
      <c r="P63" s="23">
        <v>0</v>
      </c>
      <c r="Q63" s="23">
        <f t="shared" si="1"/>
        <v>-3000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0</v>
      </c>
      <c r="N64" s="60"/>
      <c r="O64" s="23">
        <v>0</v>
      </c>
      <c r="P64" s="23">
        <v>0</v>
      </c>
      <c r="Q64" s="23">
        <f t="shared" si="1"/>
        <v>-3000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0</v>
      </c>
      <c r="N65" s="60"/>
      <c r="O65" s="23">
        <v>0</v>
      </c>
      <c r="P65" s="23">
        <v>0</v>
      </c>
      <c r="Q65" s="23">
        <f t="shared" si="1"/>
        <v>-3000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0</v>
      </c>
      <c r="N66" s="60"/>
      <c r="O66" s="23">
        <v>0</v>
      </c>
      <c r="P66" s="23">
        <v>0</v>
      </c>
      <c r="Q66" s="23">
        <f t="shared" si="1"/>
        <v>-3000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0</v>
      </c>
      <c r="N67" s="60"/>
      <c r="O67" s="23">
        <v>0</v>
      </c>
      <c r="P67" s="23">
        <v>0</v>
      </c>
      <c r="Q67" s="23">
        <f t="shared" si="1"/>
        <v>-3000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0</v>
      </c>
      <c r="N68" s="60"/>
      <c r="O68" s="23">
        <v>0</v>
      </c>
      <c r="P68" s="23">
        <v>0</v>
      </c>
      <c r="Q68" s="23">
        <f t="shared" si="1"/>
        <v>-3000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0</v>
      </c>
      <c r="N69" s="60"/>
      <c r="O69" s="23">
        <v>0</v>
      </c>
      <c r="P69" s="23">
        <v>0</v>
      </c>
      <c r="Q69" s="23">
        <f t="shared" si="1"/>
        <v>-3000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0</v>
      </c>
      <c r="N70" s="60"/>
      <c r="O70" s="23">
        <v>0</v>
      </c>
      <c r="P70" s="23">
        <v>0</v>
      </c>
      <c r="Q70" s="23">
        <f t="shared" si="1"/>
        <v>-3000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0</v>
      </c>
      <c r="N71" s="60"/>
      <c r="O71" s="23">
        <v>0</v>
      </c>
      <c r="P71" s="23">
        <v>0</v>
      </c>
      <c r="Q71" s="23">
        <f t="shared" si="1"/>
        <v>-3000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0</v>
      </c>
      <c r="N72" s="60"/>
      <c r="O72" s="23">
        <v>0</v>
      </c>
      <c r="P72" s="23">
        <v>0</v>
      </c>
      <c r="Q72" s="23">
        <f t="shared" si="1"/>
        <v>-3000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0</v>
      </c>
      <c r="N73" s="60"/>
      <c r="O73" s="23">
        <v>0</v>
      </c>
      <c r="P73" s="23">
        <v>0</v>
      </c>
      <c r="Q73" s="23">
        <f t="shared" si="1"/>
        <v>-3000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0</v>
      </c>
      <c r="N74" s="60"/>
      <c r="O74" s="23">
        <v>0</v>
      </c>
      <c r="P74" s="23">
        <v>0</v>
      </c>
      <c r="Q74" s="23">
        <f t="shared" si="1"/>
        <v>-3000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0</v>
      </c>
      <c r="N75" s="60"/>
      <c r="O75" s="23">
        <v>0</v>
      </c>
      <c r="P75" s="23">
        <v>0</v>
      </c>
      <c r="Q75" s="23">
        <f t="shared" si="1"/>
        <v>-3000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0</v>
      </c>
      <c r="N76" s="60"/>
      <c r="O76" s="23">
        <v>0</v>
      </c>
      <c r="P76" s="23">
        <v>0</v>
      </c>
      <c r="Q76" s="23">
        <f t="shared" si="1"/>
        <v>-3000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0</v>
      </c>
      <c r="N77" s="60"/>
      <c r="O77" s="23">
        <v>0</v>
      </c>
      <c r="P77" s="23">
        <v>0</v>
      </c>
      <c r="Q77" s="23">
        <f t="shared" si="1"/>
        <v>-3000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ref="M78:M111" si="2">K78-L78+M77</f>
        <v>0</v>
      </c>
      <c r="N78" s="60"/>
      <c r="O78" s="23">
        <v>0</v>
      </c>
      <c r="P78" s="23">
        <v>0</v>
      </c>
      <c r="Q78" s="23">
        <f t="shared" ref="Q78:Q111" si="3">O78-P78+Q77</f>
        <v>-3000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0</v>
      </c>
      <c r="N79" s="60"/>
      <c r="O79" s="23">
        <v>0</v>
      </c>
      <c r="P79" s="23">
        <v>0</v>
      </c>
      <c r="Q79" s="23">
        <f t="shared" si="3"/>
        <v>-3000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0</v>
      </c>
      <c r="N80" s="60"/>
      <c r="O80" s="23">
        <v>0</v>
      </c>
      <c r="P80" s="23">
        <v>0</v>
      </c>
      <c r="Q80" s="23">
        <f t="shared" si="3"/>
        <v>-3000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0</v>
      </c>
      <c r="N81" s="60"/>
      <c r="O81" s="23">
        <v>0</v>
      </c>
      <c r="P81" s="23">
        <v>0</v>
      </c>
      <c r="Q81" s="23">
        <f t="shared" si="3"/>
        <v>-3000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0</v>
      </c>
      <c r="N82" s="60"/>
      <c r="O82" s="23">
        <v>0</v>
      </c>
      <c r="P82" s="23">
        <v>0</v>
      </c>
      <c r="Q82" s="23">
        <f t="shared" si="3"/>
        <v>-3000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0</v>
      </c>
      <c r="N83" s="60"/>
      <c r="O83" s="23">
        <v>0</v>
      </c>
      <c r="P83" s="23">
        <v>0</v>
      </c>
      <c r="Q83" s="23">
        <f t="shared" si="3"/>
        <v>-3000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0</v>
      </c>
      <c r="N84" s="60"/>
      <c r="O84" s="23">
        <v>0</v>
      </c>
      <c r="P84" s="23">
        <v>0</v>
      </c>
      <c r="Q84" s="23">
        <f t="shared" si="3"/>
        <v>-3000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0</v>
      </c>
      <c r="N85" s="60"/>
      <c r="O85" s="23">
        <v>0</v>
      </c>
      <c r="P85" s="23">
        <v>0</v>
      </c>
      <c r="Q85" s="23">
        <f t="shared" si="3"/>
        <v>-3000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0</v>
      </c>
      <c r="N86" s="60"/>
      <c r="O86" s="23">
        <v>0</v>
      </c>
      <c r="P86" s="23">
        <v>0</v>
      </c>
      <c r="Q86" s="23">
        <f t="shared" si="3"/>
        <v>-3000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0</v>
      </c>
      <c r="N87" s="60"/>
      <c r="O87" s="23">
        <v>0</v>
      </c>
      <c r="P87" s="23">
        <v>0</v>
      </c>
      <c r="Q87" s="23">
        <f t="shared" si="3"/>
        <v>-3000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0</v>
      </c>
      <c r="N88" s="60"/>
      <c r="O88" s="23">
        <v>0</v>
      </c>
      <c r="P88" s="23">
        <v>0</v>
      </c>
      <c r="Q88" s="23">
        <f t="shared" si="3"/>
        <v>-3000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0</v>
      </c>
      <c r="N89" s="60"/>
      <c r="O89" s="23">
        <v>0</v>
      </c>
      <c r="P89" s="23">
        <v>0</v>
      </c>
      <c r="Q89" s="23">
        <f t="shared" si="3"/>
        <v>-3000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0</v>
      </c>
      <c r="N90" s="60"/>
      <c r="O90" s="23">
        <v>0</v>
      </c>
      <c r="P90" s="23">
        <v>0</v>
      </c>
      <c r="Q90" s="23">
        <f t="shared" si="3"/>
        <v>-3000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0</v>
      </c>
      <c r="N91" s="60"/>
      <c r="O91" s="23">
        <v>0</v>
      </c>
      <c r="P91" s="23">
        <v>0</v>
      </c>
      <c r="Q91" s="23">
        <f t="shared" si="3"/>
        <v>-3000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0</v>
      </c>
      <c r="N92" s="60"/>
      <c r="O92" s="23">
        <v>0</v>
      </c>
      <c r="P92" s="23">
        <v>0</v>
      </c>
      <c r="Q92" s="23">
        <f t="shared" si="3"/>
        <v>-3000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0</v>
      </c>
      <c r="N93" s="60"/>
      <c r="O93" s="23">
        <v>0</v>
      </c>
      <c r="P93" s="23">
        <v>0</v>
      </c>
      <c r="Q93" s="23">
        <f t="shared" si="3"/>
        <v>-3000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0</v>
      </c>
      <c r="N94" s="60"/>
      <c r="O94" s="23">
        <v>0</v>
      </c>
      <c r="P94" s="23">
        <v>0</v>
      </c>
      <c r="Q94" s="23">
        <f t="shared" si="3"/>
        <v>-3000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0</v>
      </c>
      <c r="N95" s="60"/>
      <c r="O95" s="23">
        <v>0</v>
      </c>
      <c r="P95" s="23">
        <v>0</v>
      </c>
      <c r="Q95" s="23">
        <f t="shared" si="3"/>
        <v>-3000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0</v>
      </c>
      <c r="N96" s="60"/>
      <c r="O96" s="23">
        <v>0</v>
      </c>
      <c r="P96" s="23">
        <v>0</v>
      </c>
      <c r="Q96" s="23">
        <f t="shared" si="3"/>
        <v>-3000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0</v>
      </c>
      <c r="N97" s="60"/>
      <c r="O97" s="23">
        <v>0</v>
      </c>
      <c r="P97" s="23">
        <v>0</v>
      </c>
      <c r="Q97" s="23">
        <f t="shared" si="3"/>
        <v>-3000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0</v>
      </c>
      <c r="N98" s="60"/>
      <c r="O98" s="23">
        <v>0</v>
      </c>
      <c r="P98" s="23">
        <v>0</v>
      </c>
      <c r="Q98" s="23">
        <f t="shared" si="3"/>
        <v>-3000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0</v>
      </c>
      <c r="N99" s="60"/>
      <c r="O99" s="23">
        <v>0</v>
      </c>
      <c r="P99" s="23">
        <v>0</v>
      </c>
      <c r="Q99" s="23">
        <f t="shared" si="3"/>
        <v>-3000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0</v>
      </c>
      <c r="N100" s="60"/>
      <c r="O100" s="23">
        <v>0</v>
      </c>
      <c r="P100" s="23">
        <v>0</v>
      </c>
      <c r="Q100" s="23">
        <f t="shared" si="3"/>
        <v>-3000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0</v>
      </c>
      <c r="N101" s="60"/>
      <c r="O101" s="23">
        <v>0</v>
      </c>
      <c r="P101" s="23">
        <v>0</v>
      </c>
      <c r="Q101" s="23">
        <f t="shared" si="3"/>
        <v>-3000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0</v>
      </c>
      <c r="N102" s="60"/>
      <c r="O102" s="23">
        <v>0</v>
      </c>
      <c r="P102" s="23">
        <v>0</v>
      </c>
      <c r="Q102" s="23">
        <f t="shared" si="3"/>
        <v>-3000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0</v>
      </c>
      <c r="N103" s="60"/>
      <c r="O103" s="23">
        <v>0</v>
      </c>
      <c r="P103" s="23">
        <v>0</v>
      </c>
      <c r="Q103" s="23">
        <f t="shared" si="3"/>
        <v>-3000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0</v>
      </c>
      <c r="N104" s="60"/>
      <c r="O104" s="23">
        <v>0</v>
      </c>
      <c r="P104" s="23">
        <v>0</v>
      </c>
      <c r="Q104" s="23">
        <f t="shared" si="3"/>
        <v>-3000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0</v>
      </c>
      <c r="N105" s="60"/>
      <c r="O105" s="23">
        <v>0</v>
      </c>
      <c r="P105" s="23">
        <v>0</v>
      </c>
      <c r="Q105" s="23">
        <f t="shared" si="3"/>
        <v>-3000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0</v>
      </c>
      <c r="N106" s="60"/>
      <c r="O106" s="23">
        <v>0</v>
      </c>
      <c r="P106" s="23">
        <v>0</v>
      </c>
      <c r="Q106" s="23">
        <f t="shared" si="3"/>
        <v>-3000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0</v>
      </c>
      <c r="N107" s="60"/>
      <c r="O107" s="23">
        <v>0</v>
      </c>
      <c r="P107" s="23">
        <v>0</v>
      </c>
      <c r="Q107" s="23">
        <f t="shared" si="3"/>
        <v>-3000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0</v>
      </c>
      <c r="N108" s="60"/>
      <c r="O108" s="23">
        <v>0</v>
      </c>
      <c r="P108" s="23">
        <v>0</v>
      </c>
      <c r="Q108" s="23">
        <f t="shared" si="3"/>
        <v>-3000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0</v>
      </c>
      <c r="N109" s="60"/>
      <c r="O109" s="23">
        <v>0</v>
      </c>
      <c r="P109" s="23">
        <v>0</v>
      </c>
      <c r="Q109" s="23">
        <f t="shared" si="3"/>
        <v>-3000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0</v>
      </c>
      <c r="N110" s="60"/>
      <c r="O110" s="23">
        <v>0</v>
      </c>
      <c r="P110" s="23">
        <v>0</v>
      </c>
      <c r="Q110" s="23">
        <f t="shared" si="3"/>
        <v>-3000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0</v>
      </c>
      <c r="N111" s="60"/>
      <c r="O111" s="23">
        <v>0</v>
      </c>
      <c r="P111" s="23">
        <v>0</v>
      </c>
      <c r="Q111" s="23">
        <f t="shared" si="3"/>
        <v>-3000</v>
      </c>
    </row>
  </sheetData>
  <mergeCells count="112">
    <mergeCell ref="O8:O9"/>
    <mergeCell ref="P8:P9"/>
    <mergeCell ref="Q8:Q9"/>
    <mergeCell ref="O10:Q10"/>
    <mergeCell ref="K10:M10"/>
    <mergeCell ref="K2:Q6"/>
    <mergeCell ref="C107:J107"/>
    <mergeCell ref="C108:J108"/>
    <mergeCell ref="C109:J109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1:J21"/>
    <mergeCell ref="C22:J22"/>
    <mergeCell ref="C11:J11"/>
    <mergeCell ref="C12:J12"/>
    <mergeCell ref="C13:J13"/>
    <mergeCell ref="C14:J14"/>
    <mergeCell ref="C15:J15"/>
    <mergeCell ref="C16:J16"/>
    <mergeCell ref="C29:J29"/>
    <mergeCell ref="J2:J6"/>
    <mergeCell ref="A8:B9"/>
    <mergeCell ref="K8:K9"/>
    <mergeCell ref="L8:L9"/>
    <mergeCell ref="M8:M9"/>
    <mergeCell ref="C17:J17"/>
    <mergeCell ref="C18:J18"/>
    <mergeCell ref="C19:J19"/>
    <mergeCell ref="C20:J20"/>
  </mergeCells>
  <hyperlinks>
    <hyperlink ref="A8:B9" location="كشف!A1" display="الكشف" xr:uid="{09A6C85C-82CB-4859-8A04-CABA765A39DA}"/>
  </hyperlinks>
  <pageMargins left="0" right="0" top="0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7C45-0ADD-4587-AB4E-A8307B6699C8}">
  <sheetPr>
    <tabColor theme="4" tint="0.59999389629810485"/>
  </sheetPr>
  <dimension ref="A1:Q111"/>
  <sheetViews>
    <sheetView rightToLeft="1" zoomScale="80" zoomScaleNormal="80" workbookViewId="0">
      <pane ySplit="11" topLeftCell="A55" activePane="bottomLeft" state="frozen"/>
      <selection activeCell="A8" sqref="A8:B9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59765625" style="1" bestFit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95</v>
      </c>
      <c r="D2" s="2" t="s">
        <v>6</v>
      </c>
      <c r="E2" s="7" t="s">
        <v>96</v>
      </c>
      <c r="F2" s="8"/>
      <c r="G2" s="2" t="s">
        <v>3</v>
      </c>
      <c r="H2" s="42" t="s">
        <v>97</v>
      </c>
      <c r="I2" s="9"/>
      <c r="J2" s="120" t="s">
        <v>4</v>
      </c>
      <c r="K2" s="151" t="s">
        <v>98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2310964073</v>
      </c>
      <c r="D4" s="2" t="s">
        <v>304</v>
      </c>
      <c r="E4" s="21">
        <v>45067</v>
      </c>
      <c r="F4" s="9"/>
      <c r="G4" s="2" t="s">
        <v>5</v>
      </c>
      <c r="H4" s="6" t="s">
        <v>86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>
        <v>3228</v>
      </c>
      <c r="D6" s="2" t="s">
        <v>8</v>
      </c>
      <c r="E6" s="26">
        <v>0</v>
      </c>
      <c r="F6" s="9"/>
      <c r="G6" s="4" t="s">
        <v>14</v>
      </c>
      <c r="H6" s="21">
        <v>44624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69700</v>
      </c>
      <c r="L8" s="125">
        <f>SUM(L12:L111)</f>
        <v>69643</v>
      </c>
      <c r="M8" s="127">
        <f>K8-L8</f>
        <v>57</v>
      </c>
      <c r="N8" s="56"/>
      <c r="O8" s="143">
        <f>SUM(O12:O111)</f>
        <v>0</v>
      </c>
      <c r="P8" s="143">
        <f>SUM(P12:P111)</f>
        <v>33600</v>
      </c>
      <c r="Q8" s="143">
        <f>O8-P8</f>
        <v>-33600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17">
        <v>44651</v>
      </c>
      <c r="C12" s="130" t="s">
        <v>557</v>
      </c>
      <c r="D12" s="131"/>
      <c r="E12" s="131"/>
      <c r="F12" s="131"/>
      <c r="G12" s="131"/>
      <c r="H12" s="131"/>
      <c r="I12" s="131"/>
      <c r="J12" s="132"/>
      <c r="K12" s="23">
        <v>0</v>
      </c>
      <c r="L12" s="23">
        <v>2100</v>
      </c>
      <c r="M12" s="23">
        <f>K12-L12</f>
        <v>-2100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44651</v>
      </c>
      <c r="C13" s="136" t="s">
        <v>117</v>
      </c>
      <c r="D13" s="136"/>
      <c r="E13" s="136"/>
      <c r="F13" s="136"/>
      <c r="G13" s="136"/>
      <c r="H13" s="136"/>
      <c r="I13" s="136"/>
      <c r="J13" s="136"/>
      <c r="K13" s="23">
        <v>500</v>
      </c>
      <c r="L13" s="23">
        <v>0</v>
      </c>
      <c r="M13" s="23">
        <f>K13-L13+M12</f>
        <v>-1600</v>
      </c>
      <c r="N13" s="60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44685</v>
      </c>
      <c r="C14" s="136" t="s">
        <v>118</v>
      </c>
      <c r="D14" s="136"/>
      <c r="E14" s="136"/>
      <c r="F14" s="136"/>
      <c r="G14" s="136"/>
      <c r="H14" s="136"/>
      <c r="I14" s="136"/>
      <c r="J14" s="136"/>
      <c r="K14" s="23">
        <v>2500</v>
      </c>
      <c r="L14" s="23">
        <v>0</v>
      </c>
      <c r="M14" s="23">
        <f t="shared" ref="M14:M77" si="0">K14-L14+M13</f>
        <v>900</v>
      </c>
      <c r="N14" s="60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44709</v>
      </c>
      <c r="C15" s="136" t="s">
        <v>115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1000</v>
      </c>
      <c r="M15" s="23">
        <f t="shared" si="0"/>
        <v>-100</v>
      </c>
      <c r="N15" s="60"/>
      <c r="O15" s="23"/>
      <c r="P15" s="23"/>
      <c r="Q15" s="23">
        <f t="shared" si="1"/>
        <v>0</v>
      </c>
    </row>
    <row r="16" spans="1:17" ht="21" customHeight="1" x14ac:dyDescent="0.25">
      <c r="A16" s="14">
        <v>5</v>
      </c>
      <c r="B16" s="24">
        <v>44713</v>
      </c>
      <c r="C16" s="136" t="s">
        <v>119</v>
      </c>
      <c r="D16" s="136"/>
      <c r="E16" s="136"/>
      <c r="F16" s="136"/>
      <c r="G16" s="136"/>
      <c r="H16" s="136"/>
      <c r="I16" s="136"/>
      <c r="J16" s="136"/>
      <c r="K16" s="23">
        <v>2500</v>
      </c>
      <c r="L16" s="23">
        <v>0</v>
      </c>
      <c r="M16" s="23">
        <f t="shared" si="0"/>
        <v>2400</v>
      </c>
      <c r="N16" s="60"/>
      <c r="O16" s="23"/>
      <c r="P16" s="23"/>
      <c r="Q16" s="23">
        <f t="shared" si="1"/>
        <v>0</v>
      </c>
    </row>
    <row r="17" spans="1:17" ht="21" customHeight="1" x14ac:dyDescent="0.25">
      <c r="A17" s="14">
        <v>6</v>
      </c>
      <c r="B17" s="24">
        <v>44706</v>
      </c>
      <c r="C17" s="136" t="s">
        <v>126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1500</v>
      </c>
      <c r="M17" s="23">
        <f t="shared" si="0"/>
        <v>900</v>
      </c>
      <c r="N17" s="60"/>
      <c r="O17" s="23"/>
      <c r="P17" s="23"/>
      <c r="Q17" s="23">
        <f t="shared" si="1"/>
        <v>0</v>
      </c>
    </row>
    <row r="18" spans="1:17" ht="21" customHeight="1" x14ac:dyDescent="0.25">
      <c r="A18" s="14">
        <v>7</v>
      </c>
      <c r="B18" s="24">
        <v>44718</v>
      </c>
      <c r="C18" s="136" t="s">
        <v>127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800</v>
      </c>
      <c r="M18" s="23">
        <f t="shared" si="0"/>
        <v>100</v>
      </c>
      <c r="N18" s="60"/>
      <c r="O18" s="23"/>
      <c r="P18" s="23"/>
      <c r="Q18" s="23">
        <f t="shared" si="1"/>
        <v>0</v>
      </c>
    </row>
    <row r="19" spans="1:17" ht="21" customHeight="1" x14ac:dyDescent="0.25">
      <c r="A19" s="14">
        <v>8</v>
      </c>
      <c r="B19" s="24"/>
      <c r="C19" s="136" t="s">
        <v>137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1200</v>
      </c>
      <c r="M19" s="23">
        <f t="shared" si="0"/>
        <v>-1100</v>
      </c>
      <c r="N19" s="60"/>
      <c r="O19" s="23"/>
      <c r="P19" s="23"/>
      <c r="Q19" s="23">
        <f t="shared" si="1"/>
        <v>0</v>
      </c>
    </row>
    <row r="20" spans="1:17" ht="21" customHeight="1" x14ac:dyDescent="0.25">
      <c r="A20" s="14">
        <v>9</v>
      </c>
      <c r="B20" s="24">
        <v>44718</v>
      </c>
      <c r="C20" s="136" t="s">
        <v>164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150</v>
      </c>
      <c r="M20" s="23">
        <f t="shared" si="0"/>
        <v>-1250</v>
      </c>
      <c r="N20" s="60"/>
      <c r="O20" s="23"/>
      <c r="P20" s="23"/>
      <c r="Q20" s="23">
        <f t="shared" si="1"/>
        <v>0</v>
      </c>
    </row>
    <row r="21" spans="1:17" ht="21" customHeight="1" x14ac:dyDescent="0.25">
      <c r="A21" s="14">
        <v>10</v>
      </c>
      <c r="B21" s="24"/>
      <c r="C21" s="136" t="s">
        <v>149</v>
      </c>
      <c r="D21" s="136"/>
      <c r="E21" s="136"/>
      <c r="F21" s="136"/>
      <c r="G21" s="136"/>
      <c r="H21" s="136"/>
      <c r="I21" s="136"/>
      <c r="J21" s="136"/>
      <c r="K21" s="23">
        <v>320</v>
      </c>
      <c r="L21" s="23">
        <v>0</v>
      </c>
      <c r="M21" s="23">
        <f t="shared" si="0"/>
        <v>-930</v>
      </c>
      <c r="N21" s="60"/>
      <c r="O21" s="23"/>
      <c r="P21" s="23"/>
      <c r="Q21" s="23">
        <f t="shared" si="1"/>
        <v>0</v>
      </c>
    </row>
    <row r="22" spans="1:17" ht="21" customHeight="1" x14ac:dyDescent="0.25">
      <c r="A22" s="14">
        <v>11</v>
      </c>
      <c r="B22" s="24"/>
      <c r="C22" s="136" t="s">
        <v>150</v>
      </c>
      <c r="D22" s="136"/>
      <c r="E22" s="136"/>
      <c r="F22" s="136"/>
      <c r="G22" s="136"/>
      <c r="H22" s="136"/>
      <c r="I22" s="136"/>
      <c r="J22" s="136"/>
      <c r="K22" s="23">
        <v>100</v>
      </c>
      <c r="L22" s="23">
        <v>0</v>
      </c>
      <c r="M22" s="23">
        <f t="shared" si="0"/>
        <v>-830</v>
      </c>
      <c r="N22" s="60"/>
      <c r="O22" s="23"/>
      <c r="P22" s="23"/>
      <c r="Q22" s="23">
        <f t="shared" si="1"/>
        <v>0</v>
      </c>
    </row>
    <row r="23" spans="1:17" ht="21" customHeight="1" x14ac:dyDescent="0.25">
      <c r="A23" s="14">
        <v>12</v>
      </c>
      <c r="B23" s="24"/>
      <c r="C23" s="136" t="s">
        <v>151</v>
      </c>
      <c r="D23" s="136"/>
      <c r="E23" s="136"/>
      <c r="F23" s="136"/>
      <c r="G23" s="136"/>
      <c r="H23" s="136"/>
      <c r="I23" s="136"/>
      <c r="J23" s="136"/>
      <c r="K23" s="23">
        <v>70</v>
      </c>
      <c r="L23" s="23">
        <v>0</v>
      </c>
      <c r="M23" s="23">
        <f t="shared" si="0"/>
        <v>-760</v>
      </c>
      <c r="N23" s="60"/>
      <c r="O23" s="23"/>
      <c r="P23" s="23"/>
      <c r="Q23" s="23">
        <f t="shared" si="1"/>
        <v>0</v>
      </c>
    </row>
    <row r="24" spans="1:17" ht="21" customHeight="1" x14ac:dyDescent="0.25">
      <c r="A24" s="14">
        <v>13</v>
      </c>
      <c r="B24" s="24"/>
      <c r="C24" s="136" t="s">
        <v>155</v>
      </c>
      <c r="D24" s="136"/>
      <c r="E24" s="136"/>
      <c r="F24" s="136"/>
      <c r="G24" s="136"/>
      <c r="H24" s="136"/>
      <c r="I24" s="136"/>
      <c r="J24" s="136"/>
      <c r="K24" s="23">
        <v>760</v>
      </c>
      <c r="L24" s="23">
        <v>0</v>
      </c>
      <c r="M24" s="23">
        <f t="shared" si="0"/>
        <v>0</v>
      </c>
      <c r="N24" s="60"/>
      <c r="O24" s="23"/>
      <c r="P24" s="23"/>
      <c r="Q24" s="23">
        <f t="shared" si="1"/>
        <v>0</v>
      </c>
    </row>
    <row r="25" spans="1:17" ht="21" customHeight="1" x14ac:dyDescent="0.25">
      <c r="A25" s="14">
        <v>14</v>
      </c>
      <c r="B25" s="24"/>
      <c r="C25" s="136" t="s">
        <v>207</v>
      </c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3500</v>
      </c>
      <c r="M25" s="23">
        <f t="shared" si="0"/>
        <v>-3500</v>
      </c>
      <c r="N25" s="60"/>
      <c r="O25" s="23"/>
      <c r="P25" s="23"/>
      <c r="Q25" s="23">
        <f t="shared" si="1"/>
        <v>0</v>
      </c>
    </row>
    <row r="26" spans="1:17" ht="21" customHeight="1" x14ac:dyDescent="0.25">
      <c r="A26" s="14">
        <v>15</v>
      </c>
      <c r="B26" s="24"/>
      <c r="C26" s="136" t="s">
        <v>208</v>
      </c>
      <c r="D26" s="136"/>
      <c r="E26" s="136"/>
      <c r="F26" s="136"/>
      <c r="G26" s="136"/>
      <c r="H26" s="136"/>
      <c r="I26" s="136"/>
      <c r="J26" s="136"/>
      <c r="K26" s="23">
        <v>900</v>
      </c>
      <c r="L26" s="23">
        <v>0</v>
      </c>
      <c r="M26" s="23">
        <f t="shared" si="0"/>
        <v>-2600</v>
      </c>
      <c r="N26" s="60"/>
      <c r="O26" s="23"/>
      <c r="P26" s="23"/>
      <c r="Q26" s="23">
        <f t="shared" si="1"/>
        <v>0</v>
      </c>
    </row>
    <row r="27" spans="1:17" ht="21" customHeight="1" x14ac:dyDescent="0.25">
      <c r="A27" s="14">
        <v>16</v>
      </c>
      <c r="B27" s="24"/>
      <c r="C27" s="136" t="s">
        <v>209</v>
      </c>
      <c r="D27" s="136"/>
      <c r="E27" s="136"/>
      <c r="F27" s="136"/>
      <c r="G27" s="136"/>
      <c r="H27" s="136"/>
      <c r="I27" s="136"/>
      <c r="J27" s="136"/>
      <c r="K27" s="23"/>
      <c r="L27" s="23">
        <v>0</v>
      </c>
      <c r="M27" s="23">
        <f t="shared" si="0"/>
        <v>-2600</v>
      </c>
      <c r="N27" s="60"/>
      <c r="O27" s="23"/>
      <c r="P27" s="23"/>
      <c r="Q27" s="23">
        <f t="shared" si="1"/>
        <v>0</v>
      </c>
    </row>
    <row r="28" spans="1:17" ht="21" customHeight="1" x14ac:dyDescent="0.25">
      <c r="A28" s="14">
        <v>17</v>
      </c>
      <c r="B28" s="24"/>
      <c r="C28" s="136" t="s">
        <v>210</v>
      </c>
      <c r="D28" s="136"/>
      <c r="E28" s="136"/>
      <c r="F28" s="136"/>
      <c r="G28" s="136"/>
      <c r="H28" s="136"/>
      <c r="I28" s="136"/>
      <c r="J28" s="136"/>
      <c r="K28" s="23">
        <f>2500*3</f>
        <v>7500</v>
      </c>
      <c r="L28" s="23">
        <v>0</v>
      </c>
      <c r="M28" s="23">
        <f t="shared" si="0"/>
        <v>4900</v>
      </c>
      <c r="N28" s="60"/>
      <c r="O28" s="23"/>
      <c r="P28" s="23"/>
      <c r="Q28" s="23">
        <f t="shared" si="1"/>
        <v>0</v>
      </c>
    </row>
    <row r="29" spans="1:17" ht="21" customHeight="1" x14ac:dyDescent="0.25">
      <c r="A29" s="14">
        <v>18</v>
      </c>
      <c r="B29" s="24"/>
      <c r="C29" s="136" t="s">
        <v>211</v>
      </c>
      <c r="D29" s="136"/>
      <c r="E29" s="136"/>
      <c r="F29" s="136"/>
      <c r="G29" s="136"/>
      <c r="H29" s="136"/>
      <c r="I29" s="136"/>
      <c r="J29" s="136"/>
      <c r="K29" s="23">
        <v>1400</v>
      </c>
      <c r="L29" s="23">
        <v>2300</v>
      </c>
      <c r="M29" s="23">
        <f t="shared" si="0"/>
        <v>4000</v>
      </c>
      <c r="N29" s="60"/>
      <c r="O29" s="23"/>
      <c r="P29" s="23"/>
      <c r="Q29" s="23">
        <f t="shared" si="1"/>
        <v>0</v>
      </c>
    </row>
    <row r="30" spans="1:17" ht="21" customHeight="1" x14ac:dyDescent="0.25">
      <c r="A30" s="14">
        <v>19</v>
      </c>
      <c r="B30" s="24">
        <v>44811</v>
      </c>
      <c r="C30" s="136" t="s">
        <v>212</v>
      </c>
      <c r="D30" s="136"/>
      <c r="E30" s="136"/>
      <c r="F30" s="136"/>
      <c r="G30" s="136"/>
      <c r="H30" s="136"/>
      <c r="I30" s="136"/>
      <c r="J30" s="136"/>
      <c r="K30" s="23"/>
      <c r="L30" s="23">
        <v>500</v>
      </c>
      <c r="M30" s="23">
        <f t="shared" si="0"/>
        <v>3500</v>
      </c>
      <c r="N30" s="60"/>
      <c r="O30" s="23"/>
      <c r="P30" s="23"/>
      <c r="Q30" s="23">
        <f t="shared" si="1"/>
        <v>0</v>
      </c>
    </row>
    <row r="31" spans="1:17" ht="21" customHeight="1" x14ac:dyDescent="0.25">
      <c r="A31" s="14">
        <v>20</v>
      </c>
      <c r="B31" s="24">
        <v>44823</v>
      </c>
      <c r="C31" s="193" t="s">
        <v>228</v>
      </c>
      <c r="D31" s="136"/>
      <c r="E31" s="136"/>
      <c r="F31" s="136"/>
      <c r="G31" s="136"/>
      <c r="H31" s="136"/>
      <c r="I31" s="136"/>
      <c r="J31" s="136"/>
      <c r="K31" s="23">
        <v>11000</v>
      </c>
      <c r="L31" s="23">
        <v>0</v>
      </c>
      <c r="M31" s="23">
        <f t="shared" si="0"/>
        <v>14500</v>
      </c>
      <c r="N31" s="60"/>
      <c r="O31" s="23"/>
      <c r="P31" s="23"/>
      <c r="Q31" s="23">
        <f t="shared" si="1"/>
        <v>0</v>
      </c>
    </row>
    <row r="32" spans="1:17" ht="21" customHeight="1" x14ac:dyDescent="0.25">
      <c r="A32" s="14">
        <v>21</v>
      </c>
      <c r="B32" s="24">
        <v>44823</v>
      </c>
      <c r="C32" s="136" t="s">
        <v>229</v>
      </c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500</v>
      </c>
      <c r="M32" s="23">
        <f t="shared" si="0"/>
        <v>14000</v>
      </c>
      <c r="N32" s="60"/>
      <c r="O32" s="23"/>
      <c r="P32" s="23"/>
      <c r="Q32" s="23">
        <f t="shared" si="1"/>
        <v>0</v>
      </c>
    </row>
    <row r="33" spans="1:17" ht="21" customHeight="1" x14ac:dyDescent="0.25">
      <c r="A33" s="14">
        <v>22</v>
      </c>
      <c r="B33" s="24">
        <v>44825</v>
      </c>
      <c r="C33" s="136" t="s">
        <v>35</v>
      </c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115</v>
      </c>
      <c r="M33" s="23">
        <f t="shared" si="0"/>
        <v>13885</v>
      </c>
      <c r="N33" s="60"/>
      <c r="O33" s="23"/>
      <c r="P33" s="23"/>
      <c r="Q33" s="23">
        <f t="shared" si="1"/>
        <v>0</v>
      </c>
    </row>
    <row r="34" spans="1:17" ht="21" customHeight="1" x14ac:dyDescent="0.25">
      <c r="A34" s="14">
        <v>23</v>
      </c>
      <c r="B34" s="24">
        <v>44829</v>
      </c>
      <c r="C34" s="136" t="s">
        <v>138</v>
      </c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1100</v>
      </c>
      <c r="M34" s="23">
        <f t="shared" si="0"/>
        <v>12785</v>
      </c>
      <c r="N34" s="60"/>
      <c r="O34" s="23"/>
      <c r="P34" s="23"/>
      <c r="Q34" s="23">
        <f t="shared" si="1"/>
        <v>0</v>
      </c>
    </row>
    <row r="35" spans="1:17" ht="21" customHeight="1" x14ac:dyDescent="0.25">
      <c r="A35" s="14">
        <v>24</v>
      </c>
      <c r="B35" s="24">
        <v>44829</v>
      </c>
      <c r="C35" s="136" t="s">
        <v>243</v>
      </c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500</v>
      </c>
      <c r="M35" s="23">
        <f t="shared" si="0"/>
        <v>12285</v>
      </c>
      <c r="N35" s="60"/>
      <c r="O35" s="23"/>
      <c r="P35" s="23"/>
      <c r="Q35" s="23">
        <f t="shared" si="1"/>
        <v>0</v>
      </c>
    </row>
    <row r="36" spans="1:17" ht="21" customHeight="1" x14ac:dyDescent="0.25">
      <c r="A36" s="14">
        <v>25</v>
      </c>
      <c r="B36" s="24">
        <v>44839</v>
      </c>
      <c r="C36" s="136" t="s">
        <v>140</v>
      </c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200</v>
      </c>
      <c r="M36" s="23">
        <f t="shared" si="0"/>
        <v>12085</v>
      </c>
      <c r="N36" s="60"/>
      <c r="O36" s="23"/>
      <c r="P36" s="23"/>
      <c r="Q36" s="23">
        <f t="shared" si="1"/>
        <v>0</v>
      </c>
    </row>
    <row r="37" spans="1:17" ht="21" customHeight="1" x14ac:dyDescent="0.25">
      <c r="A37" s="14">
        <v>26</v>
      </c>
      <c r="B37" s="24">
        <v>44829</v>
      </c>
      <c r="C37" s="136" t="s">
        <v>244</v>
      </c>
      <c r="D37" s="136"/>
      <c r="E37" s="136"/>
      <c r="F37" s="136"/>
      <c r="G37" s="136"/>
      <c r="H37" s="136"/>
      <c r="I37" s="136"/>
      <c r="J37" s="136"/>
      <c r="K37" s="23">
        <f>2500/30*15</f>
        <v>1250</v>
      </c>
      <c r="L37" s="23">
        <v>0</v>
      </c>
      <c r="M37" s="23">
        <f t="shared" si="0"/>
        <v>13335</v>
      </c>
      <c r="N37" s="60"/>
      <c r="O37" s="23"/>
      <c r="P37" s="23"/>
      <c r="Q37" s="23">
        <f t="shared" si="1"/>
        <v>0</v>
      </c>
    </row>
    <row r="38" spans="1:17" ht="21" customHeight="1" x14ac:dyDescent="0.25">
      <c r="A38" s="14">
        <v>27</v>
      </c>
      <c r="B38" s="24">
        <v>44829</v>
      </c>
      <c r="C38" s="136" t="s">
        <v>246</v>
      </c>
      <c r="D38" s="136"/>
      <c r="E38" s="136"/>
      <c r="F38" s="136"/>
      <c r="G38" s="136"/>
      <c r="H38" s="136"/>
      <c r="I38" s="136"/>
      <c r="J38" s="136"/>
      <c r="K38" s="23">
        <v>1800</v>
      </c>
      <c r="L38" s="23">
        <v>0</v>
      </c>
      <c r="M38" s="23">
        <f t="shared" si="0"/>
        <v>15135</v>
      </c>
      <c r="N38" s="60"/>
      <c r="O38" s="23"/>
      <c r="P38" s="23"/>
      <c r="Q38" s="23">
        <f t="shared" si="1"/>
        <v>0</v>
      </c>
    </row>
    <row r="39" spans="1:17" ht="21" customHeight="1" x14ac:dyDescent="0.25">
      <c r="A39" s="14">
        <v>28</v>
      </c>
      <c r="B39" s="24">
        <v>44835</v>
      </c>
      <c r="C39" s="136" t="s">
        <v>245</v>
      </c>
      <c r="D39" s="136"/>
      <c r="E39" s="136"/>
      <c r="F39" s="136"/>
      <c r="G39" s="136"/>
      <c r="H39" s="136"/>
      <c r="I39" s="136"/>
      <c r="J39" s="136"/>
      <c r="K39" s="23">
        <v>2200</v>
      </c>
      <c r="L39" s="23">
        <v>0</v>
      </c>
      <c r="M39" s="23">
        <f t="shared" si="0"/>
        <v>17335</v>
      </c>
      <c r="N39" s="60"/>
      <c r="O39" s="23"/>
      <c r="P39" s="23"/>
      <c r="Q39" s="23">
        <f t="shared" si="1"/>
        <v>0</v>
      </c>
    </row>
    <row r="40" spans="1:17" ht="21" customHeight="1" x14ac:dyDescent="0.25">
      <c r="A40" s="14">
        <v>29</v>
      </c>
      <c r="B40" s="24">
        <v>44840</v>
      </c>
      <c r="C40" s="136" t="s">
        <v>248</v>
      </c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20000</v>
      </c>
      <c r="M40" s="23">
        <f t="shared" si="0"/>
        <v>-2665</v>
      </c>
      <c r="N40" s="60"/>
      <c r="O40" s="23"/>
      <c r="P40" s="23"/>
      <c r="Q40" s="23">
        <f t="shared" si="1"/>
        <v>0</v>
      </c>
    </row>
    <row r="41" spans="1:17" ht="21" customHeight="1" x14ac:dyDescent="0.25">
      <c r="A41" s="14">
        <v>30</v>
      </c>
      <c r="B41" s="24">
        <v>44840</v>
      </c>
      <c r="C41" s="136" t="s">
        <v>249</v>
      </c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4700</v>
      </c>
      <c r="M41" s="23">
        <f t="shared" si="0"/>
        <v>-7365</v>
      </c>
      <c r="N41" s="60"/>
      <c r="O41" s="23"/>
      <c r="P41" s="23"/>
      <c r="Q41" s="23">
        <f t="shared" si="1"/>
        <v>0</v>
      </c>
    </row>
    <row r="42" spans="1:17" ht="21" customHeight="1" x14ac:dyDescent="0.25">
      <c r="A42" s="14">
        <v>31</v>
      </c>
      <c r="B42" s="24">
        <v>44840</v>
      </c>
      <c r="C42" s="136" t="s">
        <v>250</v>
      </c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1200</v>
      </c>
      <c r="M42" s="23">
        <f t="shared" si="0"/>
        <v>-8565</v>
      </c>
      <c r="N42" s="60"/>
      <c r="O42" s="23"/>
      <c r="P42" s="23"/>
      <c r="Q42" s="23">
        <f t="shared" si="1"/>
        <v>0</v>
      </c>
    </row>
    <row r="43" spans="1:17" ht="21" customHeight="1" x14ac:dyDescent="0.25">
      <c r="A43" s="14">
        <v>32</v>
      </c>
      <c r="B43" s="24">
        <v>44840</v>
      </c>
      <c r="C43" s="136" t="s">
        <v>251</v>
      </c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5000</v>
      </c>
      <c r="M43" s="23">
        <f t="shared" si="0"/>
        <v>-13565</v>
      </c>
      <c r="N43" s="60"/>
      <c r="O43" s="23"/>
      <c r="P43" s="23"/>
      <c r="Q43" s="23">
        <f t="shared" si="1"/>
        <v>0</v>
      </c>
    </row>
    <row r="44" spans="1:17" ht="21" customHeight="1" x14ac:dyDescent="0.25">
      <c r="A44" s="14">
        <v>33</v>
      </c>
      <c r="B44" s="24">
        <v>44840</v>
      </c>
      <c r="C44" s="136" t="s">
        <v>252</v>
      </c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1000</v>
      </c>
      <c r="M44" s="23">
        <f t="shared" si="0"/>
        <v>-14565</v>
      </c>
      <c r="N44" s="60"/>
      <c r="O44" s="23"/>
      <c r="P44" s="23"/>
      <c r="Q44" s="23">
        <f t="shared" si="1"/>
        <v>0</v>
      </c>
    </row>
    <row r="45" spans="1:17" ht="21" customHeight="1" x14ac:dyDescent="0.25">
      <c r="A45" s="14">
        <v>34</v>
      </c>
      <c r="B45" s="24">
        <v>44842</v>
      </c>
      <c r="C45" s="136" t="s">
        <v>255</v>
      </c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1500</v>
      </c>
      <c r="M45" s="23">
        <f t="shared" si="0"/>
        <v>-16065</v>
      </c>
      <c r="N45" s="60"/>
      <c r="O45" s="23"/>
      <c r="P45" s="23"/>
      <c r="Q45" s="23">
        <f t="shared" si="1"/>
        <v>0</v>
      </c>
    </row>
    <row r="46" spans="1:17" ht="21" customHeight="1" x14ac:dyDescent="0.25">
      <c r="A46" s="14">
        <v>35</v>
      </c>
      <c r="B46" s="24">
        <v>44902</v>
      </c>
      <c r="C46" s="136" t="s">
        <v>302</v>
      </c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150</v>
      </c>
      <c r="M46" s="23">
        <f t="shared" si="0"/>
        <v>-16215</v>
      </c>
      <c r="N46" s="60"/>
      <c r="O46" s="23"/>
      <c r="P46" s="23"/>
      <c r="Q46" s="23">
        <f t="shared" si="1"/>
        <v>0</v>
      </c>
    </row>
    <row r="47" spans="1:17" ht="21" customHeight="1" x14ac:dyDescent="0.25">
      <c r="A47" s="14">
        <v>36</v>
      </c>
      <c r="B47" s="24">
        <v>44928</v>
      </c>
      <c r="C47" s="136" t="s">
        <v>314</v>
      </c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800</v>
      </c>
      <c r="M47" s="23">
        <f t="shared" si="0"/>
        <v>-17015</v>
      </c>
      <c r="N47" s="60"/>
      <c r="O47" s="23"/>
      <c r="P47" s="23"/>
      <c r="Q47" s="23">
        <f t="shared" si="1"/>
        <v>0</v>
      </c>
    </row>
    <row r="48" spans="1:17" ht="21" customHeight="1" x14ac:dyDescent="0.25">
      <c r="A48" s="14">
        <v>37</v>
      </c>
      <c r="B48" s="24">
        <v>44904</v>
      </c>
      <c r="C48" s="136" t="s">
        <v>315</v>
      </c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100</v>
      </c>
      <c r="M48" s="23">
        <f t="shared" si="0"/>
        <v>-17115</v>
      </c>
      <c r="N48" s="60"/>
      <c r="O48" s="23"/>
      <c r="P48" s="23"/>
      <c r="Q48" s="23">
        <f t="shared" si="1"/>
        <v>0</v>
      </c>
    </row>
    <row r="49" spans="1:17" ht="21" customHeight="1" x14ac:dyDescent="0.25">
      <c r="A49" s="14">
        <v>38</v>
      </c>
      <c r="B49" s="24">
        <v>45004</v>
      </c>
      <c r="C49" s="136" t="s">
        <v>352</v>
      </c>
      <c r="D49" s="136"/>
      <c r="E49" s="136"/>
      <c r="F49" s="136"/>
      <c r="G49" s="136"/>
      <c r="H49" s="136"/>
      <c r="I49" s="136"/>
      <c r="J49" s="136"/>
      <c r="K49" s="23">
        <v>3000</v>
      </c>
      <c r="L49" s="23">
        <v>0</v>
      </c>
      <c r="M49" s="23">
        <f t="shared" si="0"/>
        <v>-14115</v>
      </c>
      <c r="N49" s="60"/>
      <c r="O49" s="23"/>
      <c r="P49" s="23"/>
      <c r="Q49" s="23">
        <f t="shared" si="1"/>
        <v>0</v>
      </c>
    </row>
    <row r="50" spans="1:17" ht="21" customHeight="1" x14ac:dyDescent="0.25">
      <c r="A50" s="14">
        <v>39</v>
      </c>
      <c r="B50" s="24">
        <v>45004</v>
      </c>
      <c r="C50" s="136" t="s">
        <v>353</v>
      </c>
      <c r="D50" s="136"/>
      <c r="E50" s="136"/>
      <c r="F50" s="136"/>
      <c r="G50" s="136"/>
      <c r="H50" s="136"/>
      <c r="I50" s="136"/>
      <c r="J50" s="136"/>
      <c r="K50" s="23">
        <v>0</v>
      </c>
      <c r="L50" s="23">
        <f>2425+413</f>
        <v>2838</v>
      </c>
      <c r="M50" s="23">
        <f t="shared" si="0"/>
        <v>-16953</v>
      </c>
      <c r="N50" s="60"/>
      <c r="O50" s="23"/>
      <c r="P50" s="23"/>
      <c r="Q50" s="23">
        <f t="shared" si="1"/>
        <v>0</v>
      </c>
    </row>
    <row r="51" spans="1:17" ht="21" customHeight="1" x14ac:dyDescent="0.25">
      <c r="A51" s="14">
        <v>40</v>
      </c>
      <c r="B51" s="24"/>
      <c r="C51" s="136" t="s">
        <v>405</v>
      </c>
      <c r="D51" s="136"/>
      <c r="E51" s="136"/>
      <c r="F51" s="136"/>
      <c r="G51" s="136"/>
      <c r="H51" s="136"/>
      <c r="I51" s="136"/>
      <c r="J51" s="136"/>
      <c r="K51" s="23"/>
      <c r="L51" s="23">
        <v>7600</v>
      </c>
      <c r="M51" s="23">
        <f t="shared" si="0"/>
        <v>-24553</v>
      </c>
      <c r="N51" s="60"/>
      <c r="O51" s="23"/>
      <c r="P51" s="23"/>
      <c r="Q51" s="23">
        <f t="shared" si="1"/>
        <v>0</v>
      </c>
    </row>
    <row r="52" spans="1:17" ht="21" customHeight="1" x14ac:dyDescent="0.25">
      <c r="A52" s="14">
        <v>41</v>
      </c>
      <c r="B52" s="24"/>
      <c r="C52" s="136" t="s">
        <v>406</v>
      </c>
      <c r="D52" s="136"/>
      <c r="E52" s="136"/>
      <c r="F52" s="136"/>
      <c r="G52" s="136"/>
      <c r="H52" s="136"/>
      <c r="I52" s="136"/>
      <c r="J52" s="136"/>
      <c r="K52" s="23"/>
      <c r="L52" s="23">
        <v>360</v>
      </c>
      <c r="M52" s="23">
        <f t="shared" si="0"/>
        <v>-24913</v>
      </c>
      <c r="N52" s="60"/>
      <c r="O52" s="23"/>
      <c r="P52" s="23"/>
      <c r="Q52" s="23">
        <f t="shared" si="1"/>
        <v>0</v>
      </c>
    </row>
    <row r="53" spans="1:17" ht="21" customHeight="1" x14ac:dyDescent="0.25">
      <c r="A53" s="14">
        <v>42</v>
      </c>
      <c r="B53" s="24"/>
      <c r="C53" s="136" t="s">
        <v>407</v>
      </c>
      <c r="D53" s="136"/>
      <c r="E53" s="136"/>
      <c r="F53" s="136"/>
      <c r="G53" s="136"/>
      <c r="H53" s="136"/>
      <c r="I53" s="136"/>
      <c r="J53" s="136"/>
      <c r="K53" s="23">
        <f>1100*5</f>
        <v>5500</v>
      </c>
      <c r="L53" s="23">
        <v>0</v>
      </c>
      <c r="M53" s="23">
        <f t="shared" si="0"/>
        <v>-19413</v>
      </c>
      <c r="N53" s="60"/>
      <c r="O53" s="23"/>
      <c r="P53" s="23"/>
      <c r="Q53" s="23">
        <f t="shared" si="1"/>
        <v>0</v>
      </c>
    </row>
    <row r="54" spans="1:17" ht="21" customHeight="1" x14ac:dyDescent="0.25">
      <c r="A54" s="14">
        <v>43</v>
      </c>
      <c r="B54" s="24"/>
      <c r="C54" s="136" t="s">
        <v>408</v>
      </c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500</v>
      </c>
      <c r="M54" s="23">
        <f t="shared" si="0"/>
        <v>-19913</v>
      </c>
      <c r="N54" s="60"/>
      <c r="O54" s="23"/>
      <c r="P54" s="23"/>
      <c r="Q54" s="23">
        <f t="shared" si="1"/>
        <v>0</v>
      </c>
    </row>
    <row r="55" spans="1:17" ht="21" customHeight="1" x14ac:dyDescent="0.25">
      <c r="A55" s="14">
        <v>44</v>
      </c>
      <c r="B55" s="24">
        <v>45096</v>
      </c>
      <c r="C55" s="136" t="s">
        <v>444</v>
      </c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1680</v>
      </c>
      <c r="M55" s="23">
        <f t="shared" si="0"/>
        <v>-21593</v>
      </c>
      <c r="N55" s="60"/>
      <c r="O55" s="23"/>
      <c r="P55" s="23"/>
      <c r="Q55" s="23">
        <f t="shared" si="1"/>
        <v>0</v>
      </c>
    </row>
    <row r="56" spans="1:17" ht="21" customHeight="1" x14ac:dyDescent="0.25">
      <c r="A56" s="14">
        <v>45</v>
      </c>
      <c r="B56" s="24"/>
      <c r="C56" s="136" t="s">
        <v>445</v>
      </c>
      <c r="D56" s="136"/>
      <c r="E56" s="136"/>
      <c r="F56" s="136"/>
      <c r="G56" s="136"/>
      <c r="H56" s="136"/>
      <c r="I56" s="136"/>
      <c r="J56" s="136"/>
      <c r="K56" s="23"/>
      <c r="L56" s="23">
        <v>1500</v>
      </c>
      <c r="M56" s="23">
        <f t="shared" si="0"/>
        <v>-23093</v>
      </c>
      <c r="N56" s="60"/>
      <c r="O56" s="23"/>
      <c r="P56" s="23"/>
      <c r="Q56" s="23">
        <f t="shared" si="1"/>
        <v>0</v>
      </c>
    </row>
    <row r="57" spans="1:17" ht="21" customHeight="1" x14ac:dyDescent="0.25">
      <c r="A57" s="14">
        <v>46</v>
      </c>
      <c r="B57" s="24">
        <v>45379</v>
      </c>
      <c r="C57" s="136" t="s">
        <v>634</v>
      </c>
      <c r="D57" s="136"/>
      <c r="E57" s="136"/>
      <c r="F57" s="136"/>
      <c r="G57" s="136"/>
      <c r="H57" s="136"/>
      <c r="I57" s="136"/>
      <c r="J57" s="136"/>
      <c r="K57" s="23">
        <v>8500</v>
      </c>
      <c r="L57" s="23">
        <v>0</v>
      </c>
      <c r="M57" s="23">
        <f t="shared" si="0"/>
        <v>-14593</v>
      </c>
      <c r="N57" s="60"/>
      <c r="O57" s="23"/>
      <c r="P57" s="23"/>
      <c r="Q57" s="23">
        <f t="shared" si="1"/>
        <v>0</v>
      </c>
    </row>
    <row r="58" spans="1:17" ht="30.6" customHeight="1" x14ac:dyDescent="0.25">
      <c r="A58" s="14">
        <v>47</v>
      </c>
      <c r="B58" s="24">
        <v>45536</v>
      </c>
      <c r="C58" s="137" t="s">
        <v>658</v>
      </c>
      <c r="D58" s="137"/>
      <c r="E58" s="137"/>
      <c r="F58" s="137"/>
      <c r="G58" s="137"/>
      <c r="H58" s="137"/>
      <c r="I58" s="137"/>
      <c r="J58" s="137"/>
      <c r="K58" s="23">
        <f>1150+500+250</f>
        <v>1900</v>
      </c>
      <c r="L58" s="23">
        <f>1300+300+150+150</f>
        <v>1900</v>
      </c>
      <c r="M58" s="23">
        <f t="shared" si="0"/>
        <v>-14593</v>
      </c>
      <c r="N58" s="60"/>
      <c r="O58" s="23"/>
      <c r="P58" s="23"/>
      <c r="Q58" s="23">
        <f t="shared" si="1"/>
        <v>0</v>
      </c>
    </row>
    <row r="59" spans="1:17" ht="21" customHeight="1" x14ac:dyDescent="0.25">
      <c r="A59" s="14">
        <v>48</v>
      </c>
      <c r="B59" s="24">
        <v>45493</v>
      </c>
      <c r="C59" s="136" t="s">
        <v>690</v>
      </c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1550</v>
      </c>
      <c r="M59" s="23">
        <f t="shared" si="0"/>
        <v>-16143</v>
      </c>
      <c r="N59" s="60"/>
      <c r="O59" s="23"/>
      <c r="P59" s="23"/>
      <c r="Q59" s="23">
        <f t="shared" si="1"/>
        <v>0</v>
      </c>
    </row>
    <row r="60" spans="1:17" ht="21" customHeight="1" x14ac:dyDescent="0.25">
      <c r="A60" s="14">
        <v>49</v>
      </c>
      <c r="B60" s="24"/>
      <c r="C60" s="136" t="s">
        <v>691</v>
      </c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1800</v>
      </c>
      <c r="M60" s="23">
        <f t="shared" si="0"/>
        <v>-17943</v>
      </c>
      <c r="N60" s="60"/>
      <c r="O60" s="23"/>
      <c r="P60" s="23"/>
      <c r="Q60" s="23">
        <f t="shared" si="1"/>
        <v>0</v>
      </c>
    </row>
    <row r="61" spans="1:17" ht="27.6" customHeight="1" x14ac:dyDescent="0.25">
      <c r="A61" s="14">
        <v>50</v>
      </c>
      <c r="B61" s="24">
        <v>45686</v>
      </c>
      <c r="C61" s="137" t="s">
        <v>865</v>
      </c>
      <c r="D61" s="137"/>
      <c r="E61" s="137"/>
      <c r="F61" s="137"/>
      <c r="G61" s="137"/>
      <c r="H61" s="137"/>
      <c r="I61" s="137"/>
      <c r="J61" s="137"/>
      <c r="K61" s="23">
        <v>3000</v>
      </c>
      <c r="L61" s="23">
        <v>0</v>
      </c>
      <c r="M61" s="23">
        <f t="shared" si="0"/>
        <v>-14943</v>
      </c>
      <c r="N61" s="60"/>
      <c r="O61" s="23"/>
      <c r="P61" s="23"/>
      <c r="Q61" s="23">
        <f t="shared" si="1"/>
        <v>0</v>
      </c>
    </row>
    <row r="62" spans="1:17" ht="37.799999999999997" customHeight="1" x14ac:dyDescent="0.25">
      <c r="A62" s="14">
        <v>51</v>
      </c>
      <c r="B62" s="24">
        <v>45872</v>
      </c>
      <c r="C62" s="137" t="s">
        <v>985</v>
      </c>
      <c r="D62" s="137"/>
      <c r="E62" s="137"/>
      <c r="F62" s="137"/>
      <c r="G62" s="137"/>
      <c r="H62" s="137"/>
      <c r="I62" s="137"/>
      <c r="J62" s="137"/>
      <c r="K62" s="23">
        <v>15000</v>
      </c>
      <c r="L62" s="23">
        <v>0</v>
      </c>
      <c r="M62" s="23">
        <f t="shared" si="0"/>
        <v>57</v>
      </c>
      <c r="N62" s="60"/>
      <c r="O62" s="23"/>
      <c r="P62" s="23"/>
      <c r="Q62" s="23">
        <f t="shared" si="1"/>
        <v>0</v>
      </c>
    </row>
    <row r="63" spans="1:17" ht="21" customHeight="1" x14ac:dyDescent="0.25">
      <c r="A63" s="14">
        <v>52</v>
      </c>
      <c r="B63" s="24"/>
      <c r="C63" s="136" t="s">
        <v>1043</v>
      </c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57</v>
      </c>
      <c r="N63" s="60"/>
      <c r="O63" s="23"/>
      <c r="P63" s="23">
        <f>700*48</f>
        <v>33600</v>
      </c>
      <c r="Q63" s="23">
        <f t="shared" si="1"/>
        <v>-33600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57</v>
      </c>
      <c r="N64" s="60"/>
      <c r="O64" s="23"/>
      <c r="P64" s="23"/>
      <c r="Q64" s="23">
        <f t="shared" si="1"/>
        <v>-33600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57</v>
      </c>
      <c r="N65" s="60"/>
      <c r="O65" s="23"/>
      <c r="P65" s="23"/>
      <c r="Q65" s="23">
        <f t="shared" si="1"/>
        <v>-33600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57</v>
      </c>
      <c r="N66" s="60"/>
      <c r="O66" s="23"/>
      <c r="P66" s="23"/>
      <c r="Q66" s="23">
        <f t="shared" si="1"/>
        <v>-33600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57</v>
      </c>
      <c r="N67" s="60"/>
      <c r="O67" s="23"/>
      <c r="P67" s="23"/>
      <c r="Q67" s="23">
        <f t="shared" si="1"/>
        <v>-33600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57</v>
      </c>
      <c r="N68" s="60"/>
      <c r="O68" s="23"/>
      <c r="P68" s="23"/>
      <c r="Q68" s="23">
        <f t="shared" si="1"/>
        <v>-33600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57</v>
      </c>
      <c r="N69" s="60"/>
      <c r="O69" s="23"/>
      <c r="P69" s="23"/>
      <c r="Q69" s="23">
        <f t="shared" si="1"/>
        <v>-33600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57</v>
      </c>
      <c r="N70" s="60"/>
      <c r="O70" s="23"/>
      <c r="P70" s="23"/>
      <c r="Q70" s="23">
        <f t="shared" si="1"/>
        <v>-33600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57</v>
      </c>
      <c r="N71" s="60"/>
      <c r="O71" s="23"/>
      <c r="P71" s="23"/>
      <c r="Q71" s="23">
        <f t="shared" si="1"/>
        <v>-33600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57</v>
      </c>
      <c r="N72" s="60"/>
      <c r="O72" s="23"/>
      <c r="P72" s="23"/>
      <c r="Q72" s="23">
        <f t="shared" si="1"/>
        <v>-33600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57</v>
      </c>
      <c r="N73" s="60"/>
      <c r="O73" s="23"/>
      <c r="P73" s="23"/>
      <c r="Q73" s="23">
        <f t="shared" si="1"/>
        <v>-33600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57</v>
      </c>
      <c r="N74" s="60"/>
      <c r="O74" s="23"/>
      <c r="P74" s="23"/>
      <c r="Q74" s="23">
        <f t="shared" si="1"/>
        <v>-33600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57</v>
      </c>
      <c r="N75" s="60"/>
      <c r="O75" s="23"/>
      <c r="P75" s="23"/>
      <c r="Q75" s="23">
        <f t="shared" si="1"/>
        <v>-33600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57</v>
      </c>
      <c r="N76" s="60"/>
      <c r="O76" s="23"/>
      <c r="P76" s="23"/>
      <c r="Q76" s="23">
        <f t="shared" si="1"/>
        <v>-33600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57</v>
      </c>
      <c r="N77" s="60"/>
      <c r="O77" s="23"/>
      <c r="P77" s="23"/>
      <c r="Q77" s="23">
        <f t="shared" si="1"/>
        <v>-33600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ref="M78:M111" si="2">K78-L78+M77</f>
        <v>57</v>
      </c>
      <c r="N78" s="60"/>
      <c r="O78" s="23"/>
      <c r="P78" s="23"/>
      <c r="Q78" s="23">
        <f t="shared" ref="Q78:Q111" si="3">O78-P78+Q77</f>
        <v>-33600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57</v>
      </c>
      <c r="N79" s="60"/>
      <c r="O79" s="23"/>
      <c r="P79" s="23"/>
      <c r="Q79" s="23">
        <f t="shared" si="3"/>
        <v>-33600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57</v>
      </c>
      <c r="N80" s="60"/>
      <c r="O80" s="23"/>
      <c r="P80" s="23"/>
      <c r="Q80" s="23">
        <f t="shared" si="3"/>
        <v>-33600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57</v>
      </c>
      <c r="N81" s="60"/>
      <c r="O81" s="23"/>
      <c r="P81" s="23"/>
      <c r="Q81" s="23">
        <f t="shared" si="3"/>
        <v>-33600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57</v>
      </c>
      <c r="N82" s="60"/>
      <c r="O82" s="23"/>
      <c r="P82" s="23"/>
      <c r="Q82" s="23">
        <f t="shared" si="3"/>
        <v>-33600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57</v>
      </c>
      <c r="N83" s="60"/>
      <c r="O83" s="23"/>
      <c r="P83" s="23"/>
      <c r="Q83" s="23">
        <f t="shared" si="3"/>
        <v>-33600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57</v>
      </c>
      <c r="N84" s="60"/>
      <c r="O84" s="23"/>
      <c r="P84" s="23"/>
      <c r="Q84" s="23">
        <f t="shared" si="3"/>
        <v>-33600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57</v>
      </c>
      <c r="N85" s="60"/>
      <c r="O85" s="23"/>
      <c r="P85" s="23"/>
      <c r="Q85" s="23">
        <f t="shared" si="3"/>
        <v>-33600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57</v>
      </c>
      <c r="N86" s="60"/>
      <c r="O86" s="23"/>
      <c r="P86" s="23"/>
      <c r="Q86" s="23">
        <f t="shared" si="3"/>
        <v>-33600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57</v>
      </c>
      <c r="N87" s="60"/>
      <c r="O87" s="23"/>
      <c r="P87" s="23"/>
      <c r="Q87" s="23">
        <f t="shared" si="3"/>
        <v>-33600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57</v>
      </c>
      <c r="N88" s="60"/>
      <c r="O88" s="23"/>
      <c r="P88" s="23"/>
      <c r="Q88" s="23">
        <f t="shared" si="3"/>
        <v>-33600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57</v>
      </c>
      <c r="N89" s="60"/>
      <c r="O89" s="23"/>
      <c r="P89" s="23"/>
      <c r="Q89" s="23">
        <f t="shared" si="3"/>
        <v>-33600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57</v>
      </c>
      <c r="N90" s="60"/>
      <c r="O90" s="23"/>
      <c r="P90" s="23"/>
      <c r="Q90" s="23">
        <f t="shared" si="3"/>
        <v>-33600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57</v>
      </c>
      <c r="N91" s="60"/>
      <c r="O91" s="23"/>
      <c r="P91" s="23"/>
      <c r="Q91" s="23">
        <f t="shared" si="3"/>
        <v>-33600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57</v>
      </c>
      <c r="N92" s="60"/>
      <c r="O92" s="23"/>
      <c r="P92" s="23"/>
      <c r="Q92" s="23">
        <f t="shared" si="3"/>
        <v>-33600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57</v>
      </c>
      <c r="N93" s="60"/>
      <c r="O93" s="23"/>
      <c r="P93" s="23"/>
      <c r="Q93" s="23">
        <f t="shared" si="3"/>
        <v>-33600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57</v>
      </c>
      <c r="N94" s="60"/>
      <c r="O94" s="23"/>
      <c r="P94" s="23"/>
      <c r="Q94" s="23">
        <f t="shared" si="3"/>
        <v>-33600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57</v>
      </c>
      <c r="N95" s="60"/>
      <c r="O95" s="23"/>
      <c r="P95" s="23"/>
      <c r="Q95" s="23">
        <f t="shared" si="3"/>
        <v>-33600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57</v>
      </c>
      <c r="N96" s="60"/>
      <c r="O96" s="23"/>
      <c r="P96" s="23"/>
      <c r="Q96" s="23">
        <f t="shared" si="3"/>
        <v>-33600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57</v>
      </c>
      <c r="N97" s="60"/>
      <c r="O97" s="23"/>
      <c r="P97" s="23"/>
      <c r="Q97" s="23">
        <f t="shared" si="3"/>
        <v>-33600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57</v>
      </c>
      <c r="N98" s="60"/>
      <c r="O98" s="23"/>
      <c r="P98" s="23"/>
      <c r="Q98" s="23">
        <f t="shared" si="3"/>
        <v>-33600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57</v>
      </c>
      <c r="N99" s="60"/>
      <c r="O99" s="23"/>
      <c r="P99" s="23"/>
      <c r="Q99" s="23">
        <f t="shared" si="3"/>
        <v>-33600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57</v>
      </c>
      <c r="N100" s="60"/>
      <c r="O100" s="23"/>
      <c r="P100" s="23"/>
      <c r="Q100" s="23">
        <f t="shared" si="3"/>
        <v>-33600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57</v>
      </c>
      <c r="N101" s="60"/>
      <c r="O101" s="23"/>
      <c r="P101" s="23"/>
      <c r="Q101" s="23">
        <f t="shared" si="3"/>
        <v>-33600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57</v>
      </c>
      <c r="N102" s="60"/>
      <c r="O102" s="23"/>
      <c r="P102" s="23"/>
      <c r="Q102" s="23">
        <f t="shared" si="3"/>
        <v>-33600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57</v>
      </c>
      <c r="N103" s="60"/>
      <c r="O103" s="23"/>
      <c r="P103" s="23"/>
      <c r="Q103" s="23">
        <f t="shared" si="3"/>
        <v>-33600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57</v>
      </c>
      <c r="N104" s="60"/>
      <c r="O104" s="23"/>
      <c r="P104" s="23"/>
      <c r="Q104" s="23">
        <f t="shared" si="3"/>
        <v>-33600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57</v>
      </c>
      <c r="N105" s="60"/>
      <c r="O105" s="23"/>
      <c r="P105" s="23"/>
      <c r="Q105" s="23">
        <f t="shared" si="3"/>
        <v>-33600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57</v>
      </c>
      <c r="N106" s="60"/>
      <c r="O106" s="23"/>
      <c r="P106" s="23"/>
      <c r="Q106" s="23">
        <f t="shared" si="3"/>
        <v>-33600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57</v>
      </c>
      <c r="N107" s="60"/>
      <c r="O107" s="23"/>
      <c r="P107" s="23"/>
      <c r="Q107" s="23">
        <f t="shared" si="3"/>
        <v>-33600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57</v>
      </c>
      <c r="N108" s="60"/>
      <c r="O108" s="23"/>
      <c r="P108" s="23"/>
      <c r="Q108" s="23">
        <f t="shared" si="3"/>
        <v>-33600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57</v>
      </c>
      <c r="N109" s="60"/>
      <c r="O109" s="23"/>
      <c r="P109" s="23"/>
      <c r="Q109" s="23">
        <f t="shared" si="3"/>
        <v>-33600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57</v>
      </c>
      <c r="N110" s="60"/>
      <c r="O110" s="23"/>
      <c r="P110" s="23"/>
      <c r="Q110" s="23">
        <f t="shared" si="3"/>
        <v>-33600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57</v>
      </c>
      <c r="N111" s="60"/>
      <c r="O111" s="23"/>
      <c r="P111" s="23"/>
      <c r="Q111" s="23">
        <f t="shared" si="3"/>
        <v>-33600</v>
      </c>
    </row>
  </sheetData>
  <mergeCells count="112">
    <mergeCell ref="O8:O9"/>
    <mergeCell ref="P8:P9"/>
    <mergeCell ref="Q8:Q9"/>
    <mergeCell ref="O10:Q10"/>
    <mergeCell ref="K2:Q6"/>
    <mergeCell ref="C107:J107"/>
    <mergeCell ref="C108:J108"/>
    <mergeCell ref="C109:J109"/>
    <mergeCell ref="C110:J110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0:J20"/>
    <mergeCell ref="C21:J21"/>
    <mergeCell ref="C22:J22"/>
    <mergeCell ref="C11:J11"/>
    <mergeCell ref="C12:J12"/>
    <mergeCell ref="C13:J13"/>
    <mergeCell ref="C14:J14"/>
    <mergeCell ref="C15:J15"/>
    <mergeCell ref="C16:J16"/>
    <mergeCell ref="J2:J6"/>
    <mergeCell ref="A8:B9"/>
    <mergeCell ref="K8:K9"/>
    <mergeCell ref="L8:L9"/>
    <mergeCell ref="M8:M9"/>
    <mergeCell ref="K10:M10"/>
    <mergeCell ref="C17:J17"/>
    <mergeCell ref="C18:J18"/>
    <mergeCell ref="C19:J19"/>
  </mergeCells>
  <hyperlinks>
    <hyperlink ref="A8:B9" location="كشف!A1" display="الكشف" xr:uid="{0CA1966F-9D29-4D53-B457-A64EB987D5E1}"/>
  </hyperlinks>
  <pageMargins left="0" right="0" top="0" bottom="0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466F-BF40-4820-BA2E-21FF8ED8153E}">
  <sheetPr>
    <tabColor theme="4" tint="0.59999389629810485"/>
  </sheetPr>
  <dimension ref="A1:X111"/>
  <sheetViews>
    <sheetView rightToLeft="1" zoomScale="80" zoomScaleNormal="80" workbookViewId="0">
      <pane ySplit="19" topLeftCell="A25" activePane="bottomLeft" state="frozen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104</v>
      </c>
      <c r="D2" s="2" t="s">
        <v>6</v>
      </c>
      <c r="E2" s="7" t="s">
        <v>105</v>
      </c>
      <c r="F2" s="8"/>
      <c r="G2" s="2" t="s">
        <v>3</v>
      </c>
      <c r="H2" s="6" t="s">
        <v>9</v>
      </c>
      <c r="I2" s="9"/>
      <c r="J2" s="120" t="s">
        <v>4</v>
      </c>
      <c r="K2" s="151" t="s">
        <v>147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2266992110</v>
      </c>
      <c r="D4" s="2" t="s">
        <v>304</v>
      </c>
      <c r="E4" s="21">
        <v>45267</v>
      </c>
      <c r="F4" s="9"/>
      <c r="G4" s="2" t="s">
        <v>5</v>
      </c>
      <c r="H4" s="6" t="s">
        <v>10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>
        <v>2672</v>
      </c>
      <c r="D6" s="2" t="s">
        <v>8</v>
      </c>
      <c r="E6" s="26">
        <v>700</v>
      </c>
      <c r="F6" s="9"/>
      <c r="G6" s="4" t="s">
        <v>14</v>
      </c>
      <c r="H6" s="21">
        <v>44978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SUM(K20:K111)</f>
        <v>19195</v>
      </c>
      <c r="L8" s="125">
        <f>SUM(L20:L111)</f>
        <v>20295</v>
      </c>
      <c r="M8" s="127">
        <f>K8-L8</f>
        <v>-1100</v>
      </c>
      <c r="N8" s="56"/>
      <c r="O8" s="143">
        <f>SUM(O12:O111)</f>
        <v>5000</v>
      </c>
      <c r="P8" s="143">
        <f>SUM(P12:P111)</f>
        <v>33600</v>
      </c>
      <c r="Q8" s="143">
        <f>O8-P8</f>
        <v>-28600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hidden="1" customHeight="1" x14ac:dyDescent="0.25">
      <c r="A12" s="14">
        <v>1</v>
      </c>
      <c r="B12" s="24"/>
      <c r="C12" s="130" t="s">
        <v>80</v>
      </c>
      <c r="D12" s="131"/>
      <c r="E12" s="131"/>
      <c r="F12" s="131"/>
      <c r="G12" s="131"/>
      <c r="H12" s="131"/>
      <c r="I12" s="131"/>
      <c r="J12" s="132"/>
      <c r="K12" s="27">
        <v>9000</v>
      </c>
      <c r="L12" s="27">
        <v>0</v>
      </c>
      <c r="M12" s="23">
        <f>K12-L12</f>
        <v>9000</v>
      </c>
      <c r="N12" s="60"/>
      <c r="O12" s="23">
        <v>0</v>
      </c>
      <c r="P12" s="23">
        <v>0</v>
      </c>
      <c r="Q12" s="23">
        <f>O12-P12</f>
        <v>0</v>
      </c>
    </row>
    <row r="13" spans="1:17" ht="21" hidden="1" customHeight="1" x14ac:dyDescent="0.25">
      <c r="A13" s="14">
        <v>2</v>
      </c>
      <c r="B13" s="24"/>
      <c r="C13" s="130" t="s">
        <v>99</v>
      </c>
      <c r="D13" s="131"/>
      <c r="E13" s="131"/>
      <c r="F13" s="131"/>
      <c r="G13" s="131"/>
      <c r="H13" s="131"/>
      <c r="I13" s="131"/>
      <c r="J13" s="132"/>
      <c r="K13" s="27">
        <v>0</v>
      </c>
      <c r="L13" s="27">
        <v>0</v>
      </c>
      <c r="M13" s="23">
        <f t="shared" ref="M13:M20" si="0">K13-L13</f>
        <v>0</v>
      </c>
      <c r="N13" s="60"/>
      <c r="O13" s="23">
        <v>0</v>
      </c>
      <c r="P13" s="23">
        <v>0</v>
      </c>
      <c r="Q13" s="23">
        <f>O13-P13+Q12</f>
        <v>0</v>
      </c>
    </row>
    <row r="14" spans="1:17" ht="21" hidden="1" customHeight="1" x14ac:dyDescent="0.25">
      <c r="A14" s="14">
        <v>3</v>
      </c>
      <c r="B14" s="24"/>
      <c r="C14" s="130" t="s">
        <v>100</v>
      </c>
      <c r="D14" s="131"/>
      <c r="E14" s="131"/>
      <c r="F14" s="131"/>
      <c r="G14" s="131"/>
      <c r="H14" s="131"/>
      <c r="I14" s="131"/>
      <c r="J14" s="132"/>
      <c r="K14" s="27">
        <v>0</v>
      </c>
      <c r="L14" s="27">
        <v>615</v>
      </c>
      <c r="M14" s="23">
        <f t="shared" si="0"/>
        <v>-615</v>
      </c>
      <c r="N14" s="60"/>
      <c r="O14" s="23">
        <v>0</v>
      </c>
      <c r="P14" s="23">
        <v>0</v>
      </c>
      <c r="Q14" s="23">
        <f t="shared" ref="Q14:Q77" si="1">O14-P14+Q13</f>
        <v>0</v>
      </c>
    </row>
    <row r="15" spans="1:17" ht="21" hidden="1" customHeight="1" x14ac:dyDescent="0.25">
      <c r="A15" s="14">
        <v>4</v>
      </c>
      <c r="B15" s="24"/>
      <c r="C15" s="130" t="s">
        <v>19</v>
      </c>
      <c r="D15" s="131"/>
      <c r="E15" s="131"/>
      <c r="F15" s="131"/>
      <c r="G15" s="131"/>
      <c r="H15" s="131"/>
      <c r="I15" s="131"/>
      <c r="J15" s="132"/>
      <c r="K15" s="27">
        <v>0</v>
      </c>
      <c r="L15" s="27">
        <v>2300</v>
      </c>
      <c r="M15" s="23">
        <f t="shared" si="0"/>
        <v>-2300</v>
      </c>
      <c r="N15" s="60"/>
      <c r="O15" s="23"/>
      <c r="P15" s="23"/>
      <c r="Q15" s="23">
        <f t="shared" si="1"/>
        <v>0</v>
      </c>
    </row>
    <row r="16" spans="1:17" ht="21" hidden="1" customHeight="1" x14ac:dyDescent="0.25">
      <c r="A16" s="14">
        <v>5</v>
      </c>
      <c r="B16" s="24"/>
      <c r="C16" s="130" t="s">
        <v>101</v>
      </c>
      <c r="D16" s="131"/>
      <c r="E16" s="131"/>
      <c r="F16" s="131"/>
      <c r="G16" s="131"/>
      <c r="H16" s="131"/>
      <c r="I16" s="131"/>
      <c r="J16" s="132"/>
      <c r="K16" s="27">
        <v>0</v>
      </c>
      <c r="L16" s="27">
        <v>1200</v>
      </c>
      <c r="M16" s="23">
        <f t="shared" si="0"/>
        <v>-1200</v>
      </c>
      <c r="N16" s="60"/>
      <c r="O16" s="23"/>
      <c r="P16" s="23"/>
      <c r="Q16" s="23">
        <f t="shared" si="1"/>
        <v>0</v>
      </c>
    </row>
    <row r="17" spans="1:17" ht="21" hidden="1" customHeight="1" x14ac:dyDescent="0.25">
      <c r="A17" s="14">
        <v>6</v>
      </c>
      <c r="B17" s="24"/>
      <c r="C17" s="130" t="s">
        <v>102</v>
      </c>
      <c r="D17" s="131"/>
      <c r="E17" s="131"/>
      <c r="F17" s="131"/>
      <c r="G17" s="131"/>
      <c r="H17" s="131"/>
      <c r="I17" s="131"/>
      <c r="J17" s="132"/>
      <c r="K17" s="27"/>
      <c r="L17" s="27">
        <v>115</v>
      </c>
      <c r="M17" s="23">
        <f t="shared" si="0"/>
        <v>-115</v>
      </c>
      <c r="N17" s="60"/>
      <c r="O17" s="23"/>
      <c r="P17" s="23"/>
      <c r="Q17" s="23">
        <f t="shared" si="1"/>
        <v>0</v>
      </c>
    </row>
    <row r="18" spans="1:17" ht="21" hidden="1" customHeight="1" x14ac:dyDescent="0.25">
      <c r="A18" s="14">
        <v>7</v>
      </c>
      <c r="B18" s="24"/>
      <c r="C18" s="130" t="s">
        <v>103</v>
      </c>
      <c r="D18" s="131"/>
      <c r="E18" s="131"/>
      <c r="F18" s="131"/>
      <c r="G18" s="131"/>
      <c r="H18" s="131"/>
      <c r="I18" s="131"/>
      <c r="J18" s="132"/>
      <c r="K18" s="27"/>
      <c r="L18" s="27">
        <v>1000</v>
      </c>
      <c r="M18" s="23">
        <f t="shared" si="0"/>
        <v>-1000</v>
      </c>
      <c r="N18" s="60"/>
      <c r="O18" s="23"/>
      <c r="P18" s="23"/>
      <c r="Q18" s="23">
        <f t="shared" si="1"/>
        <v>0</v>
      </c>
    </row>
    <row r="19" spans="1:17" ht="33.75" hidden="1" customHeight="1" x14ac:dyDescent="0.25">
      <c r="A19" s="14">
        <v>8</v>
      </c>
      <c r="B19" s="24"/>
      <c r="C19" s="177" t="s">
        <v>179</v>
      </c>
      <c r="D19" s="178"/>
      <c r="E19" s="178"/>
      <c r="F19" s="178"/>
      <c r="G19" s="178"/>
      <c r="H19" s="178"/>
      <c r="I19" s="178"/>
      <c r="J19" s="179"/>
      <c r="K19" s="27">
        <v>0</v>
      </c>
      <c r="L19" s="27">
        <v>3770</v>
      </c>
      <c r="M19" s="23">
        <f t="shared" si="0"/>
        <v>-3770</v>
      </c>
      <c r="N19" s="60"/>
      <c r="O19" s="23"/>
      <c r="P19" s="23"/>
      <c r="Q19" s="23">
        <f t="shared" si="1"/>
        <v>0</v>
      </c>
    </row>
    <row r="20" spans="1:17" ht="21" customHeight="1" x14ac:dyDescent="0.25">
      <c r="A20" s="14">
        <v>9</v>
      </c>
      <c r="B20" s="24">
        <v>44772</v>
      </c>
      <c r="C20" s="136" t="s">
        <v>172</v>
      </c>
      <c r="D20" s="136"/>
      <c r="E20" s="136"/>
      <c r="F20" s="136"/>
      <c r="G20" s="136"/>
      <c r="H20" s="136"/>
      <c r="I20" s="136"/>
      <c r="J20" s="136"/>
      <c r="K20" s="23">
        <v>3000</v>
      </c>
      <c r="L20" s="23">
        <v>0</v>
      </c>
      <c r="M20" s="23">
        <f t="shared" si="0"/>
        <v>3000</v>
      </c>
      <c r="N20" s="60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44774</v>
      </c>
      <c r="C21" s="136" t="s">
        <v>180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13395</v>
      </c>
      <c r="M21" s="23">
        <f>K21-L21+M20</f>
        <v>-10395</v>
      </c>
      <c r="N21" s="60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44775</v>
      </c>
      <c r="C22" s="136" t="s">
        <v>400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f>1500+1200+400+2400</f>
        <v>5500</v>
      </c>
      <c r="M22" s="23">
        <f t="shared" ref="M22:M85" si="2">K22-L22+M21</f>
        <v>-15895</v>
      </c>
      <c r="N22" s="60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44789</v>
      </c>
      <c r="C23" s="136" t="s">
        <v>92</v>
      </c>
      <c r="D23" s="136"/>
      <c r="E23" s="136"/>
      <c r="F23" s="136"/>
      <c r="G23" s="136"/>
      <c r="H23" s="136"/>
      <c r="I23" s="136"/>
      <c r="J23" s="136"/>
      <c r="K23" s="23">
        <v>2000</v>
      </c>
      <c r="L23" s="23">
        <v>0</v>
      </c>
      <c r="M23" s="23">
        <f t="shared" si="2"/>
        <v>-13895</v>
      </c>
      <c r="N23" s="60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 t="s">
        <v>1086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2"/>
        <v>-13895</v>
      </c>
      <c r="N24" s="60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>
        <v>44842</v>
      </c>
      <c r="C25" s="136" t="s">
        <v>263</v>
      </c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450</v>
      </c>
      <c r="M25" s="23">
        <f t="shared" si="2"/>
        <v>-14345</v>
      </c>
      <c r="N25" s="60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>
        <v>44850</v>
      </c>
      <c r="C26" s="136" t="s">
        <v>264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300</v>
      </c>
      <c r="M26" s="23">
        <f t="shared" si="2"/>
        <v>-14645</v>
      </c>
      <c r="N26" s="60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>
        <v>44853</v>
      </c>
      <c r="C27" s="136" t="s">
        <v>266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50</v>
      </c>
      <c r="M27" s="23">
        <f t="shared" si="2"/>
        <v>-14695</v>
      </c>
      <c r="N27" s="60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>
        <v>44858</v>
      </c>
      <c r="C28" s="136" t="s">
        <v>276</v>
      </c>
      <c r="D28" s="136"/>
      <c r="E28" s="136"/>
      <c r="F28" s="136"/>
      <c r="G28" s="136"/>
      <c r="H28" s="136"/>
      <c r="I28" s="136"/>
      <c r="J28" s="136"/>
      <c r="K28" s="23">
        <v>750</v>
      </c>
      <c r="L28" s="23">
        <v>0</v>
      </c>
      <c r="M28" s="23">
        <f t="shared" si="2"/>
        <v>-13945</v>
      </c>
      <c r="N28" s="60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 t="s">
        <v>1087</v>
      </c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2"/>
        <v>-13945</v>
      </c>
      <c r="N29" s="60"/>
      <c r="O29" s="23">
        <v>0</v>
      </c>
      <c r="P29" s="23">
        <f>700*12</f>
        <v>8400</v>
      </c>
      <c r="Q29" s="23">
        <f t="shared" si="1"/>
        <v>-8400</v>
      </c>
    </row>
    <row r="30" spans="1:17" ht="21" customHeight="1" x14ac:dyDescent="0.25">
      <c r="A30" s="14">
        <v>19</v>
      </c>
      <c r="B30" s="24">
        <v>44902</v>
      </c>
      <c r="C30" s="136" t="s">
        <v>302</v>
      </c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150</v>
      </c>
      <c r="M30" s="23">
        <f t="shared" si="2"/>
        <v>-14095</v>
      </c>
      <c r="N30" s="60"/>
      <c r="O30" s="23">
        <v>0</v>
      </c>
      <c r="P30" s="23">
        <v>0</v>
      </c>
      <c r="Q30" s="23">
        <f t="shared" si="1"/>
        <v>-8400</v>
      </c>
    </row>
    <row r="31" spans="1:17" ht="21" customHeight="1" x14ac:dyDescent="0.25">
      <c r="A31" s="14">
        <v>20</v>
      </c>
      <c r="B31" s="24">
        <v>45120</v>
      </c>
      <c r="C31" s="136" t="s">
        <v>416</v>
      </c>
      <c r="D31" s="136"/>
      <c r="E31" s="136"/>
      <c r="F31" s="136"/>
      <c r="G31" s="136"/>
      <c r="H31" s="136"/>
      <c r="I31" s="136"/>
      <c r="J31" s="136"/>
      <c r="K31" s="23">
        <v>5000</v>
      </c>
      <c r="L31" s="23">
        <v>0</v>
      </c>
      <c r="M31" s="23">
        <f t="shared" si="2"/>
        <v>-9095</v>
      </c>
      <c r="N31" s="60"/>
      <c r="O31" s="23">
        <v>0</v>
      </c>
      <c r="P31" s="23">
        <v>0</v>
      </c>
      <c r="Q31" s="23">
        <f t="shared" si="1"/>
        <v>-8400</v>
      </c>
    </row>
    <row r="32" spans="1:17" ht="21" customHeight="1" x14ac:dyDescent="0.25">
      <c r="A32" s="14">
        <v>21</v>
      </c>
      <c r="B32" s="24">
        <v>45122</v>
      </c>
      <c r="C32" s="136" t="s">
        <v>417</v>
      </c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150</v>
      </c>
      <c r="M32" s="23">
        <f t="shared" si="2"/>
        <v>-9245</v>
      </c>
      <c r="N32" s="60"/>
      <c r="O32" s="23">
        <v>0</v>
      </c>
      <c r="P32" s="23">
        <v>0</v>
      </c>
      <c r="Q32" s="23">
        <f t="shared" si="1"/>
        <v>-8400</v>
      </c>
    </row>
    <row r="33" spans="1:24" ht="21" customHeight="1" x14ac:dyDescent="0.25">
      <c r="A33" s="14">
        <v>22</v>
      </c>
      <c r="B33" s="24">
        <v>45144</v>
      </c>
      <c r="C33" s="136" t="s">
        <v>427</v>
      </c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300</v>
      </c>
      <c r="M33" s="23">
        <f t="shared" si="2"/>
        <v>-9545</v>
      </c>
      <c r="N33" s="60"/>
      <c r="O33" s="23">
        <v>0</v>
      </c>
      <c r="P33" s="23">
        <v>0</v>
      </c>
      <c r="Q33" s="23">
        <f t="shared" si="1"/>
        <v>-8400</v>
      </c>
    </row>
    <row r="34" spans="1:24" ht="21" customHeight="1" x14ac:dyDescent="0.25">
      <c r="A34" s="14">
        <v>23</v>
      </c>
      <c r="B34" s="24">
        <v>45221</v>
      </c>
      <c r="C34" s="136" t="s">
        <v>1085</v>
      </c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2"/>
        <v>-9545</v>
      </c>
      <c r="N34" s="60"/>
      <c r="O34" s="23">
        <v>5000</v>
      </c>
      <c r="P34" s="23">
        <v>0</v>
      </c>
      <c r="Q34" s="23">
        <f t="shared" si="1"/>
        <v>-3400</v>
      </c>
      <c r="X34" s="1">
        <f>700*18</f>
        <v>12600</v>
      </c>
    </row>
    <row r="35" spans="1:24" ht="21" customHeight="1" x14ac:dyDescent="0.25">
      <c r="A35" s="14">
        <v>24</v>
      </c>
      <c r="B35" s="24"/>
      <c r="C35" s="136" t="s">
        <v>355</v>
      </c>
      <c r="D35" s="136"/>
      <c r="E35" s="136"/>
      <c r="F35" s="136"/>
      <c r="G35" s="136"/>
      <c r="H35" s="136"/>
      <c r="I35" s="136"/>
      <c r="J35" s="136"/>
      <c r="K35" s="23">
        <v>945</v>
      </c>
      <c r="L35" s="23">
        <v>0</v>
      </c>
      <c r="M35" s="23">
        <f t="shared" si="2"/>
        <v>-8600</v>
      </c>
      <c r="N35" s="60"/>
      <c r="O35" s="23">
        <v>0</v>
      </c>
      <c r="P35" s="23">
        <v>0</v>
      </c>
      <c r="Q35" s="23">
        <f t="shared" si="1"/>
        <v>-3400</v>
      </c>
      <c r="X35" s="1">
        <v>8600</v>
      </c>
    </row>
    <row r="36" spans="1:24" ht="21" customHeight="1" x14ac:dyDescent="0.25">
      <c r="A36" s="14">
        <v>25</v>
      </c>
      <c r="B36" s="24">
        <v>45221</v>
      </c>
      <c r="C36" s="136" t="s">
        <v>1088</v>
      </c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2"/>
        <v>-8600</v>
      </c>
      <c r="N36" s="60"/>
      <c r="O36" s="23">
        <v>0</v>
      </c>
      <c r="P36" s="23">
        <f>700*12</f>
        <v>8400</v>
      </c>
      <c r="Q36" s="23">
        <f t="shared" si="1"/>
        <v>-11800</v>
      </c>
    </row>
    <row r="37" spans="1:24" ht="21" customHeight="1" x14ac:dyDescent="0.25">
      <c r="A37" s="14">
        <v>26</v>
      </c>
      <c r="B37" s="24">
        <v>45677</v>
      </c>
      <c r="C37" s="136" t="s">
        <v>416</v>
      </c>
      <c r="D37" s="136"/>
      <c r="E37" s="136"/>
      <c r="F37" s="136"/>
      <c r="G37" s="136"/>
      <c r="H37" s="136"/>
      <c r="I37" s="136"/>
      <c r="J37" s="136"/>
      <c r="K37" s="23">
        <v>4000</v>
      </c>
      <c r="L37" s="23">
        <v>0</v>
      </c>
      <c r="M37" s="23">
        <f t="shared" si="2"/>
        <v>-4600</v>
      </c>
      <c r="N37" s="60"/>
      <c r="O37" s="23">
        <v>0</v>
      </c>
      <c r="P37" s="23">
        <v>0</v>
      </c>
      <c r="Q37" s="23">
        <f t="shared" si="1"/>
        <v>-11800</v>
      </c>
    </row>
    <row r="38" spans="1:24" ht="21" customHeight="1" x14ac:dyDescent="0.25">
      <c r="A38" s="14">
        <v>27</v>
      </c>
      <c r="B38" s="24"/>
      <c r="C38" s="136" t="s">
        <v>1089</v>
      </c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2"/>
        <v>-4600</v>
      </c>
      <c r="N38" s="60"/>
      <c r="O38" s="23">
        <v>0</v>
      </c>
      <c r="P38" s="23">
        <v>8400</v>
      </c>
      <c r="Q38" s="23">
        <f t="shared" si="1"/>
        <v>-20200</v>
      </c>
    </row>
    <row r="39" spans="1:24" ht="21" customHeight="1" x14ac:dyDescent="0.25">
      <c r="A39" s="14">
        <v>28</v>
      </c>
      <c r="B39" s="24">
        <v>45852</v>
      </c>
      <c r="C39" s="136" t="s">
        <v>627</v>
      </c>
      <c r="D39" s="136"/>
      <c r="E39" s="136"/>
      <c r="F39" s="136"/>
      <c r="G39" s="136"/>
      <c r="H39" s="136"/>
      <c r="I39" s="136"/>
      <c r="J39" s="136"/>
      <c r="K39" s="23">
        <v>3500</v>
      </c>
      <c r="L39" s="23">
        <v>0</v>
      </c>
      <c r="M39" s="23">
        <f t="shared" si="2"/>
        <v>-1100</v>
      </c>
      <c r="N39" s="60"/>
      <c r="O39" s="23">
        <v>0</v>
      </c>
      <c r="P39" s="23">
        <v>0</v>
      </c>
      <c r="Q39" s="23">
        <f t="shared" si="1"/>
        <v>-20200</v>
      </c>
    </row>
    <row r="40" spans="1:24" ht="21" customHeight="1" x14ac:dyDescent="0.25">
      <c r="A40" s="14">
        <v>29</v>
      </c>
      <c r="B40" s="24">
        <v>45889</v>
      </c>
      <c r="C40" s="136" t="s">
        <v>1090</v>
      </c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2"/>
        <v>-1100</v>
      </c>
      <c r="N40" s="60"/>
      <c r="O40" s="23">
        <v>0</v>
      </c>
      <c r="P40" s="23">
        <v>8400</v>
      </c>
      <c r="Q40" s="23">
        <f t="shared" si="1"/>
        <v>-28600</v>
      </c>
    </row>
    <row r="41" spans="1:24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2"/>
        <v>-1100</v>
      </c>
      <c r="N41" s="60"/>
      <c r="O41" s="23">
        <v>0</v>
      </c>
      <c r="P41" s="23">
        <v>0</v>
      </c>
      <c r="Q41" s="23">
        <f t="shared" si="1"/>
        <v>-28600</v>
      </c>
    </row>
    <row r="42" spans="1:24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2"/>
        <v>-1100</v>
      </c>
      <c r="N42" s="60"/>
      <c r="O42" s="23">
        <v>0</v>
      </c>
      <c r="P42" s="23">
        <v>0</v>
      </c>
      <c r="Q42" s="23">
        <f t="shared" si="1"/>
        <v>-28600</v>
      </c>
    </row>
    <row r="43" spans="1:24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2"/>
        <v>-1100</v>
      </c>
      <c r="N43" s="60"/>
      <c r="O43" s="23">
        <v>0</v>
      </c>
      <c r="P43" s="23">
        <v>0</v>
      </c>
      <c r="Q43" s="23">
        <f t="shared" si="1"/>
        <v>-28600</v>
      </c>
    </row>
    <row r="44" spans="1:24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2"/>
        <v>-1100</v>
      </c>
      <c r="N44" s="60"/>
      <c r="O44" s="23">
        <v>0</v>
      </c>
      <c r="P44" s="23">
        <v>0</v>
      </c>
      <c r="Q44" s="23">
        <f t="shared" si="1"/>
        <v>-28600</v>
      </c>
    </row>
    <row r="45" spans="1:24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2"/>
        <v>-1100</v>
      </c>
      <c r="N45" s="60"/>
      <c r="O45" s="23">
        <v>0</v>
      </c>
      <c r="P45" s="23">
        <v>0</v>
      </c>
      <c r="Q45" s="23">
        <f t="shared" si="1"/>
        <v>-28600</v>
      </c>
    </row>
    <row r="46" spans="1:24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2"/>
        <v>-1100</v>
      </c>
      <c r="N46" s="60"/>
      <c r="O46" s="23">
        <v>0</v>
      </c>
      <c r="P46" s="23">
        <v>0</v>
      </c>
      <c r="Q46" s="23">
        <f t="shared" si="1"/>
        <v>-28600</v>
      </c>
    </row>
    <row r="47" spans="1:24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2"/>
        <v>-1100</v>
      </c>
      <c r="N47" s="60"/>
      <c r="O47" s="23">
        <v>0</v>
      </c>
      <c r="P47" s="23">
        <v>0</v>
      </c>
      <c r="Q47" s="23">
        <f t="shared" si="1"/>
        <v>-28600</v>
      </c>
    </row>
    <row r="48" spans="1:24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2"/>
        <v>-1100</v>
      </c>
      <c r="N48" s="60"/>
      <c r="O48" s="23">
        <v>0</v>
      </c>
      <c r="P48" s="23">
        <v>0</v>
      </c>
      <c r="Q48" s="23">
        <f t="shared" si="1"/>
        <v>-28600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2"/>
        <v>-1100</v>
      </c>
      <c r="N49" s="60"/>
      <c r="O49" s="23">
        <v>0</v>
      </c>
      <c r="P49" s="23">
        <v>0</v>
      </c>
      <c r="Q49" s="23">
        <f t="shared" si="1"/>
        <v>-28600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2"/>
        <v>-1100</v>
      </c>
      <c r="N50" s="60"/>
      <c r="O50" s="23">
        <v>0</v>
      </c>
      <c r="P50" s="23">
        <v>0</v>
      </c>
      <c r="Q50" s="23">
        <f t="shared" si="1"/>
        <v>-28600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2"/>
        <v>-1100</v>
      </c>
      <c r="N51" s="60"/>
      <c r="O51" s="23">
        <v>0</v>
      </c>
      <c r="P51" s="23">
        <v>0</v>
      </c>
      <c r="Q51" s="23">
        <f t="shared" si="1"/>
        <v>-28600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2"/>
        <v>-1100</v>
      </c>
      <c r="N52" s="60"/>
      <c r="O52" s="23">
        <v>0</v>
      </c>
      <c r="P52" s="23">
        <v>0</v>
      </c>
      <c r="Q52" s="23">
        <f t="shared" si="1"/>
        <v>-28600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2"/>
        <v>-1100</v>
      </c>
      <c r="N53" s="60"/>
      <c r="O53" s="23">
        <v>0</v>
      </c>
      <c r="P53" s="23">
        <v>0</v>
      </c>
      <c r="Q53" s="23">
        <f t="shared" si="1"/>
        <v>-28600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2"/>
        <v>-1100</v>
      </c>
      <c r="N54" s="60"/>
      <c r="O54" s="23">
        <v>0</v>
      </c>
      <c r="P54" s="23">
        <v>0</v>
      </c>
      <c r="Q54" s="23">
        <f t="shared" si="1"/>
        <v>-28600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2"/>
        <v>-1100</v>
      </c>
      <c r="N55" s="60"/>
      <c r="O55" s="23">
        <v>0</v>
      </c>
      <c r="P55" s="23">
        <v>0</v>
      </c>
      <c r="Q55" s="23">
        <f t="shared" si="1"/>
        <v>-28600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2"/>
        <v>-1100</v>
      </c>
      <c r="N56" s="60"/>
      <c r="O56" s="23">
        <v>0</v>
      </c>
      <c r="P56" s="23">
        <v>0</v>
      </c>
      <c r="Q56" s="23">
        <f t="shared" si="1"/>
        <v>-28600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2"/>
        <v>-1100</v>
      </c>
      <c r="N57" s="60"/>
      <c r="O57" s="23">
        <v>0</v>
      </c>
      <c r="P57" s="23">
        <v>0</v>
      </c>
      <c r="Q57" s="23">
        <f t="shared" si="1"/>
        <v>-28600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2"/>
        <v>-1100</v>
      </c>
      <c r="N58" s="60"/>
      <c r="O58" s="23">
        <v>0</v>
      </c>
      <c r="P58" s="23">
        <v>0</v>
      </c>
      <c r="Q58" s="23">
        <f t="shared" si="1"/>
        <v>-28600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2"/>
        <v>-1100</v>
      </c>
      <c r="N59" s="60"/>
      <c r="O59" s="23">
        <v>0</v>
      </c>
      <c r="P59" s="23">
        <v>0</v>
      </c>
      <c r="Q59" s="23">
        <f t="shared" si="1"/>
        <v>-28600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2"/>
        <v>-1100</v>
      </c>
      <c r="N60" s="60"/>
      <c r="O60" s="23">
        <v>0</v>
      </c>
      <c r="P60" s="23">
        <v>0</v>
      </c>
      <c r="Q60" s="23">
        <f t="shared" si="1"/>
        <v>-28600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2"/>
        <v>-1100</v>
      </c>
      <c r="N61" s="60"/>
      <c r="O61" s="23">
        <v>0</v>
      </c>
      <c r="P61" s="23">
        <v>0</v>
      </c>
      <c r="Q61" s="23">
        <f t="shared" si="1"/>
        <v>-28600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2"/>
        <v>-1100</v>
      </c>
      <c r="N62" s="60"/>
      <c r="O62" s="23">
        <v>0</v>
      </c>
      <c r="P62" s="23">
        <v>0</v>
      </c>
      <c r="Q62" s="23">
        <f t="shared" si="1"/>
        <v>-28600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2"/>
        <v>-1100</v>
      </c>
      <c r="N63" s="60"/>
      <c r="O63" s="23">
        <v>0</v>
      </c>
      <c r="P63" s="23">
        <v>0</v>
      </c>
      <c r="Q63" s="23">
        <f t="shared" si="1"/>
        <v>-28600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2"/>
        <v>-1100</v>
      </c>
      <c r="N64" s="60"/>
      <c r="O64" s="23">
        <v>0</v>
      </c>
      <c r="P64" s="23">
        <v>0</v>
      </c>
      <c r="Q64" s="23">
        <f t="shared" si="1"/>
        <v>-28600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2"/>
        <v>-1100</v>
      </c>
      <c r="N65" s="60"/>
      <c r="O65" s="23">
        <v>0</v>
      </c>
      <c r="P65" s="23">
        <v>0</v>
      </c>
      <c r="Q65" s="23">
        <f t="shared" si="1"/>
        <v>-28600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2"/>
        <v>-1100</v>
      </c>
      <c r="N66" s="60"/>
      <c r="O66" s="23">
        <v>0</v>
      </c>
      <c r="P66" s="23">
        <v>0</v>
      </c>
      <c r="Q66" s="23">
        <f t="shared" si="1"/>
        <v>-28600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2"/>
        <v>-1100</v>
      </c>
      <c r="N67" s="60"/>
      <c r="O67" s="23">
        <v>0</v>
      </c>
      <c r="P67" s="23">
        <v>0</v>
      </c>
      <c r="Q67" s="23">
        <f t="shared" si="1"/>
        <v>-28600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2"/>
        <v>-1100</v>
      </c>
      <c r="N68" s="60"/>
      <c r="O68" s="23">
        <v>0</v>
      </c>
      <c r="P68" s="23">
        <v>0</v>
      </c>
      <c r="Q68" s="23">
        <f t="shared" si="1"/>
        <v>-28600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2"/>
        <v>-1100</v>
      </c>
      <c r="N69" s="60"/>
      <c r="O69" s="23">
        <v>0</v>
      </c>
      <c r="P69" s="23">
        <v>0</v>
      </c>
      <c r="Q69" s="23">
        <f t="shared" si="1"/>
        <v>-28600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2"/>
        <v>-1100</v>
      </c>
      <c r="N70" s="60"/>
      <c r="O70" s="23">
        <v>0</v>
      </c>
      <c r="P70" s="23">
        <v>0</v>
      </c>
      <c r="Q70" s="23">
        <f t="shared" si="1"/>
        <v>-28600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2"/>
        <v>-1100</v>
      </c>
      <c r="N71" s="60"/>
      <c r="O71" s="23">
        <v>0</v>
      </c>
      <c r="P71" s="23">
        <v>0</v>
      </c>
      <c r="Q71" s="23">
        <f t="shared" si="1"/>
        <v>-28600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2"/>
        <v>-1100</v>
      </c>
      <c r="N72" s="60"/>
      <c r="O72" s="23">
        <v>0</v>
      </c>
      <c r="P72" s="23">
        <v>0</v>
      </c>
      <c r="Q72" s="23">
        <f t="shared" si="1"/>
        <v>-28600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2"/>
        <v>-1100</v>
      </c>
      <c r="N73" s="60"/>
      <c r="O73" s="23">
        <v>0</v>
      </c>
      <c r="P73" s="23">
        <v>0</v>
      </c>
      <c r="Q73" s="23">
        <f t="shared" si="1"/>
        <v>-28600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2"/>
        <v>-1100</v>
      </c>
      <c r="N74" s="60"/>
      <c r="O74" s="23">
        <v>0</v>
      </c>
      <c r="P74" s="23">
        <v>0</v>
      </c>
      <c r="Q74" s="23">
        <f t="shared" si="1"/>
        <v>-28600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2"/>
        <v>-1100</v>
      </c>
      <c r="N75" s="60"/>
      <c r="O75" s="23">
        <v>0</v>
      </c>
      <c r="P75" s="23">
        <v>0</v>
      </c>
      <c r="Q75" s="23">
        <f t="shared" si="1"/>
        <v>-28600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2"/>
        <v>-1100</v>
      </c>
      <c r="N76" s="60"/>
      <c r="O76" s="23">
        <v>0</v>
      </c>
      <c r="P76" s="23">
        <v>0</v>
      </c>
      <c r="Q76" s="23">
        <f t="shared" si="1"/>
        <v>-28600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2"/>
        <v>-1100</v>
      </c>
      <c r="N77" s="60"/>
      <c r="O77" s="23">
        <v>0</v>
      </c>
      <c r="P77" s="23">
        <v>0</v>
      </c>
      <c r="Q77" s="23">
        <f t="shared" si="1"/>
        <v>-28600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si="2"/>
        <v>-1100</v>
      </c>
      <c r="N78" s="60"/>
      <c r="O78" s="23">
        <v>0</v>
      </c>
      <c r="P78" s="23">
        <v>0</v>
      </c>
      <c r="Q78" s="23">
        <f t="shared" ref="Q78:Q111" si="3">O78-P78+Q77</f>
        <v>-28600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-1100</v>
      </c>
      <c r="N79" s="60"/>
      <c r="O79" s="23">
        <v>0</v>
      </c>
      <c r="P79" s="23">
        <v>0</v>
      </c>
      <c r="Q79" s="23">
        <f t="shared" si="3"/>
        <v>-28600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-1100</v>
      </c>
      <c r="N80" s="60"/>
      <c r="O80" s="23">
        <v>0</v>
      </c>
      <c r="P80" s="23">
        <v>0</v>
      </c>
      <c r="Q80" s="23">
        <f t="shared" si="3"/>
        <v>-28600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-1100</v>
      </c>
      <c r="N81" s="60"/>
      <c r="O81" s="23">
        <v>0</v>
      </c>
      <c r="P81" s="23">
        <v>0</v>
      </c>
      <c r="Q81" s="23">
        <f t="shared" si="3"/>
        <v>-28600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-1100</v>
      </c>
      <c r="N82" s="60"/>
      <c r="O82" s="23">
        <v>0</v>
      </c>
      <c r="P82" s="23">
        <v>0</v>
      </c>
      <c r="Q82" s="23">
        <f t="shared" si="3"/>
        <v>-28600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-1100</v>
      </c>
      <c r="N83" s="60"/>
      <c r="O83" s="23">
        <v>0</v>
      </c>
      <c r="P83" s="23">
        <v>0</v>
      </c>
      <c r="Q83" s="23">
        <f t="shared" si="3"/>
        <v>-28600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-1100</v>
      </c>
      <c r="N84" s="60"/>
      <c r="O84" s="23">
        <v>0</v>
      </c>
      <c r="P84" s="23">
        <v>0</v>
      </c>
      <c r="Q84" s="23">
        <f t="shared" si="3"/>
        <v>-28600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-1100</v>
      </c>
      <c r="N85" s="60"/>
      <c r="O85" s="23">
        <v>0</v>
      </c>
      <c r="P85" s="23">
        <v>0</v>
      </c>
      <c r="Q85" s="23">
        <f t="shared" si="3"/>
        <v>-28600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ref="M86:M111" si="4">K86-L86+M85</f>
        <v>-1100</v>
      </c>
      <c r="N86" s="60"/>
      <c r="O86" s="23">
        <v>0</v>
      </c>
      <c r="P86" s="23">
        <v>0</v>
      </c>
      <c r="Q86" s="23">
        <f t="shared" si="3"/>
        <v>-28600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4"/>
        <v>-1100</v>
      </c>
      <c r="N87" s="60"/>
      <c r="O87" s="23">
        <v>0</v>
      </c>
      <c r="P87" s="23">
        <v>0</v>
      </c>
      <c r="Q87" s="23">
        <f t="shared" si="3"/>
        <v>-28600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4"/>
        <v>-1100</v>
      </c>
      <c r="N88" s="60"/>
      <c r="O88" s="23">
        <v>0</v>
      </c>
      <c r="P88" s="23">
        <v>0</v>
      </c>
      <c r="Q88" s="23">
        <f t="shared" si="3"/>
        <v>-28600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4"/>
        <v>-1100</v>
      </c>
      <c r="N89" s="60"/>
      <c r="O89" s="23">
        <v>0</v>
      </c>
      <c r="P89" s="23">
        <v>0</v>
      </c>
      <c r="Q89" s="23">
        <f t="shared" si="3"/>
        <v>-28600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4"/>
        <v>-1100</v>
      </c>
      <c r="N90" s="60"/>
      <c r="O90" s="23">
        <v>0</v>
      </c>
      <c r="P90" s="23">
        <v>0</v>
      </c>
      <c r="Q90" s="23">
        <f t="shared" si="3"/>
        <v>-28600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4"/>
        <v>-1100</v>
      </c>
      <c r="N91" s="60"/>
      <c r="O91" s="23">
        <v>0</v>
      </c>
      <c r="P91" s="23">
        <v>0</v>
      </c>
      <c r="Q91" s="23">
        <f t="shared" si="3"/>
        <v>-28600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4"/>
        <v>-1100</v>
      </c>
      <c r="N92" s="60"/>
      <c r="O92" s="23">
        <v>0</v>
      </c>
      <c r="P92" s="23">
        <v>0</v>
      </c>
      <c r="Q92" s="23">
        <f t="shared" si="3"/>
        <v>-28600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4"/>
        <v>-1100</v>
      </c>
      <c r="N93" s="60"/>
      <c r="O93" s="23">
        <v>0</v>
      </c>
      <c r="P93" s="23">
        <v>0</v>
      </c>
      <c r="Q93" s="23">
        <f t="shared" si="3"/>
        <v>-28600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4"/>
        <v>-1100</v>
      </c>
      <c r="N94" s="60"/>
      <c r="O94" s="23">
        <v>0</v>
      </c>
      <c r="P94" s="23">
        <v>0</v>
      </c>
      <c r="Q94" s="23">
        <f t="shared" si="3"/>
        <v>-28600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4"/>
        <v>-1100</v>
      </c>
      <c r="N95" s="60"/>
      <c r="O95" s="23">
        <v>0</v>
      </c>
      <c r="P95" s="23">
        <v>0</v>
      </c>
      <c r="Q95" s="23">
        <f t="shared" si="3"/>
        <v>-28600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4"/>
        <v>-1100</v>
      </c>
      <c r="N96" s="60"/>
      <c r="O96" s="23">
        <v>0</v>
      </c>
      <c r="P96" s="23">
        <v>0</v>
      </c>
      <c r="Q96" s="23">
        <f t="shared" si="3"/>
        <v>-28600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4"/>
        <v>-1100</v>
      </c>
      <c r="N97" s="60"/>
      <c r="O97" s="23">
        <v>0</v>
      </c>
      <c r="P97" s="23">
        <v>0</v>
      </c>
      <c r="Q97" s="23">
        <f t="shared" si="3"/>
        <v>-28600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4"/>
        <v>-1100</v>
      </c>
      <c r="N98" s="60"/>
      <c r="O98" s="23">
        <v>0</v>
      </c>
      <c r="P98" s="23">
        <v>0</v>
      </c>
      <c r="Q98" s="23">
        <f t="shared" si="3"/>
        <v>-28600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4"/>
        <v>-1100</v>
      </c>
      <c r="N99" s="60"/>
      <c r="O99" s="23">
        <v>0</v>
      </c>
      <c r="P99" s="23">
        <v>0</v>
      </c>
      <c r="Q99" s="23">
        <f t="shared" si="3"/>
        <v>-28600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4"/>
        <v>-1100</v>
      </c>
      <c r="N100" s="60"/>
      <c r="O100" s="23">
        <v>0</v>
      </c>
      <c r="P100" s="23">
        <v>0</v>
      </c>
      <c r="Q100" s="23">
        <f t="shared" si="3"/>
        <v>-28600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4"/>
        <v>-1100</v>
      </c>
      <c r="N101" s="60"/>
      <c r="O101" s="23">
        <v>0</v>
      </c>
      <c r="P101" s="23">
        <v>0</v>
      </c>
      <c r="Q101" s="23">
        <f t="shared" si="3"/>
        <v>-28600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4"/>
        <v>-1100</v>
      </c>
      <c r="N102" s="60"/>
      <c r="O102" s="23">
        <v>0</v>
      </c>
      <c r="P102" s="23">
        <v>0</v>
      </c>
      <c r="Q102" s="23">
        <f t="shared" si="3"/>
        <v>-28600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4"/>
        <v>-1100</v>
      </c>
      <c r="N103" s="60"/>
      <c r="O103" s="23">
        <v>0</v>
      </c>
      <c r="P103" s="23">
        <v>0</v>
      </c>
      <c r="Q103" s="23">
        <f t="shared" si="3"/>
        <v>-28600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4"/>
        <v>-1100</v>
      </c>
      <c r="N104" s="60"/>
      <c r="O104" s="23">
        <v>0</v>
      </c>
      <c r="P104" s="23">
        <v>0</v>
      </c>
      <c r="Q104" s="23">
        <f t="shared" si="3"/>
        <v>-28600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4"/>
        <v>-1100</v>
      </c>
      <c r="N105" s="60"/>
      <c r="O105" s="23">
        <v>0</v>
      </c>
      <c r="P105" s="23">
        <v>0</v>
      </c>
      <c r="Q105" s="23">
        <f t="shared" si="3"/>
        <v>-28600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4"/>
        <v>-1100</v>
      </c>
      <c r="N106" s="60"/>
      <c r="O106" s="23">
        <v>0</v>
      </c>
      <c r="P106" s="23">
        <v>0</v>
      </c>
      <c r="Q106" s="23">
        <f t="shared" si="3"/>
        <v>-28600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4"/>
        <v>-1100</v>
      </c>
      <c r="N107" s="60"/>
      <c r="O107" s="23">
        <v>0</v>
      </c>
      <c r="P107" s="23">
        <v>0</v>
      </c>
      <c r="Q107" s="23">
        <f t="shared" si="3"/>
        <v>-28600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4"/>
        <v>-1100</v>
      </c>
      <c r="N108" s="60"/>
      <c r="O108" s="23">
        <v>0</v>
      </c>
      <c r="P108" s="23">
        <v>0</v>
      </c>
      <c r="Q108" s="23">
        <f t="shared" si="3"/>
        <v>-28600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4"/>
        <v>-1100</v>
      </c>
      <c r="N109" s="60"/>
      <c r="O109" s="23">
        <v>0</v>
      </c>
      <c r="P109" s="23">
        <v>0</v>
      </c>
      <c r="Q109" s="23">
        <f t="shared" si="3"/>
        <v>-28600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4"/>
        <v>-1100</v>
      </c>
      <c r="N110" s="60"/>
      <c r="O110" s="23">
        <v>0</v>
      </c>
      <c r="P110" s="23">
        <v>0</v>
      </c>
      <c r="Q110" s="23">
        <f t="shared" si="3"/>
        <v>-28600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4"/>
        <v>-1100</v>
      </c>
      <c r="N111" s="60"/>
      <c r="O111" s="23">
        <v>0</v>
      </c>
      <c r="P111" s="23">
        <v>0</v>
      </c>
      <c r="Q111" s="23">
        <f t="shared" si="3"/>
        <v>-28600</v>
      </c>
    </row>
  </sheetData>
  <mergeCells count="112">
    <mergeCell ref="O8:O9"/>
    <mergeCell ref="P8:P9"/>
    <mergeCell ref="Q8:Q9"/>
    <mergeCell ref="O10:Q10"/>
    <mergeCell ref="K10:M10"/>
    <mergeCell ref="K2:Q6"/>
    <mergeCell ref="C107:J107"/>
    <mergeCell ref="C108:J108"/>
    <mergeCell ref="C109:J109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1:J21"/>
    <mergeCell ref="C22:J22"/>
    <mergeCell ref="C11:J11"/>
    <mergeCell ref="C12:J12"/>
    <mergeCell ref="C13:J13"/>
    <mergeCell ref="C14:J14"/>
    <mergeCell ref="C15:J15"/>
    <mergeCell ref="C16:J16"/>
    <mergeCell ref="C29:J29"/>
    <mergeCell ref="J2:J6"/>
    <mergeCell ref="A8:B9"/>
    <mergeCell ref="K8:K9"/>
    <mergeCell ref="L8:L9"/>
    <mergeCell ref="M8:M9"/>
    <mergeCell ref="C17:J17"/>
    <mergeCell ref="C18:J18"/>
    <mergeCell ref="C19:J19"/>
    <mergeCell ref="C20:J20"/>
  </mergeCells>
  <hyperlinks>
    <hyperlink ref="A8:B9" location="كشف!A1" display="الكشف" xr:uid="{97A9204C-D133-4D0E-9C8D-A05EAF83CBB5}"/>
  </hyperlinks>
  <pageMargins left="0" right="0" top="0" bottom="0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D99E-50E2-434B-B343-832382B7D541}">
  <sheetPr>
    <tabColor theme="4" tint="0.59999389629810485"/>
  </sheetPr>
  <dimension ref="A1:Q111"/>
  <sheetViews>
    <sheetView rightToLeft="1" zoomScale="80" zoomScaleNormal="80" workbookViewId="0">
      <pane ySplit="11" topLeftCell="A23" activePane="bottomLeft" state="frozen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59765625" style="1" bestFit="1" customWidth="1"/>
    <col min="3" max="3" width="0.69921875" style="1" customWidth="1"/>
    <col min="4" max="4" width="7.69921875" style="1" bestFit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107</v>
      </c>
      <c r="D2" s="2" t="s">
        <v>6</v>
      </c>
      <c r="E2" s="7" t="s">
        <v>108</v>
      </c>
      <c r="F2" s="8"/>
      <c r="G2" s="2" t="s">
        <v>3</v>
      </c>
      <c r="H2" s="6" t="s">
        <v>9</v>
      </c>
      <c r="I2" s="9"/>
      <c r="J2" s="194" t="s">
        <v>4</v>
      </c>
      <c r="K2" s="151" t="s">
        <v>106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95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2248778017</v>
      </c>
      <c r="D4" s="2" t="s">
        <v>304</v>
      </c>
      <c r="E4" s="21">
        <v>44594</v>
      </c>
      <c r="F4" s="9"/>
      <c r="G4" s="2" t="s">
        <v>5</v>
      </c>
      <c r="H4" s="6" t="s">
        <v>77</v>
      </c>
      <c r="I4" s="10"/>
      <c r="J4" s="195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95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>
        <v>3597</v>
      </c>
      <c r="D6" s="2" t="s">
        <v>8</v>
      </c>
      <c r="E6" s="26">
        <v>350</v>
      </c>
      <c r="F6" s="9"/>
      <c r="G6" s="4" t="s">
        <v>14</v>
      </c>
      <c r="H6" s="41">
        <v>45658</v>
      </c>
      <c r="I6" s="11"/>
      <c r="J6" s="196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  <c r="K7" s="72"/>
      <c r="L7" s="71"/>
      <c r="M7" s="71"/>
      <c r="N7" s="71"/>
      <c r="O7" s="71"/>
      <c r="P7" s="71"/>
      <c r="Q7" s="71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8915</v>
      </c>
      <c r="L8" s="125">
        <f>SUM(L12:L111)</f>
        <v>8915</v>
      </c>
      <c r="M8" s="127">
        <f>K8-L8</f>
        <v>0</v>
      </c>
      <c r="N8" s="56"/>
      <c r="O8" s="143">
        <f>SUM(O12:O111)</f>
        <v>14200</v>
      </c>
      <c r="P8" s="143">
        <f>SUM(P12:P111)</f>
        <v>15600</v>
      </c>
      <c r="Q8" s="143">
        <f>O8-P8</f>
        <v>-1400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17">
        <v>44616</v>
      </c>
      <c r="C12" s="130" t="s">
        <v>109</v>
      </c>
      <c r="D12" s="131"/>
      <c r="E12" s="131"/>
      <c r="F12" s="131"/>
      <c r="G12" s="131"/>
      <c r="H12" s="131"/>
      <c r="I12" s="131"/>
      <c r="J12" s="132"/>
      <c r="K12" s="27">
        <v>100</v>
      </c>
      <c r="L12" s="27">
        <v>100</v>
      </c>
      <c r="M12" s="23">
        <f>K12-L12</f>
        <v>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17"/>
      <c r="C13" s="130" t="s">
        <v>110</v>
      </c>
      <c r="D13" s="131"/>
      <c r="E13" s="131"/>
      <c r="F13" s="131"/>
      <c r="G13" s="131"/>
      <c r="H13" s="131"/>
      <c r="I13" s="131"/>
      <c r="J13" s="132"/>
      <c r="K13" s="27">
        <v>600</v>
      </c>
      <c r="L13" s="27">
        <v>600</v>
      </c>
      <c r="M13" s="23">
        <f>K13-L13+M12</f>
        <v>0</v>
      </c>
      <c r="N13" s="60"/>
      <c r="O13" s="23">
        <v>0</v>
      </c>
      <c r="P13" s="23">
        <v>0</v>
      </c>
      <c r="Q13" s="23">
        <f>O13-P13+Q12</f>
        <v>0</v>
      </c>
    </row>
    <row r="14" spans="1:17" ht="30.75" customHeight="1" x14ac:dyDescent="0.25">
      <c r="A14" s="14">
        <v>3</v>
      </c>
      <c r="B14" s="24"/>
      <c r="C14" s="197" t="s">
        <v>216</v>
      </c>
      <c r="D14" s="197"/>
      <c r="E14" s="197"/>
      <c r="F14" s="197"/>
      <c r="G14" s="197"/>
      <c r="H14" s="197"/>
      <c r="I14" s="197"/>
      <c r="J14" s="197"/>
      <c r="K14" s="23">
        <v>0</v>
      </c>
      <c r="L14" s="23">
        <v>0</v>
      </c>
      <c r="M14" s="23">
        <f t="shared" ref="M14:M77" si="0">K14-L14+M13</f>
        <v>0</v>
      </c>
      <c r="N14" s="60"/>
      <c r="O14" s="23">
        <v>2000</v>
      </c>
      <c r="P14" s="23">
        <f>12*250</f>
        <v>3000</v>
      </c>
      <c r="Q14" s="23">
        <f t="shared" ref="Q14:Q77" si="1">O14-P14+Q13</f>
        <v>-1000</v>
      </c>
    </row>
    <row r="15" spans="1:17" ht="21" customHeight="1" x14ac:dyDescent="0.25">
      <c r="A15" s="14">
        <v>4</v>
      </c>
      <c r="B15" s="24">
        <v>44816</v>
      </c>
      <c r="C15" s="136" t="s">
        <v>217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0"/>
      <c r="O15" s="23">
        <v>1000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44828</v>
      </c>
      <c r="C16" s="136" t="s">
        <v>254</v>
      </c>
      <c r="D16" s="136"/>
      <c r="E16" s="136"/>
      <c r="F16" s="136"/>
      <c r="G16" s="136"/>
      <c r="H16" s="136"/>
      <c r="I16" s="136"/>
      <c r="J16" s="136"/>
      <c r="K16" s="23">
        <v>115</v>
      </c>
      <c r="L16" s="23">
        <v>115</v>
      </c>
      <c r="M16" s="23">
        <f t="shared" si="0"/>
        <v>0</v>
      </c>
      <c r="N16" s="60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44966</v>
      </c>
      <c r="C17" s="136" t="s">
        <v>347</v>
      </c>
      <c r="D17" s="136"/>
      <c r="E17" s="136"/>
      <c r="F17" s="136"/>
      <c r="G17" s="136"/>
      <c r="H17" s="136"/>
      <c r="I17" s="136"/>
      <c r="J17" s="136"/>
      <c r="K17" s="23">
        <v>2550</v>
      </c>
      <c r="L17" s="23">
        <v>2550</v>
      </c>
      <c r="M17" s="23">
        <f t="shared" si="0"/>
        <v>0</v>
      </c>
      <c r="N17" s="60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44966</v>
      </c>
      <c r="C18" s="197" t="s">
        <v>348</v>
      </c>
      <c r="D18" s="197"/>
      <c r="E18" s="197"/>
      <c r="F18" s="197"/>
      <c r="G18" s="197"/>
      <c r="H18" s="197"/>
      <c r="I18" s="197"/>
      <c r="J18" s="197"/>
      <c r="K18" s="23">
        <v>0</v>
      </c>
      <c r="L18" s="23">
        <v>0</v>
      </c>
      <c r="M18" s="23">
        <f t="shared" si="0"/>
        <v>0</v>
      </c>
      <c r="N18" s="60"/>
      <c r="O18" s="23">
        <v>0</v>
      </c>
      <c r="P18" s="23">
        <f>350*12</f>
        <v>4200</v>
      </c>
      <c r="Q18" s="23">
        <f t="shared" si="1"/>
        <v>-4200</v>
      </c>
    </row>
    <row r="19" spans="1:17" ht="21" customHeight="1" x14ac:dyDescent="0.25">
      <c r="A19" s="14">
        <v>8</v>
      </c>
      <c r="B19" s="24"/>
      <c r="C19" s="136" t="s">
        <v>386</v>
      </c>
      <c r="D19" s="136"/>
      <c r="E19" s="136"/>
      <c r="F19" s="136"/>
      <c r="G19" s="136"/>
      <c r="H19" s="136"/>
      <c r="I19" s="136"/>
      <c r="J19" s="136"/>
      <c r="K19" s="23">
        <v>1750</v>
      </c>
      <c r="L19" s="23">
        <v>0</v>
      </c>
      <c r="M19" s="23">
        <f t="shared" si="0"/>
        <v>1750</v>
      </c>
      <c r="N19" s="60"/>
      <c r="O19" s="23">
        <v>4200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 t="s">
        <v>387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3000</v>
      </c>
      <c r="M20" s="23">
        <f t="shared" si="0"/>
        <v>-1250</v>
      </c>
      <c r="N20" s="60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 t="s">
        <v>388</v>
      </c>
      <c r="D21" s="136"/>
      <c r="E21" s="136"/>
      <c r="F21" s="136"/>
      <c r="G21" s="136"/>
      <c r="H21" s="136"/>
      <c r="I21" s="136"/>
      <c r="J21" s="136"/>
      <c r="K21" s="23">
        <v>1250</v>
      </c>
      <c r="L21" s="23">
        <v>0</v>
      </c>
      <c r="M21" s="23">
        <f t="shared" si="0"/>
        <v>0</v>
      </c>
      <c r="N21" s="60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45182</v>
      </c>
      <c r="C22" s="136" t="s">
        <v>417</v>
      </c>
      <c r="D22" s="136"/>
      <c r="E22" s="136"/>
      <c r="F22" s="136"/>
      <c r="G22" s="136"/>
      <c r="H22" s="136"/>
      <c r="I22" s="136"/>
      <c r="J22" s="136"/>
      <c r="K22" s="23">
        <v>150</v>
      </c>
      <c r="L22" s="23">
        <v>150</v>
      </c>
      <c r="M22" s="23">
        <f t="shared" si="0"/>
        <v>0</v>
      </c>
      <c r="N22" s="60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45412</v>
      </c>
      <c r="C23" s="197" t="s">
        <v>545</v>
      </c>
      <c r="D23" s="197"/>
      <c r="E23" s="197"/>
      <c r="F23" s="197"/>
      <c r="G23" s="197"/>
      <c r="H23" s="197"/>
      <c r="I23" s="197"/>
      <c r="J23" s="197"/>
      <c r="K23" s="23">
        <v>0</v>
      </c>
      <c r="L23" s="23">
        <v>0</v>
      </c>
      <c r="M23" s="23">
        <f t="shared" si="0"/>
        <v>0</v>
      </c>
      <c r="N23" s="60"/>
      <c r="O23" s="23">
        <v>0</v>
      </c>
      <c r="P23" s="23">
        <f>12*350</f>
        <v>4200</v>
      </c>
      <c r="Q23" s="23">
        <f t="shared" si="1"/>
        <v>-4200</v>
      </c>
    </row>
    <row r="24" spans="1:17" ht="21" customHeight="1" x14ac:dyDescent="0.25">
      <c r="A24" s="14">
        <v>13</v>
      </c>
      <c r="B24" s="24">
        <v>45655</v>
      </c>
      <c r="C24" s="136" t="s">
        <v>763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0"/>
      <c r="O24" s="23">
        <v>2000</v>
      </c>
      <c r="P24" s="23">
        <v>0</v>
      </c>
      <c r="Q24" s="23">
        <f t="shared" si="1"/>
        <v>-2200</v>
      </c>
    </row>
    <row r="25" spans="1:17" ht="21" customHeight="1" x14ac:dyDescent="0.25">
      <c r="A25" s="14">
        <v>14</v>
      </c>
      <c r="B25" s="24">
        <v>45708</v>
      </c>
      <c r="C25" s="136" t="s">
        <v>822</v>
      </c>
      <c r="D25" s="136"/>
      <c r="E25" s="136"/>
      <c r="F25" s="136"/>
      <c r="G25" s="136"/>
      <c r="H25" s="136"/>
      <c r="I25" s="136"/>
      <c r="J25" s="136"/>
      <c r="K25" s="23">
        <v>550</v>
      </c>
      <c r="L25" s="23">
        <v>550</v>
      </c>
      <c r="M25" s="23">
        <f t="shared" si="0"/>
        <v>0</v>
      </c>
      <c r="N25" s="60"/>
      <c r="O25" s="23">
        <v>2200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>
        <v>45708</v>
      </c>
      <c r="C26" s="197" t="s">
        <v>993</v>
      </c>
      <c r="D26" s="197"/>
      <c r="E26" s="197"/>
      <c r="F26" s="197"/>
      <c r="G26" s="197"/>
      <c r="H26" s="197"/>
      <c r="I26" s="197"/>
      <c r="J26" s="197"/>
      <c r="K26" s="23">
        <v>0</v>
      </c>
      <c r="L26" s="23">
        <v>0</v>
      </c>
      <c r="M26" s="23">
        <f t="shared" si="0"/>
        <v>0</v>
      </c>
      <c r="N26" s="60"/>
      <c r="O26" s="23">
        <v>0</v>
      </c>
      <c r="P26" s="23">
        <f>12*350</f>
        <v>4200</v>
      </c>
      <c r="Q26" s="23">
        <f t="shared" si="1"/>
        <v>-4200</v>
      </c>
    </row>
    <row r="27" spans="1:17" ht="36" customHeight="1" x14ac:dyDescent="0.25">
      <c r="A27" s="14">
        <v>16</v>
      </c>
      <c r="B27" s="24"/>
      <c r="C27" s="137" t="s">
        <v>1024</v>
      </c>
      <c r="D27" s="137"/>
      <c r="E27" s="137"/>
      <c r="F27" s="137"/>
      <c r="G27" s="137"/>
      <c r="H27" s="137"/>
      <c r="I27" s="137"/>
      <c r="J27" s="137"/>
      <c r="K27" s="23">
        <f>150+1700</f>
        <v>1850</v>
      </c>
      <c r="L27" s="23">
        <f>150+1700</f>
        <v>1850</v>
      </c>
      <c r="M27" s="23">
        <f t="shared" si="0"/>
        <v>0</v>
      </c>
      <c r="N27" s="60"/>
      <c r="O27" s="23">
        <v>2800</v>
      </c>
      <c r="P27" s="23">
        <v>0</v>
      </c>
      <c r="Q27" s="23">
        <f t="shared" si="1"/>
        <v>-1400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0"/>
      <c r="O28" s="23">
        <v>0</v>
      </c>
      <c r="P28" s="23">
        <v>0</v>
      </c>
      <c r="Q28" s="23">
        <f t="shared" si="1"/>
        <v>-1400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0"/>
      <c r="O29" s="23">
        <v>0</v>
      </c>
      <c r="P29" s="23">
        <v>0</v>
      </c>
      <c r="Q29" s="23">
        <f t="shared" si="1"/>
        <v>-1400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0"/>
      <c r="O30" s="23">
        <v>0</v>
      </c>
      <c r="P30" s="23">
        <v>0</v>
      </c>
      <c r="Q30" s="23">
        <f t="shared" si="1"/>
        <v>-1400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0"/>
      <c r="O31" s="23">
        <v>0</v>
      </c>
      <c r="P31" s="23">
        <v>0</v>
      </c>
      <c r="Q31" s="23">
        <f t="shared" si="1"/>
        <v>-1400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0"/>
      <c r="O32" s="23">
        <v>0</v>
      </c>
      <c r="P32" s="23">
        <v>0</v>
      </c>
      <c r="Q32" s="23">
        <f t="shared" si="1"/>
        <v>-1400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0"/>
      <c r="O33" s="23">
        <v>0</v>
      </c>
      <c r="P33" s="23">
        <v>0</v>
      </c>
      <c r="Q33" s="23">
        <f t="shared" si="1"/>
        <v>-1400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0"/>
      <c r="O34" s="23">
        <v>0</v>
      </c>
      <c r="P34" s="23">
        <v>0</v>
      </c>
      <c r="Q34" s="23">
        <f t="shared" si="1"/>
        <v>-1400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0"/>
      <c r="O35" s="23">
        <v>0</v>
      </c>
      <c r="P35" s="23">
        <v>0</v>
      </c>
      <c r="Q35" s="23">
        <f t="shared" si="1"/>
        <v>-1400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0"/>
      <c r="O36" s="23">
        <v>0</v>
      </c>
      <c r="P36" s="23">
        <v>0</v>
      </c>
      <c r="Q36" s="23">
        <f t="shared" si="1"/>
        <v>-1400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0"/>
      <c r="O37" s="23">
        <v>0</v>
      </c>
      <c r="P37" s="23">
        <v>0</v>
      </c>
      <c r="Q37" s="23">
        <f t="shared" si="1"/>
        <v>-1400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0"/>
      <c r="O38" s="23">
        <v>0</v>
      </c>
      <c r="P38" s="23">
        <v>0</v>
      </c>
      <c r="Q38" s="23">
        <f t="shared" si="1"/>
        <v>-1400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0"/>
      <c r="O39" s="23">
        <v>0</v>
      </c>
      <c r="P39" s="23">
        <v>0</v>
      </c>
      <c r="Q39" s="23">
        <f t="shared" si="1"/>
        <v>-1400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0"/>
      <c r="O40" s="23">
        <v>0</v>
      </c>
      <c r="P40" s="23">
        <v>0</v>
      </c>
      <c r="Q40" s="23">
        <f t="shared" si="1"/>
        <v>-1400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0"/>
      <c r="O41" s="23">
        <v>0</v>
      </c>
      <c r="P41" s="23">
        <v>0</v>
      </c>
      <c r="Q41" s="23">
        <f t="shared" si="1"/>
        <v>-1400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0"/>
      <c r="O42" s="23">
        <v>0</v>
      </c>
      <c r="P42" s="23">
        <v>0</v>
      </c>
      <c r="Q42" s="23">
        <f t="shared" si="1"/>
        <v>-1400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0"/>
      <c r="O43" s="23">
        <v>0</v>
      </c>
      <c r="P43" s="23">
        <v>0</v>
      </c>
      <c r="Q43" s="23">
        <f t="shared" si="1"/>
        <v>-1400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0"/>
      <c r="O44" s="23">
        <v>0</v>
      </c>
      <c r="P44" s="23">
        <v>0</v>
      </c>
      <c r="Q44" s="23">
        <f t="shared" si="1"/>
        <v>-1400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0"/>
      <c r="O45" s="23">
        <v>0</v>
      </c>
      <c r="P45" s="23">
        <v>0</v>
      </c>
      <c r="Q45" s="23">
        <f t="shared" si="1"/>
        <v>-1400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0"/>
      <c r="O46" s="23">
        <v>0</v>
      </c>
      <c r="P46" s="23">
        <v>0</v>
      </c>
      <c r="Q46" s="23">
        <f t="shared" si="1"/>
        <v>-1400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0"/>
      <c r="O47" s="23">
        <v>0</v>
      </c>
      <c r="P47" s="23">
        <v>0</v>
      </c>
      <c r="Q47" s="23">
        <f t="shared" si="1"/>
        <v>-1400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0"/>
      <c r="O48" s="23">
        <v>0</v>
      </c>
      <c r="P48" s="23">
        <v>0</v>
      </c>
      <c r="Q48" s="23">
        <f t="shared" si="1"/>
        <v>-1400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0"/>
      <c r="O49" s="23">
        <v>0</v>
      </c>
      <c r="P49" s="23">
        <v>0</v>
      </c>
      <c r="Q49" s="23">
        <f t="shared" si="1"/>
        <v>-1400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0"/>
      <c r="O50" s="23">
        <v>0</v>
      </c>
      <c r="P50" s="23">
        <v>0</v>
      </c>
      <c r="Q50" s="23">
        <f t="shared" si="1"/>
        <v>-1400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0"/>
      <c r="O51" s="23">
        <v>0</v>
      </c>
      <c r="P51" s="23">
        <v>0</v>
      </c>
      <c r="Q51" s="23">
        <f t="shared" si="1"/>
        <v>-1400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0"/>
      <c r="O52" s="23">
        <v>0</v>
      </c>
      <c r="P52" s="23">
        <v>0</v>
      </c>
      <c r="Q52" s="23">
        <f t="shared" si="1"/>
        <v>-1400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0"/>
      <c r="O53" s="23">
        <v>0</v>
      </c>
      <c r="P53" s="23">
        <v>0</v>
      </c>
      <c r="Q53" s="23">
        <f t="shared" si="1"/>
        <v>-1400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0"/>
      <c r="O54" s="23">
        <v>0</v>
      </c>
      <c r="P54" s="23">
        <v>0</v>
      </c>
      <c r="Q54" s="23">
        <f t="shared" si="1"/>
        <v>-1400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0"/>
      <c r="O55" s="23">
        <v>0</v>
      </c>
      <c r="P55" s="23">
        <v>0</v>
      </c>
      <c r="Q55" s="23">
        <f t="shared" si="1"/>
        <v>-1400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0"/>
      <c r="O56" s="23">
        <v>0</v>
      </c>
      <c r="P56" s="23">
        <v>0</v>
      </c>
      <c r="Q56" s="23">
        <f t="shared" si="1"/>
        <v>-1400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0"/>
      <c r="O57" s="23">
        <v>0</v>
      </c>
      <c r="P57" s="23">
        <v>0</v>
      </c>
      <c r="Q57" s="23">
        <f t="shared" si="1"/>
        <v>-1400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0"/>
      <c r="O58" s="23">
        <v>0</v>
      </c>
      <c r="P58" s="23">
        <v>0</v>
      </c>
      <c r="Q58" s="23">
        <f t="shared" si="1"/>
        <v>-1400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0"/>
      <c r="O59" s="23">
        <v>0</v>
      </c>
      <c r="P59" s="23">
        <v>0</v>
      </c>
      <c r="Q59" s="23">
        <f t="shared" si="1"/>
        <v>-1400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0"/>
      <c r="O60" s="23">
        <v>0</v>
      </c>
      <c r="P60" s="23">
        <v>0</v>
      </c>
      <c r="Q60" s="23">
        <f t="shared" si="1"/>
        <v>-1400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0"/>
      <c r="O61" s="23">
        <v>0</v>
      </c>
      <c r="P61" s="23">
        <v>0</v>
      </c>
      <c r="Q61" s="23">
        <f t="shared" si="1"/>
        <v>-1400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0"/>
      <c r="O62" s="23">
        <v>0</v>
      </c>
      <c r="P62" s="23">
        <v>0</v>
      </c>
      <c r="Q62" s="23">
        <f t="shared" si="1"/>
        <v>-1400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0"/>
      <c r="O63" s="23">
        <v>0</v>
      </c>
      <c r="P63" s="23">
        <v>0</v>
      </c>
      <c r="Q63" s="23">
        <f t="shared" si="1"/>
        <v>-1400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0"/>
      <c r="O64" s="23">
        <v>0</v>
      </c>
      <c r="P64" s="23">
        <v>0</v>
      </c>
      <c r="Q64" s="23">
        <f t="shared" si="1"/>
        <v>-1400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0"/>
      <c r="O65" s="23">
        <v>0</v>
      </c>
      <c r="P65" s="23">
        <v>0</v>
      </c>
      <c r="Q65" s="23">
        <f t="shared" si="1"/>
        <v>-1400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0"/>
      <c r="O66" s="23">
        <v>0</v>
      </c>
      <c r="P66" s="23">
        <v>0</v>
      </c>
      <c r="Q66" s="23">
        <f t="shared" si="1"/>
        <v>-1400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0"/>
      <c r="O67" s="23">
        <v>0</v>
      </c>
      <c r="P67" s="23">
        <v>0</v>
      </c>
      <c r="Q67" s="23">
        <f t="shared" si="1"/>
        <v>-1400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0"/>
      <c r="O68" s="23">
        <v>0</v>
      </c>
      <c r="P68" s="23">
        <v>0</v>
      </c>
      <c r="Q68" s="23">
        <f t="shared" si="1"/>
        <v>-1400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0"/>
      <c r="O69" s="23">
        <v>0</v>
      </c>
      <c r="P69" s="23">
        <v>0</v>
      </c>
      <c r="Q69" s="23">
        <f t="shared" si="1"/>
        <v>-1400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0"/>
      <c r="O70" s="23">
        <v>0</v>
      </c>
      <c r="P70" s="23">
        <v>0</v>
      </c>
      <c r="Q70" s="23">
        <f t="shared" si="1"/>
        <v>-1400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0"/>
      <c r="O71" s="23">
        <v>0</v>
      </c>
      <c r="P71" s="23">
        <v>0</v>
      </c>
      <c r="Q71" s="23">
        <f t="shared" si="1"/>
        <v>-1400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0"/>
      <c r="O72" s="23">
        <v>0</v>
      </c>
      <c r="P72" s="23">
        <v>0</v>
      </c>
      <c r="Q72" s="23">
        <f t="shared" si="1"/>
        <v>-1400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0"/>
      <c r="O73" s="23">
        <v>0</v>
      </c>
      <c r="P73" s="23">
        <v>0</v>
      </c>
      <c r="Q73" s="23">
        <f t="shared" si="1"/>
        <v>-1400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0"/>
      <c r="O74" s="23">
        <v>0</v>
      </c>
      <c r="P74" s="23">
        <v>0</v>
      </c>
      <c r="Q74" s="23">
        <f t="shared" si="1"/>
        <v>-1400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0"/>
      <c r="O75" s="23">
        <v>0</v>
      </c>
      <c r="P75" s="23">
        <v>0</v>
      </c>
      <c r="Q75" s="23">
        <f t="shared" si="1"/>
        <v>-1400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0"/>
      <c r="O76" s="23">
        <v>0</v>
      </c>
      <c r="P76" s="23">
        <v>0</v>
      </c>
      <c r="Q76" s="23">
        <f t="shared" si="1"/>
        <v>-1400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0"/>
      <c r="O77" s="23">
        <v>0</v>
      </c>
      <c r="P77" s="23">
        <v>0</v>
      </c>
      <c r="Q77" s="23">
        <f t="shared" si="1"/>
        <v>-1400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0"/>
      <c r="O78" s="23">
        <v>0</v>
      </c>
      <c r="P78" s="23">
        <v>0</v>
      </c>
      <c r="Q78" s="23">
        <f t="shared" ref="Q78:Q111" si="3">O78-P78+Q77</f>
        <v>-1400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0"/>
      <c r="O79" s="23">
        <v>0</v>
      </c>
      <c r="P79" s="23">
        <v>0</v>
      </c>
      <c r="Q79" s="23">
        <f t="shared" si="3"/>
        <v>-1400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0"/>
      <c r="O80" s="23">
        <v>0</v>
      </c>
      <c r="P80" s="23">
        <v>0</v>
      </c>
      <c r="Q80" s="23">
        <f t="shared" si="3"/>
        <v>-1400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0"/>
      <c r="O81" s="23">
        <v>0</v>
      </c>
      <c r="P81" s="23">
        <v>0</v>
      </c>
      <c r="Q81" s="23">
        <f t="shared" si="3"/>
        <v>-1400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0"/>
      <c r="O82" s="23">
        <v>0</v>
      </c>
      <c r="P82" s="23">
        <v>0</v>
      </c>
      <c r="Q82" s="23">
        <f t="shared" si="3"/>
        <v>-1400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0"/>
      <c r="O83" s="23">
        <v>0</v>
      </c>
      <c r="P83" s="23">
        <v>0</v>
      </c>
      <c r="Q83" s="23">
        <f t="shared" si="3"/>
        <v>-1400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0"/>
      <c r="O84" s="23">
        <v>0</v>
      </c>
      <c r="P84" s="23">
        <v>0</v>
      </c>
      <c r="Q84" s="23">
        <f t="shared" si="3"/>
        <v>-1400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0"/>
      <c r="O85" s="23">
        <v>0</v>
      </c>
      <c r="P85" s="23">
        <v>0</v>
      </c>
      <c r="Q85" s="23">
        <f t="shared" si="3"/>
        <v>-1400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0"/>
      <c r="O86" s="23">
        <v>0</v>
      </c>
      <c r="P86" s="23">
        <v>0</v>
      </c>
      <c r="Q86" s="23">
        <f t="shared" si="3"/>
        <v>-1400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0"/>
      <c r="O87" s="23">
        <v>0</v>
      </c>
      <c r="P87" s="23">
        <v>0</v>
      </c>
      <c r="Q87" s="23">
        <f t="shared" si="3"/>
        <v>-1400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0"/>
      <c r="O88" s="23">
        <v>0</v>
      </c>
      <c r="P88" s="23">
        <v>0</v>
      </c>
      <c r="Q88" s="23">
        <f t="shared" si="3"/>
        <v>-1400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0"/>
      <c r="O89" s="23">
        <v>0</v>
      </c>
      <c r="P89" s="23">
        <v>0</v>
      </c>
      <c r="Q89" s="23">
        <f t="shared" si="3"/>
        <v>-1400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0"/>
      <c r="O90" s="23">
        <v>0</v>
      </c>
      <c r="P90" s="23">
        <v>0</v>
      </c>
      <c r="Q90" s="23">
        <f t="shared" si="3"/>
        <v>-1400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0"/>
      <c r="O91" s="23">
        <v>0</v>
      </c>
      <c r="P91" s="23">
        <v>0</v>
      </c>
      <c r="Q91" s="23">
        <f t="shared" si="3"/>
        <v>-1400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0"/>
      <c r="O92" s="23">
        <v>0</v>
      </c>
      <c r="P92" s="23">
        <v>0</v>
      </c>
      <c r="Q92" s="23">
        <f t="shared" si="3"/>
        <v>-1400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0"/>
      <c r="O93" s="23">
        <v>0</v>
      </c>
      <c r="P93" s="23">
        <v>0</v>
      </c>
      <c r="Q93" s="23">
        <f t="shared" si="3"/>
        <v>-1400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0"/>
      <c r="O94" s="23">
        <v>0</v>
      </c>
      <c r="P94" s="23">
        <v>0</v>
      </c>
      <c r="Q94" s="23">
        <f t="shared" si="3"/>
        <v>-1400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0"/>
      <c r="O95" s="23">
        <v>0</v>
      </c>
      <c r="P95" s="23">
        <v>0</v>
      </c>
      <c r="Q95" s="23">
        <f t="shared" si="3"/>
        <v>-1400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0"/>
      <c r="O96" s="23">
        <v>0</v>
      </c>
      <c r="P96" s="23">
        <v>0</v>
      </c>
      <c r="Q96" s="23">
        <f t="shared" si="3"/>
        <v>-1400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0"/>
      <c r="O97" s="23">
        <v>0</v>
      </c>
      <c r="P97" s="23">
        <v>0</v>
      </c>
      <c r="Q97" s="23">
        <f t="shared" si="3"/>
        <v>-1400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0"/>
      <c r="O98" s="23">
        <v>0</v>
      </c>
      <c r="P98" s="23">
        <v>0</v>
      </c>
      <c r="Q98" s="23">
        <f t="shared" si="3"/>
        <v>-1400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0"/>
      <c r="O99" s="23">
        <v>0</v>
      </c>
      <c r="P99" s="23">
        <v>0</v>
      </c>
      <c r="Q99" s="23">
        <f t="shared" si="3"/>
        <v>-1400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0"/>
      <c r="O100" s="23">
        <v>0</v>
      </c>
      <c r="P100" s="23">
        <v>0</v>
      </c>
      <c r="Q100" s="23">
        <f t="shared" si="3"/>
        <v>-1400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0"/>
      <c r="O101" s="23">
        <v>0</v>
      </c>
      <c r="P101" s="23">
        <v>0</v>
      </c>
      <c r="Q101" s="23">
        <f t="shared" si="3"/>
        <v>-1400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0"/>
      <c r="O102" s="23">
        <v>0</v>
      </c>
      <c r="P102" s="23">
        <v>0</v>
      </c>
      <c r="Q102" s="23">
        <f t="shared" si="3"/>
        <v>-1400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0"/>
      <c r="O103" s="23">
        <v>0</v>
      </c>
      <c r="P103" s="23">
        <v>0</v>
      </c>
      <c r="Q103" s="23">
        <f t="shared" si="3"/>
        <v>-1400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0"/>
      <c r="O104" s="23">
        <v>0</v>
      </c>
      <c r="P104" s="23">
        <v>0</v>
      </c>
      <c r="Q104" s="23">
        <f t="shared" si="3"/>
        <v>-1400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0"/>
      <c r="O105" s="23">
        <v>0</v>
      </c>
      <c r="P105" s="23">
        <v>0</v>
      </c>
      <c r="Q105" s="23">
        <f t="shared" si="3"/>
        <v>-1400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0"/>
      <c r="O106" s="23">
        <v>0</v>
      </c>
      <c r="P106" s="23">
        <v>0</v>
      </c>
      <c r="Q106" s="23">
        <f t="shared" si="3"/>
        <v>-1400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0"/>
      <c r="O107" s="23">
        <v>0</v>
      </c>
      <c r="P107" s="23">
        <v>0</v>
      </c>
      <c r="Q107" s="23">
        <f t="shared" si="3"/>
        <v>-1400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0"/>
      <c r="O108" s="23">
        <v>0</v>
      </c>
      <c r="P108" s="23">
        <v>0</v>
      </c>
      <c r="Q108" s="23">
        <f t="shared" si="3"/>
        <v>-1400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0"/>
      <c r="O109" s="23">
        <v>0</v>
      </c>
      <c r="P109" s="23">
        <v>0</v>
      </c>
      <c r="Q109" s="23">
        <f t="shared" si="3"/>
        <v>-1400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0"/>
      <c r="O110" s="23">
        <v>0</v>
      </c>
      <c r="P110" s="23">
        <v>0</v>
      </c>
      <c r="Q110" s="23">
        <f t="shared" si="3"/>
        <v>-1400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0"/>
      <c r="O111" s="23">
        <v>0</v>
      </c>
      <c r="P111" s="23">
        <v>0</v>
      </c>
      <c r="Q111" s="23">
        <f t="shared" si="3"/>
        <v>-1400</v>
      </c>
    </row>
  </sheetData>
  <mergeCells count="112"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107:J107"/>
    <mergeCell ref="C108:J108"/>
    <mergeCell ref="C109:J109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77:J77"/>
    <mergeCell ref="C78:J78"/>
    <mergeCell ref="C79:J79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0:J20"/>
    <mergeCell ref="C21:J21"/>
    <mergeCell ref="C22:J22"/>
    <mergeCell ref="C11:J11"/>
    <mergeCell ref="C12:J12"/>
    <mergeCell ref="C13:J13"/>
    <mergeCell ref="C14:J14"/>
    <mergeCell ref="C15:J15"/>
    <mergeCell ref="C16:J16"/>
    <mergeCell ref="J2:J6"/>
    <mergeCell ref="A8:B9"/>
    <mergeCell ref="K8:K9"/>
    <mergeCell ref="L8:L9"/>
    <mergeCell ref="M8:M9"/>
    <mergeCell ref="K2:Q6"/>
    <mergeCell ref="C17:J17"/>
    <mergeCell ref="C18:J18"/>
    <mergeCell ref="C19:J19"/>
    <mergeCell ref="O8:O9"/>
    <mergeCell ref="P8:P9"/>
    <mergeCell ref="Q8:Q9"/>
    <mergeCell ref="O10:Q10"/>
    <mergeCell ref="K10:M10"/>
  </mergeCells>
  <hyperlinks>
    <hyperlink ref="A8:B9" location="كشف!A1" display="الكشف" xr:uid="{DC753084-3527-43AA-A242-B062EAFF8634}"/>
  </hyperlinks>
  <pageMargins left="0" right="0" top="0" bottom="0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E477-4F6F-4A94-9EC6-EF5FB1EDDCE7}">
  <sheetPr>
    <tabColor theme="4" tint="0.59999389629810485"/>
  </sheetPr>
  <dimension ref="A1:Q110"/>
  <sheetViews>
    <sheetView rightToLeft="1" zoomScale="80" zoomScaleNormal="80" workbookViewId="0">
      <pane ySplit="11" topLeftCell="A54" activePane="bottomLeft" state="frozen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121</v>
      </c>
      <c r="D2" s="2" t="s">
        <v>6</v>
      </c>
      <c r="E2" s="7" t="s">
        <v>280</v>
      </c>
      <c r="F2" s="8"/>
      <c r="G2" s="2" t="s">
        <v>3</v>
      </c>
      <c r="H2" s="6" t="s">
        <v>9</v>
      </c>
      <c r="I2" s="9"/>
      <c r="J2" s="120" t="s">
        <v>4</v>
      </c>
      <c r="K2" s="151" t="s">
        <v>147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2267184402</v>
      </c>
      <c r="D4" s="2" t="s">
        <v>304</v>
      </c>
      <c r="E4" s="21">
        <v>44886</v>
      </c>
      <c r="F4" s="9"/>
      <c r="G4" s="2" t="s">
        <v>5</v>
      </c>
      <c r="H4" s="6" t="s">
        <v>39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>
        <v>6787</v>
      </c>
      <c r="D6" s="2" t="s">
        <v>8</v>
      </c>
      <c r="E6" s="26">
        <v>700</v>
      </c>
      <c r="F6" s="9"/>
      <c r="G6" s="4" t="s">
        <v>14</v>
      </c>
      <c r="H6" s="41">
        <v>45962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SUM(K12:K110)</f>
        <v>60900</v>
      </c>
      <c r="L8" s="125">
        <f>SUM(L12:L110)</f>
        <v>61017</v>
      </c>
      <c r="M8" s="127">
        <f>K8-L8</f>
        <v>-117</v>
      </c>
      <c r="N8" s="56"/>
      <c r="O8" s="143">
        <f>SUM(O12:O110)</f>
        <v>26900</v>
      </c>
      <c r="P8" s="143">
        <f>SUM(P12:P110)</f>
        <v>25200</v>
      </c>
      <c r="Q8" s="143">
        <f>O8-P8</f>
        <v>1700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44721</v>
      </c>
      <c r="C12" s="136" t="s">
        <v>131</v>
      </c>
      <c r="D12" s="136"/>
      <c r="E12" s="136"/>
      <c r="F12" s="136"/>
      <c r="G12" s="136"/>
      <c r="H12" s="136"/>
      <c r="I12" s="136"/>
      <c r="J12" s="136"/>
      <c r="K12" s="23">
        <v>4000</v>
      </c>
      <c r="L12" s="23">
        <v>0</v>
      </c>
      <c r="M12" s="23">
        <f>K12-L12</f>
        <v>4000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134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2350</v>
      </c>
      <c r="M13" s="23">
        <f>K13-L13+M12</f>
        <v>1650</v>
      </c>
      <c r="N13" s="60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138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1100</v>
      </c>
      <c r="M14" s="23">
        <f t="shared" ref="M14:M76" si="0">K14-L14+M13</f>
        <v>550</v>
      </c>
      <c r="N14" s="60"/>
      <c r="O14" s="23">
        <v>0</v>
      </c>
      <c r="P14" s="23">
        <v>0</v>
      </c>
      <c r="Q14" s="23">
        <f t="shared" ref="Q14:Q76" si="1">O14-P14+Q13</f>
        <v>0</v>
      </c>
    </row>
    <row r="15" spans="1:17" ht="21" customHeight="1" x14ac:dyDescent="0.25">
      <c r="A15" s="14">
        <v>4</v>
      </c>
      <c r="B15" s="24"/>
      <c r="C15" s="136" t="s">
        <v>139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1300</v>
      </c>
      <c r="M15" s="23">
        <f t="shared" si="0"/>
        <v>-750</v>
      </c>
      <c r="N15" s="60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 t="s">
        <v>140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4200</v>
      </c>
      <c r="M16" s="23">
        <f t="shared" si="0"/>
        <v>-4950</v>
      </c>
      <c r="N16" s="60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 t="s">
        <v>141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864</v>
      </c>
      <c r="M17" s="23">
        <f t="shared" si="0"/>
        <v>-5814</v>
      </c>
      <c r="N17" s="60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 t="s">
        <v>142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2000</v>
      </c>
      <c r="M18" s="23">
        <f t="shared" si="0"/>
        <v>-7814</v>
      </c>
      <c r="N18" s="60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 t="s">
        <v>143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900</v>
      </c>
      <c r="M19" s="23">
        <f t="shared" si="0"/>
        <v>-8714</v>
      </c>
      <c r="N19" s="60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 t="s">
        <v>144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1800</v>
      </c>
      <c r="M20" s="23">
        <f t="shared" si="0"/>
        <v>-10514</v>
      </c>
      <c r="N20" s="60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 t="s">
        <v>145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1500</v>
      </c>
      <c r="M21" s="23">
        <f t="shared" si="0"/>
        <v>-12014</v>
      </c>
      <c r="N21" s="60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 t="s">
        <v>152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100</v>
      </c>
      <c r="M22" s="23">
        <f t="shared" si="0"/>
        <v>-12114</v>
      </c>
      <c r="N22" s="60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 t="s">
        <v>153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500</v>
      </c>
      <c r="M23" s="23">
        <f t="shared" si="0"/>
        <v>-12614</v>
      </c>
      <c r="N23" s="60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 t="s">
        <v>35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115</v>
      </c>
      <c r="M24" s="23">
        <f t="shared" si="0"/>
        <v>-12729</v>
      </c>
      <c r="N24" s="60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 t="s">
        <v>154</v>
      </c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60</v>
      </c>
      <c r="M25" s="23">
        <f t="shared" si="0"/>
        <v>-12789</v>
      </c>
      <c r="N25" s="60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 t="s">
        <v>156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500</v>
      </c>
      <c r="M26" s="23">
        <f t="shared" si="0"/>
        <v>-13289</v>
      </c>
      <c r="N26" s="60"/>
      <c r="O26" s="23">
        <v>0</v>
      </c>
      <c r="P26" s="23">
        <v>0</v>
      </c>
      <c r="Q26" s="23">
        <f t="shared" si="1"/>
        <v>0</v>
      </c>
    </row>
    <row r="27" spans="1:17" ht="39" customHeight="1" x14ac:dyDescent="0.25">
      <c r="A27" s="14">
        <v>16</v>
      </c>
      <c r="B27" s="24"/>
      <c r="C27" s="197" t="s">
        <v>196</v>
      </c>
      <c r="D27" s="197"/>
      <c r="E27" s="197"/>
      <c r="F27" s="197"/>
      <c r="G27" s="197"/>
      <c r="H27" s="197"/>
      <c r="I27" s="197"/>
      <c r="J27" s="197"/>
      <c r="K27" s="23">
        <v>0</v>
      </c>
      <c r="L27" s="23">
        <v>3500</v>
      </c>
      <c r="M27" s="23">
        <f t="shared" si="0"/>
        <v>-16789</v>
      </c>
      <c r="N27" s="60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 t="s">
        <v>197</v>
      </c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850</v>
      </c>
      <c r="M28" s="23">
        <f t="shared" si="0"/>
        <v>-17639</v>
      </c>
      <c r="N28" s="60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 t="s">
        <v>192</v>
      </c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-17639</v>
      </c>
      <c r="N29" s="60"/>
      <c r="O29" s="23">
        <v>0</v>
      </c>
      <c r="P29" s="23">
        <f>12*700</f>
        <v>8400</v>
      </c>
      <c r="Q29" s="23">
        <f t="shared" si="1"/>
        <v>-8400</v>
      </c>
    </row>
    <row r="30" spans="1:17" ht="21" customHeight="1" x14ac:dyDescent="0.25">
      <c r="A30" s="14">
        <v>19</v>
      </c>
      <c r="B30" s="24"/>
      <c r="C30" s="136" t="s">
        <v>198</v>
      </c>
      <c r="D30" s="136"/>
      <c r="E30" s="136"/>
      <c r="F30" s="136"/>
      <c r="G30" s="136"/>
      <c r="H30" s="136"/>
      <c r="I30" s="136"/>
      <c r="J30" s="136"/>
      <c r="K30" s="23">
        <v>8475</v>
      </c>
      <c r="L30" s="23">
        <v>0</v>
      </c>
      <c r="M30" s="23">
        <f t="shared" si="0"/>
        <v>-9164</v>
      </c>
      <c r="N30" s="60"/>
      <c r="O30" s="23">
        <v>0</v>
      </c>
      <c r="P30" s="23">
        <v>0</v>
      </c>
      <c r="Q30" s="23">
        <f t="shared" si="1"/>
        <v>-8400</v>
      </c>
    </row>
    <row r="31" spans="1:17" ht="21" customHeight="1" x14ac:dyDescent="0.25">
      <c r="A31" s="14">
        <v>20</v>
      </c>
      <c r="B31" s="24">
        <v>44798</v>
      </c>
      <c r="C31" s="136" t="s">
        <v>199</v>
      </c>
      <c r="D31" s="136"/>
      <c r="E31" s="136"/>
      <c r="F31" s="136"/>
      <c r="G31" s="136"/>
      <c r="H31" s="136"/>
      <c r="I31" s="136"/>
      <c r="J31" s="136"/>
      <c r="K31" s="23">
        <v>4500</v>
      </c>
      <c r="L31" s="23">
        <v>0</v>
      </c>
      <c r="M31" s="23">
        <f t="shared" si="0"/>
        <v>-4664</v>
      </c>
      <c r="N31" s="60"/>
      <c r="O31" s="23">
        <v>0</v>
      </c>
      <c r="P31" s="23">
        <v>0</v>
      </c>
      <c r="Q31" s="23">
        <f t="shared" si="1"/>
        <v>-8400</v>
      </c>
    </row>
    <row r="32" spans="1:17" ht="21" customHeight="1" x14ac:dyDescent="0.25">
      <c r="A32" s="14">
        <v>21</v>
      </c>
      <c r="B32" s="24">
        <v>44819</v>
      </c>
      <c r="C32" s="136" t="s">
        <v>224</v>
      </c>
      <c r="D32" s="136"/>
      <c r="E32" s="136"/>
      <c r="F32" s="136"/>
      <c r="G32" s="136"/>
      <c r="H32" s="136"/>
      <c r="I32" s="136"/>
      <c r="J32" s="136"/>
      <c r="K32" s="23">
        <v>10000</v>
      </c>
      <c r="L32" s="23">
        <v>0</v>
      </c>
      <c r="M32" s="23">
        <f t="shared" si="0"/>
        <v>5336</v>
      </c>
      <c r="N32" s="60"/>
      <c r="O32" s="23">
        <v>0</v>
      </c>
      <c r="P32" s="23">
        <v>0</v>
      </c>
      <c r="Q32" s="23">
        <f t="shared" si="1"/>
        <v>-8400</v>
      </c>
    </row>
    <row r="33" spans="1:17" ht="21" customHeight="1" x14ac:dyDescent="0.25">
      <c r="A33" s="14">
        <v>22</v>
      </c>
      <c r="B33" s="24">
        <v>44832</v>
      </c>
      <c r="C33" s="136" t="s">
        <v>300</v>
      </c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200</v>
      </c>
      <c r="M33" s="23">
        <f t="shared" si="0"/>
        <v>5136</v>
      </c>
      <c r="N33" s="60"/>
      <c r="O33" s="23">
        <v>0</v>
      </c>
      <c r="P33" s="23">
        <v>0</v>
      </c>
      <c r="Q33" s="23">
        <f t="shared" si="1"/>
        <v>-8400</v>
      </c>
    </row>
    <row r="34" spans="1:17" ht="21" customHeight="1" x14ac:dyDescent="0.25">
      <c r="A34" s="14">
        <v>23</v>
      </c>
      <c r="B34" s="24">
        <v>44839</v>
      </c>
      <c r="C34" s="136" t="s">
        <v>247</v>
      </c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5000</v>
      </c>
      <c r="M34" s="23">
        <f t="shared" si="0"/>
        <v>136</v>
      </c>
      <c r="N34" s="60"/>
      <c r="O34" s="23">
        <v>0</v>
      </c>
      <c r="P34" s="23">
        <v>0</v>
      </c>
      <c r="Q34" s="23">
        <f t="shared" si="1"/>
        <v>-8400</v>
      </c>
    </row>
    <row r="35" spans="1:17" ht="21" customHeight="1" x14ac:dyDescent="0.25">
      <c r="A35" s="14">
        <v>24</v>
      </c>
      <c r="B35" s="24">
        <v>44886</v>
      </c>
      <c r="C35" s="136" t="s">
        <v>294</v>
      </c>
      <c r="D35" s="136"/>
      <c r="E35" s="136"/>
      <c r="F35" s="136"/>
      <c r="G35" s="136"/>
      <c r="H35" s="136"/>
      <c r="I35" s="136"/>
      <c r="J35" s="136"/>
      <c r="K35" s="23">
        <v>8600</v>
      </c>
      <c r="L35" s="23">
        <f>4850+325+1450+300+1100+200+300</f>
        <v>8525</v>
      </c>
      <c r="M35" s="23">
        <f t="shared" si="0"/>
        <v>211</v>
      </c>
      <c r="N35" s="60"/>
      <c r="O35" s="23">
        <v>0</v>
      </c>
      <c r="P35" s="23">
        <v>0</v>
      </c>
      <c r="Q35" s="23">
        <f t="shared" si="1"/>
        <v>-8400</v>
      </c>
    </row>
    <row r="36" spans="1:17" ht="21" customHeight="1" x14ac:dyDescent="0.25">
      <c r="A36" s="14">
        <v>25</v>
      </c>
      <c r="B36" s="24">
        <v>44886</v>
      </c>
      <c r="C36" s="136" t="s">
        <v>385</v>
      </c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211</v>
      </c>
      <c r="N36" s="60"/>
      <c r="O36" s="23">
        <f>700*6</f>
        <v>4200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 t="s">
        <v>23</v>
      </c>
      <c r="C37" s="136" t="s">
        <v>263</v>
      </c>
      <c r="D37" s="136"/>
      <c r="E37" s="136"/>
      <c r="F37" s="136"/>
      <c r="G37" s="136"/>
      <c r="H37" s="136"/>
      <c r="I37" s="136"/>
      <c r="J37" s="136"/>
      <c r="K37" s="23">
        <v>1000</v>
      </c>
      <c r="L37" s="23">
        <v>0</v>
      </c>
      <c r="M37" s="23">
        <f t="shared" si="0"/>
        <v>1211</v>
      </c>
      <c r="N37" s="60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>
        <v>44896</v>
      </c>
      <c r="C38" s="136" t="s">
        <v>300</v>
      </c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200</v>
      </c>
      <c r="M38" s="23">
        <f t="shared" si="0"/>
        <v>1011</v>
      </c>
      <c r="N38" s="60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>
        <v>44902</v>
      </c>
      <c r="C39" s="136" t="s">
        <v>299</v>
      </c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150</v>
      </c>
      <c r="M39" s="23">
        <f>K39-L39+M38</f>
        <v>861</v>
      </c>
      <c r="N39" s="60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>
        <v>44903</v>
      </c>
      <c r="C40" s="136" t="s">
        <v>266</v>
      </c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100</v>
      </c>
      <c r="M40" s="23">
        <f t="shared" si="0"/>
        <v>761</v>
      </c>
      <c r="N40" s="60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3" t="s">
        <v>305</v>
      </c>
      <c r="D41" s="134"/>
      <c r="E41" s="134"/>
      <c r="F41" s="134"/>
      <c r="G41" s="134"/>
      <c r="H41" s="134"/>
      <c r="I41" s="134"/>
      <c r="J41" s="135"/>
      <c r="K41" s="23">
        <v>0</v>
      </c>
      <c r="L41" s="23">
        <v>400</v>
      </c>
      <c r="M41" s="23">
        <f t="shared" si="0"/>
        <v>361</v>
      </c>
      <c r="N41" s="60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>
        <v>44949</v>
      </c>
      <c r="C42" s="136" t="s">
        <v>338</v>
      </c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1500</v>
      </c>
      <c r="M42" s="23">
        <f t="shared" si="0"/>
        <v>-1139</v>
      </c>
      <c r="N42" s="60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>
        <v>44992</v>
      </c>
      <c r="C43" s="136" t="s">
        <v>354</v>
      </c>
      <c r="D43" s="136"/>
      <c r="E43" s="136"/>
      <c r="F43" s="136"/>
      <c r="G43" s="136"/>
      <c r="H43" s="136"/>
      <c r="I43" s="136"/>
      <c r="J43" s="136"/>
      <c r="K43" s="23">
        <v>2000</v>
      </c>
      <c r="L43" s="23">
        <v>2400</v>
      </c>
      <c r="M43" s="23">
        <f t="shared" si="0"/>
        <v>-1539</v>
      </c>
      <c r="N43" s="60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>
        <v>44995</v>
      </c>
      <c r="C44" s="136" t="s">
        <v>48</v>
      </c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450</v>
      </c>
      <c r="M44" s="23">
        <f t="shared" si="0"/>
        <v>-1989</v>
      </c>
      <c r="N44" s="60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>
        <v>45014</v>
      </c>
      <c r="C45" s="136" t="s">
        <v>355</v>
      </c>
      <c r="D45" s="136"/>
      <c r="E45" s="136"/>
      <c r="F45" s="136"/>
      <c r="G45" s="136"/>
      <c r="H45" s="136"/>
      <c r="I45" s="136"/>
      <c r="J45" s="136"/>
      <c r="K45" s="23">
        <v>2000</v>
      </c>
      <c r="L45" s="23">
        <v>11</v>
      </c>
      <c r="M45" s="23">
        <f t="shared" si="0"/>
        <v>0</v>
      </c>
      <c r="N45" s="60"/>
      <c r="O45" s="23">
        <v>0</v>
      </c>
      <c r="P45" s="23">
        <v>0</v>
      </c>
      <c r="Q45" s="23">
        <f t="shared" si="1"/>
        <v>-4200</v>
      </c>
    </row>
    <row r="46" spans="1:17" ht="54" customHeight="1" x14ac:dyDescent="0.25">
      <c r="A46" s="14">
        <v>36</v>
      </c>
      <c r="B46" s="24">
        <v>45123</v>
      </c>
      <c r="C46" s="137" t="s">
        <v>420</v>
      </c>
      <c r="D46" s="137"/>
      <c r="E46" s="137"/>
      <c r="F46" s="137"/>
      <c r="G46" s="137"/>
      <c r="H46" s="137"/>
      <c r="I46" s="137"/>
      <c r="J46" s="137"/>
      <c r="K46" s="23">
        <v>8800</v>
      </c>
      <c r="L46" s="23">
        <f>400+150+5175+1530+700+50+795</f>
        <v>8800</v>
      </c>
      <c r="M46" s="23">
        <f>K46-L46+M45</f>
        <v>0</v>
      </c>
      <c r="N46" s="60"/>
      <c r="O46" s="23">
        <v>4200</v>
      </c>
      <c r="P46" s="23">
        <v>0</v>
      </c>
      <c r="Q46" s="23">
        <f>O46-P46+Q45</f>
        <v>0</v>
      </c>
    </row>
    <row r="47" spans="1:17" ht="21" customHeight="1" x14ac:dyDescent="0.25">
      <c r="A47" s="14">
        <v>37</v>
      </c>
      <c r="B47" s="24">
        <v>45123</v>
      </c>
      <c r="C47" s="136" t="s">
        <v>418</v>
      </c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0"/>
      <c r="O47" s="23">
        <v>0</v>
      </c>
      <c r="P47" s="23">
        <f>12*700</f>
        <v>8400</v>
      </c>
      <c r="Q47" s="23">
        <f t="shared" si="1"/>
        <v>-8400</v>
      </c>
    </row>
    <row r="48" spans="1:17" ht="21" customHeight="1" x14ac:dyDescent="0.25">
      <c r="A48" s="14">
        <v>38</v>
      </c>
      <c r="B48" s="24"/>
      <c r="C48" s="136" t="s">
        <v>498</v>
      </c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1100</v>
      </c>
      <c r="M48" s="23">
        <f t="shared" si="0"/>
        <v>-1100</v>
      </c>
      <c r="N48" s="60"/>
      <c r="O48" s="23">
        <v>0</v>
      </c>
      <c r="P48" s="23">
        <v>0</v>
      </c>
      <c r="Q48" s="23">
        <f t="shared" si="1"/>
        <v>-8400</v>
      </c>
    </row>
    <row r="49" spans="1:17" ht="21" customHeight="1" x14ac:dyDescent="0.25">
      <c r="A49" s="14">
        <v>39</v>
      </c>
      <c r="B49" s="24">
        <v>45337</v>
      </c>
      <c r="C49" s="136" t="s">
        <v>541</v>
      </c>
      <c r="D49" s="136"/>
      <c r="E49" s="136"/>
      <c r="F49" s="136"/>
      <c r="G49" s="136"/>
      <c r="H49" s="136"/>
      <c r="I49" s="136"/>
      <c r="J49" s="136"/>
      <c r="K49" s="23">
        <v>0</v>
      </c>
      <c r="L49" s="23">
        <f>200+300</f>
        <v>500</v>
      </c>
      <c r="M49" s="23">
        <f t="shared" si="0"/>
        <v>-1600</v>
      </c>
      <c r="N49" s="60"/>
      <c r="O49" s="23">
        <v>0</v>
      </c>
      <c r="P49" s="23">
        <v>0</v>
      </c>
      <c r="Q49" s="23">
        <f t="shared" si="1"/>
        <v>-8400</v>
      </c>
    </row>
    <row r="50" spans="1:17" ht="21" customHeight="1" x14ac:dyDescent="0.25">
      <c r="A50" s="14">
        <v>40</v>
      </c>
      <c r="B50" s="24">
        <v>45377</v>
      </c>
      <c r="C50" s="136" t="s">
        <v>542</v>
      </c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800</v>
      </c>
      <c r="M50" s="23">
        <f t="shared" si="0"/>
        <v>-2400</v>
      </c>
      <c r="N50" s="60"/>
      <c r="O50" s="23">
        <v>0</v>
      </c>
      <c r="P50" s="23">
        <v>0</v>
      </c>
      <c r="Q50" s="23">
        <f t="shared" si="1"/>
        <v>-8400</v>
      </c>
    </row>
    <row r="51" spans="1:17" ht="21" customHeight="1" x14ac:dyDescent="0.25">
      <c r="A51" s="14">
        <v>41</v>
      </c>
      <c r="B51" s="24">
        <v>45379</v>
      </c>
      <c r="C51" s="136" t="s">
        <v>543</v>
      </c>
      <c r="D51" s="136"/>
      <c r="E51" s="136"/>
      <c r="F51" s="136"/>
      <c r="G51" s="136"/>
      <c r="H51" s="136"/>
      <c r="I51" s="136"/>
      <c r="J51" s="136"/>
      <c r="K51" s="23">
        <v>0</v>
      </c>
      <c r="L51" s="23">
        <f>4850+325+150</f>
        <v>5325</v>
      </c>
      <c r="M51" s="23">
        <f t="shared" si="0"/>
        <v>-7725</v>
      </c>
      <c r="N51" s="60"/>
      <c r="O51" s="23">
        <v>0</v>
      </c>
      <c r="P51" s="23">
        <v>0</v>
      </c>
      <c r="Q51" s="23">
        <f t="shared" si="1"/>
        <v>-8400</v>
      </c>
    </row>
    <row r="52" spans="1:17" ht="21" customHeight="1" x14ac:dyDescent="0.25">
      <c r="A52" s="14">
        <v>42</v>
      </c>
      <c r="B52" s="24">
        <v>45393</v>
      </c>
      <c r="C52" s="136" t="s">
        <v>549</v>
      </c>
      <c r="D52" s="136"/>
      <c r="E52" s="136"/>
      <c r="F52" s="136"/>
      <c r="G52" s="136"/>
      <c r="H52" s="136"/>
      <c r="I52" s="136"/>
      <c r="J52" s="136"/>
      <c r="K52" s="23">
        <f>10425-4200</f>
        <v>6225</v>
      </c>
      <c r="L52" s="23">
        <v>0</v>
      </c>
      <c r="M52" s="23">
        <f t="shared" si="0"/>
        <v>-1500</v>
      </c>
      <c r="N52" s="60"/>
      <c r="O52" s="23">
        <f>700*6</f>
        <v>4200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43</v>
      </c>
      <c r="B53" s="24">
        <v>45666</v>
      </c>
      <c r="C53" s="136" t="s">
        <v>773</v>
      </c>
      <c r="D53" s="136"/>
      <c r="E53" s="136"/>
      <c r="F53" s="136"/>
      <c r="G53" s="136"/>
      <c r="H53" s="136"/>
      <c r="I53" s="136"/>
      <c r="J53" s="136"/>
      <c r="K53" s="23">
        <v>2300</v>
      </c>
      <c r="L53" s="23">
        <v>0</v>
      </c>
      <c r="M53" s="23">
        <f t="shared" si="0"/>
        <v>800</v>
      </c>
      <c r="N53" s="60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44</v>
      </c>
      <c r="B54" s="24">
        <v>45666</v>
      </c>
      <c r="C54" s="136" t="s">
        <v>774</v>
      </c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300</v>
      </c>
      <c r="M54" s="23">
        <f t="shared" si="0"/>
        <v>500</v>
      </c>
      <c r="N54" s="60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45</v>
      </c>
      <c r="B55" s="24">
        <v>45735</v>
      </c>
      <c r="C55" s="198" t="s">
        <v>845</v>
      </c>
      <c r="D55" s="198"/>
      <c r="E55" s="198"/>
      <c r="F55" s="198"/>
      <c r="G55" s="198"/>
      <c r="H55" s="198"/>
      <c r="I55" s="198"/>
      <c r="J55" s="198"/>
      <c r="K55" s="23"/>
      <c r="L55" s="23"/>
      <c r="M55" s="23">
        <v>0</v>
      </c>
      <c r="N55" s="60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46</v>
      </c>
      <c r="B56" s="24">
        <v>45735</v>
      </c>
      <c r="C56" s="136" t="s">
        <v>864</v>
      </c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0</v>
      </c>
      <c r="N56" s="60"/>
      <c r="O56" s="23">
        <v>0</v>
      </c>
      <c r="P56" s="23">
        <f>12*700</f>
        <v>8400</v>
      </c>
      <c r="Q56" s="23">
        <f t="shared" si="1"/>
        <v>-12600</v>
      </c>
    </row>
    <row r="57" spans="1:17" ht="21" customHeight="1" x14ac:dyDescent="0.25">
      <c r="A57" s="14">
        <v>47</v>
      </c>
      <c r="B57" s="24">
        <v>45759</v>
      </c>
      <c r="C57" s="136" t="s">
        <v>1029</v>
      </c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0</v>
      </c>
      <c r="N57" s="60"/>
      <c r="O57" s="23">
        <f>11900+2400</f>
        <v>14300</v>
      </c>
      <c r="P57" s="23">
        <v>0</v>
      </c>
      <c r="Q57" s="23">
        <v>0</v>
      </c>
    </row>
    <row r="58" spans="1:17" ht="21" customHeight="1" x14ac:dyDescent="0.25">
      <c r="A58" s="14">
        <v>48</v>
      </c>
      <c r="B58" s="24">
        <v>45862</v>
      </c>
      <c r="C58" s="136" t="s">
        <v>1030</v>
      </c>
      <c r="D58" s="136"/>
      <c r="E58" s="136"/>
      <c r="F58" s="136"/>
      <c r="G58" s="136"/>
      <c r="H58" s="136"/>
      <c r="I58" s="136"/>
      <c r="J58" s="136"/>
      <c r="K58" s="23"/>
      <c r="L58" s="23">
        <v>3078</v>
      </c>
      <c r="M58" s="23">
        <f t="shared" si="0"/>
        <v>-3078</v>
      </c>
      <c r="N58" s="60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49</v>
      </c>
      <c r="B59" s="24"/>
      <c r="C59" s="136" t="s">
        <v>627</v>
      </c>
      <c r="D59" s="136"/>
      <c r="E59" s="136"/>
      <c r="F59" s="136"/>
      <c r="G59" s="136"/>
      <c r="H59" s="136"/>
      <c r="I59" s="136"/>
      <c r="J59" s="136"/>
      <c r="K59" s="23">
        <v>3000</v>
      </c>
      <c r="L59" s="23"/>
      <c r="M59" s="23">
        <f t="shared" si="0"/>
        <v>-78</v>
      </c>
      <c r="N59" s="60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50</v>
      </c>
      <c r="B60" s="24">
        <v>45921</v>
      </c>
      <c r="C60" s="136" t="s">
        <v>1031</v>
      </c>
      <c r="D60" s="136"/>
      <c r="E60" s="136"/>
      <c r="F60" s="136"/>
      <c r="G60" s="136"/>
      <c r="H60" s="136"/>
      <c r="I60" s="136"/>
      <c r="J60" s="136"/>
      <c r="K60" s="23"/>
      <c r="L60" s="23">
        <f>339+200</f>
        <v>539</v>
      </c>
      <c r="M60" s="23">
        <f t="shared" si="0"/>
        <v>-617</v>
      </c>
      <c r="N60" s="60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51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-617</v>
      </c>
      <c r="N61" s="60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52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-617</v>
      </c>
      <c r="N62" s="60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53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-617</v>
      </c>
      <c r="N63" s="60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54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-617</v>
      </c>
      <c r="N64" s="60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55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-617</v>
      </c>
      <c r="N65" s="60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56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-617</v>
      </c>
      <c r="N66" s="60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57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-617</v>
      </c>
      <c r="N67" s="60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58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-617</v>
      </c>
      <c r="N68" s="60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59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-617</v>
      </c>
      <c r="N69" s="60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60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-617</v>
      </c>
      <c r="N70" s="60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61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-617</v>
      </c>
      <c r="N71" s="60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62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-617</v>
      </c>
      <c r="N72" s="60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63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-617</v>
      </c>
      <c r="N73" s="60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64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-617</v>
      </c>
      <c r="N74" s="60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65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-617</v>
      </c>
      <c r="N75" s="60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66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-617</v>
      </c>
      <c r="N76" s="60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67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ref="M77:M110" si="2">K77-L77+M76</f>
        <v>-617</v>
      </c>
      <c r="N77" s="60"/>
      <c r="O77" s="23">
        <v>0</v>
      </c>
      <c r="P77" s="23">
        <v>0</v>
      </c>
      <c r="Q77" s="23">
        <f t="shared" ref="Q77:Q110" si="3">O77-P77+Q76</f>
        <v>0</v>
      </c>
    </row>
    <row r="78" spans="1:17" ht="21" customHeight="1" x14ac:dyDescent="0.25">
      <c r="A78" s="14">
        <v>68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si="2"/>
        <v>-617</v>
      </c>
      <c r="N78" s="60"/>
      <c r="O78" s="23">
        <v>0</v>
      </c>
      <c r="P78" s="23">
        <v>0</v>
      </c>
      <c r="Q78" s="23">
        <f t="shared" si="3"/>
        <v>0</v>
      </c>
    </row>
    <row r="79" spans="1:17" ht="21" customHeight="1" x14ac:dyDescent="0.25">
      <c r="A79" s="14">
        <v>69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-617</v>
      </c>
      <c r="N79" s="60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70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-617</v>
      </c>
      <c r="N80" s="60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71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-617</v>
      </c>
      <c r="N81" s="60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72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-617</v>
      </c>
      <c r="N82" s="60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73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-617</v>
      </c>
      <c r="N83" s="60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74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-617</v>
      </c>
      <c r="N84" s="60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75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-617</v>
      </c>
      <c r="N85" s="60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76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-617</v>
      </c>
      <c r="N86" s="60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77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-617</v>
      </c>
      <c r="N87" s="60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78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-617</v>
      </c>
      <c r="N88" s="60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79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-617</v>
      </c>
      <c r="N89" s="60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80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-617</v>
      </c>
      <c r="N90" s="60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81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-617</v>
      </c>
      <c r="N91" s="60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82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-617</v>
      </c>
      <c r="N92" s="60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83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-617</v>
      </c>
      <c r="N93" s="60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84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-617</v>
      </c>
      <c r="N94" s="60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85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-617</v>
      </c>
      <c r="N95" s="60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86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-617</v>
      </c>
      <c r="N96" s="60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87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-617</v>
      </c>
      <c r="N97" s="60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88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-617</v>
      </c>
      <c r="N98" s="60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89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-617</v>
      </c>
      <c r="N99" s="60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90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-617</v>
      </c>
      <c r="N100" s="60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91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-617</v>
      </c>
      <c r="N101" s="60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92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-617</v>
      </c>
      <c r="N102" s="60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93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-617</v>
      </c>
      <c r="N103" s="60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94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-617</v>
      </c>
      <c r="N104" s="60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95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-617</v>
      </c>
      <c r="N105" s="60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96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-617</v>
      </c>
      <c r="N106" s="60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97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-617</v>
      </c>
      <c r="N107" s="60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98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-617</v>
      </c>
      <c r="N108" s="60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99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-617</v>
      </c>
      <c r="N109" s="60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100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-617</v>
      </c>
      <c r="N110" s="60"/>
      <c r="O110" s="23">
        <v>0</v>
      </c>
      <c r="P110" s="23">
        <v>0</v>
      </c>
      <c r="Q110" s="23">
        <f t="shared" si="3"/>
        <v>0</v>
      </c>
    </row>
  </sheetData>
  <mergeCells count="111">
    <mergeCell ref="O8:O9"/>
    <mergeCell ref="P8:P9"/>
    <mergeCell ref="Q8:Q9"/>
    <mergeCell ref="O10:Q10"/>
    <mergeCell ref="K10:M10"/>
    <mergeCell ref="K2:Q6"/>
    <mergeCell ref="C106:J106"/>
    <mergeCell ref="C107:J107"/>
    <mergeCell ref="C108:J108"/>
    <mergeCell ref="C88:J88"/>
    <mergeCell ref="C89:J89"/>
    <mergeCell ref="C90:J90"/>
    <mergeCell ref="C91:J91"/>
    <mergeCell ref="C92:J92"/>
    <mergeCell ref="C93:J93"/>
    <mergeCell ref="C82:J82"/>
    <mergeCell ref="C83:J83"/>
    <mergeCell ref="C84:J84"/>
    <mergeCell ref="C85:J85"/>
    <mergeCell ref="C86:J86"/>
    <mergeCell ref="C87:J87"/>
    <mergeCell ref="C76:J76"/>
    <mergeCell ref="C77:J77"/>
    <mergeCell ref="C78:J78"/>
    <mergeCell ref="C109:J109"/>
    <mergeCell ref="C110:J110"/>
    <mergeCell ref="C100:J100"/>
    <mergeCell ref="C101:J101"/>
    <mergeCell ref="C102:J102"/>
    <mergeCell ref="C103:J103"/>
    <mergeCell ref="C104:J104"/>
    <mergeCell ref="C105:J105"/>
    <mergeCell ref="C94:J94"/>
    <mergeCell ref="C95:J95"/>
    <mergeCell ref="C96:J96"/>
    <mergeCell ref="C97:J97"/>
    <mergeCell ref="C98:J98"/>
    <mergeCell ref="C99:J99"/>
    <mergeCell ref="C79:J79"/>
    <mergeCell ref="C80:J80"/>
    <mergeCell ref="C81:J81"/>
    <mergeCell ref="C70:J70"/>
    <mergeCell ref="C71:J71"/>
    <mergeCell ref="C72:J72"/>
    <mergeCell ref="C73:J73"/>
    <mergeCell ref="C74:J74"/>
    <mergeCell ref="C75:J75"/>
    <mergeCell ref="C64:J64"/>
    <mergeCell ref="C65:J65"/>
    <mergeCell ref="C66:J66"/>
    <mergeCell ref="C67:J67"/>
    <mergeCell ref="C68:J68"/>
    <mergeCell ref="C69:J69"/>
    <mergeCell ref="C58:J58"/>
    <mergeCell ref="C59:J59"/>
    <mergeCell ref="C60:J60"/>
    <mergeCell ref="C61:J61"/>
    <mergeCell ref="C62:J62"/>
    <mergeCell ref="C63:J63"/>
    <mergeCell ref="C52:J52"/>
    <mergeCell ref="C53:J53"/>
    <mergeCell ref="C54:J54"/>
    <mergeCell ref="C55:J55"/>
    <mergeCell ref="C56:J56"/>
    <mergeCell ref="C57:J57"/>
    <mergeCell ref="C46:J46"/>
    <mergeCell ref="C47:J47"/>
    <mergeCell ref="C48:J48"/>
    <mergeCell ref="C49:J49"/>
    <mergeCell ref="C50:J50"/>
    <mergeCell ref="C51:J51"/>
    <mergeCell ref="C41:J41"/>
    <mergeCell ref="C42:J42"/>
    <mergeCell ref="C43:J43"/>
    <mergeCell ref="C44:J44"/>
    <mergeCell ref="C45:J45"/>
    <mergeCell ref="C35:J35"/>
    <mergeCell ref="C36:J36"/>
    <mergeCell ref="C37:J37"/>
    <mergeCell ref="C38:J38"/>
    <mergeCell ref="C39:J39"/>
    <mergeCell ref="C40:J40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C21:J21"/>
    <mergeCell ref="C22:J22"/>
    <mergeCell ref="C11:J11"/>
    <mergeCell ref="C12:J12"/>
    <mergeCell ref="C13:J13"/>
    <mergeCell ref="C14:J14"/>
    <mergeCell ref="C15:J15"/>
    <mergeCell ref="C16:J16"/>
    <mergeCell ref="C29:J29"/>
    <mergeCell ref="J2:J6"/>
    <mergeCell ref="A8:B9"/>
    <mergeCell ref="K8:K9"/>
    <mergeCell ref="L8:L9"/>
    <mergeCell ref="M8:M9"/>
    <mergeCell ref="C17:J17"/>
    <mergeCell ref="C18:J18"/>
    <mergeCell ref="C19:J19"/>
    <mergeCell ref="C20:J20"/>
  </mergeCells>
  <hyperlinks>
    <hyperlink ref="A8:B9" location="كشف!A1" display="الكشف" xr:uid="{BBD13E97-9DAA-42C8-9A4C-29304D4947E4}"/>
  </hyperlinks>
  <pageMargins left="0" right="0" top="0" bottom="0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E96E-47CE-474F-BEFD-0EEBB5640EC5}">
  <sheetPr>
    <tabColor theme="4" tint="0.59999389629810485"/>
  </sheetPr>
  <dimension ref="A1:Q111"/>
  <sheetViews>
    <sheetView rightToLeft="1" topLeftCell="B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130</v>
      </c>
      <c r="D2" s="2" t="s">
        <v>6</v>
      </c>
      <c r="E2" s="7" t="s">
        <v>132</v>
      </c>
      <c r="F2" s="8"/>
      <c r="G2" s="2" t="s">
        <v>3</v>
      </c>
      <c r="H2" s="6" t="s">
        <v>9</v>
      </c>
      <c r="I2" s="9"/>
      <c r="J2" s="120" t="s">
        <v>4</v>
      </c>
      <c r="K2" s="151" t="s">
        <v>148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2219684467</v>
      </c>
      <c r="D4" s="2" t="s">
        <v>304</v>
      </c>
      <c r="E4" s="21">
        <v>44840</v>
      </c>
      <c r="F4" s="9"/>
      <c r="G4" s="2" t="s">
        <v>5</v>
      </c>
      <c r="H4" s="6" t="s">
        <v>146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1" t="s">
        <v>459</v>
      </c>
      <c r="L5" s="152"/>
      <c r="M5" s="152"/>
      <c r="N5" s="152"/>
      <c r="O5" s="152"/>
      <c r="P5" s="152"/>
      <c r="Q5" s="153"/>
    </row>
    <row r="6" spans="1:17" ht="21.75" customHeight="1" thickBot="1" x14ac:dyDescent="0.3">
      <c r="A6" s="2" t="s">
        <v>2</v>
      </c>
      <c r="B6" s="2">
        <v>1140</v>
      </c>
      <c r="D6" s="2" t="s">
        <v>8</v>
      </c>
      <c r="E6" s="26">
        <v>400</v>
      </c>
      <c r="F6" s="9"/>
      <c r="G6" s="4" t="s">
        <v>14</v>
      </c>
      <c r="H6" s="21">
        <v>44949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19150</v>
      </c>
      <c r="L8" s="125">
        <f>SUM(L12:L111)</f>
        <v>18850</v>
      </c>
      <c r="M8" s="127">
        <f>K8-L8</f>
        <v>300</v>
      </c>
      <c r="N8" s="56"/>
      <c r="O8" s="143">
        <f>SUM(O12:O111)</f>
        <v>3400</v>
      </c>
      <c r="P8" s="143">
        <f>SUM(P12:P111)</f>
        <v>9600</v>
      </c>
      <c r="Q8" s="143">
        <f>O8-P8</f>
        <v>-6200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44721</v>
      </c>
      <c r="C12" s="136" t="s">
        <v>80</v>
      </c>
      <c r="D12" s="136"/>
      <c r="E12" s="136"/>
      <c r="F12" s="136"/>
      <c r="G12" s="136"/>
      <c r="H12" s="136"/>
      <c r="I12" s="136"/>
      <c r="J12" s="136"/>
      <c r="K12" s="23">
        <v>4000</v>
      </c>
      <c r="L12" s="23">
        <v>0</v>
      </c>
      <c r="M12" s="23">
        <f>K12-L12</f>
        <v>4000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133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100</v>
      </c>
      <c r="M13" s="23">
        <f>K13-L13+M12</f>
        <v>3900</v>
      </c>
      <c r="N13" s="60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135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1650</v>
      </c>
      <c r="M14" s="23">
        <f t="shared" ref="M14:M77" si="0">K14-L14+M13</f>
        <v>2250</v>
      </c>
      <c r="N14" s="60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136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9700</v>
      </c>
      <c r="M15" s="23">
        <f t="shared" si="0"/>
        <v>-7450</v>
      </c>
      <c r="N15" s="60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 t="s">
        <v>59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100</v>
      </c>
      <c r="M16" s="23">
        <f t="shared" si="0"/>
        <v>-7550</v>
      </c>
      <c r="N16" s="60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44733</v>
      </c>
      <c r="C17" s="136" t="s">
        <v>160</v>
      </c>
      <c r="D17" s="136"/>
      <c r="E17" s="136"/>
      <c r="F17" s="136"/>
      <c r="G17" s="136"/>
      <c r="H17" s="136"/>
      <c r="I17" s="136"/>
      <c r="J17" s="136"/>
      <c r="K17" s="23">
        <v>7550</v>
      </c>
      <c r="L17" s="23">
        <v>0</v>
      </c>
      <c r="M17" s="23">
        <f t="shared" si="0"/>
        <v>0</v>
      </c>
      <c r="N17" s="60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44780</v>
      </c>
      <c r="C18" s="136" t="s">
        <v>177</v>
      </c>
      <c r="D18" s="136"/>
      <c r="E18" s="136"/>
      <c r="F18" s="136"/>
      <c r="G18" s="136"/>
      <c r="H18" s="136"/>
      <c r="I18" s="136"/>
      <c r="J18" s="136"/>
      <c r="K18" s="23">
        <v>1400</v>
      </c>
      <c r="L18" s="23">
        <v>0</v>
      </c>
      <c r="M18" s="23">
        <f t="shared" si="0"/>
        <v>1400</v>
      </c>
      <c r="N18" s="60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 t="s">
        <v>327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1400</v>
      </c>
      <c r="N19" s="60"/>
      <c r="O19" s="23">
        <v>0</v>
      </c>
      <c r="P19" s="23">
        <f>12*400</f>
        <v>4800</v>
      </c>
      <c r="Q19" s="23">
        <f t="shared" si="1"/>
        <v>-4800</v>
      </c>
    </row>
    <row r="20" spans="1:17" ht="21" customHeight="1" x14ac:dyDescent="0.25">
      <c r="A20" s="14">
        <v>9</v>
      </c>
      <c r="B20" s="24">
        <v>44796</v>
      </c>
      <c r="C20" s="136" t="s">
        <v>194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5200</v>
      </c>
      <c r="M20" s="23">
        <f t="shared" si="0"/>
        <v>-3800</v>
      </c>
      <c r="N20" s="60"/>
      <c r="O20" s="23">
        <v>0</v>
      </c>
      <c r="P20" s="23">
        <v>0</v>
      </c>
      <c r="Q20" s="23">
        <f t="shared" si="1"/>
        <v>-4800</v>
      </c>
    </row>
    <row r="21" spans="1:17" ht="21" customHeight="1" x14ac:dyDescent="0.25">
      <c r="A21" s="14">
        <v>10</v>
      </c>
      <c r="B21" s="24">
        <v>44796</v>
      </c>
      <c r="C21" s="136" t="s">
        <v>195</v>
      </c>
      <c r="D21" s="136"/>
      <c r="E21" s="136"/>
      <c r="F21" s="136"/>
      <c r="G21" s="136"/>
      <c r="H21" s="136"/>
      <c r="I21" s="136"/>
      <c r="J21" s="136"/>
      <c r="K21" s="23">
        <v>3800</v>
      </c>
      <c r="L21" s="23">
        <v>0</v>
      </c>
      <c r="M21" s="23">
        <f t="shared" si="0"/>
        <v>0</v>
      </c>
      <c r="N21" s="60"/>
      <c r="O21" s="23">
        <v>0</v>
      </c>
      <c r="P21" s="23">
        <v>0</v>
      </c>
      <c r="Q21" s="23">
        <f t="shared" si="1"/>
        <v>-4800</v>
      </c>
    </row>
    <row r="22" spans="1:17" ht="21" customHeight="1" x14ac:dyDescent="0.25">
      <c r="A22" s="14">
        <v>11</v>
      </c>
      <c r="B22" s="24">
        <v>44804</v>
      </c>
      <c r="C22" s="136" t="s">
        <v>201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300</v>
      </c>
      <c r="M22" s="23">
        <f t="shared" si="0"/>
        <v>-300</v>
      </c>
      <c r="N22" s="60"/>
      <c r="O22" s="23">
        <v>0</v>
      </c>
      <c r="P22" s="23">
        <v>0</v>
      </c>
      <c r="Q22" s="23">
        <f t="shared" si="1"/>
        <v>-4800</v>
      </c>
    </row>
    <row r="23" spans="1:17" ht="21" customHeight="1" x14ac:dyDescent="0.25">
      <c r="A23" s="14">
        <v>12</v>
      </c>
      <c r="B23" s="24">
        <v>44844</v>
      </c>
      <c r="C23" s="136" t="s">
        <v>289</v>
      </c>
      <c r="D23" s="136"/>
      <c r="E23" s="136"/>
      <c r="F23" s="136"/>
      <c r="G23" s="136"/>
      <c r="H23" s="136"/>
      <c r="I23" s="136"/>
      <c r="J23" s="136"/>
      <c r="K23" s="23">
        <v>400</v>
      </c>
      <c r="L23" s="23">
        <v>400</v>
      </c>
      <c r="M23" s="23">
        <f t="shared" si="0"/>
        <v>-300</v>
      </c>
      <c r="N23" s="60"/>
      <c r="O23" s="23">
        <v>0</v>
      </c>
      <c r="P23" s="23">
        <v>0</v>
      </c>
      <c r="Q23" s="23">
        <f t="shared" si="1"/>
        <v>-4800</v>
      </c>
    </row>
    <row r="24" spans="1:17" ht="21" customHeight="1" x14ac:dyDescent="0.25">
      <c r="A24" s="14">
        <v>13</v>
      </c>
      <c r="B24" s="24">
        <v>44853</v>
      </c>
      <c r="C24" s="136" t="s">
        <v>267</v>
      </c>
      <c r="D24" s="136"/>
      <c r="E24" s="136"/>
      <c r="F24" s="136"/>
      <c r="G24" s="136"/>
      <c r="H24" s="136"/>
      <c r="I24" s="136"/>
      <c r="J24" s="136"/>
      <c r="K24" s="23">
        <v>300</v>
      </c>
      <c r="L24" s="23">
        <v>0</v>
      </c>
      <c r="M24" s="23">
        <f t="shared" si="0"/>
        <v>0</v>
      </c>
      <c r="N24" s="60"/>
      <c r="O24" s="23">
        <v>1100</v>
      </c>
      <c r="P24" s="23">
        <v>0</v>
      </c>
      <c r="Q24" s="23">
        <f t="shared" si="1"/>
        <v>-3700</v>
      </c>
    </row>
    <row r="25" spans="1:17" ht="21" customHeight="1" x14ac:dyDescent="0.25">
      <c r="A25" s="14">
        <v>14</v>
      </c>
      <c r="B25" s="24">
        <v>44880</v>
      </c>
      <c r="C25" s="136" t="s">
        <v>298</v>
      </c>
      <c r="D25" s="136"/>
      <c r="E25" s="136"/>
      <c r="F25" s="136"/>
      <c r="G25" s="136"/>
      <c r="H25" s="136"/>
      <c r="I25" s="136"/>
      <c r="J25" s="136"/>
      <c r="K25" s="23">
        <v>100</v>
      </c>
      <c r="L25" s="23">
        <v>0</v>
      </c>
      <c r="M25" s="23">
        <f t="shared" si="0"/>
        <v>100</v>
      </c>
      <c r="N25" s="60"/>
      <c r="O25" s="23">
        <v>1300</v>
      </c>
      <c r="P25" s="23">
        <v>0</v>
      </c>
      <c r="Q25" s="23">
        <f t="shared" si="1"/>
        <v>-2400</v>
      </c>
    </row>
    <row r="26" spans="1:17" ht="21" customHeight="1" x14ac:dyDescent="0.25">
      <c r="A26" s="14">
        <v>15</v>
      </c>
      <c r="B26" s="24">
        <v>44880</v>
      </c>
      <c r="C26" s="136" t="s">
        <v>297</v>
      </c>
      <c r="D26" s="136"/>
      <c r="E26" s="136"/>
      <c r="F26" s="136"/>
      <c r="G26" s="136"/>
      <c r="H26" s="136"/>
      <c r="I26" s="136"/>
      <c r="J26" s="136"/>
      <c r="K26" s="23">
        <v>100</v>
      </c>
      <c r="L26" s="23">
        <v>200</v>
      </c>
      <c r="M26" s="23">
        <f t="shared" si="0"/>
        <v>0</v>
      </c>
      <c r="N26" s="60"/>
      <c r="O26" s="23">
        <v>0</v>
      </c>
      <c r="P26" s="23">
        <v>0</v>
      </c>
      <c r="Q26" s="23">
        <f t="shared" si="1"/>
        <v>-2400</v>
      </c>
    </row>
    <row r="27" spans="1:17" ht="21" customHeight="1" x14ac:dyDescent="0.25">
      <c r="A27" s="14">
        <v>16</v>
      </c>
      <c r="B27" s="24">
        <v>45006</v>
      </c>
      <c r="C27" s="136" t="s">
        <v>357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0"/>
      <c r="O27" s="23">
        <v>1000</v>
      </c>
      <c r="P27" s="23">
        <v>0</v>
      </c>
      <c r="Q27" s="23">
        <f t="shared" si="1"/>
        <v>-1400</v>
      </c>
    </row>
    <row r="28" spans="1:17" ht="21" customHeight="1" x14ac:dyDescent="0.25">
      <c r="A28" s="14">
        <v>17</v>
      </c>
      <c r="B28" s="24"/>
      <c r="C28" s="136" t="s">
        <v>446</v>
      </c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0"/>
      <c r="O28" s="23">
        <v>0</v>
      </c>
      <c r="P28" s="23">
        <f>12*400</f>
        <v>4800</v>
      </c>
      <c r="Q28" s="23">
        <f t="shared" si="1"/>
        <v>-6200</v>
      </c>
    </row>
    <row r="29" spans="1:17" ht="21" customHeight="1" x14ac:dyDescent="0.25">
      <c r="A29" s="14">
        <v>18</v>
      </c>
      <c r="B29" s="24">
        <v>45286</v>
      </c>
      <c r="C29" s="136" t="s">
        <v>496</v>
      </c>
      <c r="D29" s="136"/>
      <c r="E29" s="136"/>
      <c r="F29" s="136"/>
      <c r="G29" s="136"/>
      <c r="H29" s="136"/>
      <c r="I29" s="136"/>
      <c r="J29" s="136"/>
      <c r="K29" s="23">
        <v>1200</v>
      </c>
      <c r="L29" s="23">
        <v>1200</v>
      </c>
      <c r="M29" s="23">
        <f t="shared" si="0"/>
        <v>0</v>
      </c>
      <c r="N29" s="60"/>
      <c r="O29" s="23">
        <v>0</v>
      </c>
      <c r="P29" s="23">
        <v>0</v>
      </c>
      <c r="Q29" s="23">
        <f t="shared" si="1"/>
        <v>-6200</v>
      </c>
    </row>
    <row r="30" spans="1:17" ht="21" customHeight="1" x14ac:dyDescent="0.25">
      <c r="A30" s="14">
        <v>19</v>
      </c>
      <c r="B30" s="24">
        <v>45286</v>
      </c>
      <c r="C30" s="136" t="s">
        <v>497</v>
      </c>
      <c r="D30" s="136"/>
      <c r="E30" s="136"/>
      <c r="F30" s="136"/>
      <c r="G30" s="136"/>
      <c r="H30" s="136"/>
      <c r="I30" s="136"/>
      <c r="J30" s="136"/>
      <c r="K30" s="23">
        <v>300</v>
      </c>
      <c r="L30" s="23">
        <v>0</v>
      </c>
      <c r="M30" s="23">
        <f t="shared" si="0"/>
        <v>300</v>
      </c>
      <c r="N30" s="60"/>
      <c r="O30" s="23">
        <v>0</v>
      </c>
      <c r="P30" s="23">
        <v>0</v>
      </c>
      <c r="Q30" s="23">
        <f t="shared" si="1"/>
        <v>-6200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/>
      <c r="L31" s="23"/>
      <c r="M31" s="23">
        <f t="shared" si="0"/>
        <v>300</v>
      </c>
      <c r="N31" s="60"/>
      <c r="O31" s="23">
        <v>0</v>
      </c>
      <c r="P31" s="23">
        <v>0</v>
      </c>
      <c r="Q31" s="23">
        <f t="shared" si="1"/>
        <v>-6200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/>
      <c r="L32" s="23"/>
      <c r="M32" s="23">
        <f t="shared" si="0"/>
        <v>300</v>
      </c>
      <c r="N32" s="60"/>
      <c r="O32" s="23">
        <v>0</v>
      </c>
      <c r="P32" s="23">
        <v>0</v>
      </c>
      <c r="Q32" s="23">
        <f t="shared" si="1"/>
        <v>-6200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/>
      <c r="L33" s="23"/>
      <c r="M33" s="23">
        <f t="shared" si="0"/>
        <v>300</v>
      </c>
      <c r="N33" s="60"/>
      <c r="O33" s="23">
        <v>0</v>
      </c>
      <c r="P33" s="23">
        <v>0</v>
      </c>
      <c r="Q33" s="23">
        <f t="shared" si="1"/>
        <v>-6200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/>
      <c r="L34" s="23"/>
      <c r="M34" s="23">
        <f t="shared" si="0"/>
        <v>300</v>
      </c>
      <c r="N34" s="60"/>
      <c r="O34" s="23">
        <v>0</v>
      </c>
      <c r="P34" s="23">
        <v>0</v>
      </c>
      <c r="Q34" s="23">
        <f t="shared" si="1"/>
        <v>-6200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/>
      <c r="L35" s="23"/>
      <c r="M35" s="23">
        <f t="shared" si="0"/>
        <v>300</v>
      </c>
      <c r="N35" s="60"/>
      <c r="O35" s="23">
        <v>0</v>
      </c>
      <c r="P35" s="23">
        <v>0</v>
      </c>
      <c r="Q35" s="23">
        <f t="shared" si="1"/>
        <v>-6200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/>
      <c r="L36" s="23"/>
      <c r="M36" s="23">
        <f t="shared" si="0"/>
        <v>300</v>
      </c>
      <c r="N36" s="60"/>
      <c r="O36" s="23">
        <v>0</v>
      </c>
      <c r="P36" s="23">
        <v>0</v>
      </c>
      <c r="Q36" s="23">
        <f t="shared" si="1"/>
        <v>-6200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/>
      <c r="L37" s="23"/>
      <c r="M37" s="23">
        <f t="shared" si="0"/>
        <v>300</v>
      </c>
      <c r="N37" s="60"/>
      <c r="O37" s="23">
        <v>0</v>
      </c>
      <c r="P37" s="23">
        <v>0</v>
      </c>
      <c r="Q37" s="23">
        <f t="shared" si="1"/>
        <v>-6200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/>
      <c r="L38" s="23"/>
      <c r="M38" s="23">
        <f t="shared" si="0"/>
        <v>300</v>
      </c>
      <c r="N38" s="60"/>
      <c r="O38" s="23">
        <v>0</v>
      </c>
      <c r="P38" s="23">
        <v>0</v>
      </c>
      <c r="Q38" s="23">
        <f t="shared" si="1"/>
        <v>-6200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/>
      <c r="L39" s="23"/>
      <c r="M39" s="23">
        <f t="shared" si="0"/>
        <v>300</v>
      </c>
      <c r="N39" s="60"/>
      <c r="O39" s="23">
        <v>0</v>
      </c>
      <c r="P39" s="23">
        <v>0</v>
      </c>
      <c r="Q39" s="23">
        <f t="shared" si="1"/>
        <v>-6200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/>
      <c r="L40" s="23"/>
      <c r="M40" s="23">
        <f t="shared" si="0"/>
        <v>300</v>
      </c>
      <c r="N40" s="60"/>
      <c r="O40" s="23">
        <v>0</v>
      </c>
      <c r="P40" s="23">
        <v>0</v>
      </c>
      <c r="Q40" s="23">
        <f t="shared" si="1"/>
        <v>-6200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/>
      <c r="L41" s="23"/>
      <c r="M41" s="23">
        <f t="shared" si="0"/>
        <v>300</v>
      </c>
      <c r="N41" s="60"/>
      <c r="O41" s="23">
        <v>0</v>
      </c>
      <c r="P41" s="23">
        <v>0</v>
      </c>
      <c r="Q41" s="23">
        <f t="shared" si="1"/>
        <v>-6200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/>
      <c r="L42" s="23"/>
      <c r="M42" s="23">
        <f t="shared" si="0"/>
        <v>300</v>
      </c>
      <c r="N42" s="60"/>
      <c r="O42" s="23">
        <v>0</v>
      </c>
      <c r="P42" s="23">
        <v>0</v>
      </c>
      <c r="Q42" s="23">
        <f t="shared" si="1"/>
        <v>-6200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/>
      <c r="L43" s="23"/>
      <c r="M43" s="23">
        <f t="shared" si="0"/>
        <v>300</v>
      </c>
      <c r="N43" s="60"/>
      <c r="O43" s="23">
        <v>0</v>
      </c>
      <c r="P43" s="23">
        <v>0</v>
      </c>
      <c r="Q43" s="23">
        <f t="shared" si="1"/>
        <v>-6200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/>
      <c r="L44" s="23"/>
      <c r="M44" s="23">
        <f t="shared" si="0"/>
        <v>300</v>
      </c>
      <c r="N44" s="60"/>
      <c r="O44" s="23">
        <v>0</v>
      </c>
      <c r="P44" s="23">
        <v>0</v>
      </c>
      <c r="Q44" s="23">
        <f t="shared" si="1"/>
        <v>-6200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/>
      <c r="L45" s="23"/>
      <c r="M45" s="23">
        <f t="shared" si="0"/>
        <v>300</v>
      </c>
      <c r="N45" s="60"/>
      <c r="O45" s="23">
        <v>0</v>
      </c>
      <c r="P45" s="23">
        <v>0</v>
      </c>
      <c r="Q45" s="23">
        <f t="shared" si="1"/>
        <v>-6200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/>
      <c r="L46" s="23"/>
      <c r="M46" s="23">
        <f t="shared" si="0"/>
        <v>300</v>
      </c>
      <c r="N46" s="60"/>
      <c r="O46" s="23">
        <v>0</v>
      </c>
      <c r="P46" s="23">
        <v>0</v>
      </c>
      <c r="Q46" s="23">
        <f t="shared" si="1"/>
        <v>-6200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/>
      <c r="L47" s="23"/>
      <c r="M47" s="23">
        <f t="shared" si="0"/>
        <v>300</v>
      </c>
      <c r="N47" s="60"/>
      <c r="O47" s="23">
        <v>0</v>
      </c>
      <c r="P47" s="23">
        <v>0</v>
      </c>
      <c r="Q47" s="23">
        <f t="shared" si="1"/>
        <v>-6200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/>
      <c r="L48" s="23"/>
      <c r="M48" s="23">
        <f t="shared" si="0"/>
        <v>300</v>
      </c>
      <c r="N48" s="60"/>
      <c r="O48" s="23">
        <v>0</v>
      </c>
      <c r="P48" s="23">
        <v>0</v>
      </c>
      <c r="Q48" s="23">
        <f t="shared" si="1"/>
        <v>-6200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/>
      <c r="L49" s="23"/>
      <c r="M49" s="23">
        <f t="shared" si="0"/>
        <v>300</v>
      </c>
      <c r="N49" s="60"/>
      <c r="O49" s="23">
        <v>0</v>
      </c>
      <c r="P49" s="23">
        <v>0</v>
      </c>
      <c r="Q49" s="23">
        <f t="shared" si="1"/>
        <v>-6200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/>
      <c r="L50" s="23"/>
      <c r="M50" s="23">
        <f t="shared" si="0"/>
        <v>300</v>
      </c>
      <c r="N50" s="60"/>
      <c r="O50" s="23">
        <v>0</v>
      </c>
      <c r="P50" s="23">
        <v>0</v>
      </c>
      <c r="Q50" s="23">
        <f t="shared" si="1"/>
        <v>-6200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/>
      <c r="L51" s="23"/>
      <c r="M51" s="23">
        <f t="shared" si="0"/>
        <v>300</v>
      </c>
      <c r="N51" s="60"/>
      <c r="O51" s="23">
        <v>0</v>
      </c>
      <c r="P51" s="23">
        <v>0</v>
      </c>
      <c r="Q51" s="23">
        <f t="shared" si="1"/>
        <v>-6200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/>
      <c r="L52" s="23"/>
      <c r="M52" s="23">
        <f t="shared" si="0"/>
        <v>300</v>
      </c>
      <c r="N52" s="60"/>
      <c r="O52" s="23">
        <v>0</v>
      </c>
      <c r="P52" s="23">
        <v>0</v>
      </c>
      <c r="Q52" s="23">
        <f t="shared" si="1"/>
        <v>-6200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/>
      <c r="L53" s="23"/>
      <c r="M53" s="23">
        <f t="shared" si="0"/>
        <v>300</v>
      </c>
      <c r="N53" s="60"/>
      <c r="O53" s="23">
        <v>0</v>
      </c>
      <c r="P53" s="23">
        <v>0</v>
      </c>
      <c r="Q53" s="23">
        <f t="shared" si="1"/>
        <v>-6200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/>
      <c r="L54" s="23"/>
      <c r="M54" s="23">
        <f t="shared" si="0"/>
        <v>300</v>
      </c>
      <c r="N54" s="60"/>
      <c r="O54" s="23">
        <v>0</v>
      </c>
      <c r="P54" s="23">
        <v>0</v>
      </c>
      <c r="Q54" s="23">
        <f t="shared" si="1"/>
        <v>-6200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/>
      <c r="L55" s="23"/>
      <c r="M55" s="23">
        <f t="shared" si="0"/>
        <v>300</v>
      </c>
      <c r="N55" s="60"/>
      <c r="O55" s="23">
        <v>0</v>
      </c>
      <c r="P55" s="23">
        <v>0</v>
      </c>
      <c r="Q55" s="23">
        <f t="shared" si="1"/>
        <v>-6200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300</v>
      </c>
      <c r="N56" s="60"/>
      <c r="O56" s="23">
        <v>0</v>
      </c>
      <c r="P56" s="23">
        <v>0</v>
      </c>
      <c r="Q56" s="23">
        <f t="shared" si="1"/>
        <v>-6200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300</v>
      </c>
      <c r="N57" s="60"/>
      <c r="O57" s="23">
        <v>0</v>
      </c>
      <c r="P57" s="23">
        <v>0</v>
      </c>
      <c r="Q57" s="23">
        <f t="shared" si="1"/>
        <v>-6200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300</v>
      </c>
      <c r="N58" s="60"/>
      <c r="O58" s="23">
        <v>0</v>
      </c>
      <c r="P58" s="23">
        <v>0</v>
      </c>
      <c r="Q58" s="23">
        <f t="shared" si="1"/>
        <v>-6200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/>
      <c r="L59" s="23"/>
      <c r="M59" s="23">
        <f t="shared" si="0"/>
        <v>300</v>
      </c>
      <c r="N59" s="60"/>
      <c r="O59" s="23">
        <v>0</v>
      </c>
      <c r="P59" s="23">
        <v>0</v>
      </c>
      <c r="Q59" s="23">
        <f t="shared" si="1"/>
        <v>-6200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/>
      <c r="L60" s="23"/>
      <c r="M60" s="23">
        <f t="shared" si="0"/>
        <v>300</v>
      </c>
      <c r="N60" s="60"/>
      <c r="O60" s="23">
        <v>0</v>
      </c>
      <c r="P60" s="23">
        <v>0</v>
      </c>
      <c r="Q60" s="23">
        <f t="shared" si="1"/>
        <v>-6200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300</v>
      </c>
      <c r="N61" s="60"/>
      <c r="O61" s="23">
        <v>0</v>
      </c>
      <c r="P61" s="23">
        <v>0</v>
      </c>
      <c r="Q61" s="23">
        <f t="shared" si="1"/>
        <v>-6200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300</v>
      </c>
      <c r="N62" s="60"/>
      <c r="O62" s="23">
        <v>0</v>
      </c>
      <c r="P62" s="23">
        <v>0</v>
      </c>
      <c r="Q62" s="23">
        <f t="shared" si="1"/>
        <v>-6200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300</v>
      </c>
      <c r="N63" s="60"/>
      <c r="O63" s="23">
        <v>0</v>
      </c>
      <c r="P63" s="23">
        <v>0</v>
      </c>
      <c r="Q63" s="23">
        <f t="shared" si="1"/>
        <v>-6200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300</v>
      </c>
      <c r="N64" s="60"/>
      <c r="O64" s="23">
        <v>0</v>
      </c>
      <c r="P64" s="23">
        <v>0</v>
      </c>
      <c r="Q64" s="23">
        <f t="shared" si="1"/>
        <v>-6200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300</v>
      </c>
      <c r="N65" s="60"/>
      <c r="O65" s="23">
        <v>0</v>
      </c>
      <c r="P65" s="23">
        <v>0</v>
      </c>
      <c r="Q65" s="23">
        <f t="shared" si="1"/>
        <v>-6200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300</v>
      </c>
      <c r="N66" s="60"/>
      <c r="O66" s="23">
        <v>0</v>
      </c>
      <c r="P66" s="23">
        <v>0</v>
      </c>
      <c r="Q66" s="23">
        <f t="shared" si="1"/>
        <v>-6200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300</v>
      </c>
      <c r="N67" s="60"/>
      <c r="O67" s="23">
        <v>0</v>
      </c>
      <c r="P67" s="23">
        <v>0</v>
      </c>
      <c r="Q67" s="23">
        <f t="shared" si="1"/>
        <v>-6200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300</v>
      </c>
      <c r="N68" s="60"/>
      <c r="O68" s="23">
        <v>0</v>
      </c>
      <c r="P68" s="23">
        <v>0</v>
      </c>
      <c r="Q68" s="23">
        <f t="shared" si="1"/>
        <v>-6200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300</v>
      </c>
      <c r="N69" s="60"/>
      <c r="O69" s="23">
        <v>0</v>
      </c>
      <c r="P69" s="23">
        <v>0</v>
      </c>
      <c r="Q69" s="23">
        <f t="shared" si="1"/>
        <v>-6200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300</v>
      </c>
      <c r="N70" s="60"/>
      <c r="O70" s="23">
        <v>0</v>
      </c>
      <c r="P70" s="23">
        <v>0</v>
      </c>
      <c r="Q70" s="23">
        <f t="shared" si="1"/>
        <v>-6200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300</v>
      </c>
      <c r="N71" s="60"/>
      <c r="O71" s="23">
        <v>0</v>
      </c>
      <c r="P71" s="23">
        <v>0</v>
      </c>
      <c r="Q71" s="23">
        <f t="shared" si="1"/>
        <v>-6200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300</v>
      </c>
      <c r="N72" s="60"/>
      <c r="O72" s="23">
        <v>0</v>
      </c>
      <c r="P72" s="23">
        <v>0</v>
      </c>
      <c r="Q72" s="23">
        <f t="shared" si="1"/>
        <v>-6200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300</v>
      </c>
      <c r="N73" s="60"/>
      <c r="O73" s="23">
        <v>0</v>
      </c>
      <c r="P73" s="23">
        <v>0</v>
      </c>
      <c r="Q73" s="23">
        <f t="shared" si="1"/>
        <v>-6200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300</v>
      </c>
      <c r="N74" s="60"/>
      <c r="O74" s="23">
        <v>0</v>
      </c>
      <c r="P74" s="23">
        <v>0</v>
      </c>
      <c r="Q74" s="23">
        <f t="shared" si="1"/>
        <v>-6200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300</v>
      </c>
      <c r="N75" s="60"/>
      <c r="O75" s="23">
        <v>0</v>
      </c>
      <c r="P75" s="23">
        <v>0</v>
      </c>
      <c r="Q75" s="23">
        <f t="shared" si="1"/>
        <v>-6200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300</v>
      </c>
      <c r="N76" s="60"/>
      <c r="O76" s="23">
        <v>0</v>
      </c>
      <c r="P76" s="23">
        <v>0</v>
      </c>
      <c r="Q76" s="23">
        <f t="shared" si="1"/>
        <v>-6200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300</v>
      </c>
      <c r="N77" s="60"/>
      <c r="O77" s="23">
        <v>0</v>
      </c>
      <c r="P77" s="23">
        <v>0</v>
      </c>
      <c r="Q77" s="23">
        <f t="shared" si="1"/>
        <v>-6200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ref="M78:M111" si="2">K78-L78+M77</f>
        <v>300</v>
      </c>
      <c r="N78" s="60"/>
      <c r="O78" s="23">
        <v>0</v>
      </c>
      <c r="P78" s="23">
        <v>0</v>
      </c>
      <c r="Q78" s="23">
        <f t="shared" ref="Q78:Q111" si="3">O78-P78+Q77</f>
        <v>-6200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300</v>
      </c>
      <c r="N79" s="60"/>
      <c r="O79" s="23">
        <v>0</v>
      </c>
      <c r="P79" s="23">
        <v>0</v>
      </c>
      <c r="Q79" s="23">
        <f t="shared" si="3"/>
        <v>-6200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300</v>
      </c>
      <c r="N80" s="60"/>
      <c r="O80" s="23">
        <v>0</v>
      </c>
      <c r="P80" s="23">
        <v>0</v>
      </c>
      <c r="Q80" s="23">
        <f t="shared" si="3"/>
        <v>-6200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300</v>
      </c>
      <c r="N81" s="60"/>
      <c r="O81" s="23">
        <v>0</v>
      </c>
      <c r="P81" s="23">
        <v>0</v>
      </c>
      <c r="Q81" s="23">
        <f t="shared" si="3"/>
        <v>-6200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300</v>
      </c>
      <c r="N82" s="60"/>
      <c r="O82" s="23">
        <v>0</v>
      </c>
      <c r="P82" s="23">
        <v>0</v>
      </c>
      <c r="Q82" s="23">
        <f t="shared" si="3"/>
        <v>-6200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300</v>
      </c>
      <c r="N83" s="60"/>
      <c r="O83" s="23">
        <v>0</v>
      </c>
      <c r="P83" s="23">
        <v>0</v>
      </c>
      <c r="Q83" s="23">
        <f t="shared" si="3"/>
        <v>-6200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300</v>
      </c>
      <c r="N84" s="60"/>
      <c r="O84" s="23">
        <v>0</v>
      </c>
      <c r="P84" s="23">
        <v>0</v>
      </c>
      <c r="Q84" s="23">
        <f t="shared" si="3"/>
        <v>-6200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300</v>
      </c>
      <c r="N85" s="60"/>
      <c r="O85" s="23">
        <v>0</v>
      </c>
      <c r="P85" s="23">
        <v>0</v>
      </c>
      <c r="Q85" s="23">
        <f t="shared" si="3"/>
        <v>-6200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300</v>
      </c>
      <c r="N86" s="60"/>
      <c r="O86" s="23">
        <v>0</v>
      </c>
      <c r="P86" s="23">
        <v>0</v>
      </c>
      <c r="Q86" s="23">
        <f t="shared" si="3"/>
        <v>-6200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300</v>
      </c>
      <c r="N87" s="60"/>
      <c r="O87" s="23">
        <v>0</v>
      </c>
      <c r="P87" s="23">
        <v>0</v>
      </c>
      <c r="Q87" s="23">
        <f t="shared" si="3"/>
        <v>-6200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300</v>
      </c>
      <c r="N88" s="60"/>
      <c r="O88" s="23">
        <v>0</v>
      </c>
      <c r="P88" s="23">
        <v>0</v>
      </c>
      <c r="Q88" s="23">
        <f t="shared" si="3"/>
        <v>-6200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300</v>
      </c>
      <c r="N89" s="60"/>
      <c r="O89" s="23">
        <v>0</v>
      </c>
      <c r="P89" s="23">
        <v>0</v>
      </c>
      <c r="Q89" s="23">
        <f t="shared" si="3"/>
        <v>-6200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300</v>
      </c>
      <c r="N90" s="60"/>
      <c r="O90" s="23">
        <v>0</v>
      </c>
      <c r="P90" s="23">
        <v>0</v>
      </c>
      <c r="Q90" s="23">
        <f t="shared" si="3"/>
        <v>-6200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300</v>
      </c>
      <c r="N91" s="60"/>
      <c r="O91" s="23">
        <v>0</v>
      </c>
      <c r="P91" s="23">
        <v>0</v>
      </c>
      <c r="Q91" s="23">
        <f t="shared" si="3"/>
        <v>-6200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300</v>
      </c>
      <c r="N92" s="60"/>
      <c r="O92" s="23">
        <v>0</v>
      </c>
      <c r="P92" s="23">
        <v>0</v>
      </c>
      <c r="Q92" s="23">
        <f t="shared" si="3"/>
        <v>-6200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300</v>
      </c>
      <c r="N93" s="60"/>
      <c r="O93" s="23">
        <v>0</v>
      </c>
      <c r="P93" s="23">
        <v>0</v>
      </c>
      <c r="Q93" s="23">
        <f t="shared" si="3"/>
        <v>-6200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300</v>
      </c>
      <c r="N94" s="60"/>
      <c r="O94" s="23">
        <v>0</v>
      </c>
      <c r="P94" s="23">
        <v>0</v>
      </c>
      <c r="Q94" s="23">
        <f t="shared" si="3"/>
        <v>-6200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300</v>
      </c>
      <c r="N95" s="60"/>
      <c r="O95" s="23">
        <v>0</v>
      </c>
      <c r="P95" s="23">
        <v>0</v>
      </c>
      <c r="Q95" s="23">
        <f t="shared" si="3"/>
        <v>-6200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300</v>
      </c>
      <c r="N96" s="60"/>
      <c r="O96" s="23">
        <v>0</v>
      </c>
      <c r="P96" s="23">
        <v>0</v>
      </c>
      <c r="Q96" s="23">
        <f t="shared" si="3"/>
        <v>-6200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300</v>
      </c>
      <c r="N97" s="60"/>
      <c r="O97" s="23">
        <v>0</v>
      </c>
      <c r="P97" s="23">
        <v>0</v>
      </c>
      <c r="Q97" s="23">
        <f t="shared" si="3"/>
        <v>-6200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300</v>
      </c>
      <c r="N98" s="60"/>
      <c r="O98" s="23">
        <v>0</v>
      </c>
      <c r="P98" s="23">
        <v>0</v>
      </c>
      <c r="Q98" s="23">
        <f t="shared" si="3"/>
        <v>-6200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300</v>
      </c>
      <c r="N99" s="60"/>
      <c r="O99" s="23">
        <v>0</v>
      </c>
      <c r="P99" s="23">
        <v>0</v>
      </c>
      <c r="Q99" s="23">
        <f t="shared" si="3"/>
        <v>-6200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300</v>
      </c>
      <c r="N100" s="60"/>
      <c r="O100" s="23">
        <v>0</v>
      </c>
      <c r="P100" s="23">
        <v>0</v>
      </c>
      <c r="Q100" s="23">
        <f t="shared" si="3"/>
        <v>-6200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300</v>
      </c>
      <c r="N101" s="60"/>
      <c r="O101" s="23">
        <v>0</v>
      </c>
      <c r="P101" s="23">
        <v>0</v>
      </c>
      <c r="Q101" s="23">
        <f t="shared" si="3"/>
        <v>-6200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300</v>
      </c>
      <c r="N102" s="60"/>
      <c r="O102" s="23">
        <v>0</v>
      </c>
      <c r="P102" s="23">
        <v>0</v>
      </c>
      <c r="Q102" s="23">
        <f t="shared" si="3"/>
        <v>-6200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300</v>
      </c>
      <c r="N103" s="60"/>
      <c r="O103" s="23">
        <v>0</v>
      </c>
      <c r="P103" s="23">
        <v>0</v>
      </c>
      <c r="Q103" s="23">
        <f t="shared" si="3"/>
        <v>-6200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300</v>
      </c>
      <c r="N104" s="60"/>
      <c r="O104" s="23">
        <v>0</v>
      </c>
      <c r="P104" s="23">
        <v>0</v>
      </c>
      <c r="Q104" s="23">
        <f t="shared" si="3"/>
        <v>-6200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300</v>
      </c>
      <c r="N105" s="60"/>
      <c r="O105" s="23">
        <v>0</v>
      </c>
      <c r="P105" s="23">
        <v>0</v>
      </c>
      <c r="Q105" s="23">
        <f t="shared" si="3"/>
        <v>-6200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300</v>
      </c>
      <c r="N106" s="60"/>
      <c r="O106" s="23">
        <v>0</v>
      </c>
      <c r="P106" s="23">
        <v>0</v>
      </c>
      <c r="Q106" s="23">
        <f t="shared" si="3"/>
        <v>-6200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300</v>
      </c>
      <c r="N107" s="60"/>
      <c r="O107" s="23">
        <v>0</v>
      </c>
      <c r="P107" s="23">
        <v>0</v>
      </c>
      <c r="Q107" s="23">
        <f t="shared" si="3"/>
        <v>-6200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300</v>
      </c>
      <c r="N108" s="60"/>
      <c r="O108" s="23">
        <v>0</v>
      </c>
      <c r="P108" s="23">
        <v>0</v>
      </c>
      <c r="Q108" s="23">
        <f t="shared" si="3"/>
        <v>-6200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300</v>
      </c>
      <c r="N109" s="60"/>
      <c r="O109" s="23">
        <v>0</v>
      </c>
      <c r="P109" s="23">
        <v>0</v>
      </c>
      <c r="Q109" s="23">
        <f t="shared" si="3"/>
        <v>-6200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300</v>
      </c>
      <c r="N110" s="60"/>
      <c r="O110" s="23">
        <v>0</v>
      </c>
      <c r="P110" s="23">
        <v>0</v>
      </c>
      <c r="Q110" s="23">
        <f t="shared" si="3"/>
        <v>-6200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300</v>
      </c>
      <c r="N111" s="60"/>
      <c r="O111" s="23">
        <v>0</v>
      </c>
      <c r="P111" s="23">
        <v>0</v>
      </c>
      <c r="Q111" s="23">
        <f t="shared" si="3"/>
        <v>-6200</v>
      </c>
    </row>
  </sheetData>
  <mergeCells count="113"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107:J107"/>
    <mergeCell ref="C108:J108"/>
    <mergeCell ref="C109:J109"/>
    <mergeCell ref="C110:J110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77:J77"/>
    <mergeCell ref="C78:J78"/>
    <mergeCell ref="C79:J79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C28:J28"/>
    <mergeCell ref="Q8:Q9"/>
    <mergeCell ref="O10:Q10"/>
    <mergeCell ref="K10:M10"/>
    <mergeCell ref="K2:Q4"/>
    <mergeCell ref="K5:Q6"/>
    <mergeCell ref="C20:J20"/>
    <mergeCell ref="C21:J21"/>
    <mergeCell ref="C22:J22"/>
    <mergeCell ref="C11:J11"/>
    <mergeCell ref="C12:J12"/>
    <mergeCell ref="C13:J13"/>
    <mergeCell ref="C14:J14"/>
    <mergeCell ref="C15:J15"/>
    <mergeCell ref="C16:J16"/>
    <mergeCell ref="J2:J6"/>
    <mergeCell ref="A8:B9"/>
    <mergeCell ref="K8:K9"/>
    <mergeCell ref="L8:L9"/>
    <mergeCell ref="M8:M9"/>
    <mergeCell ref="C17:J17"/>
    <mergeCell ref="C18:J18"/>
    <mergeCell ref="C19:J19"/>
    <mergeCell ref="O8:O9"/>
    <mergeCell ref="P8:P9"/>
  </mergeCells>
  <hyperlinks>
    <hyperlink ref="A8:B9" location="كشف!A1" display="الكشف" xr:uid="{3B975BF2-417A-43E9-9C97-51E38FF79529}"/>
  </hyperlinks>
  <pageMargins left="0" right="0" top="0" bottom="0" header="0" footer="0"/>
  <pageSetup paperSize="9"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10F0-E0CD-4C8D-BA15-C9EC619A30B4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8" t="s">
        <v>162</v>
      </c>
      <c r="D2" s="2" t="s">
        <v>6</v>
      </c>
      <c r="E2" s="7" t="s">
        <v>163</v>
      </c>
      <c r="F2" s="8"/>
      <c r="G2" s="2" t="s">
        <v>3</v>
      </c>
      <c r="H2" s="6" t="s">
        <v>9</v>
      </c>
      <c r="I2" s="9"/>
      <c r="J2" s="120" t="s">
        <v>4</v>
      </c>
      <c r="K2" s="151" t="s">
        <v>411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2279835793</v>
      </c>
      <c r="D4" s="2" t="s">
        <v>304</v>
      </c>
      <c r="E4" s="21">
        <v>44733</v>
      </c>
      <c r="F4" s="9"/>
      <c r="G4" s="2" t="s">
        <v>5</v>
      </c>
      <c r="H4" s="6" t="s">
        <v>10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>
        <v>5786</v>
      </c>
      <c r="D6" s="2" t="s">
        <v>8</v>
      </c>
      <c r="E6" s="26">
        <v>400</v>
      </c>
      <c r="F6" s="9"/>
      <c r="G6" s="4" t="s">
        <v>14</v>
      </c>
      <c r="H6" s="21">
        <v>45539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5855</v>
      </c>
      <c r="L8" s="125">
        <f>SUM(L12:L111)</f>
        <v>5855</v>
      </c>
      <c r="M8" s="127">
        <f>K8-L8</f>
        <v>0</v>
      </c>
      <c r="N8" s="56"/>
      <c r="O8" s="143">
        <f>SUM(O12:O111)</f>
        <v>16150</v>
      </c>
      <c r="P8" s="143">
        <f>SUM(P12:P111)</f>
        <v>16150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57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292</v>
      </c>
      <c r="D12" s="136"/>
      <c r="E12" s="136"/>
      <c r="F12" s="136"/>
      <c r="G12" s="136"/>
      <c r="H12" s="136"/>
      <c r="I12" s="136"/>
      <c r="J12" s="136"/>
      <c r="K12" s="23">
        <v>3000</v>
      </c>
      <c r="L12" s="23">
        <v>3000</v>
      </c>
      <c r="M12" s="23">
        <f>K12-L12</f>
        <v>0</v>
      </c>
      <c r="N12" s="60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193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0"/>
      <c r="O13" s="23">
        <v>0</v>
      </c>
      <c r="P13" s="23">
        <f>12*400</f>
        <v>4800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44912</v>
      </c>
      <c r="C14" s="136" t="s">
        <v>227</v>
      </c>
      <c r="D14" s="136"/>
      <c r="E14" s="136"/>
      <c r="F14" s="136"/>
      <c r="G14" s="136"/>
      <c r="H14" s="136"/>
      <c r="I14" s="136"/>
      <c r="J14" s="136"/>
      <c r="K14" s="23">
        <v>150</v>
      </c>
      <c r="L14" s="23">
        <v>150</v>
      </c>
      <c r="M14" s="23">
        <f t="shared" ref="M14:M77" si="0">K14-L14+M13</f>
        <v>0</v>
      </c>
      <c r="N14" s="60"/>
      <c r="O14" s="23">
        <v>0</v>
      </c>
      <c r="P14" s="23">
        <v>0</v>
      </c>
      <c r="Q14" s="23">
        <f t="shared" ref="Q14:Q77" si="1">O14-P14+Q13</f>
        <v>-4800</v>
      </c>
    </row>
    <row r="15" spans="1:17" ht="32.25" customHeight="1" x14ac:dyDescent="0.25">
      <c r="A15" s="14">
        <v>4</v>
      </c>
      <c r="B15" s="24">
        <v>44978</v>
      </c>
      <c r="C15" s="137" t="s">
        <v>350</v>
      </c>
      <c r="D15" s="137"/>
      <c r="E15" s="137"/>
      <c r="F15" s="137"/>
      <c r="G15" s="137"/>
      <c r="H15" s="137"/>
      <c r="I15" s="137"/>
      <c r="J15" s="137"/>
      <c r="K15" s="23">
        <f>150+2400</f>
        <v>2550</v>
      </c>
      <c r="L15" s="23">
        <f>150+2400</f>
        <v>2550</v>
      </c>
      <c r="M15" s="23">
        <f t="shared" si="0"/>
        <v>0</v>
      </c>
      <c r="N15" s="60"/>
      <c r="O15" s="23">
        <v>3600</v>
      </c>
      <c r="P15" s="23">
        <v>0</v>
      </c>
      <c r="Q15" s="23">
        <f t="shared" si="1"/>
        <v>-1200</v>
      </c>
    </row>
    <row r="16" spans="1:17" ht="21" customHeight="1" x14ac:dyDescent="0.25">
      <c r="A16" s="14">
        <v>5</v>
      </c>
      <c r="B16" s="24">
        <v>45117</v>
      </c>
      <c r="C16" s="136" t="s">
        <v>409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0"/>
      <c r="O16" s="23">
        <v>0</v>
      </c>
      <c r="P16" s="23">
        <f>12*400</f>
        <v>4800</v>
      </c>
      <c r="Q16" s="23">
        <f t="shared" si="1"/>
        <v>-6000</v>
      </c>
    </row>
    <row r="17" spans="1:17" ht="21" customHeight="1" x14ac:dyDescent="0.25">
      <c r="A17" s="14">
        <v>6</v>
      </c>
      <c r="B17" s="24">
        <v>45117</v>
      </c>
      <c r="C17" s="136" t="s">
        <v>410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0"/>
      <c r="O17" s="23">
        <f>400*4</f>
        <v>1600</v>
      </c>
      <c r="P17" s="23">
        <v>0</v>
      </c>
      <c r="Q17" s="23">
        <f t="shared" si="1"/>
        <v>-4400</v>
      </c>
    </row>
    <row r="18" spans="1:17" ht="21" customHeight="1" x14ac:dyDescent="0.25">
      <c r="A18" s="14">
        <v>7</v>
      </c>
      <c r="B18" s="24">
        <v>45118</v>
      </c>
      <c r="C18" s="136" t="s">
        <v>413</v>
      </c>
      <c r="D18" s="136"/>
      <c r="E18" s="136"/>
      <c r="F18" s="136"/>
      <c r="G18" s="136"/>
      <c r="H18" s="136"/>
      <c r="I18" s="136"/>
      <c r="J18" s="136"/>
      <c r="K18" s="23">
        <v>155</v>
      </c>
      <c r="L18" s="23">
        <v>155</v>
      </c>
      <c r="M18" s="23">
        <f t="shared" si="0"/>
        <v>0</v>
      </c>
      <c r="N18" s="60"/>
      <c r="O18" s="23">
        <v>0</v>
      </c>
      <c r="P18" s="23">
        <v>0</v>
      </c>
      <c r="Q18" s="23">
        <f t="shared" si="1"/>
        <v>-4400</v>
      </c>
    </row>
    <row r="19" spans="1:17" ht="21" customHeight="1" x14ac:dyDescent="0.25">
      <c r="A19" s="14">
        <v>8</v>
      </c>
      <c r="B19" s="24">
        <v>45241</v>
      </c>
      <c r="C19" s="136" t="s">
        <v>465</v>
      </c>
      <c r="D19" s="136"/>
      <c r="E19" s="136"/>
      <c r="F19" s="136"/>
      <c r="G19" s="136"/>
      <c r="H19" s="136"/>
      <c r="I19" s="136"/>
      <c r="J19" s="136"/>
      <c r="K19" s="23"/>
      <c r="L19" s="23"/>
      <c r="M19" s="23">
        <f t="shared" si="0"/>
        <v>0</v>
      </c>
      <c r="N19" s="60"/>
      <c r="O19" s="23">
        <v>1350</v>
      </c>
      <c r="P19" s="23">
        <v>0</v>
      </c>
      <c r="Q19" s="23">
        <f t="shared" si="1"/>
        <v>-3050</v>
      </c>
    </row>
    <row r="20" spans="1:17" ht="21" customHeight="1" x14ac:dyDescent="0.25">
      <c r="A20" s="14">
        <v>9</v>
      </c>
      <c r="B20" s="24"/>
      <c r="C20" s="136" t="s">
        <v>632</v>
      </c>
      <c r="D20" s="136"/>
      <c r="E20" s="136"/>
      <c r="F20" s="136"/>
      <c r="G20" s="136"/>
      <c r="H20" s="136"/>
      <c r="I20" s="136"/>
      <c r="J20" s="136"/>
      <c r="K20" s="23"/>
      <c r="L20" s="23"/>
      <c r="M20" s="23">
        <f t="shared" si="0"/>
        <v>0</v>
      </c>
      <c r="N20" s="60"/>
      <c r="O20" s="23">
        <v>0</v>
      </c>
      <c r="P20" s="23">
        <f>12*400</f>
        <v>4800</v>
      </c>
      <c r="Q20" s="23">
        <f t="shared" si="1"/>
        <v>-7850</v>
      </c>
    </row>
    <row r="21" spans="1:17" ht="21" customHeight="1" x14ac:dyDescent="0.25">
      <c r="A21" s="14">
        <v>10</v>
      </c>
      <c r="B21" s="24">
        <v>45565</v>
      </c>
      <c r="C21" s="136" t="s">
        <v>661</v>
      </c>
      <c r="D21" s="136"/>
      <c r="E21" s="136"/>
      <c r="F21" s="136"/>
      <c r="G21" s="136"/>
      <c r="H21" s="136"/>
      <c r="I21" s="136"/>
      <c r="J21" s="136"/>
      <c r="K21" s="23"/>
      <c r="L21" s="23"/>
      <c r="M21" s="23">
        <f t="shared" si="0"/>
        <v>0</v>
      </c>
      <c r="N21" s="60"/>
      <c r="O21" s="23">
        <v>4800</v>
      </c>
      <c r="P21" s="23">
        <v>0</v>
      </c>
      <c r="Q21" s="23">
        <f t="shared" si="1"/>
        <v>-3050</v>
      </c>
    </row>
    <row r="22" spans="1:17" ht="21" customHeight="1" x14ac:dyDescent="0.25">
      <c r="A22" s="14">
        <v>11</v>
      </c>
      <c r="B22" s="24">
        <v>45778</v>
      </c>
      <c r="C22" s="136" t="s">
        <v>951</v>
      </c>
      <c r="D22" s="136"/>
      <c r="E22" s="136"/>
      <c r="F22" s="136"/>
      <c r="G22" s="136"/>
      <c r="H22" s="136"/>
      <c r="I22" s="136"/>
      <c r="J22" s="136"/>
      <c r="K22" s="23"/>
      <c r="L22" s="23"/>
      <c r="M22" s="23">
        <f t="shared" si="0"/>
        <v>0</v>
      </c>
      <c r="N22" s="60"/>
      <c r="O22" s="23">
        <v>0</v>
      </c>
      <c r="P22" s="23">
        <v>1750</v>
      </c>
      <c r="Q22" s="23">
        <f t="shared" si="1"/>
        <v>-4800</v>
      </c>
    </row>
    <row r="23" spans="1:17" ht="21" customHeight="1" x14ac:dyDescent="0.25">
      <c r="A23" s="14">
        <v>12</v>
      </c>
      <c r="B23" s="24">
        <v>45860</v>
      </c>
      <c r="C23" s="136" t="s">
        <v>952</v>
      </c>
      <c r="D23" s="136"/>
      <c r="E23" s="136"/>
      <c r="F23" s="136"/>
      <c r="G23" s="136"/>
      <c r="H23" s="136"/>
      <c r="I23" s="136"/>
      <c r="J23" s="136"/>
      <c r="K23" s="23"/>
      <c r="L23" s="23"/>
      <c r="M23" s="23">
        <f t="shared" si="0"/>
        <v>0</v>
      </c>
      <c r="N23" s="60"/>
      <c r="O23" s="23">
        <v>4800</v>
      </c>
      <c r="P23" s="23">
        <v>0</v>
      </c>
      <c r="Q23" s="23">
        <f t="shared" si="1"/>
        <v>0</v>
      </c>
    </row>
    <row r="24" spans="1:17" ht="43.8" customHeight="1" x14ac:dyDescent="0.25">
      <c r="A24" s="14">
        <v>13</v>
      </c>
      <c r="B24" s="24">
        <v>45861</v>
      </c>
      <c r="C24" s="192" t="s">
        <v>953</v>
      </c>
      <c r="D24" s="192"/>
      <c r="E24" s="192"/>
      <c r="F24" s="192"/>
      <c r="G24" s="192"/>
      <c r="H24" s="192"/>
      <c r="I24" s="192"/>
      <c r="J24" s="192"/>
      <c r="K24" s="23"/>
      <c r="L24" s="23"/>
      <c r="M24" s="23">
        <f t="shared" si="0"/>
        <v>0</v>
      </c>
      <c r="N24" s="60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/>
      <c r="L25" s="23"/>
      <c r="M25" s="23">
        <f t="shared" si="0"/>
        <v>0</v>
      </c>
      <c r="N25" s="60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/>
      <c r="L26" s="23"/>
      <c r="M26" s="23">
        <f t="shared" si="0"/>
        <v>0</v>
      </c>
      <c r="N26" s="60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/>
      <c r="L27" s="23"/>
      <c r="M27" s="23">
        <f t="shared" si="0"/>
        <v>0</v>
      </c>
      <c r="N27" s="60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/>
      <c r="L28" s="23"/>
      <c r="M28" s="23">
        <f t="shared" si="0"/>
        <v>0</v>
      </c>
      <c r="N28" s="60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/>
      <c r="L29" s="23"/>
      <c r="M29" s="23">
        <f t="shared" si="0"/>
        <v>0</v>
      </c>
      <c r="N29" s="60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/>
      <c r="L30" s="23"/>
      <c r="M30" s="23">
        <f t="shared" si="0"/>
        <v>0</v>
      </c>
      <c r="N30" s="60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/>
      <c r="L31" s="23"/>
      <c r="M31" s="23">
        <f t="shared" si="0"/>
        <v>0</v>
      </c>
      <c r="N31" s="60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/>
      <c r="L32" s="23"/>
      <c r="M32" s="23">
        <f t="shared" si="0"/>
        <v>0</v>
      </c>
      <c r="N32" s="60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/>
      <c r="L33" s="23"/>
      <c r="M33" s="23">
        <f t="shared" si="0"/>
        <v>0</v>
      </c>
      <c r="N33" s="60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/>
      <c r="L34" s="23"/>
      <c r="M34" s="23">
        <f t="shared" si="0"/>
        <v>0</v>
      </c>
      <c r="N34" s="60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/>
      <c r="L35" s="23"/>
      <c r="M35" s="23">
        <f t="shared" si="0"/>
        <v>0</v>
      </c>
      <c r="N35" s="60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/>
      <c r="L36" s="23"/>
      <c r="M36" s="23">
        <f t="shared" si="0"/>
        <v>0</v>
      </c>
      <c r="N36" s="60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/>
      <c r="L37" s="23"/>
      <c r="M37" s="23">
        <f t="shared" si="0"/>
        <v>0</v>
      </c>
      <c r="N37" s="60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/>
      <c r="L38" s="23"/>
      <c r="M38" s="23">
        <f t="shared" si="0"/>
        <v>0</v>
      </c>
      <c r="N38" s="60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/>
      <c r="L39" s="23"/>
      <c r="M39" s="23">
        <f t="shared" si="0"/>
        <v>0</v>
      </c>
      <c r="N39" s="60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/>
      <c r="L40" s="23"/>
      <c r="M40" s="23">
        <f t="shared" si="0"/>
        <v>0</v>
      </c>
      <c r="N40" s="60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/>
      <c r="L41" s="23"/>
      <c r="M41" s="23">
        <f t="shared" si="0"/>
        <v>0</v>
      </c>
      <c r="N41" s="60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/>
      <c r="L42" s="23"/>
      <c r="M42" s="23">
        <f t="shared" si="0"/>
        <v>0</v>
      </c>
      <c r="N42" s="60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/>
      <c r="L43" s="23"/>
      <c r="M43" s="23">
        <f t="shared" si="0"/>
        <v>0</v>
      </c>
      <c r="N43" s="60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/>
      <c r="L44" s="23"/>
      <c r="M44" s="23">
        <f t="shared" si="0"/>
        <v>0</v>
      </c>
      <c r="N44" s="60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/>
      <c r="L45" s="23"/>
      <c r="M45" s="23">
        <f t="shared" si="0"/>
        <v>0</v>
      </c>
      <c r="N45" s="60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/>
      <c r="L46" s="23"/>
      <c r="M46" s="23">
        <f t="shared" si="0"/>
        <v>0</v>
      </c>
      <c r="N46" s="60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/>
      <c r="L47" s="23"/>
      <c r="M47" s="23">
        <f t="shared" si="0"/>
        <v>0</v>
      </c>
      <c r="N47" s="60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/>
      <c r="L48" s="23"/>
      <c r="M48" s="23">
        <f t="shared" si="0"/>
        <v>0</v>
      </c>
      <c r="N48" s="60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/>
      <c r="L49" s="23"/>
      <c r="M49" s="23">
        <f t="shared" si="0"/>
        <v>0</v>
      </c>
      <c r="N49" s="60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/>
      <c r="L50" s="23"/>
      <c r="M50" s="23">
        <f t="shared" si="0"/>
        <v>0</v>
      </c>
      <c r="N50" s="60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/>
      <c r="L51" s="23"/>
      <c r="M51" s="23">
        <f t="shared" si="0"/>
        <v>0</v>
      </c>
      <c r="N51" s="60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/>
      <c r="L52" s="23"/>
      <c r="M52" s="23">
        <f t="shared" si="0"/>
        <v>0</v>
      </c>
      <c r="N52" s="60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/>
      <c r="L53" s="23"/>
      <c r="M53" s="23">
        <f t="shared" si="0"/>
        <v>0</v>
      </c>
      <c r="N53" s="60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/>
      <c r="L54" s="23"/>
      <c r="M54" s="23">
        <f t="shared" si="0"/>
        <v>0</v>
      </c>
      <c r="N54" s="60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/>
      <c r="L55" s="23"/>
      <c r="M55" s="23">
        <f t="shared" si="0"/>
        <v>0</v>
      </c>
      <c r="N55" s="60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/>
      <c r="L56" s="23"/>
      <c r="M56" s="23">
        <f t="shared" si="0"/>
        <v>0</v>
      </c>
      <c r="N56" s="60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/>
      <c r="L57" s="23"/>
      <c r="M57" s="23">
        <f t="shared" si="0"/>
        <v>0</v>
      </c>
      <c r="N57" s="60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/>
      <c r="L58" s="23"/>
      <c r="M58" s="23">
        <f t="shared" si="0"/>
        <v>0</v>
      </c>
      <c r="N58" s="60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/>
      <c r="L59" s="23"/>
      <c r="M59" s="23">
        <f t="shared" si="0"/>
        <v>0</v>
      </c>
      <c r="N59" s="60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/>
      <c r="L60" s="23"/>
      <c r="M60" s="23">
        <f t="shared" si="0"/>
        <v>0</v>
      </c>
      <c r="N60" s="60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/>
      <c r="L61" s="23"/>
      <c r="M61" s="23">
        <f t="shared" si="0"/>
        <v>0</v>
      </c>
      <c r="N61" s="60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/>
      <c r="L62" s="23"/>
      <c r="M62" s="23">
        <f t="shared" si="0"/>
        <v>0</v>
      </c>
      <c r="N62" s="60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/>
      <c r="L63" s="23"/>
      <c r="M63" s="23">
        <f t="shared" si="0"/>
        <v>0</v>
      </c>
      <c r="N63" s="60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/>
      <c r="L64" s="23"/>
      <c r="M64" s="23">
        <f t="shared" si="0"/>
        <v>0</v>
      </c>
      <c r="N64" s="60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/>
      <c r="L65" s="23"/>
      <c r="M65" s="23">
        <f t="shared" si="0"/>
        <v>0</v>
      </c>
      <c r="N65" s="60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/>
      <c r="L66" s="23"/>
      <c r="M66" s="23">
        <f t="shared" si="0"/>
        <v>0</v>
      </c>
      <c r="N66" s="60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/>
      <c r="L67" s="23"/>
      <c r="M67" s="23">
        <f t="shared" si="0"/>
        <v>0</v>
      </c>
      <c r="N67" s="60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/>
      <c r="L68" s="23"/>
      <c r="M68" s="23">
        <f t="shared" si="0"/>
        <v>0</v>
      </c>
      <c r="N68" s="60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/>
      <c r="L69" s="23"/>
      <c r="M69" s="23">
        <f t="shared" si="0"/>
        <v>0</v>
      </c>
      <c r="N69" s="60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/>
      <c r="L70" s="23"/>
      <c r="M70" s="23">
        <f t="shared" si="0"/>
        <v>0</v>
      </c>
      <c r="N70" s="60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/>
      <c r="L71" s="23"/>
      <c r="M71" s="23">
        <f t="shared" si="0"/>
        <v>0</v>
      </c>
      <c r="N71" s="60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/>
      <c r="L72" s="23"/>
      <c r="M72" s="23">
        <f t="shared" si="0"/>
        <v>0</v>
      </c>
      <c r="N72" s="60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/>
      <c r="L73" s="23"/>
      <c r="M73" s="23">
        <f t="shared" si="0"/>
        <v>0</v>
      </c>
      <c r="N73" s="60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/>
      <c r="L74" s="23"/>
      <c r="M74" s="23">
        <f t="shared" si="0"/>
        <v>0</v>
      </c>
      <c r="N74" s="60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/>
      <c r="L75" s="23"/>
      <c r="M75" s="23">
        <f t="shared" si="0"/>
        <v>0</v>
      </c>
      <c r="N75" s="60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/>
      <c r="L76" s="23"/>
      <c r="M76" s="23">
        <f t="shared" si="0"/>
        <v>0</v>
      </c>
      <c r="N76" s="60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/>
      <c r="L77" s="23"/>
      <c r="M77" s="23">
        <f t="shared" si="0"/>
        <v>0</v>
      </c>
      <c r="N77" s="60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/>
      <c r="L78" s="23"/>
      <c r="M78" s="23">
        <f t="shared" ref="M78:M111" si="2">K78-L78+M77</f>
        <v>0</v>
      </c>
      <c r="N78" s="60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/>
      <c r="L79" s="23"/>
      <c r="M79" s="23">
        <f t="shared" si="2"/>
        <v>0</v>
      </c>
      <c r="N79" s="60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/>
      <c r="L80" s="23"/>
      <c r="M80" s="23">
        <f t="shared" si="2"/>
        <v>0</v>
      </c>
      <c r="N80" s="60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/>
      <c r="L81" s="23"/>
      <c r="M81" s="23">
        <f t="shared" si="2"/>
        <v>0</v>
      </c>
      <c r="N81" s="60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/>
      <c r="L82" s="23"/>
      <c r="M82" s="23">
        <f t="shared" si="2"/>
        <v>0</v>
      </c>
      <c r="N82" s="60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/>
      <c r="L83" s="23"/>
      <c r="M83" s="23">
        <f t="shared" si="2"/>
        <v>0</v>
      </c>
      <c r="N83" s="60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/>
      <c r="L84" s="23"/>
      <c r="M84" s="23">
        <f t="shared" si="2"/>
        <v>0</v>
      </c>
      <c r="N84" s="60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/>
      <c r="L85" s="23"/>
      <c r="M85" s="23">
        <f t="shared" si="2"/>
        <v>0</v>
      </c>
      <c r="N85" s="60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/>
      <c r="L86" s="23"/>
      <c r="M86" s="23">
        <f t="shared" si="2"/>
        <v>0</v>
      </c>
      <c r="N86" s="60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/>
      <c r="L87" s="23"/>
      <c r="M87" s="23">
        <f t="shared" si="2"/>
        <v>0</v>
      </c>
      <c r="N87" s="60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/>
      <c r="L88" s="23"/>
      <c r="M88" s="23">
        <f t="shared" si="2"/>
        <v>0</v>
      </c>
      <c r="N88" s="60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/>
      <c r="L89" s="23"/>
      <c r="M89" s="23">
        <f t="shared" si="2"/>
        <v>0</v>
      </c>
      <c r="N89" s="60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/>
      <c r="L90" s="23"/>
      <c r="M90" s="23">
        <f t="shared" si="2"/>
        <v>0</v>
      </c>
      <c r="N90" s="60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/>
      <c r="L91" s="23"/>
      <c r="M91" s="23">
        <f t="shared" si="2"/>
        <v>0</v>
      </c>
      <c r="N91" s="60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/>
      <c r="L92" s="23"/>
      <c r="M92" s="23">
        <f t="shared" si="2"/>
        <v>0</v>
      </c>
      <c r="N92" s="60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/>
      <c r="L93" s="23"/>
      <c r="M93" s="23">
        <f t="shared" si="2"/>
        <v>0</v>
      </c>
      <c r="N93" s="60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/>
      <c r="L94" s="23"/>
      <c r="M94" s="23">
        <f t="shared" si="2"/>
        <v>0</v>
      </c>
      <c r="N94" s="60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/>
      <c r="L95" s="23"/>
      <c r="M95" s="23">
        <f t="shared" si="2"/>
        <v>0</v>
      </c>
      <c r="N95" s="60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/>
      <c r="L96" s="23"/>
      <c r="M96" s="23">
        <f t="shared" si="2"/>
        <v>0</v>
      </c>
      <c r="N96" s="60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/>
      <c r="L97" s="23"/>
      <c r="M97" s="23">
        <f t="shared" si="2"/>
        <v>0</v>
      </c>
      <c r="N97" s="60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/>
      <c r="L98" s="23"/>
      <c r="M98" s="23">
        <f t="shared" si="2"/>
        <v>0</v>
      </c>
      <c r="N98" s="60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/>
      <c r="L99" s="23"/>
      <c r="M99" s="23">
        <f t="shared" si="2"/>
        <v>0</v>
      </c>
      <c r="N99" s="60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/>
      <c r="L100" s="23"/>
      <c r="M100" s="23">
        <f t="shared" si="2"/>
        <v>0</v>
      </c>
      <c r="N100" s="60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/>
      <c r="L101" s="23"/>
      <c r="M101" s="23">
        <f t="shared" si="2"/>
        <v>0</v>
      </c>
      <c r="N101" s="60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/>
      <c r="L102" s="23"/>
      <c r="M102" s="23">
        <f t="shared" si="2"/>
        <v>0</v>
      </c>
      <c r="N102" s="60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/>
      <c r="L103" s="23"/>
      <c r="M103" s="23">
        <f t="shared" si="2"/>
        <v>0</v>
      </c>
      <c r="N103" s="60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/>
      <c r="L104" s="23"/>
      <c r="M104" s="23">
        <f t="shared" si="2"/>
        <v>0</v>
      </c>
      <c r="N104" s="60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/>
      <c r="L105" s="23"/>
      <c r="M105" s="23">
        <f t="shared" si="2"/>
        <v>0</v>
      </c>
      <c r="N105" s="60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/>
      <c r="L106" s="23"/>
      <c r="M106" s="23">
        <f t="shared" si="2"/>
        <v>0</v>
      </c>
      <c r="N106" s="60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/>
      <c r="L107" s="23"/>
      <c r="M107" s="23">
        <f t="shared" si="2"/>
        <v>0</v>
      </c>
      <c r="N107" s="60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/>
      <c r="L108" s="23"/>
      <c r="M108" s="23">
        <f t="shared" si="2"/>
        <v>0</v>
      </c>
      <c r="N108" s="60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/>
      <c r="L109" s="23"/>
      <c r="M109" s="23">
        <f t="shared" si="2"/>
        <v>0</v>
      </c>
      <c r="N109" s="60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/>
      <c r="L110" s="23"/>
      <c r="M110" s="23">
        <f t="shared" si="2"/>
        <v>0</v>
      </c>
      <c r="N110" s="60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/>
      <c r="L111" s="23"/>
      <c r="M111" s="23">
        <f t="shared" si="2"/>
        <v>0</v>
      </c>
      <c r="N111" s="60"/>
      <c r="O111" s="23">
        <v>0</v>
      </c>
      <c r="P111" s="23">
        <v>0</v>
      </c>
      <c r="Q111" s="23">
        <f t="shared" si="3"/>
        <v>0</v>
      </c>
    </row>
  </sheetData>
  <mergeCells count="113">
    <mergeCell ref="C107:J107"/>
    <mergeCell ref="C108:J108"/>
    <mergeCell ref="C109:J109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4:J24"/>
    <mergeCell ref="C25:J25"/>
    <mergeCell ref="C26:J26"/>
    <mergeCell ref="C27:J27"/>
    <mergeCell ref="C28:J28"/>
    <mergeCell ref="C17:J17"/>
    <mergeCell ref="C18:J18"/>
    <mergeCell ref="C19:J19"/>
    <mergeCell ref="C20:J20"/>
    <mergeCell ref="C21:J21"/>
    <mergeCell ref="C22:J22"/>
    <mergeCell ref="C14:J14"/>
    <mergeCell ref="C15:J15"/>
    <mergeCell ref="C16:J16"/>
    <mergeCell ref="J2:J6"/>
    <mergeCell ref="A8:B9"/>
    <mergeCell ref="K8:K9"/>
    <mergeCell ref="L8:L9"/>
    <mergeCell ref="M8:M9"/>
    <mergeCell ref="C23:J23"/>
    <mergeCell ref="K2:Q4"/>
    <mergeCell ref="K5:Q6"/>
    <mergeCell ref="O8:O9"/>
    <mergeCell ref="P8:P9"/>
    <mergeCell ref="Q8:Q9"/>
    <mergeCell ref="O10:Q10"/>
    <mergeCell ref="K10:M10"/>
    <mergeCell ref="C11:J11"/>
    <mergeCell ref="C12:J12"/>
    <mergeCell ref="C13:J13"/>
  </mergeCells>
  <hyperlinks>
    <hyperlink ref="A8:B9" location="كشف!A1" display="الكشف" xr:uid="{D52EA40E-682E-4DF1-B38F-00AFBEB08299}"/>
  </hyperlinks>
  <pageMargins left="0" right="0" top="0" bottom="0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E04B-FA0F-4FFB-8165-FE0CA1DE7725}">
  <sheetPr>
    <tabColor theme="4" tint="0.59999389629810485"/>
  </sheetPr>
  <dimension ref="A1:Q111"/>
  <sheetViews>
    <sheetView rightToLeft="1" zoomScale="80" zoomScaleNormal="80" workbookViewId="0">
      <selection activeCell="C19" sqref="C19:J1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6.59765625" style="1" customWidth="1"/>
    <col min="14" max="14" width="1.398437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218</v>
      </c>
      <c r="D2" s="2" t="s">
        <v>6</v>
      </c>
      <c r="E2" s="7" t="s">
        <v>222</v>
      </c>
      <c r="F2" s="8"/>
      <c r="G2" s="2" t="s">
        <v>3</v>
      </c>
      <c r="H2" s="6" t="s">
        <v>219</v>
      </c>
      <c r="I2" s="9"/>
      <c r="J2" s="120" t="s">
        <v>4</v>
      </c>
      <c r="K2" s="151" t="s">
        <v>220</v>
      </c>
      <c r="L2" s="152"/>
      <c r="M2" s="152"/>
      <c r="N2" s="152"/>
      <c r="O2" s="152"/>
      <c r="P2" s="152"/>
      <c r="Q2" s="153"/>
    </row>
    <row r="3" spans="1:17" ht="6.75" customHeight="1" thickBot="1" x14ac:dyDescent="0.3">
      <c r="J3" s="121"/>
      <c r="K3" s="154"/>
      <c r="L3" s="155"/>
      <c r="M3" s="155"/>
      <c r="N3" s="155"/>
      <c r="O3" s="155"/>
      <c r="P3" s="155"/>
      <c r="Q3" s="156"/>
    </row>
    <row r="4" spans="1:17" ht="21.75" customHeight="1" thickBot="1" x14ac:dyDescent="0.3">
      <c r="A4" s="2" t="s">
        <v>1</v>
      </c>
      <c r="B4" s="2">
        <v>2318009293</v>
      </c>
      <c r="D4" s="2" t="s">
        <v>304</v>
      </c>
      <c r="E4" s="21">
        <v>44922</v>
      </c>
      <c r="F4" s="9"/>
      <c r="G4" s="2" t="s">
        <v>5</v>
      </c>
      <c r="H4" s="6" t="s">
        <v>86</v>
      </c>
      <c r="I4" s="10"/>
      <c r="J4" s="121"/>
      <c r="K4" s="154"/>
      <c r="L4" s="155"/>
      <c r="M4" s="155"/>
      <c r="N4" s="155"/>
      <c r="O4" s="155"/>
      <c r="P4" s="155"/>
      <c r="Q4" s="156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5"/>
      <c r="N5" s="155"/>
      <c r="O5" s="155"/>
      <c r="P5" s="155"/>
      <c r="Q5" s="156"/>
    </row>
    <row r="6" spans="1:17" ht="21.75" customHeight="1" thickBot="1" x14ac:dyDescent="0.3">
      <c r="A6" s="2" t="s">
        <v>2</v>
      </c>
      <c r="B6" s="2" t="s">
        <v>221</v>
      </c>
      <c r="D6" s="2" t="s">
        <v>8</v>
      </c>
      <c r="E6" s="26">
        <v>400</v>
      </c>
      <c r="F6" s="9"/>
      <c r="G6" s="4" t="s">
        <v>14</v>
      </c>
      <c r="H6" s="21">
        <v>45333</v>
      </c>
      <c r="I6" s="11"/>
      <c r="J6" s="122"/>
      <c r="K6" s="157"/>
      <c r="L6" s="158"/>
      <c r="M6" s="158"/>
      <c r="N6" s="158"/>
      <c r="O6" s="158"/>
      <c r="P6" s="158"/>
      <c r="Q6" s="15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1500</v>
      </c>
      <c r="M8" s="199">
        <f>K8-L8</f>
        <v>-1500</v>
      </c>
      <c r="N8" s="56"/>
      <c r="O8" s="143">
        <f>SUM(O12:O111)</f>
        <v>10000</v>
      </c>
      <c r="P8" s="143">
        <f>SUM(P12:P111)</f>
        <v>14400</v>
      </c>
      <c r="Q8" s="143">
        <f>O8-P8</f>
        <v>-4400</v>
      </c>
    </row>
    <row r="9" spans="1:17" ht="14.25" customHeight="1" thickBot="1" x14ac:dyDescent="0.3">
      <c r="A9" s="142"/>
      <c r="B9" s="142"/>
      <c r="K9" s="160"/>
      <c r="L9" s="161"/>
      <c r="M9" s="200"/>
      <c r="N9" s="57"/>
      <c r="O9" s="144"/>
      <c r="P9" s="144"/>
      <c r="Q9" s="144"/>
    </row>
    <row r="10" spans="1:17" ht="14.25" customHeight="1" thickBot="1" x14ac:dyDescent="0.3">
      <c r="A10" s="54"/>
      <c r="B10" s="54"/>
      <c r="K10" s="145" t="s">
        <v>185</v>
      </c>
      <c r="L10" s="146"/>
      <c r="M10" s="147"/>
      <c r="N10" s="58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5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44819</v>
      </c>
      <c r="C12" s="136" t="s">
        <v>223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0"/>
      <c r="O12" s="23">
        <v>0</v>
      </c>
      <c r="P12" s="23">
        <f>12*400</f>
        <v>4800</v>
      </c>
      <c r="Q12" s="23">
        <f>O12-P12</f>
        <v>-4800</v>
      </c>
    </row>
    <row r="13" spans="1:17" ht="21" customHeight="1" x14ac:dyDescent="0.25">
      <c r="A13" s="14">
        <v>2</v>
      </c>
      <c r="B13" s="24"/>
      <c r="C13" s="136" t="s">
        <v>226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300</v>
      </c>
      <c r="M13" s="23">
        <f>K13-L13+M12</f>
        <v>-300</v>
      </c>
      <c r="N13" s="60"/>
      <c r="O13" s="23">
        <v>0</v>
      </c>
      <c r="P13" s="23">
        <v>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45200</v>
      </c>
      <c r="C14" s="136" t="s">
        <v>455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-300</v>
      </c>
      <c r="N14" s="60"/>
      <c r="O14" s="23">
        <v>0</v>
      </c>
      <c r="P14" s="23">
        <f>12*400</f>
        <v>4800</v>
      </c>
      <c r="Q14" s="23">
        <f t="shared" ref="Q14:Q77" si="1">O14-P14+Q13</f>
        <v>-9600</v>
      </c>
    </row>
    <row r="15" spans="1:17" ht="21" customHeight="1" x14ac:dyDescent="0.25">
      <c r="A15" s="14">
        <v>4</v>
      </c>
      <c r="B15" s="24">
        <v>45201</v>
      </c>
      <c r="C15" s="136" t="s">
        <v>558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-300</v>
      </c>
      <c r="N15" s="60"/>
      <c r="O15" s="23">
        <v>5000</v>
      </c>
      <c r="P15" s="23">
        <v>0</v>
      </c>
      <c r="Q15" s="23">
        <f t="shared" si="1"/>
        <v>-4600</v>
      </c>
    </row>
    <row r="16" spans="1:17" ht="21" customHeight="1" x14ac:dyDescent="0.25">
      <c r="A16" s="14">
        <v>5</v>
      </c>
      <c r="B16" s="24">
        <v>45295</v>
      </c>
      <c r="C16" s="136" t="s">
        <v>498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1200</v>
      </c>
      <c r="M16" s="23">
        <f t="shared" si="0"/>
        <v>-1500</v>
      </c>
      <c r="N16" s="60"/>
      <c r="O16" s="23">
        <v>0</v>
      </c>
      <c r="P16" s="23">
        <v>0</v>
      </c>
      <c r="Q16" s="23">
        <f t="shared" si="1"/>
        <v>-4600</v>
      </c>
    </row>
    <row r="17" spans="1:17" ht="21" customHeight="1" x14ac:dyDescent="0.25">
      <c r="A17" s="14">
        <v>6</v>
      </c>
      <c r="B17" s="24">
        <v>45413</v>
      </c>
      <c r="C17" s="136" t="s">
        <v>559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-1500</v>
      </c>
      <c r="N17" s="60"/>
      <c r="O17" s="23">
        <v>0</v>
      </c>
      <c r="P17" s="23">
        <f>12*400</f>
        <v>4800</v>
      </c>
      <c r="Q17" s="23">
        <f t="shared" si="1"/>
        <v>-9400</v>
      </c>
    </row>
    <row r="18" spans="1:17" ht="21" customHeight="1" x14ac:dyDescent="0.25">
      <c r="A18" s="14">
        <v>7</v>
      </c>
      <c r="B18" s="24">
        <v>45650</v>
      </c>
      <c r="C18" s="136" t="s">
        <v>755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-1500</v>
      </c>
      <c r="N18" s="60"/>
      <c r="O18" s="23">
        <v>5000</v>
      </c>
      <c r="P18" s="23">
        <v>0</v>
      </c>
      <c r="Q18" s="23">
        <f t="shared" si="1"/>
        <v>-4400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-1500</v>
      </c>
      <c r="N19" s="60"/>
      <c r="O19" s="23">
        <v>0</v>
      </c>
      <c r="P19" s="23">
        <v>0</v>
      </c>
      <c r="Q19" s="23">
        <f t="shared" si="1"/>
        <v>-4400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-1500</v>
      </c>
      <c r="N20" s="60"/>
      <c r="O20" s="23">
        <v>0</v>
      </c>
      <c r="P20" s="23">
        <v>0</v>
      </c>
      <c r="Q20" s="23">
        <f t="shared" si="1"/>
        <v>-4400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-1500</v>
      </c>
      <c r="N21" s="60"/>
      <c r="O21" s="23">
        <v>0</v>
      </c>
      <c r="P21" s="23">
        <v>0</v>
      </c>
      <c r="Q21" s="23">
        <f t="shared" si="1"/>
        <v>-4400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-1500</v>
      </c>
      <c r="N22" s="60"/>
      <c r="O22" s="23">
        <v>0</v>
      </c>
      <c r="P22" s="23">
        <v>0</v>
      </c>
      <c r="Q22" s="23">
        <f t="shared" si="1"/>
        <v>-4400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-1500</v>
      </c>
      <c r="N23" s="60"/>
      <c r="O23" s="23">
        <v>0</v>
      </c>
      <c r="P23" s="23">
        <v>0</v>
      </c>
      <c r="Q23" s="23">
        <f t="shared" si="1"/>
        <v>-4400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-1500</v>
      </c>
      <c r="N24" s="60"/>
      <c r="O24" s="23">
        <v>0</v>
      </c>
      <c r="P24" s="23">
        <v>0</v>
      </c>
      <c r="Q24" s="23">
        <f t="shared" si="1"/>
        <v>-4400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-1500</v>
      </c>
      <c r="N25" s="60"/>
      <c r="O25" s="23">
        <v>0</v>
      </c>
      <c r="P25" s="23">
        <v>0</v>
      </c>
      <c r="Q25" s="23">
        <f t="shared" si="1"/>
        <v>-4400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-1500</v>
      </c>
      <c r="N26" s="60"/>
      <c r="O26" s="23">
        <v>0</v>
      </c>
      <c r="P26" s="23">
        <v>0</v>
      </c>
      <c r="Q26" s="23">
        <f t="shared" si="1"/>
        <v>-4400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-1500</v>
      </c>
      <c r="N27" s="60"/>
      <c r="O27" s="23">
        <v>0</v>
      </c>
      <c r="P27" s="23">
        <v>0</v>
      </c>
      <c r="Q27" s="23">
        <f t="shared" si="1"/>
        <v>-4400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-1500</v>
      </c>
      <c r="N28" s="60"/>
      <c r="O28" s="23">
        <v>0</v>
      </c>
      <c r="P28" s="23">
        <v>0</v>
      </c>
      <c r="Q28" s="23">
        <f t="shared" si="1"/>
        <v>-4400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-1500</v>
      </c>
      <c r="N29" s="60"/>
      <c r="O29" s="23">
        <v>0</v>
      </c>
      <c r="P29" s="23">
        <v>0</v>
      </c>
      <c r="Q29" s="23">
        <f t="shared" si="1"/>
        <v>-4400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-1500</v>
      </c>
      <c r="N30" s="60"/>
      <c r="O30" s="23">
        <v>0</v>
      </c>
      <c r="P30" s="23">
        <v>0</v>
      </c>
      <c r="Q30" s="23">
        <f t="shared" si="1"/>
        <v>-4400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-1500</v>
      </c>
      <c r="N31" s="60"/>
      <c r="O31" s="23">
        <v>0</v>
      </c>
      <c r="P31" s="23">
        <v>0</v>
      </c>
      <c r="Q31" s="23">
        <f t="shared" si="1"/>
        <v>-4400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-1500</v>
      </c>
      <c r="N32" s="60"/>
      <c r="O32" s="23">
        <v>0</v>
      </c>
      <c r="P32" s="23">
        <v>0</v>
      </c>
      <c r="Q32" s="23">
        <f t="shared" si="1"/>
        <v>-4400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-1500</v>
      </c>
      <c r="N33" s="60"/>
      <c r="O33" s="23">
        <v>0</v>
      </c>
      <c r="P33" s="23">
        <v>0</v>
      </c>
      <c r="Q33" s="23">
        <f t="shared" si="1"/>
        <v>-4400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-1500</v>
      </c>
      <c r="N34" s="60"/>
      <c r="O34" s="23">
        <v>0</v>
      </c>
      <c r="P34" s="23">
        <v>0</v>
      </c>
      <c r="Q34" s="23">
        <f t="shared" si="1"/>
        <v>-4400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-1500</v>
      </c>
      <c r="N35" s="60"/>
      <c r="O35" s="23">
        <v>0</v>
      </c>
      <c r="P35" s="23">
        <v>0</v>
      </c>
      <c r="Q35" s="23">
        <f t="shared" si="1"/>
        <v>-4400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-1500</v>
      </c>
      <c r="N36" s="60"/>
      <c r="O36" s="23">
        <v>0</v>
      </c>
      <c r="P36" s="23">
        <v>0</v>
      </c>
      <c r="Q36" s="23">
        <f t="shared" si="1"/>
        <v>-4400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-1500</v>
      </c>
      <c r="N37" s="60"/>
      <c r="O37" s="23">
        <v>0</v>
      </c>
      <c r="P37" s="23">
        <v>0</v>
      </c>
      <c r="Q37" s="23">
        <f t="shared" si="1"/>
        <v>-4400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-1500</v>
      </c>
      <c r="N38" s="60"/>
      <c r="O38" s="23">
        <v>0</v>
      </c>
      <c r="P38" s="23">
        <v>0</v>
      </c>
      <c r="Q38" s="23">
        <f t="shared" si="1"/>
        <v>-4400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-1500</v>
      </c>
      <c r="N39" s="60"/>
      <c r="O39" s="23">
        <v>0</v>
      </c>
      <c r="P39" s="23">
        <v>0</v>
      </c>
      <c r="Q39" s="23">
        <f t="shared" si="1"/>
        <v>-4400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-1500</v>
      </c>
      <c r="N40" s="60"/>
      <c r="O40" s="23">
        <v>0</v>
      </c>
      <c r="P40" s="23">
        <v>0</v>
      </c>
      <c r="Q40" s="23">
        <f t="shared" si="1"/>
        <v>-4400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-1500</v>
      </c>
      <c r="N41" s="60"/>
      <c r="O41" s="23">
        <v>0</v>
      </c>
      <c r="P41" s="23">
        <v>0</v>
      </c>
      <c r="Q41" s="23">
        <f t="shared" si="1"/>
        <v>-4400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-1500</v>
      </c>
      <c r="N42" s="60"/>
      <c r="O42" s="23">
        <v>0</v>
      </c>
      <c r="P42" s="23">
        <v>0</v>
      </c>
      <c r="Q42" s="23">
        <f t="shared" si="1"/>
        <v>-4400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-1500</v>
      </c>
      <c r="N43" s="60"/>
      <c r="O43" s="23">
        <v>0</v>
      </c>
      <c r="P43" s="23">
        <v>0</v>
      </c>
      <c r="Q43" s="23">
        <f t="shared" si="1"/>
        <v>-4400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-1500</v>
      </c>
      <c r="N44" s="60"/>
      <c r="O44" s="23">
        <v>0</v>
      </c>
      <c r="P44" s="23">
        <v>0</v>
      </c>
      <c r="Q44" s="23">
        <f t="shared" si="1"/>
        <v>-4400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-1500</v>
      </c>
      <c r="N45" s="60"/>
      <c r="O45" s="23">
        <v>0</v>
      </c>
      <c r="P45" s="23">
        <v>0</v>
      </c>
      <c r="Q45" s="23">
        <f t="shared" si="1"/>
        <v>-4400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-1500</v>
      </c>
      <c r="N46" s="60"/>
      <c r="O46" s="23">
        <v>0</v>
      </c>
      <c r="P46" s="23">
        <v>0</v>
      </c>
      <c r="Q46" s="23">
        <f t="shared" si="1"/>
        <v>-4400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-1500</v>
      </c>
      <c r="N47" s="60"/>
      <c r="O47" s="23">
        <v>0</v>
      </c>
      <c r="P47" s="23">
        <v>0</v>
      </c>
      <c r="Q47" s="23">
        <f t="shared" si="1"/>
        <v>-4400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-1500</v>
      </c>
      <c r="N48" s="60"/>
      <c r="O48" s="23">
        <v>0</v>
      </c>
      <c r="P48" s="23">
        <v>0</v>
      </c>
      <c r="Q48" s="23">
        <f t="shared" si="1"/>
        <v>-4400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-1500</v>
      </c>
      <c r="N49" s="60"/>
      <c r="O49" s="23">
        <v>0</v>
      </c>
      <c r="P49" s="23">
        <v>0</v>
      </c>
      <c r="Q49" s="23">
        <f t="shared" si="1"/>
        <v>-4400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-1500</v>
      </c>
      <c r="N50" s="60"/>
      <c r="O50" s="23">
        <v>0</v>
      </c>
      <c r="P50" s="23">
        <v>0</v>
      </c>
      <c r="Q50" s="23">
        <f t="shared" si="1"/>
        <v>-4400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-1500</v>
      </c>
      <c r="N51" s="60"/>
      <c r="O51" s="23">
        <v>0</v>
      </c>
      <c r="P51" s="23">
        <v>0</v>
      </c>
      <c r="Q51" s="23">
        <f t="shared" si="1"/>
        <v>-4400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-1500</v>
      </c>
      <c r="N52" s="60"/>
      <c r="O52" s="23">
        <v>0</v>
      </c>
      <c r="P52" s="23">
        <v>0</v>
      </c>
      <c r="Q52" s="23">
        <f t="shared" si="1"/>
        <v>-4400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-1500</v>
      </c>
      <c r="N53" s="60"/>
      <c r="O53" s="23">
        <v>0</v>
      </c>
      <c r="P53" s="23">
        <v>0</v>
      </c>
      <c r="Q53" s="23">
        <f t="shared" si="1"/>
        <v>-4400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-1500</v>
      </c>
      <c r="N54" s="60"/>
      <c r="O54" s="23">
        <v>0</v>
      </c>
      <c r="P54" s="23">
        <v>0</v>
      </c>
      <c r="Q54" s="23">
        <f t="shared" si="1"/>
        <v>-4400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-1500</v>
      </c>
      <c r="N55" s="60"/>
      <c r="O55" s="23">
        <v>0</v>
      </c>
      <c r="P55" s="23">
        <v>0</v>
      </c>
      <c r="Q55" s="23">
        <f t="shared" si="1"/>
        <v>-4400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-1500</v>
      </c>
      <c r="N56" s="60"/>
      <c r="O56" s="23">
        <v>0</v>
      </c>
      <c r="P56" s="23">
        <v>0</v>
      </c>
      <c r="Q56" s="23">
        <f t="shared" si="1"/>
        <v>-4400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-1500</v>
      </c>
      <c r="N57" s="60"/>
      <c r="O57" s="23">
        <v>0</v>
      </c>
      <c r="P57" s="23">
        <v>0</v>
      </c>
      <c r="Q57" s="23">
        <f t="shared" si="1"/>
        <v>-4400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-1500</v>
      </c>
      <c r="N58" s="60"/>
      <c r="O58" s="23">
        <v>0</v>
      </c>
      <c r="P58" s="23">
        <v>0</v>
      </c>
      <c r="Q58" s="23">
        <f t="shared" si="1"/>
        <v>-4400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-1500</v>
      </c>
      <c r="N59" s="60"/>
      <c r="O59" s="23">
        <v>0</v>
      </c>
      <c r="P59" s="23">
        <v>0</v>
      </c>
      <c r="Q59" s="23">
        <f t="shared" si="1"/>
        <v>-4400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-1500</v>
      </c>
      <c r="N60" s="60"/>
      <c r="O60" s="23">
        <v>0</v>
      </c>
      <c r="P60" s="23">
        <v>0</v>
      </c>
      <c r="Q60" s="23">
        <f t="shared" si="1"/>
        <v>-4400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-1500</v>
      </c>
      <c r="N61" s="60"/>
      <c r="O61" s="23">
        <v>0</v>
      </c>
      <c r="P61" s="23">
        <v>0</v>
      </c>
      <c r="Q61" s="23">
        <f t="shared" si="1"/>
        <v>-4400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-1500</v>
      </c>
      <c r="N62" s="60"/>
      <c r="O62" s="23">
        <v>0</v>
      </c>
      <c r="P62" s="23">
        <v>0</v>
      </c>
      <c r="Q62" s="23">
        <f t="shared" si="1"/>
        <v>-4400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-1500</v>
      </c>
      <c r="N63" s="60"/>
      <c r="O63" s="23">
        <v>0</v>
      </c>
      <c r="P63" s="23">
        <v>0</v>
      </c>
      <c r="Q63" s="23">
        <f t="shared" si="1"/>
        <v>-4400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-1500</v>
      </c>
      <c r="N64" s="60"/>
      <c r="O64" s="23">
        <v>0</v>
      </c>
      <c r="P64" s="23">
        <v>0</v>
      </c>
      <c r="Q64" s="23">
        <f t="shared" si="1"/>
        <v>-4400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-1500</v>
      </c>
      <c r="N65" s="60"/>
      <c r="O65" s="23">
        <v>0</v>
      </c>
      <c r="P65" s="23">
        <v>0</v>
      </c>
      <c r="Q65" s="23">
        <f t="shared" si="1"/>
        <v>-4400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-1500</v>
      </c>
      <c r="N66" s="60"/>
      <c r="O66" s="23">
        <v>0</v>
      </c>
      <c r="P66" s="23">
        <v>0</v>
      </c>
      <c r="Q66" s="23">
        <f t="shared" si="1"/>
        <v>-4400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-1500</v>
      </c>
      <c r="N67" s="60"/>
      <c r="O67" s="23">
        <v>0</v>
      </c>
      <c r="P67" s="23">
        <v>0</v>
      </c>
      <c r="Q67" s="23">
        <f t="shared" si="1"/>
        <v>-4400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-1500</v>
      </c>
      <c r="N68" s="60"/>
      <c r="O68" s="23">
        <v>0</v>
      </c>
      <c r="P68" s="23">
        <v>0</v>
      </c>
      <c r="Q68" s="23">
        <f t="shared" si="1"/>
        <v>-4400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-1500</v>
      </c>
      <c r="N69" s="60"/>
      <c r="O69" s="23">
        <v>0</v>
      </c>
      <c r="P69" s="23">
        <v>0</v>
      </c>
      <c r="Q69" s="23">
        <f t="shared" si="1"/>
        <v>-4400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-1500</v>
      </c>
      <c r="N70" s="60"/>
      <c r="O70" s="23">
        <v>0</v>
      </c>
      <c r="P70" s="23">
        <v>0</v>
      </c>
      <c r="Q70" s="23">
        <f t="shared" si="1"/>
        <v>-4400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-1500</v>
      </c>
      <c r="N71" s="60"/>
      <c r="O71" s="23">
        <v>0</v>
      </c>
      <c r="P71" s="23">
        <v>0</v>
      </c>
      <c r="Q71" s="23">
        <f t="shared" si="1"/>
        <v>-4400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-1500</v>
      </c>
      <c r="N72" s="60"/>
      <c r="O72" s="23">
        <v>0</v>
      </c>
      <c r="P72" s="23">
        <v>0</v>
      </c>
      <c r="Q72" s="23">
        <f t="shared" si="1"/>
        <v>-4400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-1500</v>
      </c>
      <c r="N73" s="60"/>
      <c r="O73" s="23">
        <v>0</v>
      </c>
      <c r="P73" s="23">
        <v>0</v>
      </c>
      <c r="Q73" s="23">
        <f t="shared" si="1"/>
        <v>-4400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-1500</v>
      </c>
      <c r="N74" s="60"/>
      <c r="O74" s="23">
        <v>0</v>
      </c>
      <c r="P74" s="23">
        <v>0</v>
      </c>
      <c r="Q74" s="23">
        <f t="shared" si="1"/>
        <v>-4400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-1500</v>
      </c>
      <c r="N75" s="60"/>
      <c r="O75" s="23">
        <v>0</v>
      </c>
      <c r="P75" s="23">
        <v>0</v>
      </c>
      <c r="Q75" s="23">
        <f t="shared" si="1"/>
        <v>-4400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-1500</v>
      </c>
      <c r="N76" s="60"/>
      <c r="O76" s="23">
        <v>0</v>
      </c>
      <c r="P76" s="23">
        <v>0</v>
      </c>
      <c r="Q76" s="23">
        <f t="shared" si="1"/>
        <v>-4400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-1500</v>
      </c>
      <c r="N77" s="60"/>
      <c r="O77" s="23">
        <v>0</v>
      </c>
      <c r="P77" s="23">
        <v>0</v>
      </c>
      <c r="Q77" s="23">
        <f t="shared" si="1"/>
        <v>-4400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-1500</v>
      </c>
      <c r="N78" s="60"/>
      <c r="O78" s="23">
        <v>0</v>
      </c>
      <c r="P78" s="23">
        <v>0</v>
      </c>
      <c r="Q78" s="23">
        <f t="shared" ref="Q78:Q111" si="3">O78-P78+Q77</f>
        <v>-4400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-1500</v>
      </c>
      <c r="N79" s="60"/>
      <c r="O79" s="23">
        <v>0</v>
      </c>
      <c r="P79" s="23">
        <v>0</v>
      </c>
      <c r="Q79" s="23">
        <f t="shared" si="3"/>
        <v>-4400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-1500</v>
      </c>
      <c r="N80" s="60"/>
      <c r="O80" s="23">
        <v>0</v>
      </c>
      <c r="P80" s="23">
        <v>0</v>
      </c>
      <c r="Q80" s="23">
        <f t="shared" si="3"/>
        <v>-4400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-1500</v>
      </c>
      <c r="N81" s="60"/>
      <c r="O81" s="23">
        <v>0</v>
      </c>
      <c r="P81" s="23">
        <v>0</v>
      </c>
      <c r="Q81" s="23">
        <f t="shared" si="3"/>
        <v>-4400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-1500</v>
      </c>
      <c r="N82" s="60"/>
      <c r="O82" s="23">
        <v>0</v>
      </c>
      <c r="P82" s="23">
        <v>0</v>
      </c>
      <c r="Q82" s="23">
        <f t="shared" si="3"/>
        <v>-4400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-1500</v>
      </c>
      <c r="N83" s="60"/>
      <c r="O83" s="23">
        <v>0</v>
      </c>
      <c r="P83" s="23">
        <v>0</v>
      </c>
      <c r="Q83" s="23">
        <f t="shared" si="3"/>
        <v>-4400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-1500</v>
      </c>
      <c r="N84" s="60"/>
      <c r="O84" s="23">
        <v>0</v>
      </c>
      <c r="P84" s="23">
        <v>0</v>
      </c>
      <c r="Q84" s="23">
        <f t="shared" si="3"/>
        <v>-4400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-1500</v>
      </c>
      <c r="N85" s="60"/>
      <c r="O85" s="23">
        <v>0</v>
      </c>
      <c r="P85" s="23">
        <v>0</v>
      </c>
      <c r="Q85" s="23">
        <f t="shared" si="3"/>
        <v>-4400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-1500</v>
      </c>
      <c r="N86" s="60"/>
      <c r="O86" s="23">
        <v>0</v>
      </c>
      <c r="P86" s="23">
        <v>0</v>
      </c>
      <c r="Q86" s="23">
        <f t="shared" si="3"/>
        <v>-4400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-1500</v>
      </c>
      <c r="N87" s="60"/>
      <c r="O87" s="23">
        <v>0</v>
      </c>
      <c r="P87" s="23">
        <v>0</v>
      </c>
      <c r="Q87" s="23">
        <f t="shared" si="3"/>
        <v>-4400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-1500</v>
      </c>
      <c r="N88" s="60"/>
      <c r="O88" s="23">
        <v>0</v>
      </c>
      <c r="P88" s="23">
        <v>0</v>
      </c>
      <c r="Q88" s="23">
        <f t="shared" si="3"/>
        <v>-4400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-1500</v>
      </c>
      <c r="N89" s="60"/>
      <c r="O89" s="23">
        <v>0</v>
      </c>
      <c r="P89" s="23">
        <v>0</v>
      </c>
      <c r="Q89" s="23">
        <f t="shared" si="3"/>
        <v>-4400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-1500</v>
      </c>
      <c r="N90" s="60"/>
      <c r="O90" s="23">
        <v>0</v>
      </c>
      <c r="P90" s="23">
        <v>0</v>
      </c>
      <c r="Q90" s="23">
        <f t="shared" si="3"/>
        <v>-4400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-1500</v>
      </c>
      <c r="N91" s="60"/>
      <c r="O91" s="23">
        <v>0</v>
      </c>
      <c r="P91" s="23">
        <v>0</v>
      </c>
      <c r="Q91" s="23">
        <f t="shared" si="3"/>
        <v>-4400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-1500</v>
      </c>
      <c r="N92" s="60"/>
      <c r="O92" s="23">
        <v>0</v>
      </c>
      <c r="P92" s="23">
        <v>0</v>
      </c>
      <c r="Q92" s="23">
        <f t="shared" si="3"/>
        <v>-4400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-1500</v>
      </c>
      <c r="N93" s="60"/>
      <c r="O93" s="23">
        <v>0</v>
      </c>
      <c r="P93" s="23">
        <v>0</v>
      </c>
      <c r="Q93" s="23">
        <f t="shared" si="3"/>
        <v>-4400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-1500</v>
      </c>
      <c r="N94" s="60"/>
      <c r="O94" s="23">
        <v>0</v>
      </c>
      <c r="P94" s="23">
        <v>0</v>
      </c>
      <c r="Q94" s="23">
        <f t="shared" si="3"/>
        <v>-4400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-1500</v>
      </c>
      <c r="N95" s="60"/>
      <c r="O95" s="23">
        <v>0</v>
      </c>
      <c r="P95" s="23">
        <v>0</v>
      </c>
      <c r="Q95" s="23">
        <f t="shared" si="3"/>
        <v>-4400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-1500</v>
      </c>
      <c r="N96" s="60"/>
      <c r="O96" s="23">
        <v>0</v>
      </c>
      <c r="P96" s="23">
        <v>0</v>
      </c>
      <c r="Q96" s="23">
        <f t="shared" si="3"/>
        <v>-4400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-1500</v>
      </c>
      <c r="N97" s="60"/>
      <c r="O97" s="23">
        <v>0</v>
      </c>
      <c r="P97" s="23">
        <v>0</v>
      </c>
      <c r="Q97" s="23">
        <f t="shared" si="3"/>
        <v>-4400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-1500</v>
      </c>
      <c r="N98" s="60"/>
      <c r="O98" s="23">
        <v>0</v>
      </c>
      <c r="P98" s="23">
        <v>0</v>
      </c>
      <c r="Q98" s="23">
        <f t="shared" si="3"/>
        <v>-4400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-1500</v>
      </c>
      <c r="N99" s="60"/>
      <c r="O99" s="23">
        <v>0</v>
      </c>
      <c r="P99" s="23">
        <v>0</v>
      </c>
      <c r="Q99" s="23">
        <f t="shared" si="3"/>
        <v>-4400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-1500</v>
      </c>
      <c r="N100" s="60"/>
      <c r="O100" s="23">
        <v>0</v>
      </c>
      <c r="P100" s="23">
        <v>0</v>
      </c>
      <c r="Q100" s="23">
        <f t="shared" si="3"/>
        <v>-4400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-1500</v>
      </c>
      <c r="N101" s="60"/>
      <c r="O101" s="23">
        <v>0</v>
      </c>
      <c r="P101" s="23">
        <v>0</v>
      </c>
      <c r="Q101" s="23">
        <f t="shared" si="3"/>
        <v>-4400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-1500</v>
      </c>
      <c r="N102" s="60"/>
      <c r="O102" s="23">
        <v>0</v>
      </c>
      <c r="P102" s="23">
        <v>0</v>
      </c>
      <c r="Q102" s="23">
        <f t="shared" si="3"/>
        <v>-4400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-1500</v>
      </c>
      <c r="N103" s="60"/>
      <c r="O103" s="23">
        <v>0</v>
      </c>
      <c r="P103" s="23">
        <v>0</v>
      </c>
      <c r="Q103" s="23">
        <f t="shared" si="3"/>
        <v>-4400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-1500</v>
      </c>
      <c r="N104" s="60"/>
      <c r="O104" s="23">
        <v>0</v>
      </c>
      <c r="P104" s="23">
        <v>0</v>
      </c>
      <c r="Q104" s="23">
        <f t="shared" si="3"/>
        <v>-4400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-1500</v>
      </c>
      <c r="N105" s="60"/>
      <c r="O105" s="23">
        <v>0</v>
      </c>
      <c r="P105" s="23">
        <v>0</v>
      </c>
      <c r="Q105" s="23">
        <f t="shared" si="3"/>
        <v>-4400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-1500</v>
      </c>
      <c r="N106" s="60"/>
      <c r="O106" s="23">
        <v>0</v>
      </c>
      <c r="P106" s="23">
        <v>0</v>
      </c>
      <c r="Q106" s="23">
        <f t="shared" si="3"/>
        <v>-4400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-1500</v>
      </c>
      <c r="N107" s="60"/>
      <c r="O107" s="23">
        <v>0</v>
      </c>
      <c r="P107" s="23">
        <v>0</v>
      </c>
      <c r="Q107" s="23">
        <f t="shared" si="3"/>
        <v>-4400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-1500</v>
      </c>
      <c r="N108" s="60"/>
      <c r="O108" s="23">
        <v>0</v>
      </c>
      <c r="P108" s="23">
        <v>0</v>
      </c>
      <c r="Q108" s="23">
        <f t="shared" si="3"/>
        <v>-4400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-1500</v>
      </c>
      <c r="N109" s="60"/>
      <c r="O109" s="23">
        <v>0</v>
      </c>
      <c r="P109" s="23">
        <v>0</v>
      </c>
      <c r="Q109" s="23">
        <f t="shared" si="3"/>
        <v>-4400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-1500</v>
      </c>
      <c r="N110" s="60"/>
      <c r="O110" s="23">
        <v>0</v>
      </c>
      <c r="P110" s="23">
        <v>0</v>
      </c>
      <c r="Q110" s="23">
        <f t="shared" si="3"/>
        <v>-4400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-1500</v>
      </c>
      <c r="N111" s="60"/>
      <c r="O111" s="23">
        <v>0</v>
      </c>
      <c r="P111" s="23">
        <v>0</v>
      </c>
      <c r="Q111" s="23">
        <f t="shared" si="3"/>
        <v>-4400</v>
      </c>
    </row>
  </sheetData>
  <mergeCells count="112">
    <mergeCell ref="C107:J107"/>
    <mergeCell ref="C108:J108"/>
    <mergeCell ref="C109:J109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4:J24"/>
    <mergeCell ref="C25:J25"/>
    <mergeCell ref="C26:J26"/>
    <mergeCell ref="C27:J27"/>
    <mergeCell ref="C28:J28"/>
    <mergeCell ref="C17:J17"/>
    <mergeCell ref="C18:J18"/>
    <mergeCell ref="C19:J19"/>
    <mergeCell ref="C20:J20"/>
    <mergeCell ref="C21:J21"/>
    <mergeCell ref="C22:J22"/>
    <mergeCell ref="C15:J15"/>
    <mergeCell ref="C16:J16"/>
    <mergeCell ref="J2:J6"/>
    <mergeCell ref="A8:B9"/>
    <mergeCell ref="K8:K9"/>
    <mergeCell ref="L8:L9"/>
    <mergeCell ref="M8:M9"/>
    <mergeCell ref="K10:M10"/>
    <mergeCell ref="C23:J23"/>
    <mergeCell ref="O10:Q10"/>
    <mergeCell ref="Q8:Q9"/>
    <mergeCell ref="P8:P9"/>
    <mergeCell ref="O8:O9"/>
    <mergeCell ref="K2:Q6"/>
    <mergeCell ref="C11:J11"/>
    <mergeCell ref="C12:J12"/>
    <mergeCell ref="C13:J13"/>
    <mergeCell ref="C14:J14"/>
  </mergeCells>
  <hyperlinks>
    <hyperlink ref="A8:B9" location="كشف!A1" display="الكشف" xr:uid="{9DE8D25B-D2CE-4FE4-B462-4EDA94BC62CB}"/>
  </hyperlinks>
  <pageMargins left="0" right="0" top="0" bottom="0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F952-C8C6-4318-93D8-A05309762A0C}">
  <sheetPr>
    <tabColor theme="4" tint="0.59999389629810485"/>
  </sheetPr>
  <dimension ref="A1:Q111"/>
  <sheetViews>
    <sheetView rightToLeft="1" zoomScale="80" zoomScaleNormal="80" workbookViewId="0">
      <selection activeCell="C24" sqref="C24:J24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230</v>
      </c>
      <c r="D2" s="2" t="s">
        <v>6</v>
      </c>
      <c r="E2" s="7" t="s">
        <v>231</v>
      </c>
      <c r="F2" s="8"/>
      <c r="G2" s="2" t="s">
        <v>3</v>
      </c>
      <c r="H2" s="6" t="s">
        <v>238</v>
      </c>
      <c r="I2" s="9"/>
      <c r="J2" s="120" t="s">
        <v>4</v>
      </c>
      <c r="K2" s="151" t="s">
        <v>232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304</v>
      </c>
      <c r="E4" s="6"/>
      <c r="F4" s="9"/>
      <c r="G4" s="2" t="s">
        <v>5</v>
      </c>
      <c r="H4" s="6" t="s">
        <v>10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221</v>
      </c>
      <c r="D6" s="2" t="s">
        <v>8</v>
      </c>
      <c r="E6" s="26">
        <v>400</v>
      </c>
      <c r="F6" s="9"/>
      <c r="G6" s="4" t="s">
        <v>14</v>
      </c>
      <c r="H6" s="21">
        <v>44712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18826</v>
      </c>
      <c r="L8" s="125">
        <f>SUM(L12:L111)</f>
        <v>18826</v>
      </c>
      <c r="M8" s="127">
        <f>K8-L8</f>
        <v>0</v>
      </c>
      <c r="N8" s="66"/>
      <c r="O8" s="143">
        <f>SUM(O12:O111)</f>
        <v>0</v>
      </c>
      <c r="P8" s="143">
        <f>SUM(P12:P111)</f>
        <v>3200</v>
      </c>
      <c r="Q8" s="143">
        <f>O8-P8</f>
        <v>-3200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233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3500</v>
      </c>
      <c r="M12" s="23">
        <f>K12-L12</f>
        <v>-3500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234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-3500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235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-3500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236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-3500</v>
      </c>
      <c r="N15" s="66"/>
      <c r="O15" s="23">
        <v>0</v>
      </c>
      <c r="P15" s="23">
        <f>4*400</f>
        <v>1600</v>
      </c>
      <c r="Q15" s="23">
        <f t="shared" si="1"/>
        <v>-1600</v>
      </c>
    </row>
    <row r="16" spans="1:17" ht="21" customHeight="1" x14ac:dyDescent="0.25">
      <c r="A16" s="14">
        <v>5</v>
      </c>
      <c r="B16" s="24"/>
      <c r="C16" s="136" t="s">
        <v>237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-3500</v>
      </c>
      <c r="N16" s="66"/>
      <c r="O16" s="23">
        <v>0</v>
      </c>
      <c r="P16" s="23">
        <f>4*400</f>
        <v>1600</v>
      </c>
      <c r="Q16" s="23">
        <f t="shared" si="1"/>
        <v>-3200</v>
      </c>
    </row>
    <row r="17" spans="1:17" ht="21" customHeight="1" x14ac:dyDescent="0.25">
      <c r="A17" s="14">
        <v>6</v>
      </c>
      <c r="B17" s="24"/>
      <c r="C17" s="136" t="s">
        <v>240</v>
      </c>
      <c r="D17" s="136"/>
      <c r="E17" s="136"/>
      <c r="F17" s="136"/>
      <c r="G17" s="136"/>
      <c r="H17" s="136"/>
      <c r="I17" s="136"/>
      <c r="J17" s="136"/>
      <c r="K17" s="23">
        <v>2500</v>
      </c>
      <c r="L17" s="23">
        <v>0</v>
      </c>
      <c r="M17" s="23">
        <f t="shared" si="0"/>
        <v>-1000</v>
      </c>
      <c r="N17" s="66"/>
      <c r="O17" s="23">
        <v>0</v>
      </c>
      <c r="P17" s="23">
        <v>0</v>
      </c>
      <c r="Q17" s="23">
        <f t="shared" si="1"/>
        <v>-3200</v>
      </c>
    </row>
    <row r="18" spans="1:17" ht="21" customHeight="1" x14ac:dyDescent="0.25">
      <c r="A18" s="14">
        <v>7</v>
      </c>
      <c r="B18" s="24"/>
      <c r="C18" s="136" t="s">
        <v>241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f>650+163+500+2425</f>
        <v>3738</v>
      </c>
      <c r="M18" s="23">
        <f t="shared" si="0"/>
        <v>-4738</v>
      </c>
      <c r="N18" s="66"/>
      <c r="O18" s="23">
        <v>0</v>
      </c>
      <c r="P18" s="23">
        <v>0</v>
      </c>
      <c r="Q18" s="23">
        <f t="shared" si="1"/>
        <v>-3200</v>
      </c>
    </row>
    <row r="19" spans="1:17" ht="21" customHeight="1" x14ac:dyDescent="0.25">
      <c r="A19" s="14">
        <v>8</v>
      </c>
      <c r="B19" s="24"/>
      <c r="C19" s="136" t="s">
        <v>262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f>2425 + 163 + 100</f>
        <v>2688</v>
      </c>
      <c r="M19" s="23">
        <f t="shared" si="0"/>
        <v>-7426</v>
      </c>
      <c r="N19" s="66"/>
      <c r="O19" s="23">
        <v>0</v>
      </c>
      <c r="P19" s="23">
        <v>0</v>
      </c>
      <c r="Q19" s="23">
        <f t="shared" si="1"/>
        <v>-3200</v>
      </c>
    </row>
    <row r="20" spans="1:17" ht="21" customHeight="1" x14ac:dyDescent="0.25">
      <c r="A20" s="14">
        <v>9</v>
      </c>
      <c r="B20" s="24">
        <v>44861</v>
      </c>
      <c r="C20" s="136" t="s">
        <v>240</v>
      </c>
      <c r="D20" s="136"/>
      <c r="E20" s="136"/>
      <c r="F20" s="136"/>
      <c r="G20" s="136"/>
      <c r="H20" s="136"/>
      <c r="I20" s="136"/>
      <c r="J20" s="136"/>
      <c r="K20" s="23">
        <v>1238</v>
      </c>
      <c r="L20" s="23">
        <v>0</v>
      </c>
      <c r="M20" s="23">
        <f t="shared" si="0"/>
        <v>-6188</v>
      </c>
      <c r="N20" s="66"/>
      <c r="O20" s="23">
        <v>0</v>
      </c>
      <c r="P20" s="23">
        <v>0</v>
      </c>
      <c r="Q20" s="23">
        <f t="shared" si="1"/>
        <v>-3200</v>
      </c>
    </row>
    <row r="21" spans="1:17" ht="21" customHeight="1" x14ac:dyDescent="0.25">
      <c r="A21" s="14">
        <v>10</v>
      </c>
      <c r="B21" s="24">
        <v>44861</v>
      </c>
      <c r="C21" s="136" t="s">
        <v>277</v>
      </c>
      <c r="D21" s="136"/>
      <c r="E21" s="136"/>
      <c r="F21" s="136"/>
      <c r="G21" s="136"/>
      <c r="H21" s="136"/>
      <c r="I21" s="136"/>
      <c r="J21" s="136"/>
      <c r="K21" s="23">
        <v>2688</v>
      </c>
      <c r="L21" s="23">
        <v>0</v>
      </c>
      <c r="M21" s="23">
        <f t="shared" si="0"/>
        <v>-3500</v>
      </c>
      <c r="N21" s="66"/>
      <c r="O21" s="23">
        <v>0</v>
      </c>
      <c r="P21" s="23">
        <v>0</v>
      </c>
      <c r="Q21" s="23">
        <f t="shared" si="1"/>
        <v>-3200</v>
      </c>
    </row>
    <row r="22" spans="1:17" ht="21" customHeight="1" x14ac:dyDescent="0.25">
      <c r="A22" s="14">
        <v>11</v>
      </c>
      <c r="B22" s="24">
        <v>44902</v>
      </c>
      <c r="C22" s="136" t="s">
        <v>276</v>
      </c>
      <c r="D22" s="136"/>
      <c r="E22" s="136"/>
      <c r="F22" s="136"/>
      <c r="G22" s="136"/>
      <c r="H22" s="136"/>
      <c r="I22" s="136"/>
      <c r="J22" s="136"/>
      <c r="K22" s="23">
        <v>5000</v>
      </c>
      <c r="L22" s="23">
        <v>0</v>
      </c>
      <c r="M22" s="23">
        <f t="shared" si="0"/>
        <v>1500</v>
      </c>
      <c r="N22" s="66"/>
      <c r="O22" s="23">
        <v>0</v>
      </c>
      <c r="P22" s="23">
        <v>0</v>
      </c>
      <c r="Q22" s="23">
        <f t="shared" si="1"/>
        <v>-3200</v>
      </c>
    </row>
    <row r="23" spans="1:17" ht="21" customHeight="1" x14ac:dyDescent="0.25">
      <c r="A23" s="14">
        <v>12</v>
      </c>
      <c r="B23" s="24">
        <v>44902</v>
      </c>
      <c r="C23" s="136" t="s">
        <v>301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f>2425+163</f>
        <v>2588</v>
      </c>
      <c r="M23" s="23">
        <f t="shared" si="0"/>
        <v>-1088</v>
      </c>
      <c r="N23" s="66"/>
      <c r="O23" s="23">
        <v>0</v>
      </c>
      <c r="P23" s="23">
        <v>0</v>
      </c>
      <c r="Q23" s="23">
        <f t="shared" si="1"/>
        <v>-3200</v>
      </c>
    </row>
    <row r="24" spans="1:17" ht="21" customHeight="1" x14ac:dyDescent="0.25">
      <c r="A24" s="14">
        <v>13</v>
      </c>
      <c r="B24" s="24">
        <v>44949</v>
      </c>
      <c r="C24" s="136" t="s">
        <v>336</v>
      </c>
      <c r="D24" s="136"/>
      <c r="E24" s="136"/>
      <c r="F24" s="136"/>
      <c r="G24" s="136"/>
      <c r="H24" s="136"/>
      <c r="I24" s="136"/>
      <c r="J24" s="136"/>
      <c r="K24" s="23">
        <v>2500</v>
      </c>
      <c r="L24" s="23">
        <f>2449+163</f>
        <v>2612</v>
      </c>
      <c r="M24" s="23">
        <f t="shared" si="0"/>
        <v>-1200</v>
      </c>
      <c r="N24" s="66"/>
      <c r="O24" s="23">
        <v>0</v>
      </c>
      <c r="P24" s="23">
        <v>0</v>
      </c>
      <c r="Q24" s="23">
        <f t="shared" si="1"/>
        <v>-3200</v>
      </c>
    </row>
    <row r="25" spans="1:17" ht="21" customHeight="1" x14ac:dyDescent="0.25">
      <c r="A25" s="14">
        <v>14</v>
      </c>
      <c r="B25" s="24">
        <v>44950</v>
      </c>
      <c r="C25" s="136" t="s">
        <v>337</v>
      </c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-1200</v>
      </c>
      <c r="N25" s="66"/>
      <c r="O25" s="23">
        <v>0</v>
      </c>
      <c r="P25" s="23">
        <v>0</v>
      </c>
      <c r="Q25" s="23">
        <f t="shared" si="1"/>
        <v>-3200</v>
      </c>
    </row>
    <row r="26" spans="1:17" ht="21" customHeight="1" x14ac:dyDescent="0.25">
      <c r="A26" s="14">
        <v>15</v>
      </c>
      <c r="B26" s="24">
        <v>44962</v>
      </c>
      <c r="C26" s="136" t="s">
        <v>344</v>
      </c>
      <c r="D26" s="136"/>
      <c r="E26" s="136"/>
      <c r="F26" s="136"/>
      <c r="G26" s="136"/>
      <c r="H26" s="136"/>
      <c r="I26" s="136"/>
      <c r="J26" s="136"/>
      <c r="K26" s="23">
        <v>2500</v>
      </c>
      <c r="L26" s="23">
        <v>3000</v>
      </c>
      <c r="M26" s="23">
        <f t="shared" si="0"/>
        <v>-1700</v>
      </c>
      <c r="N26" s="66"/>
      <c r="O26" s="23">
        <v>0</v>
      </c>
      <c r="P26" s="23">
        <v>0</v>
      </c>
      <c r="Q26" s="23">
        <f t="shared" si="1"/>
        <v>-3200</v>
      </c>
    </row>
    <row r="27" spans="1:17" ht="21" customHeight="1" x14ac:dyDescent="0.25">
      <c r="A27" s="14">
        <v>16</v>
      </c>
      <c r="B27" s="24">
        <v>45073</v>
      </c>
      <c r="C27" s="136" t="s">
        <v>361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700</v>
      </c>
      <c r="M27" s="23">
        <f t="shared" si="0"/>
        <v>-2400</v>
      </c>
      <c r="N27" s="66"/>
      <c r="O27" s="23">
        <v>0</v>
      </c>
      <c r="P27" s="23">
        <v>0</v>
      </c>
      <c r="Q27" s="23">
        <f t="shared" si="1"/>
        <v>-3200</v>
      </c>
    </row>
    <row r="28" spans="1:17" ht="21" customHeight="1" x14ac:dyDescent="0.25">
      <c r="A28" s="14">
        <v>17</v>
      </c>
      <c r="B28" s="24">
        <v>45077</v>
      </c>
      <c r="C28" s="136" t="s">
        <v>276</v>
      </c>
      <c r="D28" s="136"/>
      <c r="E28" s="136"/>
      <c r="F28" s="136"/>
      <c r="G28" s="136"/>
      <c r="H28" s="136"/>
      <c r="I28" s="136"/>
      <c r="J28" s="136"/>
      <c r="K28" s="23">
        <v>2400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-3200</v>
      </c>
    </row>
  </sheetData>
  <mergeCells count="112">
    <mergeCell ref="C107:J107"/>
    <mergeCell ref="C108:J108"/>
    <mergeCell ref="C109:J109"/>
    <mergeCell ref="C110:J110"/>
    <mergeCell ref="C111:J111"/>
    <mergeCell ref="C101:J101"/>
    <mergeCell ref="C102:J102"/>
    <mergeCell ref="C103:J103"/>
    <mergeCell ref="C104:J104"/>
    <mergeCell ref="C105:J105"/>
    <mergeCell ref="C106:J106"/>
    <mergeCell ref="C95:J95"/>
    <mergeCell ref="C96:J96"/>
    <mergeCell ref="C97:J97"/>
    <mergeCell ref="C98:J98"/>
    <mergeCell ref="C99:J99"/>
    <mergeCell ref="C100:J100"/>
    <mergeCell ref="C89:J89"/>
    <mergeCell ref="C90:J90"/>
    <mergeCell ref="C91:J91"/>
    <mergeCell ref="C92:J92"/>
    <mergeCell ref="C93:J93"/>
    <mergeCell ref="C94:J94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80:J80"/>
    <mergeCell ref="C81:J81"/>
    <mergeCell ref="C82:J82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24:J24"/>
    <mergeCell ref="C25:J25"/>
    <mergeCell ref="C26:J26"/>
    <mergeCell ref="C27:J27"/>
    <mergeCell ref="C28:J28"/>
    <mergeCell ref="C17:J17"/>
    <mergeCell ref="C18:J18"/>
    <mergeCell ref="C19:J19"/>
    <mergeCell ref="C20:J20"/>
    <mergeCell ref="C21:J21"/>
    <mergeCell ref="C22:J22"/>
    <mergeCell ref="C15:J15"/>
    <mergeCell ref="C16:J16"/>
    <mergeCell ref="J2:J6"/>
    <mergeCell ref="K2:M6"/>
    <mergeCell ref="A8:B9"/>
    <mergeCell ref="K8:K9"/>
    <mergeCell ref="L8:L9"/>
    <mergeCell ref="M8:M9"/>
    <mergeCell ref="C23:J23"/>
    <mergeCell ref="O8:O9"/>
    <mergeCell ref="P8:P9"/>
    <mergeCell ref="Q8:Q9"/>
    <mergeCell ref="O10:Q10"/>
    <mergeCell ref="K10:M10"/>
    <mergeCell ref="C11:J11"/>
    <mergeCell ref="C12:J12"/>
    <mergeCell ref="C13:J13"/>
    <mergeCell ref="C14:J14"/>
  </mergeCells>
  <hyperlinks>
    <hyperlink ref="A8:B9" location="كشف!A1" display="الكشف" xr:uid="{5F425041-3A0D-412D-B472-02CAD6B1020C}"/>
  </hyperlinks>
  <pageMargins left="0" right="0" top="0" bottom="0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19C9-37F4-482D-A346-C1C5B9E969E0}">
  <sheetPr>
    <tabColor theme="4" tint="0.59999389629810485"/>
  </sheetPr>
  <dimension ref="A1:Q110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257</v>
      </c>
      <c r="D2" s="2" t="s">
        <v>6</v>
      </c>
      <c r="E2" s="7" t="s">
        <v>258</v>
      </c>
      <c r="F2" s="8"/>
      <c r="G2" s="2" t="s">
        <v>3</v>
      </c>
      <c r="H2" s="6" t="s">
        <v>9</v>
      </c>
      <c r="I2" s="9"/>
      <c r="J2" s="120" t="s">
        <v>4</v>
      </c>
      <c r="K2" s="151" t="s">
        <v>293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2314453362</v>
      </c>
      <c r="D4" s="2" t="s">
        <v>304</v>
      </c>
      <c r="E4" s="41">
        <v>44844</v>
      </c>
      <c r="F4" s="9"/>
      <c r="G4" s="2" t="s">
        <v>5</v>
      </c>
      <c r="H4" s="6" t="s">
        <v>86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3462</v>
      </c>
      <c r="D6" s="2" t="s">
        <v>8</v>
      </c>
      <c r="E6" s="26">
        <v>400</v>
      </c>
      <c r="F6" s="9"/>
      <c r="G6" s="4" t="s">
        <v>14</v>
      </c>
      <c r="H6" s="41">
        <v>45809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SUM(K12:K110)</f>
        <v>1900</v>
      </c>
      <c r="L8" s="125">
        <f>SUM(L12:L110)</f>
        <v>1900</v>
      </c>
      <c r="M8" s="127">
        <f>K8-L8</f>
        <v>0</v>
      </c>
      <c r="N8" s="66"/>
      <c r="O8" s="143">
        <f>SUM(O12:O110)</f>
        <v>13200</v>
      </c>
      <c r="P8" s="143">
        <f>SUM(P12:P110)</f>
        <v>19200</v>
      </c>
      <c r="Q8" s="143">
        <f>O8-P8</f>
        <v>-6000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44852</v>
      </c>
      <c r="C12" s="136" t="s">
        <v>265</v>
      </c>
      <c r="D12" s="136"/>
      <c r="E12" s="136"/>
      <c r="F12" s="136"/>
      <c r="G12" s="136"/>
      <c r="H12" s="136"/>
      <c r="I12" s="136"/>
      <c r="J12" s="136"/>
      <c r="K12" s="23">
        <v>250</v>
      </c>
      <c r="L12" s="23">
        <f>100+150</f>
        <v>250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44941</v>
      </c>
      <c r="C13" s="136" t="s">
        <v>328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400*12</f>
        <v>4800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45091</v>
      </c>
      <c r="C14" s="136" t="s">
        <v>373</v>
      </c>
      <c r="D14" s="136"/>
      <c r="E14" s="136"/>
      <c r="F14" s="136"/>
      <c r="G14" s="136"/>
      <c r="H14" s="136"/>
      <c r="I14" s="136"/>
      <c r="J14" s="136"/>
      <c r="K14" s="23">
        <v>1500</v>
      </c>
      <c r="L14" s="23">
        <v>1500</v>
      </c>
      <c r="M14" s="23">
        <f t="shared" ref="M14:M76" si="0">K14-L14+M13</f>
        <v>0</v>
      </c>
      <c r="N14" s="66"/>
      <c r="O14" s="23">
        <v>2000</v>
      </c>
      <c r="P14" s="23">
        <v>0</v>
      </c>
      <c r="Q14" s="23">
        <f t="shared" ref="Q14:Q76" si="1">O14-P14+Q13</f>
        <v>-2800</v>
      </c>
    </row>
    <row r="15" spans="1:17" ht="21" customHeight="1" x14ac:dyDescent="0.25">
      <c r="A15" s="14">
        <v>4</v>
      </c>
      <c r="B15" s="24">
        <v>45184</v>
      </c>
      <c r="C15" s="136" t="s">
        <v>452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f>400*12</f>
        <v>4800</v>
      </c>
      <c r="Q15" s="23">
        <f t="shared" si="1"/>
        <v>-7600</v>
      </c>
    </row>
    <row r="16" spans="1:17" ht="21" customHeight="1" x14ac:dyDescent="0.25">
      <c r="A16" s="14">
        <v>5</v>
      </c>
      <c r="B16" s="24">
        <v>45186</v>
      </c>
      <c r="C16" s="136" t="s">
        <v>456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f>400*7</f>
        <v>2800</v>
      </c>
      <c r="P16" s="23">
        <v>0</v>
      </c>
      <c r="Q16" s="23">
        <f t="shared" si="1"/>
        <v>-4800</v>
      </c>
    </row>
    <row r="17" spans="1:17" ht="21" customHeight="1" x14ac:dyDescent="0.25">
      <c r="A17" s="14">
        <v>7</v>
      </c>
      <c r="B17" s="24">
        <v>45501</v>
      </c>
      <c r="C17" s="136" t="s">
        <v>609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>K17-L17+M16</f>
        <v>0</v>
      </c>
      <c r="N17" s="66"/>
      <c r="O17" s="23">
        <v>4000</v>
      </c>
      <c r="P17" s="23">
        <v>0</v>
      </c>
      <c r="Q17" s="23">
        <f>O17-P17+Q16</f>
        <v>-800</v>
      </c>
    </row>
    <row r="18" spans="1:17" ht="21" customHeight="1" x14ac:dyDescent="0.25">
      <c r="A18" s="14">
        <v>8</v>
      </c>
      <c r="B18" s="24"/>
      <c r="C18" s="136" t="s">
        <v>608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4800</v>
      </c>
      <c r="Q18" s="23">
        <f t="shared" si="1"/>
        <v>-5600</v>
      </c>
    </row>
    <row r="19" spans="1:17" ht="21" customHeight="1" x14ac:dyDescent="0.25">
      <c r="A19" s="14">
        <v>9</v>
      </c>
      <c r="B19" s="24">
        <v>45532</v>
      </c>
      <c r="C19" s="136" t="s">
        <v>316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150</v>
      </c>
      <c r="M19" s="23">
        <f t="shared" si="0"/>
        <v>-150</v>
      </c>
      <c r="N19" s="66"/>
      <c r="O19" s="23">
        <v>0</v>
      </c>
      <c r="P19" s="23">
        <v>0</v>
      </c>
      <c r="Q19" s="23">
        <f t="shared" si="1"/>
        <v>-5600</v>
      </c>
    </row>
    <row r="20" spans="1:17" ht="21" customHeight="1" x14ac:dyDescent="0.25">
      <c r="A20" s="14">
        <v>10</v>
      </c>
      <c r="B20" s="24">
        <v>45715</v>
      </c>
      <c r="C20" s="136" t="s">
        <v>832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-150</v>
      </c>
      <c r="N20" s="66"/>
      <c r="O20" s="23">
        <v>2000</v>
      </c>
      <c r="P20" s="23">
        <v>0</v>
      </c>
      <c r="Q20" s="23">
        <f t="shared" si="1"/>
        <v>-3600</v>
      </c>
    </row>
    <row r="21" spans="1:17" ht="21" customHeight="1" x14ac:dyDescent="0.25">
      <c r="A21" s="14">
        <v>11</v>
      </c>
      <c r="B21" s="24">
        <v>45840</v>
      </c>
      <c r="C21" s="136" t="s">
        <v>943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-150</v>
      </c>
      <c r="N21" s="66"/>
      <c r="O21" s="23">
        <v>0</v>
      </c>
      <c r="P21" s="23">
        <v>4800</v>
      </c>
      <c r="Q21" s="23">
        <f t="shared" si="1"/>
        <v>-8400</v>
      </c>
    </row>
    <row r="22" spans="1:17" ht="21" customHeight="1" x14ac:dyDescent="0.25">
      <c r="A22" s="14">
        <v>12</v>
      </c>
      <c r="B22" s="24">
        <v>45852</v>
      </c>
      <c r="C22" s="136" t="s">
        <v>942</v>
      </c>
      <c r="D22" s="136"/>
      <c r="E22" s="136"/>
      <c r="F22" s="136"/>
      <c r="G22" s="136"/>
      <c r="H22" s="136"/>
      <c r="I22" s="136"/>
      <c r="J22" s="136"/>
      <c r="K22" s="23">
        <v>150</v>
      </c>
      <c r="L22" s="23">
        <v>0</v>
      </c>
      <c r="M22" s="23">
        <f t="shared" si="0"/>
        <v>0</v>
      </c>
      <c r="N22" s="66"/>
      <c r="O22" s="23">
        <v>2400</v>
      </c>
      <c r="P22" s="23">
        <v>0</v>
      </c>
      <c r="Q22" s="23">
        <f t="shared" si="1"/>
        <v>-6000</v>
      </c>
    </row>
    <row r="23" spans="1:17" ht="21" customHeight="1" x14ac:dyDescent="0.25">
      <c r="A23" s="14">
        <v>13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-6000</v>
      </c>
    </row>
    <row r="24" spans="1:17" ht="21" customHeight="1" x14ac:dyDescent="0.25">
      <c r="A24" s="14">
        <v>14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-6000</v>
      </c>
    </row>
    <row r="25" spans="1:17" ht="21" customHeight="1" x14ac:dyDescent="0.25">
      <c r="A25" s="14">
        <v>15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-6000</v>
      </c>
    </row>
    <row r="26" spans="1:17" ht="21" customHeight="1" x14ac:dyDescent="0.25">
      <c r="A26" s="14">
        <v>16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-6000</v>
      </c>
    </row>
    <row r="27" spans="1:17" ht="21" customHeight="1" x14ac:dyDescent="0.25">
      <c r="A27" s="14">
        <v>17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-6000</v>
      </c>
    </row>
    <row r="28" spans="1:17" ht="21" customHeight="1" x14ac:dyDescent="0.25">
      <c r="A28" s="14">
        <v>18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-6000</v>
      </c>
    </row>
    <row r="29" spans="1:17" ht="21" customHeight="1" x14ac:dyDescent="0.25">
      <c r="A29" s="14">
        <v>19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-6000</v>
      </c>
    </row>
    <row r="30" spans="1:17" ht="21" customHeight="1" x14ac:dyDescent="0.25">
      <c r="A30" s="14">
        <v>20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-6000</v>
      </c>
    </row>
    <row r="31" spans="1:17" ht="21" customHeight="1" x14ac:dyDescent="0.25">
      <c r="A31" s="14">
        <v>21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-6000</v>
      </c>
    </row>
    <row r="32" spans="1:17" ht="21" customHeight="1" x14ac:dyDescent="0.25">
      <c r="A32" s="14">
        <v>22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-6000</v>
      </c>
    </row>
    <row r="33" spans="1:17" ht="21" customHeight="1" x14ac:dyDescent="0.25">
      <c r="A33" s="14">
        <v>23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-6000</v>
      </c>
    </row>
    <row r="34" spans="1:17" ht="21" customHeight="1" x14ac:dyDescent="0.25">
      <c r="A34" s="14">
        <v>24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-6000</v>
      </c>
    </row>
    <row r="35" spans="1:17" ht="21" customHeight="1" x14ac:dyDescent="0.25">
      <c r="A35" s="14">
        <v>25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-6000</v>
      </c>
    </row>
    <row r="36" spans="1:17" ht="21" customHeight="1" x14ac:dyDescent="0.25">
      <c r="A36" s="14">
        <v>26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-6000</v>
      </c>
    </row>
    <row r="37" spans="1:17" ht="21" customHeight="1" x14ac:dyDescent="0.25">
      <c r="A37" s="14">
        <v>27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-6000</v>
      </c>
    </row>
    <row r="38" spans="1:17" ht="21" customHeight="1" x14ac:dyDescent="0.25">
      <c r="A38" s="14">
        <v>28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-6000</v>
      </c>
    </row>
    <row r="39" spans="1:17" ht="21" customHeight="1" x14ac:dyDescent="0.25">
      <c r="A39" s="14">
        <v>29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-6000</v>
      </c>
    </row>
    <row r="40" spans="1:17" ht="21" customHeight="1" x14ac:dyDescent="0.25">
      <c r="A40" s="14">
        <v>30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-6000</v>
      </c>
    </row>
    <row r="41" spans="1:17" ht="21" customHeight="1" x14ac:dyDescent="0.25">
      <c r="A41" s="14">
        <v>31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-6000</v>
      </c>
    </row>
    <row r="42" spans="1:17" ht="21" customHeight="1" x14ac:dyDescent="0.25">
      <c r="A42" s="14">
        <v>32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-6000</v>
      </c>
    </row>
    <row r="43" spans="1:17" ht="21" customHeight="1" x14ac:dyDescent="0.25">
      <c r="A43" s="14">
        <v>33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-6000</v>
      </c>
    </row>
    <row r="44" spans="1:17" ht="21" customHeight="1" x14ac:dyDescent="0.25">
      <c r="A44" s="14">
        <v>34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-6000</v>
      </c>
    </row>
    <row r="45" spans="1:17" ht="21" customHeight="1" x14ac:dyDescent="0.25">
      <c r="A45" s="14">
        <v>35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-6000</v>
      </c>
    </row>
    <row r="46" spans="1:17" ht="21" customHeight="1" x14ac:dyDescent="0.25">
      <c r="A46" s="14">
        <v>36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-6000</v>
      </c>
    </row>
    <row r="47" spans="1:17" ht="21" customHeight="1" x14ac:dyDescent="0.25">
      <c r="A47" s="14">
        <v>37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-6000</v>
      </c>
    </row>
    <row r="48" spans="1:17" ht="21" customHeight="1" x14ac:dyDescent="0.25">
      <c r="A48" s="14">
        <v>38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-6000</v>
      </c>
    </row>
    <row r="49" spans="1:17" ht="21" customHeight="1" x14ac:dyDescent="0.25">
      <c r="A49" s="14">
        <v>39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-6000</v>
      </c>
    </row>
    <row r="50" spans="1:17" ht="21" customHeight="1" x14ac:dyDescent="0.25">
      <c r="A50" s="14">
        <v>40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-6000</v>
      </c>
    </row>
    <row r="51" spans="1:17" ht="21" customHeight="1" x14ac:dyDescent="0.25">
      <c r="A51" s="14">
        <v>41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-6000</v>
      </c>
    </row>
    <row r="52" spans="1:17" ht="21" customHeight="1" x14ac:dyDescent="0.25">
      <c r="A52" s="14">
        <v>42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-6000</v>
      </c>
    </row>
    <row r="53" spans="1:17" ht="21" customHeight="1" x14ac:dyDescent="0.25">
      <c r="A53" s="14">
        <v>43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-6000</v>
      </c>
    </row>
    <row r="54" spans="1:17" ht="21" customHeight="1" x14ac:dyDescent="0.25">
      <c r="A54" s="14">
        <v>44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-6000</v>
      </c>
    </row>
    <row r="55" spans="1:17" ht="21" customHeight="1" x14ac:dyDescent="0.25">
      <c r="A55" s="14">
        <v>45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-6000</v>
      </c>
    </row>
    <row r="56" spans="1:17" ht="21" customHeight="1" x14ac:dyDescent="0.25">
      <c r="A56" s="14">
        <v>46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-6000</v>
      </c>
    </row>
    <row r="57" spans="1:17" ht="21" customHeight="1" x14ac:dyDescent="0.25">
      <c r="A57" s="14">
        <v>47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-6000</v>
      </c>
    </row>
    <row r="58" spans="1:17" ht="21" customHeight="1" x14ac:dyDescent="0.25">
      <c r="A58" s="14">
        <v>48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-6000</v>
      </c>
    </row>
    <row r="59" spans="1:17" ht="21" customHeight="1" x14ac:dyDescent="0.25">
      <c r="A59" s="14">
        <v>49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-6000</v>
      </c>
    </row>
    <row r="60" spans="1:17" ht="21" customHeight="1" x14ac:dyDescent="0.25">
      <c r="A60" s="14">
        <v>50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-6000</v>
      </c>
    </row>
    <row r="61" spans="1:17" ht="21" customHeight="1" x14ac:dyDescent="0.25">
      <c r="A61" s="14">
        <v>51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-6000</v>
      </c>
    </row>
    <row r="62" spans="1:17" ht="21" customHeight="1" x14ac:dyDescent="0.25">
      <c r="A62" s="14">
        <v>52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-6000</v>
      </c>
    </row>
    <row r="63" spans="1:17" ht="21" customHeight="1" x14ac:dyDescent="0.25">
      <c r="A63" s="14">
        <v>53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-6000</v>
      </c>
    </row>
    <row r="64" spans="1:17" ht="21" customHeight="1" x14ac:dyDescent="0.25">
      <c r="A64" s="14">
        <v>54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-6000</v>
      </c>
    </row>
    <row r="65" spans="1:17" ht="21" customHeight="1" x14ac:dyDescent="0.25">
      <c r="A65" s="14">
        <v>55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-6000</v>
      </c>
    </row>
    <row r="66" spans="1:17" ht="21" customHeight="1" x14ac:dyDescent="0.25">
      <c r="A66" s="14">
        <v>56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-6000</v>
      </c>
    </row>
    <row r="67" spans="1:17" ht="21" customHeight="1" x14ac:dyDescent="0.25">
      <c r="A67" s="14">
        <v>57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-6000</v>
      </c>
    </row>
    <row r="68" spans="1:17" ht="21" customHeight="1" x14ac:dyDescent="0.25">
      <c r="A68" s="14">
        <v>58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-6000</v>
      </c>
    </row>
    <row r="69" spans="1:17" ht="21" customHeight="1" x14ac:dyDescent="0.25">
      <c r="A69" s="14">
        <v>59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-6000</v>
      </c>
    </row>
    <row r="70" spans="1:17" ht="21" customHeight="1" x14ac:dyDescent="0.25">
      <c r="A70" s="14">
        <v>60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-6000</v>
      </c>
    </row>
    <row r="71" spans="1:17" ht="21" customHeight="1" x14ac:dyDescent="0.25">
      <c r="A71" s="14">
        <v>61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-6000</v>
      </c>
    </row>
    <row r="72" spans="1:17" ht="21" customHeight="1" x14ac:dyDescent="0.25">
      <c r="A72" s="14">
        <v>62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-6000</v>
      </c>
    </row>
    <row r="73" spans="1:17" ht="21" customHeight="1" x14ac:dyDescent="0.25">
      <c r="A73" s="14">
        <v>63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-6000</v>
      </c>
    </row>
    <row r="74" spans="1:17" ht="21" customHeight="1" x14ac:dyDescent="0.25">
      <c r="A74" s="14">
        <v>64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-6000</v>
      </c>
    </row>
    <row r="75" spans="1:17" ht="21" customHeight="1" x14ac:dyDescent="0.25">
      <c r="A75" s="14">
        <v>65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-6000</v>
      </c>
    </row>
    <row r="76" spans="1:17" ht="21" customHeight="1" x14ac:dyDescent="0.25">
      <c r="A76" s="14">
        <v>66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-6000</v>
      </c>
    </row>
    <row r="77" spans="1:17" ht="21" customHeight="1" x14ac:dyDescent="0.25">
      <c r="A77" s="14">
        <v>67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ref="M77:M110" si="2">K77-L77+M76</f>
        <v>0</v>
      </c>
      <c r="N77" s="66"/>
      <c r="O77" s="23">
        <v>0</v>
      </c>
      <c r="P77" s="23">
        <v>0</v>
      </c>
      <c r="Q77" s="23">
        <f t="shared" ref="Q77:Q110" si="3">O77-P77+Q76</f>
        <v>-6000</v>
      </c>
    </row>
    <row r="78" spans="1:17" ht="21" customHeight="1" x14ac:dyDescent="0.25">
      <c r="A78" s="14">
        <v>68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si="2"/>
        <v>0</v>
      </c>
      <c r="N78" s="66"/>
      <c r="O78" s="23">
        <v>0</v>
      </c>
      <c r="P78" s="23">
        <v>0</v>
      </c>
      <c r="Q78" s="23">
        <f t="shared" si="3"/>
        <v>-6000</v>
      </c>
    </row>
    <row r="79" spans="1:17" ht="21" customHeight="1" x14ac:dyDescent="0.25">
      <c r="A79" s="14">
        <v>69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-6000</v>
      </c>
    </row>
    <row r="80" spans="1:17" ht="21" customHeight="1" x14ac:dyDescent="0.25">
      <c r="A80" s="14">
        <v>70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-6000</v>
      </c>
    </row>
    <row r="81" spans="1:17" ht="21" customHeight="1" x14ac:dyDescent="0.25">
      <c r="A81" s="14">
        <v>71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-6000</v>
      </c>
    </row>
    <row r="82" spans="1:17" ht="21" customHeight="1" x14ac:dyDescent="0.25">
      <c r="A82" s="14">
        <v>72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-6000</v>
      </c>
    </row>
    <row r="83" spans="1:17" ht="21" customHeight="1" x14ac:dyDescent="0.25">
      <c r="A83" s="14">
        <v>73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-6000</v>
      </c>
    </row>
    <row r="84" spans="1:17" ht="21" customHeight="1" x14ac:dyDescent="0.25">
      <c r="A84" s="14">
        <v>74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-6000</v>
      </c>
    </row>
    <row r="85" spans="1:17" ht="21" customHeight="1" x14ac:dyDescent="0.25">
      <c r="A85" s="14">
        <v>75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-6000</v>
      </c>
    </row>
    <row r="86" spans="1:17" ht="21" customHeight="1" x14ac:dyDescent="0.25">
      <c r="A86" s="14">
        <v>76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-6000</v>
      </c>
    </row>
    <row r="87" spans="1:17" ht="21" customHeight="1" x14ac:dyDescent="0.25">
      <c r="A87" s="14">
        <v>77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-6000</v>
      </c>
    </row>
    <row r="88" spans="1:17" ht="21" customHeight="1" x14ac:dyDescent="0.25">
      <c r="A88" s="14">
        <v>78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-6000</v>
      </c>
    </row>
    <row r="89" spans="1:17" ht="21" customHeight="1" x14ac:dyDescent="0.25">
      <c r="A89" s="14">
        <v>79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-6000</v>
      </c>
    </row>
    <row r="90" spans="1:17" ht="21" customHeight="1" x14ac:dyDescent="0.25">
      <c r="A90" s="14">
        <v>80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-6000</v>
      </c>
    </row>
    <row r="91" spans="1:17" ht="21" customHeight="1" x14ac:dyDescent="0.25">
      <c r="A91" s="14">
        <v>81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-6000</v>
      </c>
    </row>
    <row r="92" spans="1:17" ht="21" customHeight="1" x14ac:dyDescent="0.25">
      <c r="A92" s="14">
        <v>82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-6000</v>
      </c>
    </row>
    <row r="93" spans="1:17" ht="21" customHeight="1" x14ac:dyDescent="0.25">
      <c r="A93" s="14">
        <v>83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-6000</v>
      </c>
    </row>
    <row r="94" spans="1:17" ht="21" customHeight="1" x14ac:dyDescent="0.25">
      <c r="A94" s="14">
        <v>84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-6000</v>
      </c>
    </row>
    <row r="95" spans="1:17" ht="21" customHeight="1" x14ac:dyDescent="0.25">
      <c r="A95" s="14">
        <v>85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-6000</v>
      </c>
    </row>
    <row r="96" spans="1:17" ht="21" customHeight="1" x14ac:dyDescent="0.25">
      <c r="A96" s="14">
        <v>86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-6000</v>
      </c>
    </row>
    <row r="97" spans="1:17" ht="21" customHeight="1" x14ac:dyDescent="0.25">
      <c r="A97" s="14">
        <v>87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-6000</v>
      </c>
    </row>
    <row r="98" spans="1:17" ht="21" customHeight="1" x14ac:dyDescent="0.25">
      <c r="A98" s="14">
        <v>88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-6000</v>
      </c>
    </row>
    <row r="99" spans="1:17" ht="21" customHeight="1" x14ac:dyDescent="0.25">
      <c r="A99" s="14">
        <v>89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-6000</v>
      </c>
    </row>
    <row r="100" spans="1:17" ht="21" customHeight="1" x14ac:dyDescent="0.25">
      <c r="A100" s="14">
        <v>90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-6000</v>
      </c>
    </row>
    <row r="101" spans="1:17" ht="21" customHeight="1" x14ac:dyDescent="0.25">
      <c r="A101" s="14">
        <v>91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-6000</v>
      </c>
    </row>
    <row r="102" spans="1:17" ht="21" customHeight="1" x14ac:dyDescent="0.25">
      <c r="A102" s="14">
        <v>92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-6000</v>
      </c>
    </row>
    <row r="103" spans="1:17" ht="21" customHeight="1" x14ac:dyDescent="0.25">
      <c r="A103" s="14">
        <v>93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-6000</v>
      </c>
    </row>
    <row r="104" spans="1:17" ht="21" customHeight="1" x14ac:dyDescent="0.25">
      <c r="A104" s="14">
        <v>94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-6000</v>
      </c>
    </row>
    <row r="105" spans="1:17" ht="21" customHeight="1" x14ac:dyDescent="0.25">
      <c r="A105" s="14">
        <v>95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-6000</v>
      </c>
    </row>
    <row r="106" spans="1:17" ht="21" customHeight="1" x14ac:dyDescent="0.25">
      <c r="A106" s="14">
        <v>96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-6000</v>
      </c>
    </row>
    <row r="107" spans="1:17" ht="21" customHeight="1" x14ac:dyDescent="0.25">
      <c r="A107" s="14">
        <v>97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-6000</v>
      </c>
    </row>
    <row r="108" spans="1:17" ht="21" customHeight="1" x14ac:dyDescent="0.25">
      <c r="A108" s="14">
        <v>98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-6000</v>
      </c>
    </row>
    <row r="109" spans="1:17" ht="21" customHeight="1" x14ac:dyDescent="0.25">
      <c r="A109" s="14">
        <v>99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-6000</v>
      </c>
    </row>
    <row r="110" spans="1:17" ht="21" customHeight="1" x14ac:dyDescent="0.25">
      <c r="A110" s="14">
        <v>100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-6000</v>
      </c>
    </row>
  </sheetData>
  <mergeCells count="111"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O8:O9"/>
    <mergeCell ref="P8:P9"/>
    <mergeCell ref="Q8:Q9"/>
    <mergeCell ref="K10:M10"/>
    <mergeCell ref="O10:Q10"/>
    <mergeCell ref="C11:J11"/>
    <mergeCell ref="J2:J6"/>
    <mergeCell ref="K2:M6"/>
    <mergeCell ref="C23:J23"/>
    <mergeCell ref="C24:J24"/>
    <mergeCell ref="C25:J25"/>
    <mergeCell ref="C26:J26"/>
    <mergeCell ref="C27:J27"/>
    <mergeCell ref="C28:J28"/>
    <mergeCell ref="C17:J17"/>
    <mergeCell ref="C18:J18"/>
    <mergeCell ref="C19:J19"/>
    <mergeCell ref="C20:J20"/>
    <mergeCell ref="C21:J21"/>
    <mergeCell ref="C22:J22"/>
    <mergeCell ref="C35:J35"/>
    <mergeCell ref="C36:J36"/>
    <mergeCell ref="C37:J37"/>
    <mergeCell ref="C38:J38"/>
    <mergeCell ref="C39:J39"/>
    <mergeCell ref="C40:J40"/>
    <mergeCell ref="C29:J29"/>
    <mergeCell ref="C30:J30"/>
    <mergeCell ref="C31:J31"/>
    <mergeCell ref="C32:J32"/>
    <mergeCell ref="C33:J33"/>
    <mergeCell ref="C34:J34"/>
    <mergeCell ref="C47:J47"/>
    <mergeCell ref="C48:J48"/>
    <mergeCell ref="C49:J49"/>
    <mergeCell ref="C50:J50"/>
    <mergeCell ref="C51:J51"/>
    <mergeCell ref="C52:J52"/>
    <mergeCell ref="C41:J41"/>
    <mergeCell ref="C42:J42"/>
    <mergeCell ref="C43:J43"/>
    <mergeCell ref="C44:J44"/>
    <mergeCell ref="C45:J45"/>
    <mergeCell ref="C46:J46"/>
    <mergeCell ref="C59:J59"/>
    <mergeCell ref="C60:J60"/>
    <mergeCell ref="C61:J61"/>
    <mergeCell ref="C62:J62"/>
    <mergeCell ref="C63:J63"/>
    <mergeCell ref="C64:J64"/>
    <mergeCell ref="C53:J53"/>
    <mergeCell ref="C54:J54"/>
    <mergeCell ref="C55:J55"/>
    <mergeCell ref="C56:J56"/>
    <mergeCell ref="C57:J57"/>
    <mergeCell ref="C58:J58"/>
    <mergeCell ref="C71:J71"/>
    <mergeCell ref="C72:J72"/>
    <mergeCell ref="C73:J73"/>
    <mergeCell ref="C74:J74"/>
    <mergeCell ref="C75:J75"/>
    <mergeCell ref="C76:J76"/>
    <mergeCell ref="C65:J65"/>
    <mergeCell ref="C66:J66"/>
    <mergeCell ref="C67:J67"/>
    <mergeCell ref="C68:J68"/>
    <mergeCell ref="C69:J69"/>
    <mergeCell ref="C70:J70"/>
    <mergeCell ref="C83:J83"/>
    <mergeCell ref="C84:J84"/>
    <mergeCell ref="C85:J85"/>
    <mergeCell ref="C86:J86"/>
    <mergeCell ref="C87:J87"/>
    <mergeCell ref="C88:J88"/>
    <mergeCell ref="C77:J77"/>
    <mergeCell ref="C78:J78"/>
    <mergeCell ref="C79:J79"/>
    <mergeCell ref="C80:J80"/>
    <mergeCell ref="C81:J81"/>
    <mergeCell ref="C82:J82"/>
    <mergeCell ref="C95:J95"/>
    <mergeCell ref="C96:J96"/>
    <mergeCell ref="C97:J97"/>
    <mergeCell ref="C98:J98"/>
    <mergeCell ref="C99:J99"/>
    <mergeCell ref="C100:J100"/>
    <mergeCell ref="C89:J89"/>
    <mergeCell ref="C90:J90"/>
    <mergeCell ref="C91:J91"/>
    <mergeCell ref="C92:J92"/>
    <mergeCell ref="C93:J93"/>
    <mergeCell ref="C94:J94"/>
    <mergeCell ref="C107:J107"/>
    <mergeCell ref="C108:J108"/>
    <mergeCell ref="C109:J109"/>
    <mergeCell ref="C110:J110"/>
    <mergeCell ref="C101:J101"/>
    <mergeCell ref="C102:J102"/>
    <mergeCell ref="C103:J103"/>
    <mergeCell ref="C104:J104"/>
    <mergeCell ref="C105:J105"/>
    <mergeCell ref="C106:J106"/>
  </mergeCells>
  <hyperlinks>
    <hyperlink ref="A8:B9" location="كشف!A1" display="الكشف" xr:uid="{EF6F9EAD-EA49-4F6F-99C0-36DE09B394DC}"/>
  </hyperlinks>
  <pageMargins left="0" right="0" top="0" bottom="0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65C9-58B7-4968-82AD-74D3F00EEF98}">
  <sheetPr>
    <tabColor theme="4" tint="0.59999389629810485"/>
  </sheetPr>
  <dimension ref="A1:Q111"/>
  <sheetViews>
    <sheetView rightToLeft="1" zoomScale="80" zoomScaleNormal="80" workbookViewId="0">
      <pane ySplit="11" topLeftCell="A17" activePane="bottomLeft" state="frozen"/>
      <selection activeCell="A8" sqref="A8:B9"/>
      <selection pane="bottomLeft" activeCell="C23" sqref="C23:J23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533</v>
      </c>
      <c r="D2" s="2" t="s">
        <v>6</v>
      </c>
      <c r="E2" s="7" t="s">
        <v>534</v>
      </c>
      <c r="F2" s="8"/>
      <c r="G2" s="2" t="s">
        <v>3</v>
      </c>
      <c r="H2" s="6"/>
      <c r="I2" s="9"/>
      <c r="J2" s="120" t="s">
        <v>4</v>
      </c>
      <c r="K2" s="151"/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2264376852</v>
      </c>
      <c r="D4" s="2" t="s">
        <v>304</v>
      </c>
      <c r="E4" s="6"/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>
        <v>400</v>
      </c>
      <c r="F6" s="9"/>
      <c r="G6" s="4" t="s">
        <v>14</v>
      </c>
      <c r="H6" s="21">
        <v>45746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4250</v>
      </c>
      <c r="L8" s="125">
        <f>SUM(L12:L111)</f>
        <v>4250</v>
      </c>
      <c r="M8" s="127">
        <f>K8-L8</f>
        <v>0</v>
      </c>
      <c r="N8" s="66"/>
      <c r="O8" s="143">
        <f>SUM(O12:O111)</f>
        <v>12000</v>
      </c>
      <c r="P8" s="143">
        <f>SUM(P12:P111)</f>
        <v>14400</v>
      </c>
      <c r="Q8" s="143">
        <f>O8-P8</f>
        <v>-2400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44859</v>
      </c>
      <c r="C12" s="136" t="s">
        <v>272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273</v>
      </c>
      <c r="D13" s="136"/>
      <c r="E13" s="136"/>
      <c r="F13" s="136"/>
      <c r="G13" s="136"/>
      <c r="H13" s="136"/>
      <c r="I13" s="136"/>
      <c r="J13" s="136"/>
      <c r="K13" s="23">
        <v>3000</v>
      </c>
      <c r="L13" s="23">
        <f>1300+1300+1350+150</f>
        <v>4100</v>
      </c>
      <c r="M13" s="23">
        <f>K13-L13+M12</f>
        <v>-1100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44902</v>
      </c>
      <c r="C14" s="136" t="s">
        <v>302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150</v>
      </c>
      <c r="M14" s="23">
        <f t="shared" ref="M14:M77" si="0">K14-L14+M13</f>
        <v>-1250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44915</v>
      </c>
      <c r="C15" s="136" t="s">
        <v>276</v>
      </c>
      <c r="D15" s="136"/>
      <c r="E15" s="136"/>
      <c r="F15" s="136"/>
      <c r="G15" s="136"/>
      <c r="H15" s="136"/>
      <c r="I15" s="136"/>
      <c r="J15" s="136"/>
      <c r="K15" s="23">
        <v>1250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44915</v>
      </c>
      <c r="C16" s="136" t="s">
        <v>607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44915</v>
      </c>
      <c r="C17" s="136" t="s">
        <v>329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f>400*12</f>
        <v>4800</v>
      </c>
      <c r="Q17" s="23">
        <f t="shared" si="1"/>
        <v>-4800</v>
      </c>
    </row>
    <row r="18" spans="1:17" ht="21" customHeight="1" x14ac:dyDescent="0.25">
      <c r="A18" s="14">
        <v>7</v>
      </c>
      <c r="B18" s="24"/>
      <c r="C18" s="136" t="s">
        <v>532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f>12*400</f>
        <v>4800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45352</v>
      </c>
      <c r="C19" s="136" t="s">
        <v>535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f>12*400</f>
        <v>4800</v>
      </c>
      <c r="Q19" s="23">
        <f t="shared" si="1"/>
        <v>-4800</v>
      </c>
    </row>
    <row r="20" spans="1:17" ht="21" customHeight="1" x14ac:dyDescent="0.25">
      <c r="A20" s="14">
        <v>9</v>
      </c>
      <c r="B20" s="24">
        <v>45438</v>
      </c>
      <c r="C20" s="136" t="s">
        <v>610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2400</v>
      </c>
      <c r="P20" s="23">
        <v>0</v>
      </c>
      <c r="Q20" s="23">
        <f t="shared" si="1"/>
        <v>-2400</v>
      </c>
    </row>
    <row r="21" spans="1:17" ht="21" customHeight="1" x14ac:dyDescent="0.25">
      <c r="A21" s="14">
        <v>10</v>
      </c>
      <c r="B21" s="24">
        <v>45705</v>
      </c>
      <c r="C21" s="136" t="s">
        <v>807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2400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 t="s">
        <v>808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4800</v>
      </c>
      <c r="Q22" s="23">
        <f t="shared" si="1"/>
        <v>-4800</v>
      </c>
    </row>
    <row r="23" spans="1:17" ht="21" customHeight="1" x14ac:dyDescent="0.25">
      <c r="A23" s="14">
        <v>12</v>
      </c>
      <c r="B23" s="24">
        <v>45781</v>
      </c>
      <c r="C23" s="136" t="s">
        <v>876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2400</v>
      </c>
      <c r="P23" s="23">
        <v>0</v>
      </c>
      <c r="Q23" s="23">
        <f t="shared" si="1"/>
        <v>-2400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-2400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-2400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-2400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-2400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-2400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-2400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-2400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-2400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-2400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-2400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-2400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-2400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-2400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-2400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-2400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-2400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-2400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-2400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-2400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-2400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-2400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-2400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-2400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-2400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-2400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-2400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-2400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-2400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-2400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-2400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-2400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-2400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-2400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-2400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-2400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-2400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-2400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-2400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-2400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-2400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-2400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-2400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-2400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-2400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-2400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-2400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-2400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-2400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-2400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-2400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-2400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-2400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-2400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-2400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-2400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-2400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-2400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-2400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-2400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-2400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-2400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-2400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-2400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-2400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-2400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-2400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-2400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-2400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-2400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-2400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-2400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-2400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-2400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-2400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-2400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-2400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-2400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-2400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-2400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-2400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-2400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-2400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-2400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-2400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-2400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-2400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-2400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-2400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3702A48C-8587-46C9-A605-75D4AD6382C4}"/>
  </hyperlinks>
  <pageMargins left="0" right="0" top="0" bottom="0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9EBC-8C14-41F4-B679-D2E8BA137B50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8" t="s">
        <v>460</v>
      </c>
      <c r="D2" s="2" t="s">
        <v>6</v>
      </c>
      <c r="E2" s="7" t="s">
        <v>461</v>
      </c>
      <c r="F2" s="8"/>
      <c r="G2" s="2" t="s">
        <v>3</v>
      </c>
      <c r="H2" s="6" t="s">
        <v>242</v>
      </c>
      <c r="I2" s="9"/>
      <c r="J2" s="120" t="s">
        <v>4</v>
      </c>
      <c r="K2" s="151" t="s">
        <v>462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2500370966</v>
      </c>
      <c r="D4" s="2" t="s">
        <v>304</v>
      </c>
      <c r="E4" s="6"/>
      <c r="F4" s="9"/>
      <c r="G4" s="2" t="s">
        <v>5</v>
      </c>
      <c r="H4" s="6" t="s">
        <v>279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3606</v>
      </c>
      <c r="D6" s="2" t="s">
        <v>8</v>
      </c>
      <c r="E6" s="26">
        <v>400</v>
      </c>
      <c r="F6" s="9"/>
      <c r="G6" s="4" t="s">
        <v>14</v>
      </c>
      <c r="H6" s="21">
        <v>45658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1650</v>
      </c>
      <c r="L8" s="125">
        <f>SUM(L12:L111)</f>
        <v>1575</v>
      </c>
      <c r="M8" s="127">
        <f>K8-L8</f>
        <v>75</v>
      </c>
      <c r="N8" s="66"/>
      <c r="O8" s="143">
        <f>SUM(O12:O111)</f>
        <v>13700</v>
      </c>
      <c r="P8" s="143">
        <f>SUM(P12:P111)</f>
        <v>14400</v>
      </c>
      <c r="Q8" s="143">
        <f>O8-P8</f>
        <v>-700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291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800</v>
      </c>
      <c r="P12" s="23">
        <f>2*400</f>
        <v>800</v>
      </c>
      <c r="Q12" s="23">
        <f>O12-P12</f>
        <v>0</v>
      </c>
    </row>
    <row r="13" spans="1:17" ht="21" customHeight="1" x14ac:dyDescent="0.25">
      <c r="A13" s="14">
        <v>2</v>
      </c>
      <c r="B13" s="24">
        <v>44926</v>
      </c>
      <c r="C13" s="198" t="s">
        <v>343</v>
      </c>
      <c r="D13" s="198"/>
      <c r="E13" s="198"/>
      <c r="F13" s="198"/>
      <c r="G13" s="198"/>
      <c r="H13" s="198"/>
      <c r="I13" s="198"/>
      <c r="J13" s="198"/>
      <c r="K13" s="23">
        <v>400</v>
      </c>
      <c r="L13" s="23">
        <v>400</v>
      </c>
      <c r="M13" s="23">
        <f>K13-L13+M12</f>
        <v>0</v>
      </c>
      <c r="N13" s="66"/>
      <c r="O13" s="23">
        <v>400</v>
      </c>
      <c r="P13" s="23">
        <v>400</v>
      </c>
      <c r="Q13" s="23">
        <f>O13-P13+Q12</f>
        <v>0</v>
      </c>
    </row>
    <row r="14" spans="1:17" ht="21" customHeight="1" x14ac:dyDescent="0.25">
      <c r="A14" s="14">
        <v>3</v>
      </c>
      <c r="B14" s="24">
        <v>44961</v>
      </c>
      <c r="C14" s="136" t="s">
        <v>382</v>
      </c>
      <c r="D14" s="136"/>
      <c r="E14" s="136"/>
      <c r="F14" s="136"/>
      <c r="G14" s="136"/>
      <c r="H14" s="136"/>
      <c r="I14" s="136"/>
      <c r="J14" s="136"/>
      <c r="K14" s="23">
        <v>100</v>
      </c>
      <c r="L14" s="23">
        <v>100</v>
      </c>
      <c r="M14" s="23">
        <f t="shared" ref="M14:M77" si="0">K14-L14+M13</f>
        <v>0</v>
      </c>
      <c r="N14" s="66"/>
      <c r="O14" s="23">
        <v>400</v>
      </c>
      <c r="P14" s="23">
        <v>400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45144</v>
      </c>
      <c r="C15" s="136" t="s">
        <v>429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1600</v>
      </c>
      <c r="P15" s="23">
        <v>1600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45200</v>
      </c>
      <c r="C16" s="136" t="s">
        <v>453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1000</v>
      </c>
      <c r="P16" s="23">
        <v>1600</v>
      </c>
      <c r="Q16" s="23">
        <f t="shared" si="1"/>
        <v>-600</v>
      </c>
    </row>
    <row r="17" spans="1:17" ht="21" customHeight="1" x14ac:dyDescent="0.25">
      <c r="A17" s="14">
        <v>6</v>
      </c>
      <c r="B17" s="24">
        <v>45200</v>
      </c>
      <c r="C17" s="136" t="s">
        <v>454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75</v>
      </c>
      <c r="M17" s="23">
        <f t="shared" si="0"/>
        <v>-75</v>
      </c>
      <c r="N17" s="66"/>
      <c r="O17" s="23">
        <v>0</v>
      </c>
      <c r="P17" s="23">
        <v>0</v>
      </c>
      <c r="Q17" s="23">
        <f t="shared" si="1"/>
        <v>-600</v>
      </c>
    </row>
    <row r="18" spans="1:17" ht="21" customHeight="1" x14ac:dyDescent="0.25">
      <c r="A18" s="14">
        <v>7</v>
      </c>
      <c r="B18" s="24">
        <v>45239</v>
      </c>
      <c r="C18" s="136" t="s">
        <v>463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-75</v>
      </c>
      <c r="N18" s="66"/>
      <c r="O18" s="23">
        <v>600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45239</v>
      </c>
      <c r="C19" s="136" t="s">
        <v>464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-75</v>
      </c>
      <c r="N19" s="66"/>
      <c r="O19" s="23">
        <v>0</v>
      </c>
      <c r="P19" s="23">
        <f>12*400</f>
        <v>4800</v>
      </c>
      <c r="Q19" s="23">
        <f t="shared" si="1"/>
        <v>-4800</v>
      </c>
    </row>
    <row r="20" spans="1:17" ht="28.2" customHeight="1" x14ac:dyDescent="0.25">
      <c r="A20" s="14">
        <v>9</v>
      </c>
      <c r="B20" s="24">
        <v>45424</v>
      </c>
      <c r="C20" s="197" t="s">
        <v>572</v>
      </c>
      <c r="D20" s="197"/>
      <c r="E20" s="197"/>
      <c r="F20" s="197"/>
      <c r="G20" s="197"/>
      <c r="H20" s="197"/>
      <c r="I20" s="197"/>
      <c r="J20" s="197"/>
      <c r="K20" s="23">
        <v>150</v>
      </c>
      <c r="L20" s="23">
        <v>0</v>
      </c>
      <c r="M20" s="23">
        <f t="shared" si="0"/>
        <v>75</v>
      </c>
      <c r="N20" s="66"/>
      <c r="O20" s="23">
        <f>400*4</f>
        <v>1600</v>
      </c>
      <c r="P20" s="23">
        <v>0</v>
      </c>
      <c r="Q20" s="23">
        <f t="shared" si="1"/>
        <v>-3200</v>
      </c>
    </row>
    <row r="21" spans="1:17" ht="21" customHeight="1" x14ac:dyDescent="0.25">
      <c r="A21" s="14">
        <v>10</v>
      </c>
      <c r="B21" s="24">
        <v>45564</v>
      </c>
      <c r="C21" s="136" t="s">
        <v>660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75</v>
      </c>
      <c r="N21" s="66"/>
      <c r="O21" s="23">
        <v>1000</v>
      </c>
      <c r="P21" s="23">
        <v>0</v>
      </c>
      <c r="Q21" s="23">
        <f t="shared" si="1"/>
        <v>-2200</v>
      </c>
    </row>
    <row r="22" spans="1:17" ht="21" customHeight="1" x14ac:dyDescent="0.25">
      <c r="A22" s="14">
        <v>11</v>
      </c>
      <c r="B22" s="24">
        <v>45622</v>
      </c>
      <c r="C22" s="136" t="s">
        <v>732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75</v>
      </c>
      <c r="N22" s="66"/>
      <c r="O22" s="23">
        <v>2000</v>
      </c>
      <c r="P22" s="23">
        <v>0</v>
      </c>
      <c r="Q22" s="23">
        <f t="shared" si="1"/>
        <v>-200</v>
      </c>
    </row>
    <row r="23" spans="1:17" ht="21" customHeight="1" x14ac:dyDescent="0.25">
      <c r="A23" s="14">
        <v>12</v>
      </c>
      <c r="B23" s="24">
        <v>45623</v>
      </c>
      <c r="C23" s="136" t="s">
        <v>721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75</v>
      </c>
      <c r="N23" s="66"/>
      <c r="O23" s="23">
        <v>0</v>
      </c>
      <c r="P23" s="23">
        <f>12*400</f>
        <v>4800</v>
      </c>
      <c r="Q23" s="23">
        <f t="shared" si="1"/>
        <v>-5000</v>
      </c>
    </row>
    <row r="24" spans="1:17" ht="21" customHeight="1" x14ac:dyDescent="0.25">
      <c r="A24" s="14">
        <v>13</v>
      </c>
      <c r="B24" s="24">
        <v>45712</v>
      </c>
      <c r="C24" s="136" t="s">
        <v>831</v>
      </c>
      <c r="D24" s="136"/>
      <c r="E24" s="136"/>
      <c r="F24" s="136"/>
      <c r="G24" s="136"/>
      <c r="H24" s="136"/>
      <c r="I24" s="136"/>
      <c r="J24" s="136"/>
      <c r="K24" s="23">
        <v>1000</v>
      </c>
      <c r="L24" s="23">
        <v>1000</v>
      </c>
      <c r="M24" s="23">
        <f t="shared" si="0"/>
        <v>75</v>
      </c>
      <c r="N24" s="66"/>
      <c r="O24" s="23">
        <v>0</v>
      </c>
      <c r="P24" s="23">
        <v>0</v>
      </c>
      <c r="Q24" s="23">
        <f t="shared" si="1"/>
        <v>-5000</v>
      </c>
    </row>
    <row r="25" spans="1:17" ht="21" customHeight="1" x14ac:dyDescent="0.25">
      <c r="A25" s="14">
        <v>14</v>
      </c>
      <c r="B25" s="24">
        <v>45768</v>
      </c>
      <c r="C25" s="136" t="s">
        <v>875</v>
      </c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75</v>
      </c>
      <c r="N25" s="66"/>
      <c r="O25" s="23">
        <v>1500</v>
      </c>
      <c r="P25" s="23">
        <v>0</v>
      </c>
      <c r="Q25" s="23">
        <f t="shared" si="1"/>
        <v>-3500</v>
      </c>
    </row>
    <row r="26" spans="1:17" ht="21" customHeight="1" x14ac:dyDescent="0.25">
      <c r="A26" s="14">
        <v>15</v>
      </c>
      <c r="B26" s="24">
        <v>45873</v>
      </c>
      <c r="C26" s="136" t="s">
        <v>984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75</v>
      </c>
      <c r="N26" s="66"/>
      <c r="O26" s="23">
        <v>2800</v>
      </c>
      <c r="P26" s="23">
        <v>0</v>
      </c>
      <c r="Q26" s="23">
        <f t="shared" si="1"/>
        <v>-700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75</v>
      </c>
      <c r="N27" s="66"/>
      <c r="O27" s="23">
        <v>0</v>
      </c>
      <c r="P27" s="23">
        <v>0</v>
      </c>
      <c r="Q27" s="23">
        <f t="shared" si="1"/>
        <v>-700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75</v>
      </c>
      <c r="N28" s="66"/>
      <c r="O28" s="23">
        <v>0</v>
      </c>
      <c r="P28" s="23">
        <v>0</v>
      </c>
      <c r="Q28" s="23">
        <f t="shared" si="1"/>
        <v>-700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75</v>
      </c>
      <c r="N29" s="66"/>
      <c r="O29" s="23">
        <v>0</v>
      </c>
      <c r="P29" s="23">
        <v>0</v>
      </c>
      <c r="Q29" s="23">
        <f t="shared" si="1"/>
        <v>-700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75</v>
      </c>
      <c r="N30" s="66"/>
      <c r="O30" s="23">
        <v>0</v>
      </c>
      <c r="P30" s="23">
        <v>0</v>
      </c>
      <c r="Q30" s="23">
        <f t="shared" si="1"/>
        <v>-700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75</v>
      </c>
      <c r="N31" s="66"/>
      <c r="O31" s="23">
        <v>0</v>
      </c>
      <c r="P31" s="23">
        <v>0</v>
      </c>
      <c r="Q31" s="23">
        <f t="shared" si="1"/>
        <v>-700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75</v>
      </c>
      <c r="N32" s="66"/>
      <c r="O32" s="23">
        <v>0</v>
      </c>
      <c r="P32" s="23">
        <v>0</v>
      </c>
      <c r="Q32" s="23">
        <f t="shared" si="1"/>
        <v>-700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75</v>
      </c>
      <c r="N33" s="66"/>
      <c r="O33" s="23">
        <v>0</v>
      </c>
      <c r="P33" s="23">
        <v>0</v>
      </c>
      <c r="Q33" s="23">
        <f t="shared" si="1"/>
        <v>-700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75</v>
      </c>
      <c r="N34" s="66"/>
      <c r="O34" s="23">
        <v>0</v>
      </c>
      <c r="P34" s="23">
        <v>0</v>
      </c>
      <c r="Q34" s="23">
        <f t="shared" si="1"/>
        <v>-700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75</v>
      </c>
      <c r="N35" s="66"/>
      <c r="O35" s="23">
        <v>0</v>
      </c>
      <c r="P35" s="23">
        <v>0</v>
      </c>
      <c r="Q35" s="23">
        <f t="shared" si="1"/>
        <v>-700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75</v>
      </c>
      <c r="N36" s="66"/>
      <c r="O36" s="23">
        <v>0</v>
      </c>
      <c r="P36" s="23">
        <v>0</v>
      </c>
      <c r="Q36" s="23">
        <f t="shared" si="1"/>
        <v>-700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75</v>
      </c>
      <c r="N37" s="66"/>
      <c r="O37" s="23">
        <v>0</v>
      </c>
      <c r="P37" s="23">
        <v>0</v>
      </c>
      <c r="Q37" s="23">
        <f t="shared" si="1"/>
        <v>-700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75</v>
      </c>
      <c r="N38" s="66"/>
      <c r="O38" s="23">
        <v>0</v>
      </c>
      <c r="P38" s="23">
        <v>0</v>
      </c>
      <c r="Q38" s="23">
        <f t="shared" si="1"/>
        <v>-700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75</v>
      </c>
      <c r="N39" s="66"/>
      <c r="O39" s="23">
        <v>0</v>
      </c>
      <c r="P39" s="23">
        <v>0</v>
      </c>
      <c r="Q39" s="23">
        <f t="shared" si="1"/>
        <v>-700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75</v>
      </c>
      <c r="N40" s="66"/>
      <c r="O40" s="23">
        <v>0</v>
      </c>
      <c r="P40" s="23">
        <v>0</v>
      </c>
      <c r="Q40" s="23">
        <f t="shared" si="1"/>
        <v>-700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75</v>
      </c>
      <c r="N41" s="66"/>
      <c r="O41" s="23">
        <v>0</v>
      </c>
      <c r="P41" s="23">
        <v>0</v>
      </c>
      <c r="Q41" s="23">
        <f t="shared" si="1"/>
        <v>-700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75</v>
      </c>
      <c r="N42" s="66"/>
      <c r="O42" s="23">
        <v>0</v>
      </c>
      <c r="P42" s="23">
        <v>0</v>
      </c>
      <c r="Q42" s="23">
        <f t="shared" si="1"/>
        <v>-700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75</v>
      </c>
      <c r="N43" s="66"/>
      <c r="O43" s="23">
        <v>0</v>
      </c>
      <c r="P43" s="23">
        <v>0</v>
      </c>
      <c r="Q43" s="23">
        <f t="shared" si="1"/>
        <v>-700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75</v>
      </c>
      <c r="N44" s="66"/>
      <c r="O44" s="23">
        <v>0</v>
      </c>
      <c r="P44" s="23">
        <v>0</v>
      </c>
      <c r="Q44" s="23">
        <f t="shared" si="1"/>
        <v>-700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75</v>
      </c>
      <c r="N45" s="66"/>
      <c r="O45" s="23">
        <v>0</v>
      </c>
      <c r="P45" s="23">
        <v>0</v>
      </c>
      <c r="Q45" s="23">
        <f t="shared" si="1"/>
        <v>-700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75</v>
      </c>
      <c r="N46" s="66"/>
      <c r="O46" s="23">
        <v>0</v>
      </c>
      <c r="P46" s="23">
        <v>0</v>
      </c>
      <c r="Q46" s="23">
        <f t="shared" si="1"/>
        <v>-700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75</v>
      </c>
      <c r="N47" s="66"/>
      <c r="O47" s="23">
        <v>0</v>
      </c>
      <c r="P47" s="23">
        <v>0</v>
      </c>
      <c r="Q47" s="23">
        <f t="shared" si="1"/>
        <v>-700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75</v>
      </c>
      <c r="N48" s="66"/>
      <c r="O48" s="23">
        <v>0</v>
      </c>
      <c r="P48" s="23">
        <v>0</v>
      </c>
      <c r="Q48" s="23">
        <f t="shared" si="1"/>
        <v>-700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75</v>
      </c>
      <c r="N49" s="66"/>
      <c r="O49" s="23">
        <v>0</v>
      </c>
      <c r="P49" s="23">
        <v>0</v>
      </c>
      <c r="Q49" s="23">
        <f t="shared" si="1"/>
        <v>-700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75</v>
      </c>
      <c r="N50" s="66"/>
      <c r="O50" s="23">
        <v>0</v>
      </c>
      <c r="P50" s="23">
        <v>0</v>
      </c>
      <c r="Q50" s="23">
        <f t="shared" si="1"/>
        <v>-700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75</v>
      </c>
      <c r="N51" s="66"/>
      <c r="O51" s="23">
        <v>0</v>
      </c>
      <c r="P51" s="23">
        <v>0</v>
      </c>
      <c r="Q51" s="23">
        <f t="shared" si="1"/>
        <v>-700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75</v>
      </c>
      <c r="N52" s="66"/>
      <c r="O52" s="23">
        <v>0</v>
      </c>
      <c r="P52" s="23">
        <v>0</v>
      </c>
      <c r="Q52" s="23">
        <f t="shared" si="1"/>
        <v>-700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75</v>
      </c>
      <c r="N53" s="66"/>
      <c r="O53" s="23">
        <v>0</v>
      </c>
      <c r="P53" s="23">
        <v>0</v>
      </c>
      <c r="Q53" s="23">
        <f t="shared" si="1"/>
        <v>-700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75</v>
      </c>
      <c r="N54" s="66"/>
      <c r="O54" s="23">
        <v>0</v>
      </c>
      <c r="P54" s="23">
        <v>0</v>
      </c>
      <c r="Q54" s="23">
        <f t="shared" si="1"/>
        <v>-700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75</v>
      </c>
      <c r="N55" s="66"/>
      <c r="O55" s="23">
        <v>0</v>
      </c>
      <c r="P55" s="23">
        <v>0</v>
      </c>
      <c r="Q55" s="23">
        <f t="shared" si="1"/>
        <v>-700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75</v>
      </c>
      <c r="N56" s="66"/>
      <c r="O56" s="23">
        <v>0</v>
      </c>
      <c r="P56" s="23">
        <v>0</v>
      </c>
      <c r="Q56" s="23">
        <f t="shared" si="1"/>
        <v>-700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75</v>
      </c>
      <c r="N57" s="66"/>
      <c r="O57" s="23">
        <v>0</v>
      </c>
      <c r="P57" s="23">
        <v>0</v>
      </c>
      <c r="Q57" s="23">
        <f t="shared" si="1"/>
        <v>-700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75</v>
      </c>
      <c r="N58" s="66"/>
      <c r="O58" s="23">
        <v>0</v>
      </c>
      <c r="P58" s="23">
        <v>0</v>
      </c>
      <c r="Q58" s="23">
        <f t="shared" si="1"/>
        <v>-700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75</v>
      </c>
      <c r="N59" s="66"/>
      <c r="O59" s="23">
        <v>0</v>
      </c>
      <c r="P59" s="23">
        <v>0</v>
      </c>
      <c r="Q59" s="23">
        <f t="shared" si="1"/>
        <v>-700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75</v>
      </c>
      <c r="N60" s="66"/>
      <c r="O60" s="23">
        <v>0</v>
      </c>
      <c r="P60" s="23">
        <v>0</v>
      </c>
      <c r="Q60" s="23">
        <f t="shared" si="1"/>
        <v>-700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75</v>
      </c>
      <c r="N61" s="66"/>
      <c r="O61" s="23">
        <v>0</v>
      </c>
      <c r="P61" s="23">
        <v>0</v>
      </c>
      <c r="Q61" s="23">
        <f t="shared" si="1"/>
        <v>-700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75</v>
      </c>
      <c r="N62" s="66"/>
      <c r="O62" s="23">
        <v>0</v>
      </c>
      <c r="P62" s="23">
        <v>0</v>
      </c>
      <c r="Q62" s="23">
        <f t="shared" si="1"/>
        <v>-700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75</v>
      </c>
      <c r="N63" s="66"/>
      <c r="O63" s="23">
        <v>0</v>
      </c>
      <c r="P63" s="23">
        <v>0</v>
      </c>
      <c r="Q63" s="23">
        <f t="shared" si="1"/>
        <v>-700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75</v>
      </c>
      <c r="N64" s="66"/>
      <c r="O64" s="23">
        <v>0</v>
      </c>
      <c r="P64" s="23">
        <v>0</v>
      </c>
      <c r="Q64" s="23">
        <f t="shared" si="1"/>
        <v>-700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75</v>
      </c>
      <c r="N65" s="66"/>
      <c r="O65" s="23">
        <v>0</v>
      </c>
      <c r="P65" s="23">
        <v>0</v>
      </c>
      <c r="Q65" s="23">
        <f t="shared" si="1"/>
        <v>-700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75</v>
      </c>
      <c r="N66" s="66"/>
      <c r="O66" s="23">
        <v>0</v>
      </c>
      <c r="P66" s="23">
        <v>0</v>
      </c>
      <c r="Q66" s="23">
        <f t="shared" si="1"/>
        <v>-700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75</v>
      </c>
      <c r="N67" s="66"/>
      <c r="O67" s="23">
        <v>0</v>
      </c>
      <c r="P67" s="23">
        <v>0</v>
      </c>
      <c r="Q67" s="23">
        <f t="shared" si="1"/>
        <v>-700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75</v>
      </c>
      <c r="N68" s="66"/>
      <c r="O68" s="23">
        <v>0</v>
      </c>
      <c r="P68" s="23">
        <v>0</v>
      </c>
      <c r="Q68" s="23">
        <f t="shared" si="1"/>
        <v>-700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75</v>
      </c>
      <c r="N69" s="66"/>
      <c r="O69" s="23">
        <v>0</v>
      </c>
      <c r="P69" s="23">
        <v>0</v>
      </c>
      <c r="Q69" s="23">
        <f t="shared" si="1"/>
        <v>-700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75</v>
      </c>
      <c r="N70" s="66"/>
      <c r="O70" s="23">
        <v>0</v>
      </c>
      <c r="P70" s="23">
        <v>0</v>
      </c>
      <c r="Q70" s="23">
        <f t="shared" si="1"/>
        <v>-700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75</v>
      </c>
      <c r="N71" s="66"/>
      <c r="O71" s="23">
        <v>0</v>
      </c>
      <c r="P71" s="23">
        <v>0</v>
      </c>
      <c r="Q71" s="23">
        <f t="shared" si="1"/>
        <v>-700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75</v>
      </c>
      <c r="N72" s="66"/>
      <c r="O72" s="23">
        <v>0</v>
      </c>
      <c r="P72" s="23">
        <v>0</v>
      </c>
      <c r="Q72" s="23">
        <f t="shared" si="1"/>
        <v>-700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75</v>
      </c>
      <c r="N73" s="66"/>
      <c r="O73" s="23">
        <v>0</v>
      </c>
      <c r="P73" s="23">
        <v>0</v>
      </c>
      <c r="Q73" s="23">
        <f t="shared" si="1"/>
        <v>-700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75</v>
      </c>
      <c r="N74" s="66"/>
      <c r="O74" s="23">
        <v>0</v>
      </c>
      <c r="P74" s="23">
        <v>0</v>
      </c>
      <c r="Q74" s="23">
        <f t="shared" si="1"/>
        <v>-700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75</v>
      </c>
      <c r="N75" s="66"/>
      <c r="O75" s="23">
        <v>0</v>
      </c>
      <c r="P75" s="23">
        <v>0</v>
      </c>
      <c r="Q75" s="23">
        <f t="shared" si="1"/>
        <v>-700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75</v>
      </c>
      <c r="N76" s="66"/>
      <c r="O76" s="23">
        <v>0</v>
      </c>
      <c r="P76" s="23">
        <v>0</v>
      </c>
      <c r="Q76" s="23">
        <f t="shared" si="1"/>
        <v>-700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75</v>
      </c>
      <c r="N77" s="66"/>
      <c r="O77" s="23">
        <v>0</v>
      </c>
      <c r="P77" s="23">
        <v>0</v>
      </c>
      <c r="Q77" s="23">
        <f t="shared" si="1"/>
        <v>-700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75</v>
      </c>
      <c r="N78" s="66"/>
      <c r="O78" s="23">
        <v>0</v>
      </c>
      <c r="P78" s="23">
        <v>0</v>
      </c>
      <c r="Q78" s="23">
        <f t="shared" ref="Q78:Q111" si="3">O78-P78+Q77</f>
        <v>-700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75</v>
      </c>
      <c r="N79" s="66"/>
      <c r="O79" s="23">
        <v>0</v>
      </c>
      <c r="P79" s="23">
        <v>0</v>
      </c>
      <c r="Q79" s="23">
        <f t="shared" si="3"/>
        <v>-700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75</v>
      </c>
      <c r="N80" s="66"/>
      <c r="O80" s="23">
        <v>0</v>
      </c>
      <c r="P80" s="23">
        <v>0</v>
      </c>
      <c r="Q80" s="23">
        <f t="shared" si="3"/>
        <v>-700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75</v>
      </c>
      <c r="N81" s="66"/>
      <c r="O81" s="23">
        <v>0</v>
      </c>
      <c r="P81" s="23">
        <v>0</v>
      </c>
      <c r="Q81" s="23">
        <f t="shared" si="3"/>
        <v>-700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75</v>
      </c>
      <c r="N82" s="66"/>
      <c r="O82" s="23">
        <v>0</v>
      </c>
      <c r="P82" s="23">
        <v>0</v>
      </c>
      <c r="Q82" s="23">
        <f t="shared" si="3"/>
        <v>-700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75</v>
      </c>
      <c r="N83" s="66"/>
      <c r="O83" s="23">
        <v>0</v>
      </c>
      <c r="P83" s="23">
        <v>0</v>
      </c>
      <c r="Q83" s="23">
        <f t="shared" si="3"/>
        <v>-700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75</v>
      </c>
      <c r="N84" s="66"/>
      <c r="O84" s="23">
        <v>0</v>
      </c>
      <c r="P84" s="23">
        <v>0</v>
      </c>
      <c r="Q84" s="23">
        <f t="shared" si="3"/>
        <v>-700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75</v>
      </c>
      <c r="N85" s="66"/>
      <c r="O85" s="23">
        <v>0</v>
      </c>
      <c r="P85" s="23">
        <v>0</v>
      </c>
      <c r="Q85" s="23">
        <f t="shared" si="3"/>
        <v>-700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75</v>
      </c>
      <c r="N86" s="66"/>
      <c r="O86" s="23">
        <v>0</v>
      </c>
      <c r="P86" s="23">
        <v>0</v>
      </c>
      <c r="Q86" s="23">
        <f t="shared" si="3"/>
        <v>-700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75</v>
      </c>
      <c r="N87" s="66"/>
      <c r="O87" s="23">
        <v>0</v>
      </c>
      <c r="P87" s="23">
        <v>0</v>
      </c>
      <c r="Q87" s="23">
        <f t="shared" si="3"/>
        <v>-700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75</v>
      </c>
      <c r="N88" s="66"/>
      <c r="O88" s="23">
        <v>0</v>
      </c>
      <c r="P88" s="23">
        <v>0</v>
      </c>
      <c r="Q88" s="23">
        <f t="shared" si="3"/>
        <v>-700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75</v>
      </c>
      <c r="N89" s="66"/>
      <c r="O89" s="23">
        <v>0</v>
      </c>
      <c r="P89" s="23">
        <v>0</v>
      </c>
      <c r="Q89" s="23">
        <f t="shared" si="3"/>
        <v>-700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75</v>
      </c>
      <c r="N90" s="66"/>
      <c r="O90" s="23">
        <v>0</v>
      </c>
      <c r="P90" s="23">
        <v>0</v>
      </c>
      <c r="Q90" s="23">
        <f t="shared" si="3"/>
        <v>-700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75</v>
      </c>
      <c r="N91" s="66"/>
      <c r="O91" s="23">
        <v>0</v>
      </c>
      <c r="P91" s="23">
        <v>0</v>
      </c>
      <c r="Q91" s="23">
        <f t="shared" si="3"/>
        <v>-700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75</v>
      </c>
      <c r="N92" s="66"/>
      <c r="O92" s="23">
        <v>0</v>
      </c>
      <c r="P92" s="23">
        <v>0</v>
      </c>
      <c r="Q92" s="23">
        <f t="shared" si="3"/>
        <v>-700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75</v>
      </c>
      <c r="N93" s="66"/>
      <c r="O93" s="23">
        <v>0</v>
      </c>
      <c r="P93" s="23">
        <v>0</v>
      </c>
      <c r="Q93" s="23">
        <f t="shared" si="3"/>
        <v>-700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75</v>
      </c>
      <c r="N94" s="66"/>
      <c r="O94" s="23">
        <v>0</v>
      </c>
      <c r="P94" s="23">
        <v>0</v>
      </c>
      <c r="Q94" s="23">
        <f t="shared" si="3"/>
        <v>-700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75</v>
      </c>
      <c r="N95" s="66"/>
      <c r="O95" s="23">
        <v>0</v>
      </c>
      <c r="P95" s="23">
        <v>0</v>
      </c>
      <c r="Q95" s="23">
        <f t="shared" si="3"/>
        <v>-700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75</v>
      </c>
      <c r="N96" s="66"/>
      <c r="O96" s="23">
        <v>0</v>
      </c>
      <c r="P96" s="23">
        <v>0</v>
      </c>
      <c r="Q96" s="23">
        <f t="shared" si="3"/>
        <v>-700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75</v>
      </c>
      <c r="N97" s="66"/>
      <c r="O97" s="23">
        <v>0</v>
      </c>
      <c r="P97" s="23">
        <v>0</v>
      </c>
      <c r="Q97" s="23">
        <f t="shared" si="3"/>
        <v>-700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75</v>
      </c>
      <c r="N98" s="66"/>
      <c r="O98" s="23">
        <v>0</v>
      </c>
      <c r="P98" s="23">
        <v>0</v>
      </c>
      <c r="Q98" s="23">
        <f t="shared" si="3"/>
        <v>-700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75</v>
      </c>
      <c r="N99" s="66"/>
      <c r="O99" s="23">
        <v>0</v>
      </c>
      <c r="P99" s="23">
        <v>0</v>
      </c>
      <c r="Q99" s="23">
        <f t="shared" si="3"/>
        <v>-700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75</v>
      </c>
      <c r="N100" s="66"/>
      <c r="O100" s="23">
        <v>0</v>
      </c>
      <c r="P100" s="23">
        <v>0</v>
      </c>
      <c r="Q100" s="23">
        <f t="shared" si="3"/>
        <v>-700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75</v>
      </c>
      <c r="N101" s="66"/>
      <c r="O101" s="23">
        <v>0</v>
      </c>
      <c r="P101" s="23">
        <v>0</v>
      </c>
      <c r="Q101" s="23">
        <f t="shared" si="3"/>
        <v>-700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75</v>
      </c>
      <c r="N102" s="66"/>
      <c r="O102" s="23">
        <v>0</v>
      </c>
      <c r="P102" s="23">
        <v>0</v>
      </c>
      <c r="Q102" s="23">
        <f t="shared" si="3"/>
        <v>-700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75</v>
      </c>
      <c r="N103" s="66"/>
      <c r="O103" s="23">
        <v>0</v>
      </c>
      <c r="P103" s="23">
        <v>0</v>
      </c>
      <c r="Q103" s="23">
        <f t="shared" si="3"/>
        <v>-700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75</v>
      </c>
      <c r="N104" s="66"/>
      <c r="O104" s="23">
        <v>0</v>
      </c>
      <c r="P104" s="23">
        <v>0</v>
      </c>
      <c r="Q104" s="23">
        <f t="shared" si="3"/>
        <v>-700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75</v>
      </c>
      <c r="N105" s="66"/>
      <c r="O105" s="23">
        <v>0</v>
      </c>
      <c r="P105" s="23">
        <v>0</v>
      </c>
      <c r="Q105" s="23">
        <f t="shared" si="3"/>
        <v>-700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75</v>
      </c>
      <c r="N106" s="66"/>
      <c r="O106" s="23">
        <v>0</v>
      </c>
      <c r="P106" s="23">
        <v>0</v>
      </c>
      <c r="Q106" s="23">
        <f t="shared" si="3"/>
        <v>-700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75</v>
      </c>
      <c r="N107" s="66"/>
      <c r="O107" s="23">
        <v>0</v>
      </c>
      <c r="P107" s="23">
        <v>0</v>
      </c>
      <c r="Q107" s="23">
        <f t="shared" si="3"/>
        <v>-700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75</v>
      </c>
      <c r="N108" s="66"/>
      <c r="O108" s="23">
        <v>0</v>
      </c>
      <c r="P108" s="23">
        <v>0</v>
      </c>
      <c r="Q108" s="23">
        <f t="shared" si="3"/>
        <v>-700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75</v>
      </c>
      <c r="N109" s="66"/>
      <c r="O109" s="23">
        <v>0</v>
      </c>
      <c r="P109" s="23">
        <v>0</v>
      </c>
      <c r="Q109" s="23">
        <f t="shared" si="3"/>
        <v>-700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75</v>
      </c>
      <c r="N110" s="66"/>
      <c r="O110" s="23">
        <v>0</v>
      </c>
      <c r="P110" s="23">
        <v>0</v>
      </c>
      <c r="Q110" s="23">
        <f t="shared" si="3"/>
        <v>-700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75</v>
      </c>
      <c r="N111" s="66"/>
      <c r="O111" s="23">
        <v>0</v>
      </c>
      <c r="P111" s="23">
        <v>0</v>
      </c>
      <c r="Q111" s="23">
        <f t="shared" si="3"/>
        <v>-700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9EA51810-EC3A-4F29-9519-9D2EDA6410C9}"/>
  </hyperlinks>
  <pageMargins left="0" right="0" top="0" bottom="0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D297-C253-4DF4-98AE-E9F4D00DC98A}">
  <sheetPr>
    <tabColor theme="4" tint="0.59999389629810485"/>
  </sheetPr>
  <dimension ref="A1:Q111"/>
  <sheetViews>
    <sheetView rightToLeft="1" zoomScale="85" zoomScaleNormal="85" workbookViewId="0">
      <pane ySplit="11" topLeftCell="A19" activePane="bottomLeft" state="frozen"/>
      <selection activeCell="A8" sqref="A8:B9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618</v>
      </c>
      <c r="D2" s="2" t="s">
        <v>6</v>
      </c>
      <c r="E2" s="7" t="s">
        <v>619</v>
      </c>
      <c r="F2" s="8"/>
      <c r="G2" s="2" t="s">
        <v>3</v>
      </c>
      <c r="H2" s="6" t="s">
        <v>283</v>
      </c>
      <c r="I2" s="9"/>
      <c r="J2" s="120" t="s">
        <v>4</v>
      </c>
      <c r="K2" s="151" t="s">
        <v>284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2265016549</v>
      </c>
      <c r="D4" s="2" t="s">
        <v>304</v>
      </c>
      <c r="E4" s="6"/>
      <c r="F4" s="9"/>
      <c r="G4" s="2" t="s">
        <v>5</v>
      </c>
      <c r="H4" s="100" t="s">
        <v>620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3599</v>
      </c>
      <c r="D6" s="2" t="s">
        <v>8</v>
      </c>
      <c r="E6" s="26">
        <v>300</v>
      </c>
      <c r="F6" s="9"/>
      <c r="G6" s="4" t="s">
        <v>14</v>
      </c>
      <c r="H6" s="41">
        <v>45870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5085</v>
      </c>
      <c r="L8" s="125">
        <f>SUM(L12:L111)</f>
        <v>5535</v>
      </c>
      <c r="M8" s="127">
        <f>K8-L8</f>
        <v>-450</v>
      </c>
      <c r="N8" s="66"/>
      <c r="O8" s="143">
        <f>SUM(O12:O111)</f>
        <v>11500</v>
      </c>
      <c r="P8" s="143">
        <f>SUM(P12:P111)</f>
        <v>13300</v>
      </c>
      <c r="Q8" s="143">
        <f>O8-P8</f>
        <v>-1800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44880</v>
      </c>
      <c r="C12" s="136" t="s">
        <v>285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300</v>
      </c>
      <c r="M12" s="23">
        <f>K12-L12</f>
        <v>-300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44880</v>
      </c>
      <c r="C13" s="136" t="s">
        <v>423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-300</v>
      </c>
      <c r="N13" s="66"/>
      <c r="O13" s="23">
        <v>0</v>
      </c>
      <c r="P13" s="23">
        <f>8*300</f>
        <v>2400</v>
      </c>
      <c r="Q13" s="23">
        <f>O13-P13+Q12</f>
        <v>-2400</v>
      </c>
    </row>
    <row r="14" spans="1:17" ht="21" customHeight="1" x14ac:dyDescent="0.25">
      <c r="A14" s="14">
        <v>3</v>
      </c>
      <c r="B14" s="24">
        <v>44937</v>
      </c>
      <c r="C14" s="136" t="s">
        <v>325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-300</v>
      </c>
      <c r="N14" s="66"/>
      <c r="O14" s="23">
        <v>1000</v>
      </c>
      <c r="P14" s="23">
        <v>0</v>
      </c>
      <c r="Q14" s="23">
        <f t="shared" ref="Q14:Q77" si="1">O14-P14+Q13</f>
        <v>-1400</v>
      </c>
    </row>
    <row r="15" spans="1:17" ht="21" customHeight="1" x14ac:dyDescent="0.25">
      <c r="A15" s="14">
        <v>4</v>
      </c>
      <c r="B15" s="24">
        <v>44938</v>
      </c>
      <c r="C15" s="136" t="s">
        <v>285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585</v>
      </c>
      <c r="M15" s="23">
        <f t="shared" si="0"/>
        <v>-885</v>
      </c>
      <c r="N15" s="66"/>
      <c r="O15" s="23">
        <v>0</v>
      </c>
      <c r="P15" s="23">
        <v>0</v>
      </c>
      <c r="Q15" s="23">
        <f t="shared" si="1"/>
        <v>-1400</v>
      </c>
    </row>
    <row r="16" spans="1:17" ht="21" customHeight="1" x14ac:dyDescent="0.25">
      <c r="A16" s="14">
        <v>5</v>
      </c>
      <c r="B16" s="24">
        <v>44942</v>
      </c>
      <c r="C16" s="136" t="s">
        <v>334</v>
      </c>
      <c r="D16" s="136"/>
      <c r="E16" s="136"/>
      <c r="F16" s="136"/>
      <c r="G16" s="136"/>
      <c r="H16" s="136"/>
      <c r="I16" s="136"/>
      <c r="J16" s="136"/>
      <c r="K16" s="23">
        <v>500</v>
      </c>
      <c r="L16" s="23">
        <v>0</v>
      </c>
      <c r="M16" s="23">
        <f t="shared" si="0"/>
        <v>-385</v>
      </c>
      <c r="N16" s="66"/>
      <c r="O16" s="23">
        <v>0</v>
      </c>
      <c r="P16" s="23">
        <v>0</v>
      </c>
      <c r="Q16" s="23">
        <f t="shared" si="1"/>
        <v>-1400</v>
      </c>
    </row>
    <row r="17" spans="1:17" ht="21" customHeight="1" x14ac:dyDescent="0.25">
      <c r="A17" s="14">
        <v>6</v>
      </c>
      <c r="B17" s="24"/>
      <c r="C17" s="136" t="s">
        <v>335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2000</v>
      </c>
      <c r="M17" s="23">
        <f t="shared" si="0"/>
        <v>-2385</v>
      </c>
      <c r="N17" s="66"/>
      <c r="O17" s="23">
        <v>0</v>
      </c>
      <c r="P17" s="23">
        <v>0</v>
      </c>
      <c r="Q17" s="23">
        <f t="shared" si="1"/>
        <v>-1400</v>
      </c>
    </row>
    <row r="18" spans="1:17" ht="21" customHeight="1" x14ac:dyDescent="0.25">
      <c r="A18" s="14">
        <v>7</v>
      </c>
      <c r="B18" s="24">
        <v>44947</v>
      </c>
      <c r="C18" s="136" t="s">
        <v>227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100</v>
      </c>
      <c r="M18" s="23">
        <f t="shared" si="0"/>
        <v>-2485</v>
      </c>
      <c r="N18" s="66"/>
      <c r="O18" s="23">
        <v>0</v>
      </c>
      <c r="P18" s="23">
        <v>0</v>
      </c>
      <c r="Q18" s="23">
        <f t="shared" si="1"/>
        <v>-1400</v>
      </c>
    </row>
    <row r="19" spans="1:17" ht="21" customHeight="1" x14ac:dyDescent="0.25">
      <c r="A19" s="14">
        <v>8</v>
      </c>
      <c r="B19" s="24">
        <v>44963</v>
      </c>
      <c r="C19" s="136" t="s">
        <v>345</v>
      </c>
      <c r="D19" s="136"/>
      <c r="E19" s="136"/>
      <c r="F19" s="136"/>
      <c r="G19" s="136"/>
      <c r="H19" s="136"/>
      <c r="I19" s="136"/>
      <c r="J19" s="136"/>
      <c r="K19" s="23">
        <v>2485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-1400</v>
      </c>
    </row>
    <row r="20" spans="1:17" ht="21" customHeight="1" x14ac:dyDescent="0.25">
      <c r="A20" s="14">
        <v>9</v>
      </c>
      <c r="B20" s="24">
        <v>44966</v>
      </c>
      <c r="C20" s="136" t="s">
        <v>346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100</v>
      </c>
      <c r="P20" s="23">
        <v>0</v>
      </c>
      <c r="Q20" s="23">
        <f t="shared" si="1"/>
        <v>-1300</v>
      </c>
    </row>
    <row r="21" spans="1:17" ht="21" customHeight="1" x14ac:dyDescent="0.25">
      <c r="A21" s="14">
        <v>10</v>
      </c>
      <c r="B21" s="24">
        <v>45083</v>
      </c>
      <c r="C21" s="136" t="s">
        <v>422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f>12*300</f>
        <v>3600</v>
      </c>
      <c r="Q21" s="23">
        <f t="shared" si="1"/>
        <v>-4900</v>
      </c>
    </row>
    <row r="22" spans="1:17" ht="21" customHeight="1" x14ac:dyDescent="0.25">
      <c r="A22" s="14">
        <v>11</v>
      </c>
      <c r="B22" s="24"/>
      <c r="C22" s="136" t="s">
        <v>421</v>
      </c>
      <c r="D22" s="136"/>
      <c r="E22" s="136"/>
      <c r="F22" s="136"/>
      <c r="G22" s="136"/>
      <c r="H22" s="136"/>
      <c r="I22" s="136"/>
      <c r="J22" s="136"/>
      <c r="K22" s="23">
        <f>1200+300</f>
        <v>1500</v>
      </c>
      <c r="L22" s="23">
        <v>1500</v>
      </c>
      <c r="M22" s="23">
        <f t="shared" si="0"/>
        <v>0</v>
      </c>
      <c r="N22" s="66"/>
      <c r="O22" s="23">
        <f>350*5</f>
        <v>1750</v>
      </c>
      <c r="P22" s="23">
        <v>0</v>
      </c>
      <c r="Q22" s="23">
        <f t="shared" si="1"/>
        <v>-3150</v>
      </c>
    </row>
    <row r="23" spans="1:17" ht="32.25" customHeight="1" x14ac:dyDescent="0.25">
      <c r="A23" s="14">
        <v>12</v>
      </c>
      <c r="B23" s="24">
        <v>45308</v>
      </c>
      <c r="C23" s="137" t="s">
        <v>507</v>
      </c>
      <c r="D23" s="137"/>
      <c r="E23" s="137"/>
      <c r="F23" s="137"/>
      <c r="G23" s="137"/>
      <c r="H23" s="137"/>
      <c r="I23" s="137"/>
      <c r="J23" s="137"/>
      <c r="K23" s="23">
        <v>150</v>
      </c>
      <c r="L23" s="23">
        <v>150</v>
      </c>
      <c r="M23" s="23">
        <f t="shared" si="0"/>
        <v>0</v>
      </c>
      <c r="N23" s="66"/>
      <c r="O23" s="23">
        <f>2650</f>
        <v>2650</v>
      </c>
      <c r="P23" s="23">
        <v>0</v>
      </c>
      <c r="Q23" s="23">
        <f t="shared" si="1"/>
        <v>-500</v>
      </c>
    </row>
    <row r="24" spans="1:17" ht="21" customHeight="1" x14ac:dyDescent="0.25">
      <c r="A24" s="14">
        <v>13</v>
      </c>
      <c r="B24" s="24"/>
      <c r="C24" s="136" t="s">
        <v>790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f>12*300</f>
        <v>3600</v>
      </c>
      <c r="Q24" s="23">
        <f t="shared" si="1"/>
        <v>-4100</v>
      </c>
    </row>
    <row r="25" spans="1:17" ht="32.4" customHeight="1" x14ac:dyDescent="0.25">
      <c r="A25" s="14">
        <v>14</v>
      </c>
      <c r="B25" s="24">
        <v>45678</v>
      </c>
      <c r="C25" s="137" t="s">
        <v>975</v>
      </c>
      <c r="D25" s="137"/>
      <c r="E25" s="137"/>
      <c r="F25" s="137"/>
      <c r="G25" s="137"/>
      <c r="H25" s="137"/>
      <c r="I25" s="137"/>
      <c r="J25" s="137"/>
      <c r="K25" s="23">
        <v>300</v>
      </c>
      <c r="L25" s="23">
        <v>550</v>
      </c>
      <c r="M25" s="23">
        <f t="shared" si="0"/>
        <v>-250</v>
      </c>
      <c r="N25" s="66"/>
      <c r="O25" s="23">
        <v>4200</v>
      </c>
      <c r="P25" s="23">
        <v>0</v>
      </c>
      <c r="Q25" s="23">
        <f t="shared" si="1"/>
        <v>100</v>
      </c>
    </row>
    <row r="26" spans="1:17" ht="21" customHeight="1" x14ac:dyDescent="0.25">
      <c r="A26" s="14">
        <v>15</v>
      </c>
      <c r="B26" s="24">
        <v>45678</v>
      </c>
      <c r="C26" s="136" t="s">
        <v>791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200</v>
      </c>
      <c r="M26" s="23">
        <f t="shared" si="0"/>
        <v>-450</v>
      </c>
      <c r="N26" s="66"/>
      <c r="O26" s="23">
        <v>0</v>
      </c>
      <c r="P26" s="23">
        <v>100</v>
      </c>
      <c r="Q26" s="23">
        <f t="shared" si="1"/>
        <v>0</v>
      </c>
    </row>
    <row r="27" spans="1:17" ht="21" customHeight="1" x14ac:dyDescent="0.25">
      <c r="A27" s="14">
        <v>16</v>
      </c>
      <c r="B27" s="24">
        <v>45870</v>
      </c>
      <c r="C27" s="136" t="s">
        <v>998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-450</v>
      </c>
      <c r="N27" s="66"/>
      <c r="O27" s="23">
        <v>0</v>
      </c>
      <c r="P27" s="23">
        <f>12*300</f>
        <v>3600</v>
      </c>
      <c r="Q27" s="23">
        <f t="shared" si="1"/>
        <v>-3600</v>
      </c>
    </row>
    <row r="28" spans="1:17" ht="28.2" customHeight="1" x14ac:dyDescent="0.25">
      <c r="A28" s="14">
        <v>17</v>
      </c>
      <c r="B28" s="24">
        <v>45892</v>
      </c>
      <c r="C28" s="137" t="s">
        <v>1007</v>
      </c>
      <c r="D28" s="137"/>
      <c r="E28" s="137"/>
      <c r="F28" s="137"/>
      <c r="G28" s="137"/>
      <c r="H28" s="137"/>
      <c r="I28" s="137"/>
      <c r="J28" s="137"/>
      <c r="K28" s="23">
        <v>150</v>
      </c>
      <c r="L28" s="23">
        <v>150</v>
      </c>
      <c r="M28" s="23">
        <f t="shared" si="0"/>
        <v>-450</v>
      </c>
      <c r="N28" s="66"/>
      <c r="O28" s="23">
        <v>1800</v>
      </c>
      <c r="P28" s="23">
        <v>0</v>
      </c>
      <c r="Q28" s="23">
        <f t="shared" si="1"/>
        <v>-1800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-450</v>
      </c>
      <c r="N29" s="66"/>
      <c r="O29" s="23">
        <v>0</v>
      </c>
      <c r="P29" s="23">
        <v>0</v>
      </c>
      <c r="Q29" s="23">
        <f t="shared" si="1"/>
        <v>-1800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-450</v>
      </c>
      <c r="N30" s="66"/>
      <c r="O30" s="23">
        <v>0</v>
      </c>
      <c r="P30" s="23">
        <v>0</v>
      </c>
      <c r="Q30" s="23">
        <f t="shared" si="1"/>
        <v>-1800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-450</v>
      </c>
      <c r="N31" s="66"/>
      <c r="O31" s="23">
        <v>0</v>
      </c>
      <c r="P31" s="23">
        <v>0</v>
      </c>
      <c r="Q31" s="23">
        <f t="shared" si="1"/>
        <v>-1800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-450</v>
      </c>
      <c r="N32" s="66"/>
      <c r="O32" s="23">
        <v>0</v>
      </c>
      <c r="P32" s="23">
        <v>0</v>
      </c>
      <c r="Q32" s="23">
        <f t="shared" si="1"/>
        <v>-1800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-450</v>
      </c>
      <c r="N33" s="66"/>
      <c r="O33" s="23">
        <v>0</v>
      </c>
      <c r="P33" s="23">
        <v>0</v>
      </c>
      <c r="Q33" s="23">
        <f t="shared" si="1"/>
        <v>-1800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-450</v>
      </c>
      <c r="N34" s="66"/>
      <c r="O34" s="23">
        <v>0</v>
      </c>
      <c r="P34" s="23">
        <v>0</v>
      </c>
      <c r="Q34" s="23">
        <f t="shared" si="1"/>
        <v>-1800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-450</v>
      </c>
      <c r="N35" s="66"/>
      <c r="O35" s="23">
        <v>0</v>
      </c>
      <c r="P35" s="23">
        <v>0</v>
      </c>
      <c r="Q35" s="23">
        <f t="shared" si="1"/>
        <v>-1800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-450</v>
      </c>
      <c r="N36" s="66"/>
      <c r="O36" s="23">
        <v>0</v>
      </c>
      <c r="P36" s="23">
        <v>0</v>
      </c>
      <c r="Q36" s="23">
        <f t="shared" si="1"/>
        <v>-1800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-450</v>
      </c>
      <c r="N37" s="66"/>
      <c r="O37" s="23">
        <v>0</v>
      </c>
      <c r="P37" s="23">
        <v>0</v>
      </c>
      <c r="Q37" s="23">
        <f t="shared" si="1"/>
        <v>-1800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-450</v>
      </c>
      <c r="N38" s="66"/>
      <c r="O38" s="23">
        <v>0</v>
      </c>
      <c r="P38" s="23">
        <v>0</v>
      </c>
      <c r="Q38" s="23">
        <f t="shared" si="1"/>
        <v>-1800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-450</v>
      </c>
      <c r="N39" s="66"/>
      <c r="O39" s="23">
        <v>0</v>
      </c>
      <c r="P39" s="23">
        <v>0</v>
      </c>
      <c r="Q39" s="23">
        <f t="shared" si="1"/>
        <v>-1800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-450</v>
      </c>
      <c r="N40" s="66"/>
      <c r="O40" s="23">
        <v>0</v>
      </c>
      <c r="P40" s="23">
        <v>0</v>
      </c>
      <c r="Q40" s="23">
        <f t="shared" si="1"/>
        <v>-1800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-450</v>
      </c>
      <c r="N41" s="66"/>
      <c r="O41" s="23">
        <v>0</v>
      </c>
      <c r="P41" s="23">
        <v>0</v>
      </c>
      <c r="Q41" s="23">
        <f t="shared" si="1"/>
        <v>-1800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-450</v>
      </c>
      <c r="N42" s="66"/>
      <c r="O42" s="23">
        <v>0</v>
      </c>
      <c r="P42" s="23">
        <v>0</v>
      </c>
      <c r="Q42" s="23">
        <f t="shared" si="1"/>
        <v>-1800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-450</v>
      </c>
      <c r="N43" s="66"/>
      <c r="O43" s="23">
        <v>0</v>
      </c>
      <c r="P43" s="23">
        <v>0</v>
      </c>
      <c r="Q43" s="23">
        <f t="shared" si="1"/>
        <v>-1800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-450</v>
      </c>
      <c r="N44" s="66"/>
      <c r="O44" s="23">
        <v>0</v>
      </c>
      <c r="P44" s="23">
        <v>0</v>
      </c>
      <c r="Q44" s="23">
        <f t="shared" si="1"/>
        <v>-1800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-450</v>
      </c>
      <c r="N45" s="66"/>
      <c r="O45" s="23">
        <v>0</v>
      </c>
      <c r="P45" s="23">
        <v>0</v>
      </c>
      <c r="Q45" s="23">
        <f t="shared" si="1"/>
        <v>-1800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-450</v>
      </c>
      <c r="N46" s="66"/>
      <c r="O46" s="23">
        <v>0</v>
      </c>
      <c r="P46" s="23">
        <v>0</v>
      </c>
      <c r="Q46" s="23">
        <f t="shared" si="1"/>
        <v>-1800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-450</v>
      </c>
      <c r="N47" s="66"/>
      <c r="O47" s="23">
        <v>0</v>
      </c>
      <c r="P47" s="23">
        <v>0</v>
      </c>
      <c r="Q47" s="23">
        <f t="shared" si="1"/>
        <v>-1800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-450</v>
      </c>
      <c r="N48" s="66"/>
      <c r="O48" s="23">
        <v>0</v>
      </c>
      <c r="P48" s="23">
        <v>0</v>
      </c>
      <c r="Q48" s="23">
        <f t="shared" si="1"/>
        <v>-1800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-450</v>
      </c>
      <c r="N49" s="66"/>
      <c r="O49" s="23">
        <v>0</v>
      </c>
      <c r="P49" s="23">
        <v>0</v>
      </c>
      <c r="Q49" s="23">
        <f t="shared" si="1"/>
        <v>-1800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-450</v>
      </c>
      <c r="N50" s="66"/>
      <c r="O50" s="23">
        <v>0</v>
      </c>
      <c r="P50" s="23">
        <v>0</v>
      </c>
      <c r="Q50" s="23">
        <f t="shared" si="1"/>
        <v>-1800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-450</v>
      </c>
      <c r="N51" s="66"/>
      <c r="O51" s="23">
        <v>0</v>
      </c>
      <c r="P51" s="23">
        <v>0</v>
      </c>
      <c r="Q51" s="23">
        <f t="shared" si="1"/>
        <v>-1800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-450</v>
      </c>
      <c r="N52" s="66"/>
      <c r="O52" s="23">
        <v>0</v>
      </c>
      <c r="P52" s="23">
        <v>0</v>
      </c>
      <c r="Q52" s="23">
        <f t="shared" si="1"/>
        <v>-1800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-450</v>
      </c>
      <c r="N53" s="66"/>
      <c r="O53" s="23">
        <v>0</v>
      </c>
      <c r="P53" s="23">
        <v>0</v>
      </c>
      <c r="Q53" s="23">
        <f t="shared" si="1"/>
        <v>-1800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-450</v>
      </c>
      <c r="N54" s="66"/>
      <c r="O54" s="23">
        <v>0</v>
      </c>
      <c r="P54" s="23">
        <v>0</v>
      </c>
      <c r="Q54" s="23">
        <f t="shared" si="1"/>
        <v>-1800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-450</v>
      </c>
      <c r="N55" s="66"/>
      <c r="O55" s="23">
        <v>0</v>
      </c>
      <c r="P55" s="23">
        <v>0</v>
      </c>
      <c r="Q55" s="23">
        <f t="shared" si="1"/>
        <v>-1800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-450</v>
      </c>
      <c r="N56" s="66"/>
      <c r="O56" s="23">
        <v>0</v>
      </c>
      <c r="P56" s="23">
        <v>0</v>
      </c>
      <c r="Q56" s="23">
        <f t="shared" si="1"/>
        <v>-1800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-450</v>
      </c>
      <c r="N57" s="66"/>
      <c r="O57" s="23">
        <v>0</v>
      </c>
      <c r="P57" s="23">
        <v>0</v>
      </c>
      <c r="Q57" s="23">
        <f t="shared" si="1"/>
        <v>-1800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-450</v>
      </c>
      <c r="N58" s="66"/>
      <c r="O58" s="23">
        <v>0</v>
      </c>
      <c r="P58" s="23">
        <v>0</v>
      </c>
      <c r="Q58" s="23">
        <f t="shared" si="1"/>
        <v>-1800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-450</v>
      </c>
      <c r="N59" s="66"/>
      <c r="O59" s="23">
        <v>0</v>
      </c>
      <c r="P59" s="23">
        <v>0</v>
      </c>
      <c r="Q59" s="23">
        <f t="shared" si="1"/>
        <v>-1800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-450</v>
      </c>
      <c r="N60" s="66"/>
      <c r="O60" s="23">
        <v>0</v>
      </c>
      <c r="P60" s="23">
        <v>0</v>
      </c>
      <c r="Q60" s="23">
        <f t="shared" si="1"/>
        <v>-1800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-450</v>
      </c>
      <c r="N61" s="66"/>
      <c r="O61" s="23">
        <v>0</v>
      </c>
      <c r="P61" s="23">
        <v>0</v>
      </c>
      <c r="Q61" s="23">
        <f t="shared" si="1"/>
        <v>-1800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-450</v>
      </c>
      <c r="N62" s="66"/>
      <c r="O62" s="23">
        <v>0</v>
      </c>
      <c r="P62" s="23">
        <v>0</v>
      </c>
      <c r="Q62" s="23">
        <f t="shared" si="1"/>
        <v>-1800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-450</v>
      </c>
      <c r="N63" s="66"/>
      <c r="O63" s="23">
        <v>0</v>
      </c>
      <c r="P63" s="23">
        <v>0</v>
      </c>
      <c r="Q63" s="23">
        <f t="shared" si="1"/>
        <v>-1800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-450</v>
      </c>
      <c r="N64" s="66"/>
      <c r="O64" s="23">
        <v>0</v>
      </c>
      <c r="P64" s="23">
        <v>0</v>
      </c>
      <c r="Q64" s="23">
        <f t="shared" si="1"/>
        <v>-1800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-450</v>
      </c>
      <c r="N65" s="66"/>
      <c r="O65" s="23">
        <v>0</v>
      </c>
      <c r="P65" s="23">
        <v>0</v>
      </c>
      <c r="Q65" s="23">
        <f t="shared" si="1"/>
        <v>-1800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-450</v>
      </c>
      <c r="N66" s="66"/>
      <c r="O66" s="23">
        <v>0</v>
      </c>
      <c r="P66" s="23">
        <v>0</v>
      </c>
      <c r="Q66" s="23">
        <f t="shared" si="1"/>
        <v>-1800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-450</v>
      </c>
      <c r="N67" s="66"/>
      <c r="O67" s="23">
        <v>0</v>
      </c>
      <c r="P67" s="23">
        <v>0</v>
      </c>
      <c r="Q67" s="23">
        <f t="shared" si="1"/>
        <v>-1800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-450</v>
      </c>
      <c r="N68" s="66"/>
      <c r="O68" s="23">
        <v>0</v>
      </c>
      <c r="P68" s="23">
        <v>0</v>
      </c>
      <c r="Q68" s="23">
        <f t="shared" si="1"/>
        <v>-1800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-450</v>
      </c>
      <c r="N69" s="66"/>
      <c r="O69" s="23">
        <v>0</v>
      </c>
      <c r="P69" s="23">
        <v>0</v>
      </c>
      <c r="Q69" s="23">
        <f t="shared" si="1"/>
        <v>-1800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-450</v>
      </c>
      <c r="N70" s="66"/>
      <c r="O70" s="23">
        <v>0</v>
      </c>
      <c r="P70" s="23">
        <v>0</v>
      </c>
      <c r="Q70" s="23">
        <f t="shared" si="1"/>
        <v>-1800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-450</v>
      </c>
      <c r="N71" s="66"/>
      <c r="O71" s="23">
        <v>0</v>
      </c>
      <c r="P71" s="23">
        <v>0</v>
      </c>
      <c r="Q71" s="23">
        <f t="shared" si="1"/>
        <v>-1800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-450</v>
      </c>
      <c r="N72" s="66"/>
      <c r="O72" s="23">
        <v>0</v>
      </c>
      <c r="P72" s="23">
        <v>0</v>
      </c>
      <c r="Q72" s="23">
        <f t="shared" si="1"/>
        <v>-1800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-450</v>
      </c>
      <c r="N73" s="66"/>
      <c r="O73" s="23">
        <v>0</v>
      </c>
      <c r="P73" s="23">
        <v>0</v>
      </c>
      <c r="Q73" s="23">
        <f t="shared" si="1"/>
        <v>-1800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-450</v>
      </c>
      <c r="N74" s="66"/>
      <c r="O74" s="23">
        <v>0</v>
      </c>
      <c r="P74" s="23">
        <v>0</v>
      </c>
      <c r="Q74" s="23">
        <f t="shared" si="1"/>
        <v>-1800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-450</v>
      </c>
      <c r="N75" s="66"/>
      <c r="O75" s="23">
        <v>0</v>
      </c>
      <c r="P75" s="23">
        <v>0</v>
      </c>
      <c r="Q75" s="23">
        <f t="shared" si="1"/>
        <v>-1800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-450</v>
      </c>
      <c r="N76" s="66"/>
      <c r="O76" s="23">
        <v>0</v>
      </c>
      <c r="P76" s="23">
        <v>0</v>
      </c>
      <c r="Q76" s="23">
        <f t="shared" si="1"/>
        <v>-1800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-450</v>
      </c>
      <c r="N77" s="66"/>
      <c r="O77" s="23">
        <v>0</v>
      </c>
      <c r="P77" s="23">
        <v>0</v>
      </c>
      <c r="Q77" s="23">
        <f t="shared" si="1"/>
        <v>-1800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-450</v>
      </c>
      <c r="N78" s="66"/>
      <c r="O78" s="23">
        <v>0</v>
      </c>
      <c r="P78" s="23">
        <v>0</v>
      </c>
      <c r="Q78" s="23">
        <f t="shared" ref="Q78:Q111" si="3">O78-P78+Q77</f>
        <v>-1800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-450</v>
      </c>
      <c r="N79" s="66"/>
      <c r="O79" s="23">
        <v>0</v>
      </c>
      <c r="P79" s="23">
        <v>0</v>
      </c>
      <c r="Q79" s="23">
        <f t="shared" si="3"/>
        <v>-1800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-450</v>
      </c>
      <c r="N80" s="66"/>
      <c r="O80" s="23">
        <v>0</v>
      </c>
      <c r="P80" s="23">
        <v>0</v>
      </c>
      <c r="Q80" s="23">
        <f t="shared" si="3"/>
        <v>-1800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-450</v>
      </c>
      <c r="N81" s="66"/>
      <c r="O81" s="23">
        <v>0</v>
      </c>
      <c r="P81" s="23">
        <v>0</v>
      </c>
      <c r="Q81" s="23">
        <f t="shared" si="3"/>
        <v>-1800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-450</v>
      </c>
      <c r="N82" s="66"/>
      <c r="O82" s="23">
        <v>0</v>
      </c>
      <c r="P82" s="23">
        <v>0</v>
      </c>
      <c r="Q82" s="23">
        <f t="shared" si="3"/>
        <v>-1800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-450</v>
      </c>
      <c r="N83" s="66"/>
      <c r="O83" s="23">
        <v>0</v>
      </c>
      <c r="P83" s="23">
        <v>0</v>
      </c>
      <c r="Q83" s="23">
        <f t="shared" si="3"/>
        <v>-1800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-450</v>
      </c>
      <c r="N84" s="66"/>
      <c r="O84" s="23">
        <v>0</v>
      </c>
      <c r="P84" s="23">
        <v>0</v>
      </c>
      <c r="Q84" s="23">
        <f t="shared" si="3"/>
        <v>-1800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-450</v>
      </c>
      <c r="N85" s="66"/>
      <c r="O85" s="23">
        <v>0</v>
      </c>
      <c r="P85" s="23">
        <v>0</v>
      </c>
      <c r="Q85" s="23">
        <f t="shared" si="3"/>
        <v>-1800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-450</v>
      </c>
      <c r="N86" s="66"/>
      <c r="O86" s="23">
        <v>0</v>
      </c>
      <c r="P86" s="23">
        <v>0</v>
      </c>
      <c r="Q86" s="23">
        <f t="shared" si="3"/>
        <v>-1800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-450</v>
      </c>
      <c r="N87" s="66"/>
      <c r="O87" s="23">
        <v>0</v>
      </c>
      <c r="P87" s="23">
        <v>0</v>
      </c>
      <c r="Q87" s="23">
        <f t="shared" si="3"/>
        <v>-1800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-450</v>
      </c>
      <c r="N88" s="66"/>
      <c r="O88" s="23">
        <v>0</v>
      </c>
      <c r="P88" s="23">
        <v>0</v>
      </c>
      <c r="Q88" s="23">
        <f t="shared" si="3"/>
        <v>-1800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-450</v>
      </c>
      <c r="N89" s="66"/>
      <c r="O89" s="23">
        <v>0</v>
      </c>
      <c r="P89" s="23">
        <v>0</v>
      </c>
      <c r="Q89" s="23">
        <f t="shared" si="3"/>
        <v>-1800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-450</v>
      </c>
      <c r="N90" s="66"/>
      <c r="O90" s="23">
        <v>0</v>
      </c>
      <c r="P90" s="23">
        <v>0</v>
      </c>
      <c r="Q90" s="23">
        <f t="shared" si="3"/>
        <v>-1800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-450</v>
      </c>
      <c r="N91" s="66"/>
      <c r="O91" s="23">
        <v>0</v>
      </c>
      <c r="P91" s="23">
        <v>0</v>
      </c>
      <c r="Q91" s="23">
        <f t="shared" si="3"/>
        <v>-1800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-450</v>
      </c>
      <c r="N92" s="66"/>
      <c r="O92" s="23">
        <v>0</v>
      </c>
      <c r="P92" s="23">
        <v>0</v>
      </c>
      <c r="Q92" s="23">
        <f t="shared" si="3"/>
        <v>-1800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-450</v>
      </c>
      <c r="N93" s="66"/>
      <c r="O93" s="23">
        <v>0</v>
      </c>
      <c r="P93" s="23">
        <v>0</v>
      </c>
      <c r="Q93" s="23">
        <f t="shared" si="3"/>
        <v>-1800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-450</v>
      </c>
      <c r="N94" s="66"/>
      <c r="O94" s="23">
        <v>0</v>
      </c>
      <c r="P94" s="23">
        <v>0</v>
      </c>
      <c r="Q94" s="23">
        <f t="shared" si="3"/>
        <v>-1800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-450</v>
      </c>
      <c r="N95" s="66"/>
      <c r="O95" s="23">
        <v>0</v>
      </c>
      <c r="P95" s="23">
        <v>0</v>
      </c>
      <c r="Q95" s="23">
        <f t="shared" si="3"/>
        <v>-1800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-450</v>
      </c>
      <c r="N96" s="66"/>
      <c r="O96" s="23">
        <v>0</v>
      </c>
      <c r="P96" s="23">
        <v>0</v>
      </c>
      <c r="Q96" s="23">
        <f t="shared" si="3"/>
        <v>-1800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-450</v>
      </c>
      <c r="N97" s="66"/>
      <c r="O97" s="23">
        <v>0</v>
      </c>
      <c r="P97" s="23">
        <v>0</v>
      </c>
      <c r="Q97" s="23">
        <f t="shared" si="3"/>
        <v>-1800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-450</v>
      </c>
      <c r="N98" s="66"/>
      <c r="O98" s="23">
        <v>0</v>
      </c>
      <c r="P98" s="23">
        <v>0</v>
      </c>
      <c r="Q98" s="23">
        <f t="shared" si="3"/>
        <v>-1800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-450</v>
      </c>
      <c r="N99" s="66"/>
      <c r="O99" s="23">
        <v>0</v>
      </c>
      <c r="P99" s="23">
        <v>0</v>
      </c>
      <c r="Q99" s="23">
        <f t="shared" si="3"/>
        <v>-1800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-450</v>
      </c>
      <c r="N100" s="66"/>
      <c r="O100" s="23">
        <v>0</v>
      </c>
      <c r="P100" s="23">
        <v>0</v>
      </c>
      <c r="Q100" s="23">
        <f t="shared" si="3"/>
        <v>-1800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-450</v>
      </c>
      <c r="N101" s="66"/>
      <c r="O101" s="23">
        <v>0</v>
      </c>
      <c r="P101" s="23">
        <v>0</v>
      </c>
      <c r="Q101" s="23">
        <f t="shared" si="3"/>
        <v>-1800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-450</v>
      </c>
      <c r="N102" s="66"/>
      <c r="O102" s="23">
        <v>0</v>
      </c>
      <c r="P102" s="23">
        <v>0</v>
      </c>
      <c r="Q102" s="23">
        <f t="shared" si="3"/>
        <v>-1800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-450</v>
      </c>
      <c r="N103" s="66"/>
      <c r="O103" s="23">
        <v>0</v>
      </c>
      <c r="P103" s="23">
        <v>0</v>
      </c>
      <c r="Q103" s="23">
        <f t="shared" si="3"/>
        <v>-1800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-450</v>
      </c>
      <c r="N104" s="66"/>
      <c r="O104" s="23">
        <v>0</v>
      </c>
      <c r="P104" s="23">
        <v>0</v>
      </c>
      <c r="Q104" s="23">
        <f t="shared" si="3"/>
        <v>-1800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-450</v>
      </c>
      <c r="N105" s="66"/>
      <c r="O105" s="23">
        <v>0</v>
      </c>
      <c r="P105" s="23">
        <v>0</v>
      </c>
      <c r="Q105" s="23">
        <f t="shared" si="3"/>
        <v>-1800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-450</v>
      </c>
      <c r="N106" s="66"/>
      <c r="O106" s="23">
        <v>0</v>
      </c>
      <c r="P106" s="23">
        <v>0</v>
      </c>
      <c r="Q106" s="23">
        <f t="shared" si="3"/>
        <v>-1800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-450</v>
      </c>
      <c r="N107" s="66"/>
      <c r="O107" s="23">
        <v>0</v>
      </c>
      <c r="P107" s="23">
        <v>0</v>
      </c>
      <c r="Q107" s="23">
        <f t="shared" si="3"/>
        <v>-1800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-450</v>
      </c>
      <c r="N108" s="66"/>
      <c r="O108" s="23">
        <v>0</v>
      </c>
      <c r="P108" s="23">
        <v>0</v>
      </c>
      <c r="Q108" s="23">
        <f t="shared" si="3"/>
        <v>-1800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-450</v>
      </c>
      <c r="N109" s="66"/>
      <c r="O109" s="23">
        <v>0</v>
      </c>
      <c r="P109" s="23">
        <v>0</v>
      </c>
      <c r="Q109" s="23">
        <f t="shared" si="3"/>
        <v>-1800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-450</v>
      </c>
      <c r="N110" s="66"/>
      <c r="O110" s="23">
        <v>0</v>
      </c>
      <c r="P110" s="23">
        <v>0</v>
      </c>
      <c r="Q110" s="23">
        <f t="shared" si="3"/>
        <v>-1800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-450</v>
      </c>
      <c r="N111" s="66"/>
      <c r="O111" s="23">
        <v>0</v>
      </c>
      <c r="P111" s="23">
        <v>0</v>
      </c>
      <c r="Q111" s="23">
        <f t="shared" si="3"/>
        <v>-1800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DF9EB1E9-719E-430B-BCB9-5A2EF4DE631D}"/>
  </hyperlinks>
  <pageMargins left="0" right="0" top="0" bottom="0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EB06-96E5-42B1-A3DB-5D407F41B427}">
  <sheetPr>
    <tabColor theme="4" tint="0.59999389629810485"/>
  </sheetPr>
  <dimension ref="A1:Q111"/>
  <sheetViews>
    <sheetView rightToLeft="1" zoomScale="80" zoomScaleNormal="80" workbookViewId="0">
      <pane ySplit="11" topLeftCell="A12" activePane="bottomLeft" state="frozen"/>
      <selection activeCell="A8" sqref="A8:B9"/>
      <selection pane="bottomLeft" activeCell="C25" sqref="C25:J25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330</v>
      </c>
      <c r="D2" s="2" t="s">
        <v>6</v>
      </c>
      <c r="E2" s="7" t="s">
        <v>303</v>
      </c>
      <c r="F2" s="8"/>
      <c r="G2" s="2" t="s">
        <v>3</v>
      </c>
      <c r="H2" s="6" t="s">
        <v>9</v>
      </c>
      <c r="I2" s="9"/>
      <c r="J2" s="120" t="s">
        <v>4</v>
      </c>
      <c r="K2" s="151" t="s">
        <v>368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2224029344</v>
      </c>
      <c r="D4" s="2" t="s">
        <v>304</v>
      </c>
      <c r="E4" s="6"/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331</v>
      </c>
      <c r="D6" s="2" t="s">
        <v>8</v>
      </c>
      <c r="E6" s="26">
        <v>800</v>
      </c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4050</v>
      </c>
      <c r="L8" s="125">
        <f>SUM(L12:L111)</f>
        <v>4050</v>
      </c>
      <c r="M8" s="127">
        <f>K8-L8</f>
        <v>0</v>
      </c>
      <c r="N8" s="66"/>
      <c r="O8" s="143">
        <f>SUM(O12:O111)</f>
        <v>3000</v>
      </c>
      <c r="P8" s="143">
        <f>SUM(P12:P111)</f>
        <v>7600</v>
      </c>
      <c r="Q8" s="143">
        <f>O8-P8</f>
        <v>-4600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371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44908</v>
      </c>
      <c r="C13" s="136" t="s">
        <v>332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50</v>
      </c>
      <c r="M13" s="23">
        <f>K13-L13+M12</f>
        <v>-50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333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-50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369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-50</v>
      </c>
      <c r="N15" s="66"/>
      <c r="O15" s="23">
        <v>0</v>
      </c>
      <c r="P15" s="23">
        <f>250*12</f>
        <v>3000</v>
      </c>
      <c r="Q15" s="23">
        <f t="shared" si="1"/>
        <v>-3000</v>
      </c>
    </row>
    <row r="16" spans="1:17" ht="21" customHeight="1" x14ac:dyDescent="0.25">
      <c r="A16" s="14">
        <v>5</v>
      </c>
      <c r="B16" s="24"/>
      <c r="C16" s="136" t="s">
        <v>370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-50</v>
      </c>
      <c r="N16" s="66"/>
      <c r="O16" s="23">
        <v>0</v>
      </c>
      <c r="P16" s="23">
        <f>250*4</f>
        <v>1000</v>
      </c>
      <c r="Q16" s="23">
        <f t="shared" si="1"/>
        <v>-4000</v>
      </c>
    </row>
    <row r="17" spans="1:17" ht="21" customHeight="1" x14ac:dyDescent="0.25">
      <c r="A17" s="14">
        <v>6</v>
      </c>
      <c r="B17" s="24"/>
      <c r="C17" s="136" t="s">
        <v>372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-50</v>
      </c>
      <c r="N17" s="66"/>
      <c r="O17" s="23">
        <v>0</v>
      </c>
      <c r="P17" s="23">
        <f>400*9</f>
        <v>3600</v>
      </c>
      <c r="Q17" s="23">
        <f t="shared" si="1"/>
        <v>-7600</v>
      </c>
    </row>
    <row r="18" spans="1:17" ht="21" customHeight="1" x14ac:dyDescent="0.25">
      <c r="A18" s="14">
        <v>7</v>
      </c>
      <c r="B18" s="24">
        <v>45091</v>
      </c>
      <c r="C18" s="136" t="s">
        <v>381</v>
      </c>
      <c r="D18" s="136"/>
      <c r="E18" s="136"/>
      <c r="F18" s="136"/>
      <c r="G18" s="136"/>
      <c r="H18" s="136"/>
      <c r="I18" s="136"/>
      <c r="J18" s="136"/>
      <c r="K18" s="23">
        <v>50</v>
      </c>
      <c r="L18" s="23">
        <v>0</v>
      </c>
      <c r="M18" s="23">
        <f t="shared" si="0"/>
        <v>0</v>
      </c>
      <c r="N18" s="66"/>
      <c r="O18" s="23">
        <v>3000</v>
      </c>
      <c r="P18" s="23">
        <v>0</v>
      </c>
      <c r="Q18" s="23">
        <f t="shared" si="1"/>
        <v>-4600</v>
      </c>
    </row>
    <row r="19" spans="1:17" ht="21" customHeight="1" x14ac:dyDescent="0.25">
      <c r="A19" s="14">
        <v>8</v>
      </c>
      <c r="B19" s="24">
        <v>45091</v>
      </c>
      <c r="C19" s="136" t="s">
        <v>447</v>
      </c>
      <c r="D19" s="136"/>
      <c r="E19" s="136"/>
      <c r="F19" s="136"/>
      <c r="G19" s="136"/>
      <c r="H19" s="136"/>
      <c r="I19" s="136"/>
      <c r="J19" s="136"/>
      <c r="K19" s="23">
        <v>4000</v>
      </c>
      <c r="L19" s="23">
        <v>0</v>
      </c>
      <c r="M19" s="23">
        <f t="shared" si="0"/>
        <v>4000</v>
      </c>
      <c r="N19" s="66"/>
      <c r="O19" s="23">
        <v>0</v>
      </c>
      <c r="P19" s="23">
        <v>0</v>
      </c>
      <c r="Q19" s="23">
        <f t="shared" si="1"/>
        <v>-4600</v>
      </c>
    </row>
    <row r="20" spans="1:17" ht="21" customHeight="1" x14ac:dyDescent="0.25">
      <c r="A20" s="14">
        <v>9</v>
      </c>
      <c r="B20" s="24">
        <v>45179</v>
      </c>
      <c r="C20" s="136" t="s">
        <v>449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2400</v>
      </c>
      <c r="M20" s="23">
        <f t="shared" si="0"/>
        <v>1600</v>
      </c>
      <c r="N20" s="66"/>
      <c r="O20" s="23">
        <v>0</v>
      </c>
      <c r="P20" s="23">
        <v>0</v>
      </c>
      <c r="Q20" s="23">
        <f t="shared" si="1"/>
        <v>-4600</v>
      </c>
    </row>
    <row r="21" spans="1:17" ht="21" customHeight="1" x14ac:dyDescent="0.25">
      <c r="A21" s="14">
        <v>10</v>
      </c>
      <c r="B21" s="24"/>
      <c r="C21" s="136" t="s">
        <v>448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1600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-4600</v>
      </c>
    </row>
    <row r="22" spans="1:17" ht="41.4" customHeight="1" x14ac:dyDescent="0.25">
      <c r="A22" s="14">
        <v>11</v>
      </c>
      <c r="B22" s="24">
        <v>45792</v>
      </c>
      <c r="C22" s="137" t="s">
        <v>927</v>
      </c>
      <c r="D22" s="137"/>
      <c r="E22" s="137"/>
      <c r="F22" s="137"/>
      <c r="G22" s="137"/>
      <c r="H22" s="137"/>
      <c r="I22" s="137"/>
      <c r="J22" s="137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-4600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-4600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-4600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A9BBC2D5-5D3D-42E3-B25C-AC193657A450}"/>
  </hyperlinks>
  <pageMargins left="0" right="0" top="0" bottom="0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448B-DF8D-4099-9E3A-8E902279B878}">
  <sheetPr>
    <tabColor theme="4" tint="0.59999389629810485"/>
  </sheetPr>
  <dimension ref="A1:Q111"/>
  <sheetViews>
    <sheetView rightToLeft="1" zoomScale="80" zoomScaleNormal="80" workbookViewId="0">
      <pane ySplit="11" topLeftCell="A13" activePane="bottomLeft" state="frozen"/>
      <selection activeCell="A8" sqref="A8:B9"/>
      <selection pane="bottomLeft"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8" t="s">
        <v>377</v>
      </c>
      <c r="D2" s="2" t="s">
        <v>6</v>
      </c>
      <c r="E2" s="7" t="s">
        <v>378</v>
      </c>
      <c r="F2" s="8"/>
      <c r="G2" s="2" t="s">
        <v>3</v>
      </c>
      <c r="H2" s="6" t="s">
        <v>9</v>
      </c>
      <c r="I2" s="9"/>
      <c r="J2" s="120" t="s">
        <v>4</v>
      </c>
      <c r="K2" s="151"/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0.25" customHeight="1" thickBot="1" x14ac:dyDescent="0.3">
      <c r="A4" s="2" t="s">
        <v>1</v>
      </c>
      <c r="B4" s="2">
        <v>2270193812</v>
      </c>
      <c r="D4" s="2" t="s">
        <v>304</v>
      </c>
      <c r="E4" s="6"/>
      <c r="F4" s="9"/>
      <c r="G4" s="2" t="s">
        <v>5</v>
      </c>
      <c r="H4" s="6" t="s">
        <v>478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7233</v>
      </c>
      <c r="D6" s="2" t="s">
        <v>8</v>
      </c>
      <c r="E6" s="26">
        <v>400</v>
      </c>
      <c r="F6" s="9"/>
      <c r="G6" s="4" t="s">
        <v>14</v>
      </c>
      <c r="H6" s="41">
        <v>45870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67500</v>
      </c>
      <c r="L8" s="125">
        <f>SUM(L12:L111)</f>
        <v>67500</v>
      </c>
      <c r="M8" s="127">
        <f>K8-L8</f>
        <v>0</v>
      </c>
      <c r="N8" s="66"/>
      <c r="O8" s="143">
        <f>SUM(O12:O111)</f>
        <v>9600</v>
      </c>
      <c r="P8" s="143">
        <f>SUM(P12:P111)</f>
        <v>14400</v>
      </c>
      <c r="Q8" s="143">
        <f>O8-P8</f>
        <v>-4800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45074</v>
      </c>
      <c r="C12" s="136" t="s">
        <v>379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48000</v>
      </c>
      <c r="M12" s="23">
        <f>K12-L12</f>
        <v>-48000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45074</v>
      </c>
      <c r="C13" s="136" t="s">
        <v>888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-48000</v>
      </c>
      <c r="N13" s="66"/>
      <c r="O13" s="23">
        <v>0</v>
      </c>
      <c r="P13" s="23">
        <f>400*12</f>
        <v>4800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45094</v>
      </c>
      <c r="C14" s="136" t="s">
        <v>380</v>
      </c>
      <c r="D14" s="136"/>
      <c r="E14" s="136"/>
      <c r="F14" s="136"/>
      <c r="G14" s="136"/>
      <c r="H14" s="136"/>
      <c r="I14" s="136"/>
      <c r="J14" s="136"/>
      <c r="K14" s="23">
        <v>20900</v>
      </c>
      <c r="L14" s="23">
        <v>0</v>
      </c>
      <c r="M14" s="23">
        <f t="shared" ref="M14:M77" si="0">K14-L14+M13</f>
        <v>-27100</v>
      </c>
      <c r="N14" s="66"/>
      <c r="O14" s="23">
        <v>0</v>
      </c>
      <c r="P14" s="23">
        <v>0</v>
      </c>
      <c r="Q14" s="23">
        <f t="shared" ref="Q14:Q77" si="1">O14-P14+Q13</f>
        <v>-4800</v>
      </c>
    </row>
    <row r="15" spans="1:17" ht="21" customHeight="1" x14ac:dyDescent="0.25">
      <c r="A15" s="14">
        <v>4</v>
      </c>
      <c r="B15" s="24">
        <v>45112</v>
      </c>
      <c r="C15" s="136" t="s">
        <v>419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3000</v>
      </c>
      <c r="M15" s="23">
        <f t="shared" si="0"/>
        <v>-30100</v>
      </c>
      <c r="N15" s="66"/>
      <c r="O15" s="23">
        <v>0</v>
      </c>
      <c r="P15" s="23">
        <v>0</v>
      </c>
      <c r="Q15" s="23">
        <f t="shared" si="1"/>
        <v>-4800</v>
      </c>
    </row>
    <row r="16" spans="1:17" ht="21" customHeight="1" x14ac:dyDescent="0.25">
      <c r="A16" s="14">
        <v>5</v>
      </c>
      <c r="B16" s="24">
        <v>45124</v>
      </c>
      <c r="C16" s="136" t="s">
        <v>426</v>
      </c>
      <c r="D16" s="136"/>
      <c r="E16" s="136"/>
      <c r="F16" s="136"/>
      <c r="G16" s="136"/>
      <c r="H16" s="136"/>
      <c r="I16" s="136"/>
      <c r="J16" s="136"/>
      <c r="K16" s="23">
        <v>8400</v>
      </c>
      <c r="L16" s="23">
        <v>0</v>
      </c>
      <c r="M16" s="23">
        <f t="shared" si="0"/>
        <v>-21700</v>
      </c>
      <c r="N16" s="66"/>
      <c r="O16" s="23">
        <v>0</v>
      </c>
      <c r="P16" s="23">
        <v>0</v>
      </c>
      <c r="Q16" s="23">
        <f t="shared" si="1"/>
        <v>-4800</v>
      </c>
    </row>
    <row r="17" spans="1:17" ht="21" customHeight="1" x14ac:dyDescent="0.25">
      <c r="A17" s="14">
        <v>6</v>
      </c>
      <c r="B17" s="24">
        <v>45140</v>
      </c>
      <c r="C17" s="136" t="s">
        <v>425</v>
      </c>
      <c r="D17" s="136"/>
      <c r="E17" s="136"/>
      <c r="F17" s="136"/>
      <c r="G17" s="136"/>
      <c r="H17" s="136"/>
      <c r="I17" s="136"/>
      <c r="J17" s="136"/>
      <c r="K17" s="23">
        <v>6700</v>
      </c>
      <c r="L17" s="23">
        <v>0</v>
      </c>
      <c r="M17" s="23">
        <f t="shared" si="0"/>
        <v>-15000</v>
      </c>
      <c r="N17" s="66"/>
      <c r="O17" s="23">
        <v>0</v>
      </c>
      <c r="P17" s="23">
        <v>0</v>
      </c>
      <c r="Q17" s="23">
        <f t="shared" si="1"/>
        <v>-4800</v>
      </c>
    </row>
    <row r="18" spans="1:17" ht="21" customHeight="1" x14ac:dyDescent="0.25">
      <c r="A18" s="14">
        <v>7</v>
      </c>
      <c r="B18" s="24">
        <v>45154</v>
      </c>
      <c r="C18" s="136" t="s">
        <v>431</v>
      </c>
      <c r="D18" s="136"/>
      <c r="E18" s="136"/>
      <c r="F18" s="136"/>
      <c r="G18" s="136"/>
      <c r="H18" s="136"/>
      <c r="I18" s="136"/>
      <c r="J18" s="136"/>
      <c r="K18" s="23">
        <v>13600</v>
      </c>
      <c r="L18" s="23">
        <v>0</v>
      </c>
      <c r="M18" s="23">
        <f t="shared" si="0"/>
        <v>-1400</v>
      </c>
      <c r="N18" s="66"/>
      <c r="O18" s="23">
        <v>0</v>
      </c>
      <c r="P18" s="23">
        <v>0</v>
      </c>
      <c r="Q18" s="23">
        <f t="shared" si="1"/>
        <v>-4800</v>
      </c>
    </row>
    <row r="19" spans="1:17" ht="21" customHeight="1" x14ac:dyDescent="0.25">
      <c r="A19" s="14">
        <v>8</v>
      </c>
      <c r="B19" s="24">
        <v>45182</v>
      </c>
      <c r="C19" s="136" t="s">
        <v>450</v>
      </c>
      <c r="D19" s="136"/>
      <c r="E19" s="136"/>
      <c r="F19" s="136"/>
      <c r="G19" s="136"/>
      <c r="H19" s="136"/>
      <c r="I19" s="136"/>
      <c r="J19" s="136"/>
      <c r="K19" s="23">
        <v>17900</v>
      </c>
      <c r="L19" s="23">
        <v>0</v>
      </c>
      <c r="M19" s="23">
        <f t="shared" si="0"/>
        <v>16500</v>
      </c>
      <c r="N19" s="66"/>
      <c r="O19" s="23">
        <v>0</v>
      </c>
      <c r="P19" s="23">
        <v>0</v>
      </c>
      <c r="Q19" s="23">
        <f t="shared" si="1"/>
        <v>-4800</v>
      </c>
    </row>
    <row r="20" spans="1:17" ht="21" customHeight="1" x14ac:dyDescent="0.25">
      <c r="A20" s="14">
        <v>9</v>
      </c>
      <c r="B20" s="24">
        <v>45182</v>
      </c>
      <c r="C20" s="136" t="s">
        <v>451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16500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-4800</v>
      </c>
    </row>
    <row r="21" spans="1:17" ht="21" customHeight="1" x14ac:dyDescent="0.25">
      <c r="A21" s="14">
        <v>10</v>
      </c>
      <c r="B21" s="24"/>
      <c r="C21" s="136" t="s">
        <v>889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f>12*400</f>
        <v>4800</v>
      </c>
      <c r="Q21" s="23">
        <f t="shared" si="1"/>
        <v>-9600</v>
      </c>
    </row>
    <row r="22" spans="1:17" ht="21" customHeight="1" x14ac:dyDescent="0.25">
      <c r="A22" s="14">
        <v>11</v>
      </c>
      <c r="B22" s="24">
        <v>45556</v>
      </c>
      <c r="C22" s="136" t="s">
        <v>890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4800</v>
      </c>
      <c r="P22" s="23">
        <v>0</v>
      </c>
      <c r="Q22" s="23">
        <f t="shared" si="1"/>
        <v>-4800</v>
      </c>
    </row>
    <row r="23" spans="1:17" ht="21" customHeight="1" x14ac:dyDescent="0.25">
      <c r="A23" s="14">
        <v>12</v>
      </c>
      <c r="B23" s="24">
        <v>45788</v>
      </c>
      <c r="C23" s="136" t="s">
        <v>973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2400</v>
      </c>
      <c r="P23" s="23">
        <v>0</v>
      </c>
      <c r="Q23" s="23">
        <f t="shared" si="1"/>
        <v>-2400</v>
      </c>
    </row>
    <row r="24" spans="1:17" ht="21" customHeight="1" x14ac:dyDescent="0.25">
      <c r="A24" s="14">
        <v>13</v>
      </c>
      <c r="B24" s="24">
        <v>45839</v>
      </c>
      <c r="C24" s="136" t="s">
        <v>974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4800</v>
      </c>
      <c r="Q24" s="23">
        <f t="shared" si="1"/>
        <v>-7200</v>
      </c>
    </row>
    <row r="25" spans="1:17" ht="29.4" customHeight="1" x14ac:dyDescent="0.25">
      <c r="A25" s="14">
        <v>14</v>
      </c>
      <c r="B25" s="24">
        <v>45879</v>
      </c>
      <c r="C25" s="137" t="s">
        <v>986</v>
      </c>
      <c r="D25" s="137"/>
      <c r="E25" s="137"/>
      <c r="F25" s="137"/>
      <c r="G25" s="137"/>
      <c r="H25" s="137"/>
      <c r="I25" s="137"/>
      <c r="J25" s="137"/>
      <c r="K25" s="23">
        <v>0</v>
      </c>
      <c r="L25" s="23">
        <v>0</v>
      </c>
      <c r="M25" s="23">
        <f t="shared" si="0"/>
        <v>0</v>
      </c>
      <c r="N25" s="66"/>
      <c r="O25" s="23">
        <v>2400</v>
      </c>
      <c r="P25" s="23">
        <v>0</v>
      </c>
      <c r="Q25" s="23">
        <f t="shared" si="1"/>
        <v>-4800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-4800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-4800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-4800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-4800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-4800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-4800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-4800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-4800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-4800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-4800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-4800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-4800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-4800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-4800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-4800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-4800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-4800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-4800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-4800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-4800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-4800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-4800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-4800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-4800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-4800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-4800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-4800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-4800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-4800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-4800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-4800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-4800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-4800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-4800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-4800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-4800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-4800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-4800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-4800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-4800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-4800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-4800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-4800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-4800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-4800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-4800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-4800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-4800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-4800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-4800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-4800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-4800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-4800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-4800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-4800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-4800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-4800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-4800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-4800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-4800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-4800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-4800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-4800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-4800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-4800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-4800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-4800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-4800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-4800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-4800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-4800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-4800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-4800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-4800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-4800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-4800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-4800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-4800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-4800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-4800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-4800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-4800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-4800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-4800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-4800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-4800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C3C2C22A-CADD-4A03-AE40-4FE72E9041B0}"/>
  </hyperlinks>
  <pageMargins left="0" right="0" top="0" bottom="0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2C25-2229-4044-9B99-29DF1E7DCAF5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442</v>
      </c>
      <c r="D2" s="2" t="s">
        <v>6</v>
      </c>
      <c r="E2" s="7" t="s">
        <v>706</v>
      </c>
      <c r="F2" s="8"/>
      <c r="G2" s="2" t="s">
        <v>3</v>
      </c>
      <c r="H2" s="6"/>
      <c r="I2" s="9"/>
      <c r="J2" s="120" t="s">
        <v>4</v>
      </c>
      <c r="K2" s="151" t="s">
        <v>284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304</v>
      </c>
      <c r="E4" s="6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6123</v>
      </c>
      <c r="D6" s="2" t="s">
        <v>8</v>
      </c>
      <c r="E6" s="26">
        <v>400</v>
      </c>
      <c r="F6" s="9"/>
      <c r="G6" s="4" t="s">
        <v>14</v>
      </c>
      <c r="H6" s="41">
        <v>45853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150</v>
      </c>
      <c r="L8" s="125">
        <f>SUM(L12:L111)</f>
        <v>150</v>
      </c>
      <c r="M8" s="127">
        <f>K8-L8</f>
        <v>0</v>
      </c>
      <c r="N8" s="66"/>
      <c r="O8" s="143">
        <f>SUM(O12:O111)</f>
        <v>10250</v>
      </c>
      <c r="P8" s="143">
        <f>SUM(P12:P111)</f>
        <v>14400</v>
      </c>
      <c r="Q8" s="143">
        <f>O8-P8</f>
        <v>-4150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45078</v>
      </c>
      <c r="C12" s="136" t="s">
        <v>441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45078</v>
      </c>
      <c r="C13" s="136" t="s">
        <v>443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12*400</f>
        <v>4800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45434</v>
      </c>
      <c r="C14" s="136" t="s">
        <v>578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2250</v>
      </c>
      <c r="P14" s="23">
        <v>0</v>
      </c>
      <c r="Q14" s="23">
        <f t="shared" ref="Q14:Q77" si="1">O14-P14+Q13</f>
        <v>-2550</v>
      </c>
    </row>
    <row r="15" spans="1:17" ht="21" customHeight="1" x14ac:dyDescent="0.25">
      <c r="A15" s="14">
        <v>4</v>
      </c>
      <c r="B15" s="24">
        <v>45658</v>
      </c>
      <c r="C15" s="136" t="s">
        <v>796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4800</v>
      </c>
      <c r="Q15" s="23">
        <f t="shared" si="1"/>
        <v>-7350</v>
      </c>
    </row>
    <row r="16" spans="1:17" ht="21" customHeight="1" x14ac:dyDescent="0.25">
      <c r="A16" s="14">
        <v>5</v>
      </c>
      <c r="B16" s="24">
        <v>45676</v>
      </c>
      <c r="C16" s="136" t="s">
        <v>795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2000</v>
      </c>
      <c r="P16" s="23">
        <v>0</v>
      </c>
      <c r="Q16" s="23">
        <f t="shared" si="1"/>
        <v>-5350</v>
      </c>
    </row>
    <row r="17" spans="1:17" ht="21" customHeight="1" x14ac:dyDescent="0.25">
      <c r="A17" s="14">
        <v>6</v>
      </c>
      <c r="B17" s="24">
        <v>45738</v>
      </c>
      <c r="C17" s="136" t="s">
        <v>846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1000</v>
      </c>
      <c r="P17" s="23">
        <v>0</v>
      </c>
      <c r="Q17" s="23">
        <f t="shared" si="1"/>
        <v>-4350</v>
      </c>
    </row>
    <row r="18" spans="1:17" ht="21" customHeight="1" x14ac:dyDescent="0.25">
      <c r="A18" s="14">
        <v>7</v>
      </c>
      <c r="B18" s="24">
        <v>45778</v>
      </c>
      <c r="C18" s="136" t="s">
        <v>1027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4800</v>
      </c>
      <c r="Q18" s="23">
        <f t="shared" si="1"/>
        <v>-9150</v>
      </c>
    </row>
    <row r="19" spans="1:17" ht="21" customHeight="1" x14ac:dyDescent="0.25">
      <c r="A19" s="14">
        <v>8</v>
      </c>
      <c r="B19" s="24">
        <v>45854</v>
      </c>
      <c r="C19" s="136" t="s">
        <v>945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2000</v>
      </c>
      <c r="P19" s="23">
        <v>0</v>
      </c>
      <c r="Q19" s="23">
        <f t="shared" si="1"/>
        <v>-7150</v>
      </c>
    </row>
    <row r="20" spans="1:17" ht="21" customHeight="1" x14ac:dyDescent="0.25">
      <c r="A20" s="14">
        <v>9</v>
      </c>
      <c r="B20" s="24">
        <v>45916</v>
      </c>
      <c r="C20" s="136" t="s">
        <v>1026</v>
      </c>
      <c r="D20" s="136"/>
      <c r="E20" s="136"/>
      <c r="F20" s="136"/>
      <c r="G20" s="136"/>
      <c r="H20" s="136"/>
      <c r="I20" s="136"/>
      <c r="J20" s="136"/>
      <c r="K20" s="23">
        <v>150</v>
      </c>
      <c r="L20" s="23">
        <v>150</v>
      </c>
      <c r="M20" s="23">
        <f t="shared" si="0"/>
        <v>0</v>
      </c>
      <c r="N20" s="66"/>
      <c r="O20" s="23">
        <v>3000</v>
      </c>
      <c r="P20" s="23">
        <v>0</v>
      </c>
      <c r="Q20" s="23">
        <f t="shared" si="1"/>
        <v>-4150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-4150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-4150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-4150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-4150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-4150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-4150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-4150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-4150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-4150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-4150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-4150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-4150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-4150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-4150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-4150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-4150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-4150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-4150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-4150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-4150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-4150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-4150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-4150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-4150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-4150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-4150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-4150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-4150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-4150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-4150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-4150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-4150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-4150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-4150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-4150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-4150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-4150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-4150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-4150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-4150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-4150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-4150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-4150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-4150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-4150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-4150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-4150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-4150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-4150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-4150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-4150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-4150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-4150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-4150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-4150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-4150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-4150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-4150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-4150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-4150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-4150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-4150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-4150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-4150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-4150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-4150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-4150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-4150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-4150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-4150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-4150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-4150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-4150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-4150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-4150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-4150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-4150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-4150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-4150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-4150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-4150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-4150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-4150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-4150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-4150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-4150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-4150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-4150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-4150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-4150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-4150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091B9F02-91D1-4D87-BA57-E44DA1C68803}"/>
  </hyperlinks>
  <pageMargins left="0" right="0" top="0" bottom="0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DE8A-5A12-47FC-9CDC-118496CE596C}">
  <sheetPr>
    <tabColor theme="4" tint="0.59999389629810485"/>
  </sheetPr>
  <dimension ref="A1:Q111"/>
  <sheetViews>
    <sheetView rightToLeft="1" workbookViewId="0">
      <selection activeCell="C17" sqref="C17:J17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469</v>
      </c>
      <c r="D2" s="2" t="s">
        <v>6</v>
      </c>
      <c r="E2" s="7" t="s">
        <v>470</v>
      </c>
      <c r="F2" s="8"/>
      <c r="G2" s="2" t="s">
        <v>3</v>
      </c>
      <c r="H2" s="6"/>
      <c r="I2" s="9"/>
      <c r="J2" s="120" t="s">
        <v>4</v>
      </c>
      <c r="K2" s="151" t="s">
        <v>468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2542591397</v>
      </c>
      <c r="D4" s="2" t="s">
        <v>304</v>
      </c>
      <c r="E4" s="6"/>
      <c r="F4" s="9"/>
      <c r="G4" s="2" t="s">
        <v>5</v>
      </c>
      <c r="H4" s="6" t="s">
        <v>476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221</v>
      </c>
      <c r="D6" s="2" t="s">
        <v>8</v>
      </c>
      <c r="E6" s="26">
        <v>250</v>
      </c>
      <c r="F6" s="9"/>
      <c r="G6" s="4" t="s">
        <v>14</v>
      </c>
      <c r="H6" s="21">
        <v>45450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5750</v>
      </c>
      <c r="P8" s="143">
        <f>SUM(P12:P111)</f>
        <v>5750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45097</v>
      </c>
      <c r="C12" s="136" t="s">
        <v>471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45097</v>
      </c>
      <c r="C13" s="136" t="s">
        <v>472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250*12</f>
        <v>3000</v>
      </c>
      <c r="Q13" s="23">
        <f>O13-P13+Q12</f>
        <v>-3000</v>
      </c>
    </row>
    <row r="14" spans="1:17" ht="21" customHeight="1" x14ac:dyDescent="0.25">
      <c r="A14" s="14">
        <v>3</v>
      </c>
      <c r="B14" s="24">
        <v>45427</v>
      </c>
      <c r="C14" s="136" t="s">
        <v>635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3000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45778</v>
      </c>
      <c r="C15" s="136" t="s">
        <v>882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2750</v>
      </c>
      <c r="Q15" s="23">
        <f t="shared" si="1"/>
        <v>-2750</v>
      </c>
    </row>
    <row r="16" spans="1:17" ht="21" customHeight="1" x14ac:dyDescent="0.25">
      <c r="A16" s="14">
        <v>5</v>
      </c>
      <c r="B16" s="24">
        <v>45785</v>
      </c>
      <c r="C16" s="136" t="s">
        <v>883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2750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92" t="s">
        <v>884</v>
      </c>
      <c r="D17" s="192"/>
      <c r="E17" s="192"/>
      <c r="F17" s="192"/>
      <c r="G17" s="192"/>
      <c r="H17" s="192"/>
      <c r="I17" s="192"/>
      <c r="J17" s="192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4183110C-B780-4476-A7C3-676C6722124C}"/>
  </hyperlinks>
  <pageMargins left="0" right="0" top="0" bottom="0" header="0" footer="0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4C19-32A4-4A2A-B79E-0F1EE8FF0DA0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473</v>
      </c>
      <c r="D2" s="2" t="s">
        <v>6</v>
      </c>
      <c r="E2" s="7" t="s">
        <v>474</v>
      </c>
      <c r="F2" s="8"/>
      <c r="G2" s="2" t="s">
        <v>3</v>
      </c>
      <c r="H2" s="6"/>
      <c r="I2" s="9"/>
      <c r="J2" s="120" t="s">
        <v>4</v>
      </c>
      <c r="K2" s="151" t="s">
        <v>468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2543333583</v>
      </c>
      <c r="D4" s="2" t="s">
        <v>304</v>
      </c>
      <c r="E4" s="6"/>
      <c r="F4" s="9"/>
      <c r="G4" s="2" t="s">
        <v>5</v>
      </c>
      <c r="H4" s="6" t="s">
        <v>476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221</v>
      </c>
      <c r="D6" s="2" t="s">
        <v>8</v>
      </c>
      <c r="E6" s="26">
        <v>250</v>
      </c>
      <c r="F6" s="9"/>
      <c r="G6" s="4" t="s">
        <v>14</v>
      </c>
      <c r="H6" s="21">
        <v>45450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3000</v>
      </c>
      <c r="P8" s="143">
        <f>SUM(P12:P111)</f>
        <v>6000</v>
      </c>
      <c r="Q8" s="143">
        <f>O8-P8</f>
        <v>-3000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45082</v>
      </c>
      <c r="C12" s="136" t="s">
        <v>475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45082</v>
      </c>
      <c r="C13" s="136" t="s">
        <v>472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250*12</f>
        <v>3000</v>
      </c>
      <c r="Q13" s="23">
        <f>O13-P13+Q12</f>
        <v>-3000</v>
      </c>
    </row>
    <row r="14" spans="1:17" ht="21" customHeight="1" x14ac:dyDescent="0.25">
      <c r="A14" s="14">
        <v>3</v>
      </c>
      <c r="B14" s="24">
        <v>45403</v>
      </c>
      <c r="C14" s="133" t="s">
        <v>635</v>
      </c>
      <c r="D14" s="134"/>
      <c r="E14" s="134"/>
      <c r="F14" s="134"/>
      <c r="G14" s="134"/>
      <c r="H14" s="134"/>
      <c r="I14" s="134"/>
      <c r="J14" s="135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3000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636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f>250*12</f>
        <v>3000</v>
      </c>
      <c r="Q15" s="23">
        <f t="shared" si="1"/>
        <v>-3000</v>
      </c>
    </row>
    <row r="16" spans="1:17" ht="21" customHeight="1" x14ac:dyDescent="0.25">
      <c r="A16" s="14">
        <v>5</v>
      </c>
      <c r="B16" s="24"/>
      <c r="C16" s="192" t="s">
        <v>885</v>
      </c>
      <c r="D16" s="192"/>
      <c r="E16" s="192"/>
      <c r="F16" s="192"/>
      <c r="G16" s="192"/>
      <c r="H16" s="192"/>
      <c r="I16" s="192"/>
      <c r="J16" s="192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-3000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-3000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-3000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-3000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-3000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-3000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-3000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-3000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-3000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-3000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-3000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-3000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-3000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-3000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-3000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-3000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-3000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-3000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-3000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-3000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-3000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-3000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-3000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-3000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-3000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-3000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-3000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-3000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-3000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-3000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-3000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-3000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-3000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-3000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-3000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-3000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-3000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-3000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-3000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-3000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-3000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-3000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-3000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-3000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-3000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-3000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-3000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-3000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-3000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-3000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-3000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-3000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-3000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-3000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-3000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-3000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-3000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-3000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-3000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-3000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-3000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-3000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-3000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-3000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-3000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-3000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-3000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-3000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-3000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-3000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-3000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-3000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-3000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-3000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-3000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-3000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-3000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-3000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-3000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-3000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-3000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-3000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-3000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-3000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-3000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-3000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-3000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-3000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-3000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-3000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-3000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-3000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-3000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-3000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-3000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-3000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CC482F92-01FD-49F7-8BCE-0860FD57C138}"/>
  </hyperlinks>
  <pageMargins left="0" right="0" top="0" bottom="0" header="0" footer="0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293E-822D-459F-B1E8-922B4542E0C9}">
  <sheetPr>
    <tabColor theme="4" tint="0.59999389629810485"/>
  </sheetPr>
  <dimension ref="A1:Q111"/>
  <sheetViews>
    <sheetView rightToLeft="1" zoomScaleNormal="100" workbookViewId="0">
      <selection activeCell="C18" sqref="C18:J18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476</v>
      </c>
      <c r="D2" s="2" t="s">
        <v>6</v>
      </c>
      <c r="E2" s="7" t="s">
        <v>477</v>
      </c>
      <c r="F2" s="8"/>
      <c r="G2" s="2" t="s">
        <v>3</v>
      </c>
      <c r="H2" s="6"/>
      <c r="I2" s="9"/>
      <c r="J2" s="120" t="s">
        <v>4</v>
      </c>
      <c r="K2" s="151" t="s">
        <v>468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2543333229</v>
      </c>
      <c r="D4" s="2" t="s">
        <v>304</v>
      </c>
      <c r="E4" s="6"/>
      <c r="F4" s="9"/>
      <c r="G4" s="2" t="s">
        <v>5</v>
      </c>
      <c r="H4" s="6" t="s">
        <v>467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221</v>
      </c>
      <c r="D6" s="2" t="s">
        <v>8</v>
      </c>
      <c r="E6" s="26">
        <v>250</v>
      </c>
      <c r="F6" s="9"/>
      <c r="G6" s="4" t="s">
        <v>14</v>
      </c>
      <c r="H6" s="21">
        <v>45450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6000</v>
      </c>
      <c r="P8" s="143">
        <f>SUM(P12:P111)</f>
        <v>6000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45087</v>
      </c>
      <c r="C12" s="136" t="s">
        <v>475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45087</v>
      </c>
      <c r="C13" s="136" t="s">
        <v>472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250*12</f>
        <v>3000</v>
      </c>
      <c r="Q13" s="23">
        <f>O13-P13+Q12</f>
        <v>-3000</v>
      </c>
    </row>
    <row r="14" spans="1:17" ht="21" customHeight="1" x14ac:dyDescent="0.25">
      <c r="A14" s="14">
        <v>3</v>
      </c>
      <c r="B14" s="24">
        <v>45427</v>
      </c>
      <c r="C14" s="136" t="s">
        <v>635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3000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636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f>250*12</f>
        <v>3000</v>
      </c>
      <c r="Q15" s="23">
        <f t="shared" si="1"/>
        <v>-3000</v>
      </c>
    </row>
    <row r="16" spans="1:17" ht="21" customHeight="1" x14ac:dyDescent="0.25">
      <c r="A16" s="14">
        <v>5</v>
      </c>
      <c r="B16" s="24">
        <v>45783</v>
      </c>
      <c r="C16" s="136" t="s">
        <v>877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2000</v>
      </c>
      <c r="P16" s="23">
        <v>0</v>
      </c>
      <c r="Q16" s="23">
        <f t="shared" si="1"/>
        <v>-1000</v>
      </c>
    </row>
    <row r="17" spans="1:17" ht="21" customHeight="1" x14ac:dyDescent="0.25">
      <c r="A17" s="14">
        <v>6</v>
      </c>
      <c r="B17" s="24">
        <v>45784</v>
      </c>
      <c r="C17" s="136" t="s">
        <v>878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1000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92" t="s">
        <v>884</v>
      </c>
      <c r="D18" s="192"/>
      <c r="E18" s="192"/>
      <c r="F18" s="192"/>
      <c r="G18" s="192"/>
      <c r="H18" s="192"/>
      <c r="I18" s="192"/>
      <c r="J18" s="192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FF649233-0EFC-44D3-A856-5FCA875709B4}"/>
  </hyperlinks>
  <pageMargins left="0" right="0" top="0" bottom="0" header="0" footer="0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1E7F-91BD-4D7A-9E63-5C0D2E4A7CF0}">
  <sheetPr>
    <tabColor theme="4" tint="0.59999389629810485"/>
  </sheetPr>
  <dimension ref="A1:X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24" ht="6" customHeight="1" thickBot="1" x14ac:dyDescent="0.3"/>
    <row r="2" spans="1:24" ht="21.75" customHeight="1" thickBot="1" x14ac:dyDescent="0.3">
      <c r="A2" s="2" t="s">
        <v>0</v>
      </c>
      <c r="B2" s="2" t="s">
        <v>489</v>
      </c>
      <c r="D2" s="2" t="s">
        <v>6</v>
      </c>
      <c r="E2" s="7" t="s">
        <v>490</v>
      </c>
      <c r="F2" s="8"/>
      <c r="G2" s="2" t="s">
        <v>3</v>
      </c>
      <c r="H2" s="6"/>
      <c r="I2" s="9"/>
      <c r="J2" s="120" t="s">
        <v>4</v>
      </c>
      <c r="K2" s="151" t="s">
        <v>284</v>
      </c>
      <c r="L2" s="152"/>
      <c r="M2" s="153"/>
      <c r="N2" s="79"/>
      <c r="O2" s="79"/>
      <c r="P2" s="79"/>
      <c r="Q2" s="79"/>
    </row>
    <row r="3" spans="1:24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24" ht="21.75" customHeight="1" thickBot="1" x14ac:dyDescent="0.3">
      <c r="A4" s="2" t="s">
        <v>1</v>
      </c>
      <c r="B4" s="2">
        <v>2338004068</v>
      </c>
      <c r="D4" s="2" t="s">
        <v>304</v>
      </c>
      <c r="E4" s="6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24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24" ht="21.75" customHeight="1" thickBot="1" x14ac:dyDescent="0.3">
      <c r="A6" s="2" t="s">
        <v>2</v>
      </c>
      <c r="B6" s="2" t="s">
        <v>623</v>
      </c>
      <c r="D6" s="2" t="s">
        <v>8</v>
      </c>
      <c r="E6" s="26">
        <v>350</v>
      </c>
      <c r="F6" s="9"/>
      <c r="G6" s="4" t="s">
        <v>14</v>
      </c>
      <c r="H6" s="41">
        <v>45444</v>
      </c>
      <c r="I6" s="11"/>
      <c r="J6" s="122"/>
      <c r="K6" s="157"/>
      <c r="L6" s="158"/>
      <c r="M6" s="159"/>
      <c r="N6" s="79"/>
      <c r="O6" s="79"/>
      <c r="P6" s="79"/>
      <c r="Q6" s="79"/>
      <c r="X6" s="1" t="s">
        <v>501</v>
      </c>
    </row>
    <row r="7" spans="1:24" ht="6" customHeight="1" thickBot="1" x14ac:dyDescent="0.3">
      <c r="G7" s="5"/>
      <c r="H7" s="12"/>
      <c r="I7" s="12"/>
      <c r="J7" s="13"/>
    </row>
    <row r="8" spans="1:24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449300</v>
      </c>
      <c r="L8" s="125">
        <f>SUM(L12:L111)</f>
        <v>485000</v>
      </c>
      <c r="M8" s="127">
        <f>K8-L8</f>
        <v>-35700</v>
      </c>
      <c r="N8" s="66"/>
      <c r="O8" s="143">
        <f>SUM(O12:O111)</f>
        <v>2500</v>
      </c>
      <c r="P8" s="143">
        <f>SUM(P12:P111)</f>
        <v>7200</v>
      </c>
      <c r="Q8" s="143">
        <f>O8-P8</f>
        <v>-4700</v>
      </c>
      <c r="X8" s="1">
        <v>7000</v>
      </c>
    </row>
    <row r="9" spans="1:24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  <c r="X9" s="1">
        <v>29500</v>
      </c>
    </row>
    <row r="10" spans="1:24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  <c r="X10" s="1">
        <v>5000</v>
      </c>
    </row>
    <row r="11" spans="1:24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  <c r="X11" s="1">
        <v>14000</v>
      </c>
    </row>
    <row r="12" spans="1:24" ht="21" customHeight="1" x14ac:dyDescent="0.25">
      <c r="A12" s="14">
        <v>1</v>
      </c>
      <c r="B12" s="24">
        <v>45283</v>
      </c>
      <c r="C12" s="136" t="s">
        <v>491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  <c r="X12" s="1">
        <v>5000</v>
      </c>
    </row>
    <row r="13" spans="1:24" ht="21" customHeight="1" x14ac:dyDescent="0.25">
      <c r="A13" s="14">
        <v>2</v>
      </c>
      <c r="B13" s="24">
        <v>45283</v>
      </c>
      <c r="C13" s="136" t="s">
        <v>950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12*300</f>
        <v>3600</v>
      </c>
      <c r="Q13" s="23">
        <f>O13-P13+Q12</f>
        <v>-3600</v>
      </c>
      <c r="X13" s="1">
        <v>5000</v>
      </c>
    </row>
    <row r="14" spans="1:24" ht="21" customHeight="1" x14ac:dyDescent="0.25">
      <c r="A14" s="14">
        <v>3</v>
      </c>
      <c r="B14" s="24">
        <v>45283</v>
      </c>
      <c r="C14" s="136" t="s">
        <v>500</v>
      </c>
      <c r="D14" s="136"/>
      <c r="E14" s="136"/>
      <c r="F14" s="136"/>
      <c r="G14" s="136"/>
      <c r="H14" s="136"/>
      <c r="I14" s="136"/>
      <c r="J14" s="136"/>
      <c r="K14" s="23">
        <v>170000</v>
      </c>
      <c r="L14" s="23">
        <v>225000</v>
      </c>
      <c r="M14" s="23">
        <f t="shared" ref="M14:M77" si="0">K14-L14+M13</f>
        <v>-55000</v>
      </c>
      <c r="N14" s="66"/>
      <c r="O14" s="23">
        <v>0</v>
      </c>
      <c r="P14" s="23">
        <v>0</v>
      </c>
      <c r="Q14" s="23">
        <f t="shared" ref="Q14:Q77" si="1">O14-P14+Q13</f>
        <v>-3600</v>
      </c>
      <c r="X14" s="1">
        <v>3000</v>
      </c>
    </row>
    <row r="15" spans="1:24" ht="21" customHeight="1" x14ac:dyDescent="0.25">
      <c r="A15" s="14">
        <v>4</v>
      </c>
      <c r="B15" s="24">
        <v>45317</v>
      </c>
      <c r="C15" s="136" t="s">
        <v>508</v>
      </c>
      <c r="D15" s="136"/>
      <c r="E15" s="136"/>
      <c r="F15" s="136"/>
      <c r="G15" s="136"/>
      <c r="H15" s="136"/>
      <c r="I15" s="136"/>
      <c r="J15" s="136"/>
      <c r="K15" s="23">
        <v>15000</v>
      </c>
      <c r="L15" s="23">
        <v>0</v>
      </c>
      <c r="M15" s="23">
        <f t="shared" si="0"/>
        <v>-40000</v>
      </c>
      <c r="N15" s="66"/>
      <c r="O15" s="23">
        <v>0</v>
      </c>
      <c r="P15" s="23">
        <v>0</v>
      </c>
      <c r="Q15" s="23">
        <f t="shared" si="1"/>
        <v>-3600</v>
      </c>
      <c r="X15" s="1">
        <v>5000</v>
      </c>
    </row>
    <row r="16" spans="1:24" ht="21" customHeight="1" x14ac:dyDescent="0.25">
      <c r="A16" s="14">
        <v>5</v>
      </c>
      <c r="B16" s="24">
        <v>45325</v>
      </c>
      <c r="C16" s="136" t="s">
        <v>516</v>
      </c>
      <c r="D16" s="136"/>
      <c r="E16" s="136"/>
      <c r="F16" s="136"/>
      <c r="G16" s="136"/>
      <c r="H16" s="136"/>
      <c r="I16" s="136"/>
      <c r="J16" s="136"/>
      <c r="K16" s="23">
        <v>5000</v>
      </c>
      <c r="L16" s="23">
        <v>0</v>
      </c>
      <c r="M16" s="23">
        <f t="shared" si="0"/>
        <v>-35000</v>
      </c>
      <c r="N16" s="66"/>
      <c r="O16" s="23">
        <v>0</v>
      </c>
      <c r="P16" s="23">
        <v>0</v>
      </c>
      <c r="Q16" s="23">
        <f t="shared" si="1"/>
        <v>-3600</v>
      </c>
      <c r="X16" s="1">
        <v>69000</v>
      </c>
    </row>
    <row r="17" spans="1:24" ht="21" customHeight="1" x14ac:dyDescent="0.25">
      <c r="A17" s="14">
        <v>6</v>
      </c>
      <c r="B17" s="24">
        <v>45342</v>
      </c>
      <c r="C17" s="136" t="s">
        <v>530</v>
      </c>
      <c r="D17" s="136"/>
      <c r="E17" s="136"/>
      <c r="F17" s="136"/>
      <c r="G17" s="136"/>
      <c r="H17" s="136"/>
      <c r="I17" s="136"/>
      <c r="J17" s="136"/>
      <c r="K17" s="23">
        <v>10000</v>
      </c>
      <c r="L17" s="23">
        <v>0</v>
      </c>
      <c r="M17" s="23">
        <f t="shared" si="0"/>
        <v>-25000</v>
      </c>
      <c r="N17" s="66"/>
      <c r="O17" s="23">
        <v>0</v>
      </c>
      <c r="P17" s="23">
        <v>0</v>
      </c>
      <c r="Q17" s="23">
        <f t="shared" si="1"/>
        <v>-3600</v>
      </c>
      <c r="X17" s="1">
        <v>2500</v>
      </c>
    </row>
    <row r="18" spans="1:24" ht="21" customHeight="1" x14ac:dyDescent="0.25">
      <c r="A18" s="14">
        <v>7</v>
      </c>
      <c r="B18" s="24">
        <v>45350</v>
      </c>
      <c r="C18" s="136" t="s">
        <v>531</v>
      </c>
      <c r="D18" s="136"/>
      <c r="E18" s="136"/>
      <c r="F18" s="136"/>
      <c r="G18" s="136"/>
      <c r="H18" s="136"/>
      <c r="I18" s="136"/>
      <c r="J18" s="136"/>
      <c r="K18" s="23">
        <v>10000</v>
      </c>
      <c r="L18" s="23">
        <v>0</v>
      </c>
      <c r="M18" s="23">
        <f t="shared" si="0"/>
        <v>-15000</v>
      </c>
      <c r="N18" s="66"/>
      <c r="O18" s="23">
        <v>0</v>
      </c>
      <c r="P18" s="23">
        <v>0</v>
      </c>
      <c r="Q18" s="23">
        <f t="shared" si="1"/>
        <v>-3600</v>
      </c>
      <c r="X18" s="1">
        <v>25000</v>
      </c>
    </row>
    <row r="19" spans="1:24" ht="21" customHeight="1" x14ac:dyDescent="0.25">
      <c r="A19" s="14">
        <v>8</v>
      </c>
      <c r="B19" s="24">
        <v>45417</v>
      </c>
      <c r="C19" s="136" t="s">
        <v>530</v>
      </c>
      <c r="D19" s="136"/>
      <c r="E19" s="136"/>
      <c r="F19" s="136"/>
      <c r="G19" s="136"/>
      <c r="H19" s="136"/>
      <c r="I19" s="136"/>
      <c r="J19" s="136"/>
      <c r="K19" s="23">
        <v>10000</v>
      </c>
      <c r="L19" s="23">
        <v>0</v>
      </c>
      <c r="M19" s="23">
        <f t="shared" si="0"/>
        <v>-5000</v>
      </c>
      <c r="N19" s="66"/>
      <c r="O19" s="23">
        <v>0</v>
      </c>
      <c r="P19" s="23">
        <v>0</v>
      </c>
      <c r="Q19" s="23">
        <f t="shared" si="1"/>
        <v>-3600</v>
      </c>
      <c r="X19" s="1">
        <f>SUM(X8:X18)</f>
        <v>170000</v>
      </c>
    </row>
    <row r="20" spans="1:24" ht="21" customHeight="1" x14ac:dyDescent="0.25">
      <c r="A20" s="14">
        <v>9</v>
      </c>
      <c r="B20" s="24">
        <v>45435</v>
      </c>
      <c r="C20" s="136" t="s">
        <v>579</v>
      </c>
      <c r="D20" s="136"/>
      <c r="E20" s="136"/>
      <c r="F20" s="136"/>
      <c r="G20" s="136"/>
      <c r="H20" s="136"/>
      <c r="I20" s="136"/>
      <c r="J20" s="136"/>
      <c r="K20" s="23">
        <v>5000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-3600</v>
      </c>
    </row>
    <row r="21" spans="1:24" ht="21" customHeight="1" x14ac:dyDescent="0.25">
      <c r="A21" s="14">
        <v>10</v>
      </c>
      <c r="B21" s="24">
        <v>45528</v>
      </c>
      <c r="C21" s="136" t="s">
        <v>624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260000</v>
      </c>
      <c r="M21" s="23">
        <f t="shared" si="0"/>
        <v>-260000</v>
      </c>
      <c r="N21" s="66"/>
      <c r="O21" s="23">
        <v>0</v>
      </c>
      <c r="P21" s="23">
        <v>0</v>
      </c>
      <c r="Q21" s="23">
        <f t="shared" si="1"/>
        <v>-3600</v>
      </c>
      <c r="W21" s="1">
        <v>245</v>
      </c>
    </row>
    <row r="22" spans="1:24" ht="21" customHeight="1" x14ac:dyDescent="0.25">
      <c r="A22" s="14">
        <v>11</v>
      </c>
      <c r="B22" s="24">
        <v>45528</v>
      </c>
      <c r="C22" s="136" t="s">
        <v>615</v>
      </c>
      <c r="D22" s="136"/>
      <c r="E22" s="136"/>
      <c r="F22" s="136"/>
      <c r="G22" s="136"/>
      <c r="H22" s="136"/>
      <c r="I22" s="136"/>
      <c r="J22" s="136"/>
      <c r="K22" s="23">
        <v>119000</v>
      </c>
      <c r="L22" s="23">
        <v>0</v>
      </c>
      <c r="M22" s="23">
        <f t="shared" si="0"/>
        <v>-141000</v>
      </c>
      <c r="N22" s="66"/>
      <c r="O22" s="23">
        <v>0</v>
      </c>
      <c r="P22" s="23">
        <v>0</v>
      </c>
      <c r="Q22" s="23">
        <f t="shared" si="1"/>
        <v>-3600</v>
      </c>
      <c r="W22" s="1">
        <v>144</v>
      </c>
    </row>
    <row r="23" spans="1:24" ht="31.8" customHeight="1" x14ac:dyDescent="0.25">
      <c r="A23" s="14">
        <v>12</v>
      </c>
      <c r="B23" s="24">
        <v>45534</v>
      </c>
      <c r="C23" s="137" t="s">
        <v>640</v>
      </c>
      <c r="D23" s="137"/>
      <c r="E23" s="137"/>
      <c r="F23" s="137"/>
      <c r="G23" s="137"/>
      <c r="H23" s="137"/>
      <c r="I23" s="137"/>
      <c r="J23" s="137"/>
      <c r="K23" s="23">
        <v>6000</v>
      </c>
      <c r="L23" s="23">
        <v>0</v>
      </c>
      <c r="M23" s="23">
        <f t="shared" si="0"/>
        <v>-135000</v>
      </c>
      <c r="N23" s="66"/>
      <c r="O23" s="23">
        <v>0</v>
      </c>
      <c r="P23" s="23">
        <v>0</v>
      </c>
      <c r="Q23" s="23">
        <f t="shared" si="1"/>
        <v>-3600</v>
      </c>
    </row>
    <row r="24" spans="1:24" ht="21" customHeight="1" x14ac:dyDescent="0.25">
      <c r="A24" s="14">
        <v>13</v>
      </c>
      <c r="B24" s="24">
        <v>45534</v>
      </c>
      <c r="C24" s="136" t="s">
        <v>628</v>
      </c>
      <c r="D24" s="136"/>
      <c r="E24" s="136"/>
      <c r="F24" s="136"/>
      <c r="G24" s="136"/>
      <c r="H24" s="136"/>
      <c r="I24" s="136"/>
      <c r="J24" s="136"/>
      <c r="K24" s="23">
        <v>4300</v>
      </c>
      <c r="L24" s="23">
        <v>0</v>
      </c>
      <c r="M24" s="23">
        <f t="shared" si="0"/>
        <v>-130700</v>
      </c>
      <c r="N24" s="66"/>
      <c r="O24" s="23">
        <v>0</v>
      </c>
      <c r="P24" s="23">
        <v>0</v>
      </c>
      <c r="Q24" s="23">
        <f t="shared" si="1"/>
        <v>-3600</v>
      </c>
    </row>
    <row r="25" spans="1:24" ht="21" customHeight="1" x14ac:dyDescent="0.25">
      <c r="A25" s="14">
        <v>14</v>
      </c>
      <c r="B25" s="24">
        <v>45571</v>
      </c>
      <c r="C25" s="136" t="s">
        <v>673</v>
      </c>
      <c r="D25" s="136"/>
      <c r="E25" s="136"/>
      <c r="F25" s="136"/>
      <c r="G25" s="136"/>
      <c r="H25" s="136"/>
      <c r="I25" s="136"/>
      <c r="J25" s="136"/>
      <c r="K25" s="23">
        <v>5000</v>
      </c>
      <c r="L25" s="23">
        <v>0</v>
      </c>
      <c r="M25" s="23">
        <f t="shared" si="0"/>
        <v>-125700</v>
      </c>
      <c r="N25" s="66"/>
      <c r="O25" s="23">
        <v>0</v>
      </c>
      <c r="P25" s="23">
        <v>0</v>
      </c>
      <c r="Q25" s="23">
        <f t="shared" si="1"/>
        <v>-3600</v>
      </c>
    </row>
    <row r="26" spans="1:24" ht="21" customHeight="1" x14ac:dyDescent="0.25">
      <c r="A26" s="14">
        <v>15</v>
      </c>
      <c r="B26" s="24">
        <v>45572</v>
      </c>
      <c r="C26" s="136" t="s">
        <v>674</v>
      </c>
      <c r="D26" s="136"/>
      <c r="E26" s="136"/>
      <c r="F26" s="136"/>
      <c r="G26" s="136"/>
      <c r="H26" s="136"/>
      <c r="I26" s="136"/>
      <c r="J26" s="136"/>
      <c r="K26" s="23">
        <v>5000</v>
      </c>
      <c r="L26" s="23">
        <v>0</v>
      </c>
      <c r="M26" s="23">
        <f t="shared" si="0"/>
        <v>-120700</v>
      </c>
      <c r="N26" s="66"/>
      <c r="O26" s="23">
        <v>0</v>
      </c>
      <c r="P26" s="23">
        <v>0</v>
      </c>
      <c r="Q26" s="23">
        <f t="shared" si="1"/>
        <v>-3600</v>
      </c>
    </row>
    <row r="27" spans="1:24" ht="21" customHeight="1" x14ac:dyDescent="0.25">
      <c r="A27" s="14">
        <v>16</v>
      </c>
      <c r="B27" s="24">
        <v>45604</v>
      </c>
      <c r="C27" s="136" t="s">
        <v>705</v>
      </c>
      <c r="D27" s="136"/>
      <c r="E27" s="136"/>
      <c r="F27" s="136"/>
      <c r="G27" s="136"/>
      <c r="H27" s="136"/>
      <c r="I27" s="136"/>
      <c r="J27" s="136"/>
      <c r="K27" s="23">
        <v>10000</v>
      </c>
      <c r="L27" s="23">
        <v>0</v>
      </c>
      <c r="M27" s="23">
        <f t="shared" si="0"/>
        <v>-110700</v>
      </c>
      <c r="N27" s="66"/>
      <c r="O27" s="23">
        <v>0</v>
      </c>
      <c r="P27" s="23">
        <v>0</v>
      </c>
      <c r="Q27" s="23">
        <f t="shared" si="1"/>
        <v>-3600</v>
      </c>
    </row>
    <row r="28" spans="1:24" ht="21" customHeight="1" x14ac:dyDescent="0.25">
      <c r="A28" s="14">
        <v>17</v>
      </c>
      <c r="B28" s="24">
        <v>45636</v>
      </c>
      <c r="C28" s="136" t="s">
        <v>733</v>
      </c>
      <c r="D28" s="136"/>
      <c r="E28" s="136"/>
      <c r="F28" s="136"/>
      <c r="G28" s="136"/>
      <c r="H28" s="136"/>
      <c r="I28" s="136"/>
      <c r="J28" s="136"/>
      <c r="K28" s="23">
        <v>10000</v>
      </c>
      <c r="L28" s="23">
        <v>0</v>
      </c>
      <c r="M28" s="23">
        <f t="shared" si="0"/>
        <v>-100700</v>
      </c>
      <c r="N28" s="66"/>
      <c r="O28" s="23">
        <v>0</v>
      </c>
      <c r="P28" s="23">
        <v>0</v>
      </c>
      <c r="Q28" s="23">
        <f t="shared" si="1"/>
        <v>-3600</v>
      </c>
    </row>
    <row r="29" spans="1:24" ht="21" customHeight="1" x14ac:dyDescent="0.25">
      <c r="A29" s="14">
        <v>18</v>
      </c>
      <c r="B29" s="24">
        <v>45661</v>
      </c>
      <c r="C29" s="136" t="s">
        <v>765</v>
      </c>
      <c r="D29" s="136"/>
      <c r="E29" s="136"/>
      <c r="F29" s="136"/>
      <c r="G29" s="136"/>
      <c r="H29" s="136"/>
      <c r="I29" s="136"/>
      <c r="J29" s="136"/>
      <c r="K29" s="23">
        <v>10000</v>
      </c>
      <c r="L29" s="23">
        <v>0</v>
      </c>
      <c r="M29" s="23">
        <f t="shared" si="0"/>
        <v>-90700</v>
      </c>
      <c r="N29" s="66"/>
      <c r="O29" s="23">
        <v>0</v>
      </c>
      <c r="P29" s="23">
        <v>0</v>
      </c>
      <c r="Q29" s="23">
        <f t="shared" si="1"/>
        <v>-3600</v>
      </c>
    </row>
    <row r="30" spans="1:24" ht="21" customHeight="1" x14ac:dyDescent="0.25">
      <c r="A30" s="14">
        <v>19</v>
      </c>
      <c r="B30" s="24">
        <v>45720</v>
      </c>
      <c r="C30" s="136" t="s">
        <v>648</v>
      </c>
      <c r="D30" s="136"/>
      <c r="E30" s="136"/>
      <c r="F30" s="136"/>
      <c r="G30" s="136"/>
      <c r="H30" s="136"/>
      <c r="I30" s="136"/>
      <c r="J30" s="136"/>
      <c r="K30" s="23">
        <v>10000</v>
      </c>
      <c r="L30" s="23">
        <v>0</v>
      </c>
      <c r="M30" s="23">
        <f t="shared" si="0"/>
        <v>-80700</v>
      </c>
      <c r="N30" s="66"/>
      <c r="O30" s="23">
        <v>0</v>
      </c>
      <c r="P30" s="23">
        <v>0</v>
      </c>
      <c r="Q30" s="23">
        <f t="shared" si="1"/>
        <v>-3600</v>
      </c>
    </row>
    <row r="31" spans="1:24" ht="21" customHeight="1" x14ac:dyDescent="0.25">
      <c r="A31" s="14">
        <v>20</v>
      </c>
      <c r="B31" s="24">
        <v>45750</v>
      </c>
      <c r="C31" s="136" t="s">
        <v>786</v>
      </c>
      <c r="D31" s="136"/>
      <c r="E31" s="136"/>
      <c r="F31" s="136"/>
      <c r="G31" s="136"/>
      <c r="H31" s="136"/>
      <c r="I31" s="136"/>
      <c r="J31" s="136"/>
      <c r="K31" s="23">
        <v>10000</v>
      </c>
      <c r="L31" s="23">
        <v>0</v>
      </c>
      <c r="M31" s="23">
        <f t="shared" si="0"/>
        <v>-70700</v>
      </c>
      <c r="N31" s="66"/>
      <c r="O31" s="23">
        <v>0</v>
      </c>
      <c r="P31" s="23">
        <v>0</v>
      </c>
      <c r="Q31" s="23">
        <f t="shared" si="1"/>
        <v>-3600</v>
      </c>
    </row>
    <row r="32" spans="1:24" ht="21" customHeight="1" x14ac:dyDescent="0.25">
      <c r="A32" s="14">
        <v>21</v>
      </c>
      <c r="B32" s="24">
        <v>45777</v>
      </c>
      <c r="C32" s="136" t="s">
        <v>36</v>
      </c>
      <c r="D32" s="136"/>
      <c r="E32" s="136"/>
      <c r="F32" s="136"/>
      <c r="G32" s="136"/>
      <c r="H32" s="136"/>
      <c r="I32" s="136"/>
      <c r="J32" s="136"/>
      <c r="K32" s="23">
        <v>10000</v>
      </c>
      <c r="L32" s="23">
        <v>0</v>
      </c>
      <c r="M32" s="23">
        <f t="shared" si="0"/>
        <v>-60700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>
        <v>45822</v>
      </c>
      <c r="C33" s="136" t="s">
        <v>915</v>
      </c>
      <c r="D33" s="136"/>
      <c r="E33" s="136"/>
      <c r="F33" s="136"/>
      <c r="G33" s="136"/>
      <c r="H33" s="136"/>
      <c r="I33" s="136"/>
      <c r="J33" s="136"/>
      <c r="K33" s="23">
        <v>10000</v>
      </c>
      <c r="L33" s="23">
        <v>0</v>
      </c>
      <c r="M33" s="23">
        <f t="shared" si="0"/>
        <v>-50700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>
        <v>45839</v>
      </c>
      <c r="C34" s="136" t="s">
        <v>648</v>
      </c>
      <c r="D34" s="136"/>
      <c r="E34" s="136"/>
      <c r="F34" s="136"/>
      <c r="G34" s="136"/>
      <c r="H34" s="136"/>
      <c r="I34" s="136"/>
      <c r="J34" s="136"/>
      <c r="K34" s="23">
        <v>8000</v>
      </c>
      <c r="L34" s="23">
        <v>0</v>
      </c>
      <c r="M34" s="23">
        <f t="shared" si="0"/>
        <v>-42700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>
        <v>45845</v>
      </c>
      <c r="C35" s="136" t="s">
        <v>786</v>
      </c>
      <c r="D35" s="136"/>
      <c r="E35" s="136"/>
      <c r="F35" s="136"/>
      <c r="G35" s="136"/>
      <c r="H35" s="136"/>
      <c r="I35" s="136"/>
      <c r="J35" s="136"/>
      <c r="K35" s="23">
        <v>2000</v>
      </c>
      <c r="L35" s="23">
        <v>0</v>
      </c>
      <c r="M35" s="23">
        <f t="shared" si="0"/>
        <v>-40700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>
        <v>45845</v>
      </c>
      <c r="C36" s="136" t="s">
        <v>995</v>
      </c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-40700</v>
      </c>
      <c r="N36" s="66"/>
      <c r="O36" s="23">
        <v>0</v>
      </c>
      <c r="P36" s="23">
        <f>12*300</f>
        <v>3600</v>
      </c>
      <c r="Q36" s="23">
        <f t="shared" si="1"/>
        <v>-7200</v>
      </c>
    </row>
    <row r="37" spans="1:17" ht="21" customHeight="1" x14ac:dyDescent="0.25">
      <c r="A37" s="14">
        <v>26</v>
      </c>
      <c r="B37" s="24">
        <v>45868</v>
      </c>
      <c r="C37" s="136" t="s">
        <v>786</v>
      </c>
      <c r="D37" s="136"/>
      <c r="E37" s="136"/>
      <c r="F37" s="136"/>
      <c r="G37" s="136"/>
      <c r="H37" s="136"/>
      <c r="I37" s="136"/>
      <c r="J37" s="136"/>
      <c r="K37" s="23">
        <v>5000</v>
      </c>
      <c r="L37" s="23">
        <v>0</v>
      </c>
      <c r="M37" s="23">
        <f t="shared" si="0"/>
        <v>-35700</v>
      </c>
      <c r="N37" s="66"/>
      <c r="O37" s="23">
        <v>0</v>
      </c>
      <c r="P37" s="23">
        <v>0</v>
      </c>
      <c r="Q37" s="23">
        <f t="shared" si="1"/>
        <v>-7200</v>
      </c>
    </row>
    <row r="38" spans="1:17" ht="21" customHeight="1" x14ac:dyDescent="0.25">
      <c r="A38" s="14">
        <v>27</v>
      </c>
      <c r="B38" s="24">
        <v>45920</v>
      </c>
      <c r="C38" s="136" t="s">
        <v>1028</v>
      </c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-35700</v>
      </c>
      <c r="N38" s="66"/>
      <c r="O38" s="23">
        <v>2500</v>
      </c>
      <c r="P38" s="23">
        <v>0</v>
      </c>
      <c r="Q38" s="23">
        <f t="shared" si="1"/>
        <v>-4700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-35700</v>
      </c>
      <c r="N39" s="66"/>
      <c r="O39" s="23">
        <v>0</v>
      </c>
      <c r="P39" s="23">
        <v>0</v>
      </c>
      <c r="Q39" s="23">
        <f t="shared" si="1"/>
        <v>-4700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-35700</v>
      </c>
      <c r="N40" s="66"/>
      <c r="O40" s="23">
        <v>0</v>
      </c>
      <c r="P40" s="23">
        <v>0</v>
      </c>
      <c r="Q40" s="23">
        <f t="shared" si="1"/>
        <v>-4700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-35700</v>
      </c>
      <c r="N41" s="66"/>
      <c r="O41" s="23">
        <v>0</v>
      </c>
      <c r="P41" s="23">
        <v>0</v>
      </c>
      <c r="Q41" s="23">
        <f t="shared" si="1"/>
        <v>-4700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-35700</v>
      </c>
      <c r="N42" s="66"/>
      <c r="O42" s="23">
        <v>0</v>
      </c>
      <c r="P42" s="23">
        <v>0</v>
      </c>
      <c r="Q42" s="23">
        <f t="shared" si="1"/>
        <v>-4700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-35700</v>
      </c>
      <c r="N43" s="66"/>
      <c r="O43" s="23">
        <v>0</v>
      </c>
      <c r="P43" s="23">
        <v>0</v>
      </c>
      <c r="Q43" s="23">
        <f t="shared" si="1"/>
        <v>-4700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-35700</v>
      </c>
      <c r="N44" s="66"/>
      <c r="O44" s="23">
        <v>0</v>
      </c>
      <c r="P44" s="23">
        <v>0</v>
      </c>
      <c r="Q44" s="23">
        <f t="shared" si="1"/>
        <v>-4700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-35700</v>
      </c>
      <c r="N45" s="66"/>
      <c r="O45" s="23">
        <v>0</v>
      </c>
      <c r="P45" s="23">
        <v>0</v>
      </c>
      <c r="Q45" s="23">
        <f t="shared" si="1"/>
        <v>-4700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-35700</v>
      </c>
      <c r="N46" s="66"/>
      <c r="O46" s="23">
        <v>0</v>
      </c>
      <c r="P46" s="23">
        <v>0</v>
      </c>
      <c r="Q46" s="23">
        <f t="shared" si="1"/>
        <v>-4700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-35700</v>
      </c>
      <c r="N47" s="66"/>
      <c r="O47" s="23">
        <v>0</v>
      </c>
      <c r="P47" s="23">
        <v>0</v>
      </c>
      <c r="Q47" s="23">
        <f t="shared" si="1"/>
        <v>-4700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-35700</v>
      </c>
      <c r="N48" s="66"/>
      <c r="O48" s="23">
        <v>0</v>
      </c>
      <c r="P48" s="23">
        <v>0</v>
      </c>
      <c r="Q48" s="23">
        <f t="shared" si="1"/>
        <v>-4700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-35700</v>
      </c>
      <c r="N49" s="66"/>
      <c r="O49" s="23">
        <v>0</v>
      </c>
      <c r="P49" s="23">
        <v>0</v>
      </c>
      <c r="Q49" s="23">
        <f t="shared" si="1"/>
        <v>-4700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-35700</v>
      </c>
      <c r="N50" s="66"/>
      <c r="O50" s="23">
        <v>0</v>
      </c>
      <c r="P50" s="23">
        <v>0</v>
      </c>
      <c r="Q50" s="23">
        <f t="shared" si="1"/>
        <v>-4700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-35700</v>
      </c>
      <c r="N51" s="66"/>
      <c r="O51" s="23">
        <v>0</v>
      </c>
      <c r="P51" s="23">
        <v>0</v>
      </c>
      <c r="Q51" s="23">
        <f t="shared" si="1"/>
        <v>-4700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-35700</v>
      </c>
      <c r="N52" s="66"/>
      <c r="O52" s="23">
        <v>0</v>
      </c>
      <c r="P52" s="23">
        <v>0</v>
      </c>
      <c r="Q52" s="23">
        <f t="shared" si="1"/>
        <v>-4700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-35700</v>
      </c>
      <c r="N53" s="66"/>
      <c r="O53" s="23">
        <v>0</v>
      </c>
      <c r="P53" s="23">
        <v>0</v>
      </c>
      <c r="Q53" s="23">
        <f t="shared" si="1"/>
        <v>-4700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-35700</v>
      </c>
      <c r="N54" s="66"/>
      <c r="O54" s="23">
        <v>0</v>
      </c>
      <c r="P54" s="23">
        <v>0</v>
      </c>
      <c r="Q54" s="23">
        <f t="shared" si="1"/>
        <v>-4700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-35700</v>
      </c>
      <c r="N55" s="66"/>
      <c r="O55" s="23">
        <v>0</v>
      </c>
      <c r="P55" s="23">
        <v>0</v>
      </c>
      <c r="Q55" s="23">
        <f t="shared" si="1"/>
        <v>-4700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-35700</v>
      </c>
      <c r="N56" s="66"/>
      <c r="O56" s="23">
        <v>0</v>
      </c>
      <c r="P56" s="23">
        <v>0</v>
      </c>
      <c r="Q56" s="23">
        <f t="shared" si="1"/>
        <v>-4700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-35700</v>
      </c>
      <c r="N57" s="66"/>
      <c r="O57" s="23">
        <v>0</v>
      </c>
      <c r="P57" s="23">
        <v>0</v>
      </c>
      <c r="Q57" s="23">
        <f t="shared" si="1"/>
        <v>-4700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-35700</v>
      </c>
      <c r="N58" s="66"/>
      <c r="O58" s="23">
        <v>0</v>
      </c>
      <c r="P58" s="23">
        <v>0</v>
      </c>
      <c r="Q58" s="23">
        <f t="shared" si="1"/>
        <v>-4700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-35700</v>
      </c>
      <c r="N59" s="66"/>
      <c r="O59" s="23">
        <v>0</v>
      </c>
      <c r="P59" s="23">
        <v>0</v>
      </c>
      <c r="Q59" s="23">
        <f t="shared" si="1"/>
        <v>-4700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-35700</v>
      </c>
      <c r="N60" s="66"/>
      <c r="O60" s="23">
        <v>0</v>
      </c>
      <c r="P60" s="23">
        <v>0</v>
      </c>
      <c r="Q60" s="23">
        <f t="shared" si="1"/>
        <v>-4700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-35700</v>
      </c>
      <c r="N61" s="66"/>
      <c r="O61" s="23">
        <v>0</v>
      </c>
      <c r="P61" s="23">
        <v>0</v>
      </c>
      <c r="Q61" s="23">
        <f t="shared" si="1"/>
        <v>-4700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-35700</v>
      </c>
      <c r="N62" s="66"/>
      <c r="O62" s="23">
        <v>0</v>
      </c>
      <c r="P62" s="23">
        <v>0</v>
      </c>
      <c r="Q62" s="23">
        <f t="shared" si="1"/>
        <v>-4700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-35700</v>
      </c>
      <c r="N63" s="66"/>
      <c r="O63" s="23">
        <v>0</v>
      </c>
      <c r="P63" s="23">
        <v>0</v>
      </c>
      <c r="Q63" s="23">
        <f t="shared" si="1"/>
        <v>-4700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-35700</v>
      </c>
      <c r="N64" s="66"/>
      <c r="O64" s="23">
        <v>0</v>
      </c>
      <c r="P64" s="23">
        <v>0</v>
      </c>
      <c r="Q64" s="23">
        <f t="shared" si="1"/>
        <v>-4700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-35700</v>
      </c>
      <c r="N65" s="66"/>
      <c r="O65" s="23">
        <v>0</v>
      </c>
      <c r="P65" s="23">
        <v>0</v>
      </c>
      <c r="Q65" s="23">
        <f t="shared" si="1"/>
        <v>-4700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-35700</v>
      </c>
      <c r="N66" s="66"/>
      <c r="O66" s="23">
        <v>0</v>
      </c>
      <c r="P66" s="23">
        <v>0</v>
      </c>
      <c r="Q66" s="23">
        <f t="shared" si="1"/>
        <v>-4700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-35700</v>
      </c>
      <c r="N67" s="66"/>
      <c r="O67" s="23">
        <v>0</v>
      </c>
      <c r="P67" s="23">
        <v>0</v>
      </c>
      <c r="Q67" s="23">
        <f t="shared" si="1"/>
        <v>-4700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-35700</v>
      </c>
      <c r="N68" s="66"/>
      <c r="O68" s="23">
        <v>0</v>
      </c>
      <c r="P68" s="23">
        <v>0</v>
      </c>
      <c r="Q68" s="23">
        <f t="shared" si="1"/>
        <v>-4700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-35700</v>
      </c>
      <c r="N69" s="66"/>
      <c r="O69" s="23">
        <v>0</v>
      </c>
      <c r="P69" s="23">
        <v>0</v>
      </c>
      <c r="Q69" s="23">
        <f t="shared" si="1"/>
        <v>-4700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-35700</v>
      </c>
      <c r="N70" s="66"/>
      <c r="O70" s="23">
        <v>0</v>
      </c>
      <c r="P70" s="23">
        <v>0</v>
      </c>
      <c r="Q70" s="23">
        <f t="shared" si="1"/>
        <v>-4700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-35700</v>
      </c>
      <c r="N71" s="66"/>
      <c r="O71" s="23">
        <v>0</v>
      </c>
      <c r="P71" s="23">
        <v>0</v>
      </c>
      <c r="Q71" s="23">
        <f t="shared" si="1"/>
        <v>-4700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-35700</v>
      </c>
      <c r="N72" s="66"/>
      <c r="O72" s="23">
        <v>0</v>
      </c>
      <c r="P72" s="23">
        <v>0</v>
      </c>
      <c r="Q72" s="23">
        <f t="shared" si="1"/>
        <v>-4700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-35700</v>
      </c>
      <c r="N73" s="66"/>
      <c r="O73" s="23">
        <v>0</v>
      </c>
      <c r="P73" s="23">
        <v>0</v>
      </c>
      <c r="Q73" s="23">
        <f t="shared" si="1"/>
        <v>-4700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-35700</v>
      </c>
      <c r="N74" s="66"/>
      <c r="O74" s="23">
        <v>0</v>
      </c>
      <c r="P74" s="23">
        <v>0</v>
      </c>
      <c r="Q74" s="23">
        <f t="shared" si="1"/>
        <v>-4700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-35700</v>
      </c>
      <c r="N75" s="66"/>
      <c r="O75" s="23">
        <v>0</v>
      </c>
      <c r="P75" s="23">
        <v>0</v>
      </c>
      <c r="Q75" s="23">
        <f t="shared" si="1"/>
        <v>-4700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-35700</v>
      </c>
      <c r="N76" s="66"/>
      <c r="O76" s="23">
        <v>0</v>
      </c>
      <c r="P76" s="23">
        <v>0</v>
      </c>
      <c r="Q76" s="23">
        <f t="shared" si="1"/>
        <v>-4700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-35700</v>
      </c>
      <c r="N77" s="66"/>
      <c r="O77" s="23">
        <v>0</v>
      </c>
      <c r="P77" s="23">
        <v>0</v>
      </c>
      <c r="Q77" s="23">
        <f t="shared" si="1"/>
        <v>-4700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-35700</v>
      </c>
      <c r="N78" s="66"/>
      <c r="O78" s="23">
        <v>0</v>
      </c>
      <c r="P78" s="23">
        <v>0</v>
      </c>
      <c r="Q78" s="23">
        <f t="shared" ref="Q78:Q111" si="3">O78-P78+Q77</f>
        <v>-4700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-35700</v>
      </c>
      <c r="N79" s="66"/>
      <c r="O79" s="23">
        <v>0</v>
      </c>
      <c r="P79" s="23">
        <v>0</v>
      </c>
      <c r="Q79" s="23">
        <f t="shared" si="3"/>
        <v>-4700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-35700</v>
      </c>
      <c r="N80" s="66"/>
      <c r="O80" s="23">
        <v>0</v>
      </c>
      <c r="P80" s="23">
        <v>0</v>
      </c>
      <c r="Q80" s="23">
        <f t="shared" si="3"/>
        <v>-4700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-35700</v>
      </c>
      <c r="N81" s="66"/>
      <c r="O81" s="23">
        <v>0</v>
      </c>
      <c r="P81" s="23">
        <v>0</v>
      </c>
      <c r="Q81" s="23">
        <f t="shared" si="3"/>
        <v>-4700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-35700</v>
      </c>
      <c r="N82" s="66"/>
      <c r="O82" s="23">
        <v>0</v>
      </c>
      <c r="P82" s="23">
        <v>0</v>
      </c>
      <c r="Q82" s="23">
        <f t="shared" si="3"/>
        <v>-4700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-35700</v>
      </c>
      <c r="N83" s="66"/>
      <c r="O83" s="23">
        <v>0</v>
      </c>
      <c r="P83" s="23">
        <v>0</v>
      </c>
      <c r="Q83" s="23">
        <f t="shared" si="3"/>
        <v>-4700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-35700</v>
      </c>
      <c r="N84" s="66"/>
      <c r="O84" s="23">
        <v>0</v>
      </c>
      <c r="P84" s="23">
        <v>0</v>
      </c>
      <c r="Q84" s="23">
        <f t="shared" si="3"/>
        <v>-4700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-35700</v>
      </c>
      <c r="N85" s="66"/>
      <c r="O85" s="23">
        <v>0</v>
      </c>
      <c r="P85" s="23">
        <v>0</v>
      </c>
      <c r="Q85" s="23">
        <f t="shared" si="3"/>
        <v>-4700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-35700</v>
      </c>
      <c r="N86" s="66"/>
      <c r="O86" s="23">
        <v>0</v>
      </c>
      <c r="P86" s="23">
        <v>0</v>
      </c>
      <c r="Q86" s="23">
        <f t="shared" si="3"/>
        <v>-4700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-35700</v>
      </c>
      <c r="N87" s="66"/>
      <c r="O87" s="23">
        <v>0</v>
      </c>
      <c r="P87" s="23">
        <v>0</v>
      </c>
      <c r="Q87" s="23">
        <f t="shared" si="3"/>
        <v>-4700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-35700</v>
      </c>
      <c r="N88" s="66"/>
      <c r="O88" s="23">
        <v>0</v>
      </c>
      <c r="P88" s="23">
        <v>0</v>
      </c>
      <c r="Q88" s="23">
        <f t="shared" si="3"/>
        <v>-4700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-35700</v>
      </c>
      <c r="N89" s="66"/>
      <c r="O89" s="23">
        <v>0</v>
      </c>
      <c r="P89" s="23">
        <v>0</v>
      </c>
      <c r="Q89" s="23">
        <f t="shared" si="3"/>
        <v>-4700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-35700</v>
      </c>
      <c r="N90" s="66"/>
      <c r="O90" s="23">
        <v>0</v>
      </c>
      <c r="P90" s="23">
        <v>0</v>
      </c>
      <c r="Q90" s="23">
        <f t="shared" si="3"/>
        <v>-4700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-35700</v>
      </c>
      <c r="N91" s="66"/>
      <c r="O91" s="23">
        <v>0</v>
      </c>
      <c r="P91" s="23">
        <v>0</v>
      </c>
      <c r="Q91" s="23">
        <f t="shared" si="3"/>
        <v>-4700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-35700</v>
      </c>
      <c r="N92" s="66"/>
      <c r="O92" s="23">
        <v>0</v>
      </c>
      <c r="P92" s="23">
        <v>0</v>
      </c>
      <c r="Q92" s="23">
        <f t="shared" si="3"/>
        <v>-4700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-35700</v>
      </c>
      <c r="N93" s="66"/>
      <c r="O93" s="23">
        <v>0</v>
      </c>
      <c r="P93" s="23">
        <v>0</v>
      </c>
      <c r="Q93" s="23">
        <f t="shared" si="3"/>
        <v>-4700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-35700</v>
      </c>
      <c r="N94" s="66"/>
      <c r="O94" s="23">
        <v>0</v>
      </c>
      <c r="P94" s="23">
        <v>0</v>
      </c>
      <c r="Q94" s="23">
        <f t="shared" si="3"/>
        <v>-4700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-35700</v>
      </c>
      <c r="N95" s="66"/>
      <c r="O95" s="23">
        <v>0</v>
      </c>
      <c r="P95" s="23">
        <v>0</v>
      </c>
      <c r="Q95" s="23">
        <f t="shared" si="3"/>
        <v>-4700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-35700</v>
      </c>
      <c r="N96" s="66"/>
      <c r="O96" s="23">
        <v>0</v>
      </c>
      <c r="P96" s="23">
        <v>0</v>
      </c>
      <c r="Q96" s="23">
        <f t="shared" si="3"/>
        <v>-4700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-35700</v>
      </c>
      <c r="N97" s="66"/>
      <c r="O97" s="23">
        <v>0</v>
      </c>
      <c r="P97" s="23">
        <v>0</v>
      </c>
      <c r="Q97" s="23">
        <f t="shared" si="3"/>
        <v>-4700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-35700</v>
      </c>
      <c r="N98" s="66"/>
      <c r="O98" s="23">
        <v>0</v>
      </c>
      <c r="P98" s="23">
        <v>0</v>
      </c>
      <c r="Q98" s="23">
        <f t="shared" si="3"/>
        <v>-4700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-35700</v>
      </c>
      <c r="N99" s="66"/>
      <c r="O99" s="23">
        <v>0</v>
      </c>
      <c r="P99" s="23">
        <v>0</v>
      </c>
      <c r="Q99" s="23">
        <f t="shared" si="3"/>
        <v>-4700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-35700</v>
      </c>
      <c r="N100" s="66"/>
      <c r="O100" s="23">
        <v>0</v>
      </c>
      <c r="P100" s="23">
        <v>0</v>
      </c>
      <c r="Q100" s="23">
        <f t="shared" si="3"/>
        <v>-4700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-35700</v>
      </c>
      <c r="N101" s="66"/>
      <c r="O101" s="23">
        <v>0</v>
      </c>
      <c r="P101" s="23">
        <v>0</v>
      </c>
      <c r="Q101" s="23">
        <f t="shared" si="3"/>
        <v>-4700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-35700</v>
      </c>
      <c r="N102" s="66"/>
      <c r="O102" s="23">
        <v>0</v>
      </c>
      <c r="P102" s="23">
        <v>0</v>
      </c>
      <c r="Q102" s="23">
        <f t="shared" si="3"/>
        <v>-4700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-35700</v>
      </c>
      <c r="N103" s="66"/>
      <c r="O103" s="23">
        <v>0</v>
      </c>
      <c r="P103" s="23">
        <v>0</v>
      </c>
      <c r="Q103" s="23">
        <f t="shared" si="3"/>
        <v>-4700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-35700</v>
      </c>
      <c r="N104" s="66"/>
      <c r="O104" s="23">
        <v>0</v>
      </c>
      <c r="P104" s="23">
        <v>0</v>
      </c>
      <c r="Q104" s="23">
        <f t="shared" si="3"/>
        <v>-4700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-35700</v>
      </c>
      <c r="N105" s="66"/>
      <c r="O105" s="23">
        <v>0</v>
      </c>
      <c r="P105" s="23">
        <v>0</v>
      </c>
      <c r="Q105" s="23">
        <f t="shared" si="3"/>
        <v>-4700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-35700</v>
      </c>
      <c r="N106" s="66"/>
      <c r="O106" s="23">
        <v>0</v>
      </c>
      <c r="P106" s="23">
        <v>0</v>
      </c>
      <c r="Q106" s="23">
        <f t="shared" si="3"/>
        <v>-4700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-35700</v>
      </c>
      <c r="N107" s="66"/>
      <c r="O107" s="23">
        <v>0</v>
      </c>
      <c r="P107" s="23">
        <v>0</v>
      </c>
      <c r="Q107" s="23">
        <f t="shared" si="3"/>
        <v>-4700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-35700</v>
      </c>
      <c r="N108" s="66"/>
      <c r="O108" s="23">
        <v>0</v>
      </c>
      <c r="P108" s="23">
        <v>0</v>
      </c>
      <c r="Q108" s="23">
        <f t="shared" si="3"/>
        <v>-4700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-35700</v>
      </c>
      <c r="N109" s="66"/>
      <c r="O109" s="23">
        <v>0</v>
      </c>
      <c r="P109" s="23">
        <v>0</v>
      </c>
      <c r="Q109" s="23">
        <f t="shared" si="3"/>
        <v>-4700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-35700</v>
      </c>
      <c r="N110" s="66"/>
      <c r="O110" s="23">
        <v>0</v>
      </c>
      <c r="P110" s="23">
        <v>0</v>
      </c>
      <c r="Q110" s="23">
        <f t="shared" si="3"/>
        <v>-4700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-35700</v>
      </c>
      <c r="N111" s="66"/>
      <c r="O111" s="23">
        <v>0</v>
      </c>
      <c r="P111" s="23">
        <v>0</v>
      </c>
      <c r="Q111" s="23">
        <f t="shared" si="3"/>
        <v>-4700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31C82459-B362-4F11-878C-CDFA659E4F9D}"/>
  </hyperlinks>
  <pageMargins left="0" right="0" top="0" bottom="0" header="0" footer="0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3F3E-A7F7-4501-8379-DCD3942A76D5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492</v>
      </c>
      <c r="D2" s="2" t="s">
        <v>6</v>
      </c>
      <c r="E2" s="7" t="s">
        <v>493</v>
      </c>
      <c r="F2" s="8"/>
      <c r="G2" s="2" t="s">
        <v>3</v>
      </c>
      <c r="H2" s="6"/>
      <c r="I2" s="9"/>
      <c r="J2" s="120" t="s">
        <v>4</v>
      </c>
      <c r="K2" s="151" t="s">
        <v>284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2305661932</v>
      </c>
      <c r="D4" s="2" t="s">
        <v>304</v>
      </c>
      <c r="E4" s="6"/>
      <c r="F4" s="9"/>
      <c r="G4" s="2" t="s">
        <v>5</v>
      </c>
      <c r="H4" s="6" t="s">
        <v>478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7646</v>
      </c>
      <c r="D6" s="2" t="s">
        <v>8</v>
      </c>
      <c r="E6" s="26">
        <v>350</v>
      </c>
      <c r="F6" s="9"/>
      <c r="G6" s="4" t="s">
        <v>14</v>
      </c>
      <c r="H6" s="41">
        <v>45689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241600</v>
      </c>
      <c r="L8" s="125">
        <f>SUM(L12:L111)</f>
        <v>241600</v>
      </c>
      <c r="M8" s="127">
        <f>K8-L8</f>
        <v>0</v>
      </c>
      <c r="N8" s="66"/>
      <c r="O8" s="143">
        <f>SUM(O12:O111)</f>
        <v>4750</v>
      </c>
      <c r="P8" s="143">
        <f>SUM(P12:P111)</f>
        <v>8400</v>
      </c>
      <c r="Q8" s="143">
        <f>O8-P8</f>
        <v>-3650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45283</v>
      </c>
      <c r="C12" s="136" t="s">
        <v>1001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45283</v>
      </c>
      <c r="C13" s="136" t="s">
        <v>1000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12*350</f>
        <v>4200</v>
      </c>
      <c r="Q13" s="23">
        <f>O13-P13+Q12</f>
        <v>-4200</v>
      </c>
    </row>
    <row r="14" spans="1:17" ht="21" customHeight="1" x14ac:dyDescent="0.25">
      <c r="A14" s="14">
        <v>3</v>
      </c>
      <c r="B14" s="24">
        <v>45283</v>
      </c>
      <c r="C14" s="136" t="s">
        <v>494</v>
      </c>
      <c r="D14" s="136"/>
      <c r="E14" s="136"/>
      <c r="F14" s="136"/>
      <c r="G14" s="136"/>
      <c r="H14" s="136"/>
      <c r="I14" s="136"/>
      <c r="J14" s="136"/>
      <c r="K14" s="23">
        <v>190000</v>
      </c>
      <c r="L14" s="23">
        <v>235000</v>
      </c>
      <c r="M14" s="23">
        <f t="shared" ref="M14:M77" si="0">K14-L14+M13</f>
        <v>-45000</v>
      </c>
      <c r="N14" s="66"/>
      <c r="O14" s="23">
        <v>0</v>
      </c>
      <c r="P14" s="23">
        <v>0</v>
      </c>
      <c r="Q14" s="23">
        <f t="shared" ref="Q14:Q77" si="1">O14-P14+Q13</f>
        <v>-4200</v>
      </c>
    </row>
    <row r="15" spans="1:17" ht="21" customHeight="1" x14ac:dyDescent="0.25">
      <c r="A15" s="14">
        <v>4</v>
      </c>
      <c r="B15" s="24">
        <v>45283</v>
      </c>
      <c r="C15" s="136" t="s">
        <v>495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6600</v>
      </c>
      <c r="M15" s="23">
        <f t="shared" si="0"/>
        <v>-51600</v>
      </c>
      <c r="N15" s="66"/>
      <c r="O15" s="23">
        <v>0</v>
      </c>
      <c r="P15" s="23">
        <v>0</v>
      </c>
      <c r="Q15" s="23">
        <f t="shared" si="1"/>
        <v>-4200</v>
      </c>
    </row>
    <row r="16" spans="1:17" ht="21" customHeight="1" x14ac:dyDescent="0.25">
      <c r="A16" s="14">
        <v>5</v>
      </c>
      <c r="B16" s="24">
        <v>45317</v>
      </c>
      <c r="C16" s="136" t="s">
        <v>508</v>
      </c>
      <c r="D16" s="136"/>
      <c r="E16" s="136"/>
      <c r="F16" s="136"/>
      <c r="G16" s="136"/>
      <c r="H16" s="136"/>
      <c r="I16" s="136"/>
      <c r="J16" s="136"/>
      <c r="K16" s="23">
        <v>5000</v>
      </c>
      <c r="L16" s="23">
        <v>0</v>
      </c>
      <c r="M16" s="23">
        <f t="shared" si="0"/>
        <v>-46600</v>
      </c>
      <c r="N16" s="66"/>
      <c r="O16" s="23">
        <v>0</v>
      </c>
      <c r="P16" s="23">
        <v>0</v>
      </c>
      <c r="Q16" s="23">
        <f t="shared" si="1"/>
        <v>-4200</v>
      </c>
    </row>
    <row r="17" spans="1:17" ht="21" customHeight="1" x14ac:dyDescent="0.25">
      <c r="A17" s="14">
        <v>6</v>
      </c>
      <c r="B17" s="24">
        <v>45314</v>
      </c>
      <c r="C17" s="136" t="s">
        <v>509</v>
      </c>
      <c r="D17" s="136"/>
      <c r="E17" s="136"/>
      <c r="F17" s="136"/>
      <c r="G17" s="136"/>
      <c r="H17" s="136"/>
      <c r="I17" s="136"/>
      <c r="J17" s="136"/>
      <c r="K17" s="23">
        <v>5000</v>
      </c>
      <c r="L17" s="23">
        <v>0</v>
      </c>
      <c r="M17" s="23">
        <f t="shared" si="0"/>
        <v>-41600</v>
      </c>
      <c r="N17" s="66"/>
      <c r="O17" s="23">
        <v>0</v>
      </c>
      <c r="P17" s="23">
        <v>0</v>
      </c>
      <c r="Q17" s="23">
        <f t="shared" si="1"/>
        <v>-4200</v>
      </c>
    </row>
    <row r="18" spans="1:17" ht="21" customHeight="1" x14ac:dyDescent="0.25">
      <c r="A18" s="14">
        <v>7</v>
      </c>
      <c r="B18" s="24">
        <v>45320</v>
      </c>
      <c r="C18" s="136" t="s">
        <v>510</v>
      </c>
      <c r="D18" s="136"/>
      <c r="E18" s="136"/>
      <c r="F18" s="136"/>
      <c r="G18" s="136"/>
      <c r="H18" s="136"/>
      <c r="I18" s="136"/>
      <c r="J18" s="136"/>
      <c r="K18" s="23">
        <v>1900</v>
      </c>
      <c r="L18" s="23">
        <v>0</v>
      </c>
      <c r="M18" s="23">
        <f t="shared" si="0"/>
        <v>-39700</v>
      </c>
      <c r="N18" s="66"/>
      <c r="O18" s="23">
        <v>0</v>
      </c>
      <c r="P18" s="23">
        <v>0</v>
      </c>
      <c r="Q18" s="23">
        <f t="shared" si="1"/>
        <v>-4200</v>
      </c>
    </row>
    <row r="19" spans="1:17" ht="21" customHeight="1" x14ac:dyDescent="0.25">
      <c r="A19" s="14">
        <v>8</v>
      </c>
      <c r="B19" s="24">
        <v>45328</v>
      </c>
      <c r="C19" s="136" t="s">
        <v>517</v>
      </c>
      <c r="D19" s="136"/>
      <c r="E19" s="136"/>
      <c r="F19" s="136"/>
      <c r="G19" s="136"/>
      <c r="H19" s="136"/>
      <c r="I19" s="136"/>
      <c r="J19" s="136"/>
      <c r="K19" s="23">
        <v>3000</v>
      </c>
      <c r="L19" s="23">
        <v>0</v>
      </c>
      <c r="M19" s="23">
        <f t="shared" si="0"/>
        <v>-36700</v>
      </c>
      <c r="N19" s="66"/>
      <c r="O19" s="23">
        <v>0</v>
      </c>
      <c r="P19" s="23">
        <v>0</v>
      </c>
      <c r="Q19" s="23">
        <f t="shared" si="1"/>
        <v>-4200</v>
      </c>
    </row>
    <row r="20" spans="1:17" ht="21" customHeight="1" x14ac:dyDescent="0.25">
      <c r="A20" s="14">
        <v>9</v>
      </c>
      <c r="B20" s="24">
        <v>45334</v>
      </c>
      <c r="C20" s="136" t="s">
        <v>518</v>
      </c>
      <c r="D20" s="136"/>
      <c r="E20" s="136"/>
      <c r="F20" s="136"/>
      <c r="G20" s="136"/>
      <c r="H20" s="136"/>
      <c r="I20" s="136"/>
      <c r="J20" s="136"/>
      <c r="K20" s="23">
        <v>3600</v>
      </c>
      <c r="L20" s="23">
        <v>0</v>
      </c>
      <c r="M20" s="23">
        <f t="shared" si="0"/>
        <v>-33100</v>
      </c>
      <c r="N20" s="66"/>
      <c r="O20" s="23">
        <v>0</v>
      </c>
      <c r="P20" s="23">
        <v>0</v>
      </c>
      <c r="Q20" s="23">
        <f t="shared" si="1"/>
        <v>-4200</v>
      </c>
    </row>
    <row r="21" spans="1:17" ht="21" customHeight="1" x14ac:dyDescent="0.25">
      <c r="A21" s="14">
        <v>10</v>
      </c>
      <c r="B21" s="24">
        <v>45354</v>
      </c>
      <c r="C21" s="136" t="s">
        <v>546</v>
      </c>
      <c r="D21" s="136"/>
      <c r="E21" s="136"/>
      <c r="F21" s="136"/>
      <c r="G21" s="136"/>
      <c r="H21" s="136"/>
      <c r="I21" s="136"/>
      <c r="J21" s="136"/>
      <c r="K21" s="23">
        <v>1500</v>
      </c>
      <c r="L21" s="23">
        <v>0</v>
      </c>
      <c r="M21" s="23">
        <f t="shared" si="0"/>
        <v>-31600</v>
      </c>
      <c r="N21" s="66"/>
      <c r="O21" s="23">
        <v>0</v>
      </c>
      <c r="P21" s="23">
        <v>0</v>
      </c>
      <c r="Q21" s="23">
        <f t="shared" si="1"/>
        <v>-4200</v>
      </c>
    </row>
    <row r="22" spans="1:17" ht="21" customHeight="1" x14ac:dyDescent="0.25">
      <c r="A22" s="14">
        <v>11</v>
      </c>
      <c r="B22" s="24">
        <v>45369</v>
      </c>
      <c r="C22" s="136" t="s">
        <v>547</v>
      </c>
      <c r="D22" s="136"/>
      <c r="E22" s="136"/>
      <c r="F22" s="136"/>
      <c r="G22" s="136"/>
      <c r="H22" s="136"/>
      <c r="I22" s="136"/>
      <c r="J22" s="136"/>
      <c r="K22" s="23">
        <v>4400</v>
      </c>
      <c r="L22" s="23">
        <v>0</v>
      </c>
      <c r="M22" s="23">
        <f t="shared" si="0"/>
        <v>-27200</v>
      </c>
      <c r="N22" s="66"/>
      <c r="O22" s="23">
        <v>0</v>
      </c>
      <c r="P22" s="23">
        <v>0</v>
      </c>
      <c r="Q22" s="23">
        <f t="shared" si="1"/>
        <v>-4200</v>
      </c>
    </row>
    <row r="23" spans="1:17" ht="21" customHeight="1" x14ac:dyDescent="0.25">
      <c r="A23" s="14">
        <v>12</v>
      </c>
      <c r="B23" s="24">
        <v>45388</v>
      </c>
      <c r="C23" s="136" t="s">
        <v>548</v>
      </c>
      <c r="D23" s="136"/>
      <c r="E23" s="136"/>
      <c r="F23" s="136"/>
      <c r="G23" s="136"/>
      <c r="H23" s="136"/>
      <c r="I23" s="136"/>
      <c r="J23" s="136"/>
      <c r="K23" s="23">
        <v>13000</v>
      </c>
      <c r="L23" s="23">
        <v>0</v>
      </c>
      <c r="M23" s="23">
        <f t="shared" si="0"/>
        <v>-14200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>
        <v>45391</v>
      </c>
      <c r="C24" s="136" t="s">
        <v>548</v>
      </c>
      <c r="D24" s="136"/>
      <c r="E24" s="136"/>
      <c r="F24" s="136"/>
      <c r="G24" s="136"/>
      <c r="H24" s="136"/>
      <c r="I24" s="136"/>
      <c r="J24" s="136"/>
      <c r="K24" s="23">
        <v>4000</v>
      </c>
      <c r="L24" s="23">
        <v>0</v>
      </c>
      <c r="M24" s="23">
        <f t="shared" si="0"/>
        <v>-10200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>
        <v>45413</v>
      </c>
      <c r="C25" s="136" t="s">
        <v>560</v>
      </c>
      <c r="D25" s="136"/>
      <c r="E25" s="136"/>
      <c r="F25" s="136"/>
      <c r="G25" s="136"/>
      <c r="H25" s="136"/>
      <c r="I25" s="136"/>
      <c r="J25" s="136"/>
      <c r="K25" s="23">
        <v>6900</v>
      </c>
      <c r="L25" s="23">
        <v>0</v>
      </c>
      <c r="M25" s="23">
        <f t="shared" si="0"/>
        <v>-3300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>
        <v>45414</v>
      </c>
      <c r="C26" s="136" t="s">
        <v>560</v>
      </c>
      <c r="D26" s="136"/>
      <c r="E26" s="136"/>
      <c r="F26" s="136"/>
      <c r="G26" s="136"/>
      <c r="H26" s="136"/>
      <c r="I26" s="136"/>
      <c r="J26" s="136"/>
      <c r="K26" s="23">
        <v>1600</v>
      </c>
      <c r="L26" s="23">
        <v>0</v>
      </c>
      <c r="M26" s="23">
        <f t="shared" si="0"/>
        <v>-1700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30.6" customHeight="1" x14ac:dyDescent="0.25">
      <c r="A27" s="14">
        <v>16</v>
      </c>
      <c r="B27" s="24">
        <v>45642</v>
      </c>
      <c r="C27" s="137" t="s">
        <v>772</v>
      </c>
      <c r="D27" s="137"/>
      <c r="E27" s="137"/>
      <c r="F27" s="137"/>
      <c r="G27" s="137"/>
      <c r="H27" s="137"/>
      <c r="I27" s="137"/>
      <c r="J27" s="137"/>
      <c r="K27" s="23">
        <v>1400</v>
      </c>
      <c r="L27" s="23">
        <v>0</v>
      </c>
      <c r="M27" s="23">
        <f t="shared" si="0"/>
        <v>-300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30.6" customHeight="1" x14ac:dyDescent="0.25">
      <c r="A28" s="14">
        <v>17</v>
      </c>
      <c r="B28" s="24">
        <v>45666</v>
      </c>
      <c r="C28" s="137" t="s">
        <v>1002</v>
      </c>
      <c r="D28" s="137"/>
      <c r="E28" s="137"/>
      <c r="F28" s="137"/>
      <c r="G28" s="137"/>
      <c r="H28" s="137"/>
      <c r="I28" s="137"/>
      <c r="J28" s="137"/>
      <c r="K28" s="23">
        <v>300</v>
      </c>
      <c r="L28" s="23">
        <v>0</v>
      </c>
      <c r="M28" s="23">
        <f t="shared" si="0"/>
        <v>0</v>
      </c>
      <c r="N28" s="66"/>
      <c r="O28" s="23">
        <v>2250</v>
      </c>
      <c r="P28" s="23">
        <v>0</v>
      </c>
      <c r="Q28" s="23">
        <f t="shared" si="1"/>
        <v>-1950</v>
      </c>
    </row>
    <row r="29" spans="1:17" ht="21" customHeight="1" x14ac:dyDescent="0.25">
      <c r="A29" s="14">
        <v>18</v>
      </c>
      <c r="B29" s="24">
        <v>45677</v>
      </c>
      <c r="C29" s="136" t="s">
        <v>1003</v>
      </c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4200</v>
      </c>
      <c r="Q29" s="23">
        <f t="shared" si="1"/>
        <v>-6150</v>
      </c>
    </row>
    <row r="30" spans="1:17" ht="21" customHeight="1" x14ac:dyDescent="0.25">
      <c r="A30" s="14">
        <v>19</v>
      </c>
      <c r="B30" s="24">
        <v>45854</v>
      </c>
      <c r="C30" s="136" t="s">
        <v>1004</v>
      </c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2500</v>
      </c>
      <c r="P30" s="23">
        <v>0</v>
      </c>
      <c r="Q30" s="23">
        <f t="shared" si="1"/>
        <v>-3650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-3650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-3650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-3650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-3650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-3650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-3650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-3650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-3650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-3650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-3650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-3650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-3650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-3650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-3650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-3650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-3650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-3650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-3650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-3650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-3650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-3650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-3650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-3650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-3650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-3650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-3650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-3650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-3650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-3650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-3650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-3650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-3650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-3650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-3650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-3650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-3650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-3650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-3650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-3650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-3650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-3650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-3650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-3650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-3650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-3650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-3650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-3650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-3650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CC769EC5-9626-41F1-A996-88020675A013}"/>
  </hyperlinks>
  <pageMargins left="0" right="0" top="0" bottom="0" header="0" footer="0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5D5D-2AAA-49A0-92A0-43DFEEF07D28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519</v>
      </c>
      <c r="D2" s="2" t="s">
        <v>6</v>
      </c>
      <c r="E2" s="7" t="s">
        <v>520</v>
      </c>
      <c r="F2" s="8"/>
      <c r="G2" s="2" t="s">
        <v>3</v>
      </c>
      <c r="H2" s="6"/>
      <c r="I2" s="9"/>
      <c r="J2" s="120" t="s">
        <v>4</v>
      </c>
      <c r="K2" s="151" t="s">
        <v>522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2348671757</v>
      </c>
      <c r="D4" s="2" t="s">
        <v>304</v>
      </c>
      <c r="E4" s="6"/>
      <c r="F4" s="9"/>
      <c r="G4" s="2" t="s">
        <v>5</v>
      </c>
      <c r="H4" s="6" t="s">
        <v>521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6800</v>
      </c>
      <c r="D6" s="2" t="s">
        <v>8</v>
      </c>
      <c r="E6" s="26">
        <v>300</v>
      </c>
      <c r="F6" s="9"/>
      <c r="G6" s="4" t="s">
        <v>14</v>
      </c>
      <c r="H6" s="41">
        <v>45658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5450</v>
      </c>
      <c r="L8" s="125">
        <f>SUM(L12:L111)</f>
        <v>5450</v>
      </c>
      <c r="M8" s="127">
        <f>K8-L8</f>
        <v>0</v>
      </c>
      <c r="N8" s="66"/>
      <c r="O8" s="143">
        <f>SUM(O12:O111)</f>
        <v>2976</v>
      </c>
      <c r="P8" s="143">
        <f>SUM(P12:P111)</f>
        <v>7200</v>
      </c>
      <c r="Q8" s="143">
        <f>O8-P8</f>
        <v>-4224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523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1016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12*300</f>
        <v>3600</v>
      </c>
      <c r="Q13" s="23">
        <f>O13-P13+Q12</f>
        <v>-3600</v>
      </c>
    </row>
    <row r="14" spans="1:17" ht="21" customHeight="1" x14ac:dyDescent="0.25">
      <c r="A14" s="14">
        <v>3</v>
      </c>
      <c r="B14" s="24">
        <v>45333</v>
      </c>
      <c r="C14" s="136" t="s">
        <v>526</v>
      </c>
      <c r="D14" s="136"/>
      <c r="E14" s="136"/>
      <c r="F14" s="136"/>
      <c r="G14" s="136"/>
      <c r="H14" s="136"/>
      <c r="I14" s="136"/>
      <c r="J14" s="136"/>
      <c r="K14" s="23">
        <v>4300</v>
      </c>
      <c r="L14" s="23">
        <v>0</v>
      </c>
      <c r="M14" s="23">
        <f t="shared" ref="M14:M77" si="0">K14-L14+M13</f>
        <v>4300</v>
      </c>
      <c r="N14" s="66"/>
      <c r="O14" s="23">
        <v>0</v>
      </c>
      <c r="P14" s="23">
        <v>0</v>
      </c>
      <c r="Q14" s="23">
        <f t="shared" ref="Q14:Q77" si="1">O14-P14+Q13</f>
        <v>-3600</v>
      </c>
    </row>
    <row r="15" spans="1:17" ht="21" customHeight="1" x14ac:dyDescent="0.25">
      <c r="A15" s="14">
        <v>4</v>
      </c>
      <c r="B15" s="24">
        <v>45334</v>
      </c>
      <c r="C15" s="136" t="s">
        <v>526</v>
      </c>
      <c r="D15" s="136"/>
      <c r="E15" s="136"/>
      <c r="F15" s="136"/>
      <c r="G15" s="136"/>
      <c r="H15" s="136"/>
      <c r="I15" s="136"/>
      <c r="J15" s="136"/>
      <c r="K15" s="23">
        <v>1000</v>
      </c>
      <c r="L15" s="23">
        <v>0</v>
      </c>
      <c r="M15" s="23">
        <f t="shared" si="0"/>
        <v>5300</v>
      </c>
      <c r="N15" s="66"/>
      <c r="O15" s="23">
        <v>0</v>
      </c>
      <c r="P15" s="23">
        <v>0</v>
      </c>
      <c r="Q15" s="23">
        <f t="shared" si="1"/>
        <v>-3600</v>
      </c>
    </row>
    <row r="16" spans="1:17" ht="21" customHeight="1" x14ac:dyDescent="0.25">
      <c r="A16" s="14">
        <v>5</v>
      </c>
      <c r="B16" s="24"/>
      <c r="C16" s="136" t="s">
        <v>654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f>2000+1500+1800</f>
        <v>5300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-3600</v>
      </c>
    </row>
    <row r="17" spans="1:17" ht="31.8" customHeight="1" x14ac:dyDescent="0.25">
      <c r="A17" s="14">
        <v>6</v>
      </c>
      <c r="B17" s="24">
        <v>45555</v>
      </c>
      <c r="C17" s="137" t="s">
        <v>1018</v>
      </c>
      <c r="D17" s="137"/>
      <c r="E17" s="137"/>
      <c r="F17" s="137"/>
      <c r="G17" s="137"/>
      <c r="H17" s="137"/>
      <c r="I17" s="137"/>
      <c r="J17" s="137"/>
      <c r="K17" s="23">
        <v>150</v>
      </c>
      <c r="L17" s="23">
        <v>150</v>
      </c>
      <c r="M17" s="23">
        <f t="shared" si="0"/>
        <v>0</v>
      </c>
      <c r="N17" s="66"/>
      <c r="O17" s="23">
        <v>1150</v>
      </c>
      <c r="P17" s="23">
        <v>0</v>
      </c>
      <c r="Q17" s="23">
        <f t="shared" si="1"/>
        <v>-2450</v>
      </c>
    </row>
    <row r="18" spans="1:17" ht="21" customHeight="1" x14ac:dyDescent="0.25">
      <c r="A18" s="14">
        <v>7</v>
      </c>
      <c r="B18" s="24">
        <v>45565</v>
      </c>
      <c r="C18" s="137" t="s">
        <v>996</v>
      </c>
      <c r="D18" s="137"/>
      <c r="E18" s="137"/>
      <c r="F18" s="137"/>
      <c r="G18" s="137"/>
      <c r="H18" s="137"/>
      <c r="I18" s="137"/>
      <c r="J18" s="137"/>
      <c r="K18" s="23">
        <v>0</v>
      </c>
      <c r="L18" s="23">
        <v>0</v>
      </c>
      <c r="M18" s="23">
        <f t="shared" si="0"/>
        <v>0</v>
      </c>
      <c r="N18" s="66"/>
      <c r="O18" s="23">
        <v>300</v>
      </c>
      <c r="P18" s="23">
        <v>0</v>
      </c>
      <c r="Q18" s="23">
        <f t="shared" si="1"/>
        <v>-2150</v>
      </c>
    </row>
    <row r="19" spans="1:17" ht="21" customHeight="1" x14ac:dyDescent="0.25">
      <c r="A19" s="14">
        <v>8</v>
      </c>
      <c r="B19" s="24">
        <v>45870</v>
      </c>
      <c r="C19" s="136" t="s">
        <v>1017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3600</v>
      </c>
      <c r="Q19" s="23">
        <f t="shared" si="1"/>
        <v>-5750</v>
      </c>
    </row>
    <row r="20" spans="1:17" ht="21" customHeight="1" x14ac:dyDescent="0.25">
      <c r="A20" s="14">
        <v>9</v>
      </c>
      <c r="B20" s="24">
        <v>45891</v>
      </c>
      <c r="C20" s="136" t="s">
        <v>1008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1026</v>
      </c>
      <c r="P20" s="23">
        <v>0</v>
      </c>
      <c r="Q20" s="23">
        <f t="shared" si="1"/>
        <v>-4724</v>
      </c>
    </row>
    <row r="21" spans="1:17" ht="21" customHeight="1" x14ac:dyDescent="0.25">
      <c r="A21" s="14">
        <v>10</v>
      </c>
      <c r="B21" s="24">
        <v>45902</v>
      </c>
      <c r="C21" s="133" t="s">
        <v>1019</v>
      </c>
      <c r="D21" s="134"/>
      <c r="E21" s="134"/>
      <c r="F21" s="134"/>
      <c r="G21" s="134"/>
      <c r="H21" s="134"/>
      <c r="I21" s="134"/>
      <c r="J21" s="135"/>
      <c r="K21" s="23">
        <v>0</v>
      </c>
      <c r="L21" s="23">
        <v>0</v>
      </c>
      <c r="M21" s="23">
        <f t="shared" si="0"/>
        <v>0</v>
      </c>
      <c r="N21" s="66"/>
      <c r="O21" s="23">
        <v>500</v>
      </c>
      <c r="P21" s="23">
        <v>0</v>
      </c>
      <c r="Q21" s="23">
        <f t="shared" si="1"/>
        <v>-4224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-4224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-4224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-4224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-4224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-4224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-4224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-4224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-4224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-4224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-4224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-4224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-4224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-4224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-4224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-4224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-4224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-4224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-4224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-4224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-4224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-4224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-4224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-4224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-4224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-4224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-4224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-4224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-4224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-4224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-4224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-4224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-4224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-4224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-4224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-4224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-4224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-4224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-4224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-4224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-4224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-4224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-4224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-4224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-4224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-4224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-4224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-4224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-4224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-4224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-4224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-4224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-4224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-4224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-4224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-4224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-4224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-4224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-4224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-4224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-4224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-4224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-4224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-4224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-4224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-4224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-4224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-4224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-4224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-4224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-4224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-4224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-4224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-4224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-4224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-4224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-4224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-4224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-4224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-4224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-4224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-4224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-4224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-4224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-4224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-4224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-4224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-4224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-4224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-4224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-4224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5B4AFEC0-157E-45F0-9949-31BC9717A6FE}"/>
  </hyperlinks>
  <pageMargins left="0" right="0" top="0" bottom="0" header="0" footer="0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A311-0290-468F-A40A-73E2D3833B0A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524</v>
      </c>
      <c r="D2" s="2" t="s">
        <v>6</v>
      </c>
      <c r="E2" s="7" t="s">
        <v>525</v>
      </c>
      <c r="F2" s="8"/>
      <c r="G2" s="2" t="s">
        <v>3</v>
      </c>
      <c r="H2" s="6"/>
      <c r="I2" s="9"/>
      <c r="J2" s="120" t="s">
        <v>4</v>
      </c>
      <c r="K2" s="151"/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2377776576</v>
      </c>
      <c r="D4" s="2" t="s">
        <v>304</v>
      </c>
      <c r="E4" s="6"/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2700</v>
      </c>
      <c r="D6" s="2" t="s">
        <v>8</v>
      </c>
      <c r="E6" s="26">
        <v>300</v>
      </c>
      <c r="F6" s="9"/>
      <c r="G6" s="4" t="s">
        <v>14</v>
      </c>
      <c r="H6" s="21">
        <v>45834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3900</v>
      </c>
      <c r="P8" s="143">
        <f>SUM(P12:P111)</f>
        <v>3900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604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605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12*300</f>
        <v>3600</v>
      </c>
      <c r="Q13" s="23">
        <f>O13-P13+Q12</f>
        <v>-3600</v>
      </c>
    </row>
    <row r="14" spans="1:17" ht="32.4" customHeight="1" x14ac:dyDescent="0.25">
      <c r="A14" s="14">
        <v>3</v>
      </c>
      <c r="B14" s="24">
        <v>45551</v>
      </c>
      <c r="C14" s="137" t="s">
        <v>655</v>
      </c>
      <c r="D14" s="137"/>
      <c r="E14" s="137"/>
      <c r="F14" s="137"/>
      <c r="G14" s="137"/>
      <c r="H14" s="137"/>
      <c r="I14" s="137"/>
      <c r="J14" s="137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1000</v>
      </c>
      <c r="P14" s="23">
        <v>0</v>
      </c>
      <c r="Q14" s="23">
        <f t="shared" ref="Q14:Q77" si="1">O14-P14+Q13</f>
        <v>-2600</v>
      </c>
    </row>
    <row r="15" spans="1:17" ht="21" customHeight="1" x14ac:dyDescent="0.25">
      <c r="A15" s="14">
        <v>4</v>
      </c>
      <c r="B15" s="24">
        <v>45777</v>
      </c>
      <c r="C15" s="136" t="s">
        <v>666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900</v>
      </c>
      <c r="P15" s="23">
        <v>0</v>
      </c>
      <c r="Q15" s="23">
        <f t="shared" si="1"/>
        <v>-1700</v>
      </c>
    </row>
    <row r="16" spans="1:17" ht="21" customHeight="1" x14ac:dyDescent="0.25">
      <c r="A16" s="14">
        <v>5</v>
      </c>
      <c r="B16" s="24">
        <v>45855</v>
      </c>
      <c r="C16" s="136" t="s">
        <v>948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f>3*300</f>
        <v>900</v>
      </c>
      <c r="Q16" s="23">
        <f t="shared" si="1"/>
        <v>-2600</v>
      </c>
    </row>
    <row r="17" spans="1:17" ht="21" customHeight="1" x14ac:dyDescent="0.25">
      <c r="A17" s="14">
        <v>6</v>
      </c>
      <c r="B17" s="24">
        <v>45855</v>
      </c>
      <c r="C17" s="136" t="s">
        <v>949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2000</v>
      </c>
      <c r="P17" s="23">
        <v>-600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A8F99F2B-CF7D-4A7D-968B-C6B38C0F570D}"/>
  </hyperlinks>
  <pageMargins left="0" right="0" top="0" bottom="0" header="0" footer="0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FDD8-504F-4620-BED3-BE3AB8237D41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8" t="s">
        <v>573</v>
      </c>
      <c r="D2" s="2" t="s">
        <v>6</v>
      </c>
      <c r="E2" s="7" t="s">
        <v>574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2572919682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7123</v>
      </c>
      <c r="D6" s="2" t="s">
        <v>8</v>
      </c>
      <c r="E6" s="26">
        <v>300</v>
      </c>
      <c r="F6" s="9"/>
      <c r="G6" s="4" t="s">
        <v>14</v>
      </c>
      <c r="H6" s="41">
        <v>45778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145058</v>
      </c>
      <c r="L8" s="125">
        <f>SUM(L12:L111)</f>
        <v>145058</v>
      </c>
      <c r="M8" s="127">
        <f>K8-L8</f>
        <v>0</v>
      </c>
      <c r="N8" s="66"/>
      <c r="O8" s="143">
        <f>SUM(O12:O111)</f>
        <v>3000</v>
      </c>
      <c r="P8" s="143">
        <f>SUM(P12:P111)</f>
        <v>6600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45422</v>
      </c>
      <c r="C12" s="136" t="s">
        <v>806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3000</v>
      </c>
      <c r="P12" s="23">
        <v>3000</v>
      </c>
      <c r="Q12" s="23">
        <f>O12-P12</f>
        <v>0</v>
      </c>
    </row>
    <row r="13" spans="1:17" ht="21" customHeight="1" x14ac:dyDescent="0.25">
      <c r="A13" s="14">
        <v>2</v>
      </c>
      <c r="B13" s="24">
        <v>45422</v>
      </c>
      <c r="C13" s="136" t="s">
        <v>576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140000</v>
      </c>
      <c r="M13" s="23">
        <f>K13-L13+M12</f>
        <v>-140000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45422</v>
      </c>
      <c r="C14" s="136" t="s">
        <v>577</v>
      </c>
      <c r="D14" s="136"/>
      <c r="E14" s="136"/>
      <c r="F14" s="136"/>
      <c r="G14" s="136"/>
      <c r="H14" s="136"/>
      <c r="I14" s="136"/>
      <c r="J14" s="136"/>
      <c r="K14" s="23">
        <v>140000</v>
      </c>
      <c r="L14" s="23">
        <v>0</v>
      </c>
      <c r="M14" s="23">
        <f>K14-L14+M13</f>
        <v>0</v>
      </c>
      <c r="N14" s="66"/>
      <c r="O14" s="23">
        <v>0</v>
      </c>
      <c r="P14" s="23">
        <v>0</v>
      </c>
      <c r="Q14" s="23">
        <f t="shared" ref="Q14:Q77" si="0">O14-P14+Q13</f>
        <v>0</v>
      </c>
    </row>
    <row r="15" spans="1:17" ht="21" customHeight="1" x14ac:dyDescent="0.25">
      <c r="A15" s="14">
        <v>4</v>
      </c>
      <c r="B15" s="24">
        <v>45427</v>
      </c>
      <c r="C15" s="136" t="s">
        <v>928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ref="M15:M77" si="1">K15-L15+M14</f>
        <v>0</v>
      </c>
      <c r="N15" s="66"/>
      <c r="O15" s="23">
        <v>0</v>
      </c>
      <c r="P15" s="23">
        <f>300*12</f>
        <v>3600</v>
      </c>
      <c r="Q15" s="23">
        <f t="shared" si="0"/>
        <v>-3600</v>
      </c>
    </row>
    <row r="16" spans="1:17" ht="21" customHeight="1" x14ac:dyDescent="0.25">
      <c r="A16" s="14">
        <v>5</v>
      </c>
      <c r="B16" s="24">
        <v>45874</v>
      </c>
      <c r="C16" s="136" t="s">
        <v>944</v>
      </c>
      <c r="D16" s="136"/>
      <c r="E16" s="136"/>
      <c r="F16" s="136"/>
      <c r="G16" s="136"/>
      <c r="H16" s="136"/>
      <c r="I16" s="136"/>
      <c r="J16" s="136"/>
      <c r="K16" s="23">
        <v>5058</v>
      </c>
      <c r="L16" s="23">
        <v>5058</v>
      </c>
      <c r="M16" s="23">
        <f t="shared" si="1"/>
        <v>0</v>
      </c>
      <c r="N16" s="66"/>
      <c r="O16" s="23">
        <v>0</v>
      </c>
      <c r="P16" s="23">
        <v>0</v>
      </c>
      <c r="Q16" s="23">
        <f t="shared" si="0"/>
        <v>-3600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1"/>
        <v>0</v>
      </c>
      <c r="N17" s="66"/>
      <c r="O17" s="23">
        <v>0</v>
      </c>
      <c r="P17" s="23">
        <v>0</v>
      </c>
      <c r="Q17" s="23">
        <f t="shared" si="0"/>
        <v>-3600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1"/>
        <v>0</v>
      </c>
      <c r="N18" s="66"/>
      <c r="O18" s="23">
        <v>0</v>
      </c>
      <c r="P18" s="23">
        <v>0</v>
      </c>
      <c r="Q18" s="23">
        <f t="shared" si="0"/>
        <v>-3600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1"/>
        <v>0</v>
      </c>
      <c r="N19" s="66"/>
      <c r="O19" s="23">
        <v>0</v>
      </c>
      <c r="P19" s="23">
        <v>0</v>
      </c>
      <c r="Q19" s="23">
        <f t="shared" si="0"/>
        <v>-3600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1"/>
        <v>0</v>
      </c>
      <c r="N20" s="66"/>
      <c r="O20" s="23">
        <v>0</v>
      </c>
      <c r="P20" s="23">
        <v>0</v>
      </c>
      <c r="Q20" s="23">
        <f t="shared" si="0"/>
        <v>-3600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1"/>
        <v>0</v>
      </c>
      <c r="N21" s="66"/>
      <c r="O21" s="23">
        <v>0</v>
      </c>
      <c r="P21" s="23">
        <v>0</v>
      </c>
      <c r="Q21" s="23">
        <f t="shared" si="0"/>
        <v>-3600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1"/>
        <v>0</v>
      </c>
      <c r="N22" s="66"/>
      <c r="O22" s="23">
        <v>0</v>
      </c>
      <c r="P22" s="23">
        <v>0</v>
      </c>
      <c r="Q22" s="23">
        <f t="shared" si="0"/>
        <v>-3600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1"/>
        <v>0</v>
      </c>
      <c r="N23" s="66"/>
      <c r="O23" s="23">
        <v>0</v>
      </c>
      <c r="P23" s="23">
        <v>0</v>
      </c>
      <c r="Q23" s="23">
        <f t="shared" si="0"/>
        <v>-3600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1"/>
        <v>0</v>
      </c>
      <c r="N24" s="66"/>
      <c r="O24" s="23">
        <v>0</v>
      </c>
      <c r="P24" s="23">
        <v>0</v>
      </c>
      <c r="Q24" s="23">
        <f t="shared" si="0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1"/>
        <v>0</v>
      </c>
      <c r="N25" s="66"/>
      <c r="O25" s="23">
        <v>0</v>
      </c>
      <c r="P25" s="23">
        <v>0</v>
      </c>
      <c r="Q25" s="23">
        <f t="shared" si="0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1"/>
        <v>0</v>
      </c>
      <c r="N26" s="66"/>
      <c r="O26" s="23">
        <v>0</v>
      </c>
      <c r="P26" s="23">
        <v>0</v>
      </c>
      <c r="Q26" s="23">
        <f t="shared" si="0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1"/>
        <v>0</v>
      </c>
      <c r="N27" s="66"/>
      <c r="O27" s="23">
        <v>0</v>
      </c>
      <c r="P27" s="23">
        <v>0</v>
      </c>
      <c r="Q27" s="23">
        <f t="shared" si="0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1"/>
        <v>0</v>
      </c>
      <c r="N28" s="66"/>
      <c r="O28" s="23">
        <v>0</v>
      </c>
      <c r="P28" s="23">
        <v>0</v>
      </c>
      <c r="Q28" s="23">
        <f t="shared" si="0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1"/>
        <v>0</v>
      </c>
      <c r="N29" s="66"/>
      <c r="O29" s="23">
        <v>0</v>
      </c>
      <c r="P29" s="23">
        <v>0</v>
      </c>
      <c r="Q29" s="23">
        <f t="shared" si="0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1"/>
        <v>0</v>
      </c>
      <c r="N30" s="66"/>
      <c r="O30" s="23">
        <v>0</v>
      </c>
      <c r="P30" s="23">
        <v>0</v>
      </c>
      <c r="Q30" s="23">
        <f t="shared" si="0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1"/>
        <v>0</v>
      </c>
      <c r="N31" s="66"/>
      <c r="O31" s="23">
        <v>0</v>
      </c>
      <c r="P31" s="23">
        <v>0</v>
      </c>
      <c r="Q31" s="23">
        <f t="shared" si="0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1"/>
        <v>0</v>
      </c>
      <c r="N32" s="66"/>
      <c r="O32" s="23">
        <v>0</v>
      </c>
      <c r="P32" s="23">
        <v>0</v>
      </c>
      <c r="Q32" s="23">
        <f t="shared" si="0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1"/>
        <v>0</v>
      </c>
      <c r="N33" s="66"/>
      <c r="O33" s="23">
        <v>0</v>
      </c>
      <c r="P33" s="23">
        <v>0</v>
      </c>
      <c r="Q33" s="23">
        <f t="shared" si="0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1"/>
        <v>0</v>
      </c>
      <c r="N34" s="66"/>
      <c r="O34" s="23">
        <v>0</v>
      </c>
      <c r="P34" s="23">
        <v>0</v>
      </c>
      <c r="Q34" s="23">
        <f t="shared" si="0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1"/>
        <v>0</v>
      </c>
      <c r="N35" s="66"/>
      <c r="O35" s="23">
        <v>0</v>
      </c>
      <c r="P35" s="23">
        <v>0</v>
      </c>
      <c r="Q35" s="23">
        <f t="shared" si="0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1"/>
        <v>0</v>
      </c>
      <c r="N36" s="66"/>
      <c r="O36" s="23">
        <v>0</v>
      </c>
      <c r="P36" s="23">
        <v>0</v>
      </c>
      <c r="Q36" s="23">
        <f t="shared" si="0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1"/>
        <v>0</v>
      </c>
      <c r="N37" s="66"/>
      <c r="O37" s="23">
        <v>0</v>
      </c>
      <c r="P37" s="23">
        <v>0</v>
      </c>
      <c r="Q37" s="23">
        <f t="shared" si="0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1"/>
        <v>0</v>
      </c>
      <c r="N38" s="66"/>
      <c r="O38" s="23">
        <v>0</v>
      </c>
      <c r="P38" s="23">
        <v>0</v>
      </c>
      <c r="Q38" s="23">
        <f t="shared" si="0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1"/>
        <v>0</v>
      </c>
      <c r="N39" s="66"/>
      <c r="O39" s="23">
        <v>0</v>
      </c>
      <c r="P39" s="23">
        <v>0</v>
      </c>
      <c r="Q39" s="23">
        <f t="shared" si="0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1"/>
        <v>0</v>
      </c>
      <c r="N40" s="66"/>
      <c r="O40" s="23">
        <v>0</v>
      </c>
      <c r="P40" s="23">
        <v>0</v>
      </c>
      <c r="Q40" s="23">
        <f t="shared" si="0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1"/>
        <v>0</v>
      </c>
      <c r="N41" s="66"/>
      <c r="O41" s="23">
        <v>0</v>
      </c>
      <c r="P41" s="23">
        <v>0</v>
      </c>
      <c r="Q41" s="23">
        <f t="shared" si="0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1"/>
        <v>0</v>
      </c>
      <c r="N42" s="66"/>
      <c r="O42" s="23">
        <v>0</v>
      </c>
      <c r="P42" s="23">
        <v>0</v>
      </c>
      <c r="Q42" s="23">
        <f t="shared" si="0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1"/>
        <v>0</v>
      </c>
      <c r="N43" s="66"/>
      <c r="O43" s="23">
        <v>0</v>
      </c>
      <c r="P43" s="23">
        <v>0</v>
      </c>
      <c r="Q43" s="23">
        <f t="shared" si="0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1"/>
        <v>0</v>
      </c>
      <c r="N44" s="66"/>
      <c r="O44" s="23">
        <v>0</v>
      </c>
      <c r="P44" s="23">
        <v>0</v>
      </c>
      <c r="Q44" s="23">
        <f t="shared" si="0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1"/>
        <v>0</v>
      </c>
      <c r="N45" s="66"/>
      <c r="O45" s="23">
        <v>0</v>
      </c>
      <c r="P45" s="23">
        <v>0</v>
      </c>
      <c r="Q45" s="23">
        <f t="shared" si="0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1"/>
        <v>0</v>
      </c>
      <c r="N46" s="66"/>
      <c r="O46" s="23">
        <v>0</v>
      </c>
      <c r="P46" s="23">
        <v>0</v>
      </c>
      <c r="Q46" s="23">
        <f t="shared" si="0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1"/>
        <v>0</v>
      </c>
      <c r="N47" s="66"/>
      <c r="O47" s="23">
        <v>0</v>
      </c>
      <c r="P47" s="23">
        <v>0</v>
      </c>
      <c r="Q47" s="23">
        <f t="shared" si="0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1"/>
        <v>0</v>
      </c>
      <c r="N48" s="66"/>
      <c r="O48" s="23">
        <v>0</v>
      </c>
      <c r="P48" s="23">
        <v>0</v>
      </c>
      <c r="Q48" s="23">
        <f t="shared" si="0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1"/>
        <v>0</v>
      </c>
      <c r="N49" s="66"/>
      <c r="O49" s="23">
        <v>0</v>
      </c>
      <c r="P49" s="23">
        <v>0</v>
      </c>
      <c r="Q49" s="23">
        <f t="shared" si="0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1"/>
        <v>0</v>
      </c>
      <c r="N50" s="66"/>
      <c r="O50" s="23">
        <v>0</v>
      </c>
      <c r="P50" s="23">
        <v>0</v>
      </c>
      <c r="Q50" s="23">
        <f t="shared" si="0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1"/>
        <v>0</v>
      </c>
      <c r="N51" s="66"/>
      <c r="O51" s="23">
        <v>0</v>
      </c>
      <c r="P51" s="23">
        <v>0</v>
      </c>
      <c r="Q51" s="23">
        <f t="shared" si="0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1"/>
        <v>0</v>
      </c>
      <c r="N52" s="66"/>
      <c r="O52" s="23">
        <v>0</v>
      </c>
      <c r="P52" s="23">
        <v>0</v>
      </c>
      <c r="Q52" s="23">
        <f t="shared" si="0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1"/>
        <v>0</v>
      </c>
      <c r="N53" s="66"/>
      <c r="O53" s="23">
        <v>0</v>
      </c>
      <c r="P53" s="23">
        <v>0</v>
      </c>
      <c r="Q53" s="23">
        <f t="shared" si="0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1"/>
        <v>0</v>
      </c>
      <c r="N54" s="66"/>
      <c r="O54" s="23">
        <v>0</v>
      </c>
      <c r="P54" s="23">
        <v>0</v>
      </c>
      <c r="Q54" s="23">
        <f t="shared" si="0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1"/>
        <v>0</v>
      </c>
      <c r="N55" s="66"/>
      <c r="O55" s="23">
        <v>0</v>
      </c>
      <c r="P55" s="23">
        <v>0</v>
      </c>
      <c r="Q55" s="23">
        <f t="shared" si="0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1"/>
        <v>0</v>
      </c>
      <c r="N56" s="66"/>
      <c r="O56" s="23">
        <v>0</v>
      </c>
      <c r="P56" s="23">
        <v>0</v>
      </c>
      <c r="Q56" s="23">
        <f t="shared" si="0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1"/>
        <v>0</v>
      </c>
      <c r="N57" s="66"/>
      <c r="O57" s="23">
        <v>0</v>
      </c>
      <c r="P57" s="23">
        <v>0</v>
      </c>
      <c r="Q57" s="23">
        <f t="shared" si="0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1"/>
        <v>0</v>
      </c>
      <c r="N58" s="66"/>
      <c r="O58" s="23">
        <v>0</v>
      </c>
      <c r="P58" s="23">
        <v>0</v>
      </c>
      <c r="Q58" s="23">
        <f t="shared" si="0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1"/>
        <v>0</v>
      </c>
      <c r="N59" s="66"/>
      <c r="O59" s="23">
        <v>0</v>
      </c>
      <c r="P59" s="23">
        <v>0</v>
      </c>
      <c r="Q59" s="23">
        <f t="shared" si="0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1"/>
        <v>0</v>
      </c>
      <c r="N60" s="66"/>
      <c r="O60" s="23">
        <v>0</v>
      </c>
      <c r="P60" s="23">
        <v>0</v>
      </c>
      <c r="Q60" s="23">
        <f t="shared" si="0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1"/>
        <v>0</v>
      </c>
      <c r="N61" s="66"/>
      <c r="O61" s="23">
        <v>0</v>
      </c>
      <c r="P61" s="23">
        <v>0</v>
      </c>
      <c r="Q61" s="23">
        <f t="shared" si="0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1"/>
        <v>0</v>
      </c>
      <c r="N62" s="66"/>
      <c r="O62" s="23">
        <v>0</v>
      </c>
      <c r="P62" s="23">
        <v>0</v>
      </c>
      <c r="Q62" s="23">
        <f t="shared" si="0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1"/>
        <v>0</v>
      </c>
      <c r="N63" s="66"/>
      <c r="O63" s="23">
        <v>0</v>
      </c>
      <c r="P63" s="23">
        <v>0</v>
      </c>
      <c r="Q63" s="23">
        <f t="shared" si="0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1"/>
        <v>0</v>
      </c>
      <c r="N64" s="66"/>
      <c r="O64" s="23">
        <v>0</v>
      </c>
      <c r="P64" s="23">
        <v>0</v>
      </c>
      <c r="Q64" s="23">
        <f t="shared" si="0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1"/>
        <v>0</v>
      </c>
      <c r="N65" s="66"/>
      <c r="O65" s="23">
        <v>0</v>
      </c>
      <c r="P65" s="23">
        <v>0</v>
      </c>
      <c r="Q65" s="23">
        <f t="shared" si="0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1"/>
        <v>0</v>
      </c>
      <c r="N66" s="66"/>
      <c r="O66" s="23">
        <v>0</v>
      </c>
      <c r="P66" s="23">
        <v>0</v>
      </c>
      <c r="Q66" s="23">
        <f t="shared" si="0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1"/>
        <v>0</v>
      </c>
      <c r="N67" s="66"/>
      <c r="O67" s="23">
        <v>0</v>
      </c>
      <c r="P67" s="23">
        <v>0</v>
      </c>
      <c r="Q67" s="23">
        <f t="shared" si="0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1"/>
        <v>0</v>
      </c>
      <c r="N68" s="66"/>
      <c r="O68" s="23">
        <v>0</v>
      </c>
      <c r="P68" s="23">
        <v>0</v>
      </c>
      <c r="Q68" s="23">
        <f t="shared" si="0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1"/>
        <v>0</v>
      </c>
      <c r="N69" s="66"/>
      <c r="O69" s="23">
        <v>0</v>
      </c>
      <c r="P69" s="23">
        <v>0</v>
      </c>
      <c r="Q69" s="23">
        <f t="shared" si="0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1"/>
        <v>0</v>
      </c>
      <c r="N70" s="66"/>
      <c r="O70" s="23">
        <v>0</v>
      </c>
      <c r="P70" s="23">
        <v>0</v>
      </c>
      <c r="Q70" s="23">
        <f t="shared" si="0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1"/>
        <v>0</v>
      </c>
      <c r="N71" s="66"/>
      <c r="O71" s="23">
        <v>0</v>
      </c>
      <c r="P71" s="23">
        <v>0</v>
      </c>
      <c r="Q71" s="23">
        <f t="shared" si="0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1"/>
        <v>0</v>
      </c>
      <c r="N72" s="66"/>
      <c r="O72" s="23">
        <v>0</v>
      </c>
      <c r="P72" s="23">
        <v>0</v>
      </c>
      <c r="Q72" s="23">
        <f t="shared" si="0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1"/>
        <v>0</v>
      </c>
      <c r="N73" s="66"/>
      <c r="O73" s="23">
        <v>0</v>
      </c>
      <c r="P73" s="23">
        <v>0</v>
      </c>
      <c r="Q73" s="23">
        <f t="shared" si="0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1"/>
        <v>0</v>
      </c>
      <c r="N74" s="66"/>
      <c r="O74" s="23">
        <v>0</v>
      </c>
      <c r="P74" s="23">
        <v>0</v>
      </c>
      <c r="Q74" s="23">
        <f t="shared" si="0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1"/>
        <v>0</v>
      </c>
      <c r="N75" s="66"/>
      <c r="O75" s="23">
        <v>0</v>
      </c>
      <c r="P75" s="23">
        <v>0</v>
      </c>
      <c r="Q75" s="23">
        <f t="shared" si="0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1"/>
        <v>0</v>
      </c>
      <c r="N76" s="66"/>
      <c r="O76" s="23">
        <v>0</v>
      </c>
      <c r="P76" s="23">
        <v>0</v>
      </c>
      <c r="Q76" s="23">
        <f t="shared" si="0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1"/>
        <v>0</v>
      </c>
      <c r="N77" s="66"/>
      <c r="O77" s="23">
        <v>0</v>
      </c>
      <c r="P77" s="23">
        <v>0</v>
      </c>
      <c r="Q77" s="23">
        <f t="shared" si="0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ED99F763-FA37-42FF-9A7F-AEA40661D238}"/>
  </hyperlinks>
  <pageMargins left="0" right="0" top="0" bottom="0" header="0" footer="0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8F01-9864-48E5-BA39-E4D38EC18ECB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563</v>
      </c>
      <c r="D2" s="2" t="s">
        <v>6</v>
      </c>
      <c r="E2" s="7" t="s">
        <v>564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2183997853</v>
      </c>
      <c r="D4" s="2" t="s">
        <v>7</v>
      </c>
      <c r="E4" s="41">
        <v>45421</v>
      </c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962</v>
      </c>
      <c r="D6" s="2" t="s">
        <v>8</v>
      </c>
      <c r="E6" s="26">
        <v>600</v>
      </c>
      <c r="F6" s="9"/>
      <c r="G6" s="4" t="s">
        <v>14</v>
      </c>
      <c r="H6" s="41">
        <v>45809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130550</v>
      </c>
      <c r="L8" s="125">
        <f>SUM(L12:L111)</f>
        <v>130550</v>
      </c>
      <c r="M8" s="127">
        <f>K8-L8</f>
        <v>0</v>
      </c>
      <c r="N8" s="66"/>
      <c r="O8" s="143">
        <f>SUM(O12:O111)</f>
        <v>5000</v>
      </c>
      <c r="P8" s="143">
        <f>SUM(P12:P111)</f>
        <v>8400</v>
      </c>
      <c r="Q8" s="143">
        <f>O8-P8</f>
        <v>-3400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565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45421</v>
      </c>
      <c r="C13" s="136" t="s">
        <v>566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130000</v>
      </c>
      <c r="M13" s="23">
        <f>K13-L13+M12</f>
        <v>-130000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45423</v>
      </c>
      <c r="C14" s="136" t="s">
        <v>567</v>
      </c>
      <c r="D14" s="136"/>
      <c r="E14" s="136"/>
      <c r="F14" s="136"/>
      <c r="G14" s="136"/>
      <c r="H14" s="136"/>
      <c r="I14" s="136"/>
      <c r="J14" s="136"/>
      <c r="K14" s="23">
        <v>100000</v>
      </c>
      <c r="L14" s="23">
        <v>0</v>
      </c>
      <c r="M14" s="23">
        <f t="shared" ref="M14:M77" si="0">K14-L14+M13</f>
        <v>-30000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599</v>
      </c>
      <c r="D15" s="136"/>
      <c r="E15" s="136"/>
      <c r="F15" s="136"/>
      <c r="G15" s="136"/>
      <c r="H15" s="136"/>
      <c r="I15" s="136"/>
      <c r="J15" s="136"/>
      <c r="K15" s="23">
        <v>7000</v>
      </c>
      <c r="L15" s="23">
        <v>0</v>
      </c>
      <c r="M15" s="23">
        <f t="shared" si="0"/>
        <v>-23000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 t="s">
        <v>611</v>
      </c>
      <c r="D16" s="136"/>
      <c r="E16" s="136"/>
      <c r="F16" s="136"/>
      <c r="G16" s="136"/>
      <c r="H16" s="136"/>
      <c r="I16" s="136"/>
      <c r="J16" s="136"/>
      <c r="K16" s="23">
        <v>10000</v>
      </c>
      <c r="L16" s="23">
        <v>0</v>
      </c>
      <c r="M16" s="23">
        <f t="shared" si="0"/>
        <v>-13000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45534</v>
      </c>
      <c r="C17" s="136" t="s">
        <v>627</v>
      </c>
      <c r="D17" s="136"/>
      <c r="E17" s="136"/>
      <c r="F17" s="136"/>
      <c r="G17" s="136"/>
      <c r="H17" s="136"/>
      <c r="I17" s="136"/>
      <c r="J17" s="136"/>
      <c r="K17" s="23">
        <v>7000</v>
      </c>
      <c r="L17" s="23">
        <v>0</v>
      </c>
      <c r="M17" s="23">
        <f t="shared" si="0"/>
        <v>-6000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 t="s">
        <v>963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-6000</v>
      </c>
      <c r="N18" s="66"/>
      <c r="O18" s="23">
        <v>0</v>
      </c>
      <c r="P18" s="23">
        <f>300*4</f>
        <v>1200</v>
      </c>
      <c r="Q18" s="23">
        <f t="shared" si="1"/>
        <v>-1200</v>
      </c>
    </row>
    <row r="19" spans="1:17" ht="21" customHeight="1" x14ac:dyDescent="0.25">
      <c r="A19" s="14">
        <v>8</v>
      </c>
      <c r="B19" s="24">
        <v>45664</v>
      </c>
      <c r="C19" s="136" t="s">
        <v>771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550</v>
      </c>
      <c r="M19" s="23">
        <f t="shared" si="0"/>
        <v>-6550</v>
      </c>
      <c r="N19" s="66"/>
      <c r="O19" s="23">
        <v>0</v>
      </c>
      <c r="P19" s="23">
        <v>0</v>
      </c>
      <c r="Q19" s="23">
        <f t="shared" si="1"/>
        <v>-1200</v>
      </c>
    </row>
    <row r="20" spans="1:17" ht="21" customHeight="1" x14ac:dyDescent="0.25">
      <c r="A20" s="14">
        <v>9</v>
      </c>
      <c r="B20" s="24">
        <v>45680</v>
      </c>
      <c r="C20" s="136" t="s">
        <v>36</v>
      </c>
      <c r="D20" s="136"/>
      <c r="E20" s="136"/>
      <c r="F20" s="136"/>
      <c r="G20" s="136"/>
      <c r="H20" s="136"/>
      <c r="I20" s="136"/>
      <c r="J20" s="136"/>
      <c r="K20" s="23">
        <v>6550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-1200</v>
      </c>
    </row>
    <row r="21" spans="1:17" ht="21" customHeight="1" x14ac:dyDescent="0.25">
      <c r="A21" s="14">
        <v>10</v>
      </c>
      <c r="B21" s="24"/>
      <c r="C21" s="136" t="s">
        <v>964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f>12*600</f>
        <v>7200</v>
      </c>
      <c r="Q21" s="23">
        <f t="shared" si="1"/>
        <v>-8400</v>
      </c>
    </row>
    <row r="22" spans="1:17" ht="21" customHeight="1" x14ac:dyDescent="0.25">
      <c r="A22" s="14">
        <v>11</v>
      </c>
      <c r="B22" s="24">
        <v>45951</v>
      </c>
      <c r="C22" s="136" t="s">
        <v>1054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3000</v>
      </c>
      <c r="P22" s="23">
        <v>0</v>
      </c>
      <c r="Q22" s="23">
        <f t="shared" si="1"/>
        <v>-5400</v>
      </c>
    </row>
    <row r="23" spans="1:17" ht="21" customHeight="1" x14ac:dyDescent="0.25">
      <c r="A23" s="14">
        <v>12</v>
      </c>
      <c r="B23" s="24">
        <v>45958</v>
      </c>
      <c r="C23" s="136" t="s">
        <v>1067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2000</v>
      </c>
      <c r="P23" s="23">
        <v>0</v>
      </c>
      <c r="Q23" s="23">
        <f t="shared" si="1"/>
        <v>-3400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-3400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-3400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-3400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-3400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-3400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-3400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-3400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-3400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-3400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-3400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-3400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-3400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-3400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-3400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-3400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-3400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-3400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-3400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-3400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-3400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-3400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-3400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-3400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-3400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-3400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-3400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-3400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-3400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-3400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-3400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-3400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-3400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-3400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-3400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-3400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-3400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-3400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-3400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-3400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-3400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-3400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-3400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-3400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-3400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-3400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-3400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-3400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-3400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-3400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-3400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-3400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-3400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-3400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-3400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-3400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-3400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-3400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-3400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-3400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-3400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-3400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-3400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-3400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-3400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-3400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-3400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-3400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-3400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-3400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-3400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-3400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-3400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-3400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-3400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-3400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-3400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-3400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-3400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-3400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-3400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-3400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-3400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-3400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-3400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-3400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-3400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-3400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-3400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FBBC46A4-EC2B-4B68-82DA-FD766D934D9D}"/>
  </hyperlinks>
  <pageMargins left="0" right="0" top="0" bottom="0" header="0" footer="0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4C98-15CA-48E8-B321-5BB31156D146}">
  <sheetPr>
    <tabColor theme="4" tint="0.59999389629810485"/>
  </sheetPr>
  <dimension ref="A1:Q111"/>
  <sheetViews>
    <sheetView rightToLeft="1" topLeftCell="A6" zoomScale="85" zoomScaleNormal="85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568</v>
      </c>
      <c r="D2" s="2" t="s">
        <v>6</v>
      </c>
      <c r="E2" s="7" t="s">
        <v>972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2319609141</v>
      </c>
      <c r="D4" s="2" t="s">
        <v>7</v>
      </c>
      <c r="E4" s="41">
        <v>45423</v>
      </c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2430</v>
      </c>
      <c r="D6" s="2" t="s">
        <v>8</v>
      </c>
      <c r="E6" s="26"/>
      <c r="F6" s="9"/>
      <c r="G6" s="4" t="s">
        <v>14</v>
      </c>
      <c r="H6" s="41">
        <v>45809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242286</v>
      </c>
      <c r="L8" s="125">
        <f>SUM(L12:L111)</f>
        <v>257550</v>
      </c>
      <c r="M8" s="127">
        <f>K8-L8</f>
        <v>-15264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569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45423</v>
      </c>
      <c r="C13" s="136" t="s">
        <v>566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250000</v>
      </c>
      <c r="M13" s="23">
        <f>K13-L13+M12</f>
        <v>-250000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45423</v>
      </c>
      <c r="C14" s="136" t="s">
        <v>589</v>
      </c>
      <c r="D14" s="136"/>
      <c r="E14" s="136"/>
      <c r="F14" s="136"/>
      <c r="G14" s="136"/>
      <c r="H14" s="136"/>
      <c r="I14" s="136"/>
      <c r="J14" s="136"/>
      <c r="K14" s="23">
        <v>140000</v>
      </c>
      <c r="L14" s="23">
        <v>0</v>
      </c>
      <c r="M14" s="23">
        <f t="shared" ref="M14:M77" si="0">K14-L14+M13</f>
        <v>-110000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 t="s">
        <v>638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4000</v>
      </c>
      <c r="M15" s="23">
        <f t="shared" si="0"/>
        <v>-114000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 t="s">
        <v>641</v>
      </c>
      <c r="D16" s="136"/>
      <c r="E16" s="136"/>
      <c r="F16" s="136"/>
      <c r="G16" s="136"/>
      <c r="H16" s="136"/>
      <c r="I16" s="136"/>
      <c r="J16" s="136"/>
      <c r="K16" s="23">
        <v>2000</v>
      </c>
      <c r="L16" s="23">
        <v>0</v>
      </c>
      <c r="M16" s="23">
        <f t="shared" si="0"/>
        <v>-112000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45568</v>
      </c>
      <c r="C17" s="136" t="s">
        <v>668</v>
      </c>
      <c r="D17" s="136"/>
      <c r="E17" s="136"/>
      <c r="F17" s="136"/>
      <c r="G17" s="136"/>
      <c r="H17" s="136"/>
      <c r="I17" s="136"/>
      <c r="J17" s="136"/>
      <c r="K17" s="23">
        <v>2000</v>
      </c>
      <c r="L17" s="23">
        <v>0</v>
      </c>
      <c r="M17" s="23">
        <f t="shared" si="0"/>
        <v>-110000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45572</v>
      </c>
      <c r="C18" s="136" t="s">
        <v>637</v>
      </c>
      <c r="D18" s="136"/>
      <c r="E18" s="136"/>
      <c r="F18" s="136"/>
      <c r="G18" s="136"/>
      <c r="H18" s="136"/>
      <c r="I18" s="136"/>
      <c r="J18" s="136"/>
      <c r="K18" s="23">
        <v>45000</v>
      </c>
      <c r="L18" s="23">
        <v>0</v>
      </c>
      <c r="M18" s="23">
        <f t="shared" si="0"/>
        <v>-65000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 t="s">
        <v>809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700</v>
      </c>
      <c r="M19" s="23">
        <f t="shared" si="0"/>
        <v>-65700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 t="s">
        <v>110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450</v>
      </c>
      <c r="M20" s="23">
        <f t="shared" si="0"/>
        <v>-66150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45706</v>
      </c>
      <c r="C21" s="136" t="s">
        <v>810</v>
      </c>
      <c r="D21" s="136"/>
      <c r="E21" s="136"/>
      <c r="F21" s="136"/>
      <c r="G21" s="136"/>
      <c r="H21" s="136"/>
      <c r="I21" s="136"/>
      <c r="J21" s="136"/>
      <c r="K21" s="23">
        <v>3200</v>
      </c>
      <c r="L21" s="23">
        <v>2400</v>
      </c>
      <c r="M21" s="23">
        <f t="shared" si="0"/>
        <v>-65350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45737</v>
      </c>
      <c r="C22" s="136" t="s">
        <v>786</v>
      </c>
      <c r="D22" s="136"/>
      <c r="E22" s="136"/>
      <c r="F22" s="136"/>
      <c r="G22" s="136"/>
      <c r="H22" s="136"/>
      <c r="I22" s="136"/>
      <c r="J22" s="136"/>
      <c r="K22" s="23">
        <v>10000</v>
      </c>
      <c r="L22" s="23">
        <v>0</v>
      </c>
      <c r="M22" s="23">
        <f t="shared" si="0"/>
        <v>-55350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45767</v>
      </c>
      <c r="C23" s="136" t="s">
        <v>570</v>
      </c>
      <c r="D23" s="136"/>
      <c r="E23" s="136"/>
      <c r="F23" s="136"/>
      <c r="G23" s="136"/>
      <c r="H23" s="136"/>
      <c r="I23" s="136"/>
      <c r="J23" s="136"/>
      <c r="K23" s="23">
        <v>15000</v>
      </c>
      <c r="L23" s="23">
        <v>0</v>
      </c>
      <c r="M23" s="23">
        <f t="shared" si="0"/>
        <v>-40350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45794</v>
      </c>
      <c r="C24" s="136" t="s">
        <v>648</v>
      </c>
      <c r="D24" s="136"/>
      <c r="E24" s="136"/>
      <c r="F24" s="136"/>
      <c r="G24" s="136"/>
      <c r="H24" s="136"/>
      <c r="I24" s="136"/>
      <c r="J24" s="136"/>
      <c r="K24" s="23">
        <v>10000</v>
      </c>
      <c r="L24" s="23">
        <v>0</v>
      </c>
      <c r="M24" s="23">
        <f t="shared" si="0"/>
        <v>-30350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>
        <v>45852</v>
      </c>
      <c r="C25" s="136" t="s">
        <v>944</v>
      </c>
      <c r="D25" s="136"/>
      <c r="E25" s="136"/>
      <c r="F25" s="136"/>
      <c r="G25" s="136"/>
      <c r="H25" s="136"/>
      <c r="I25" s="136"/>
      <c r="J25" s="136"/>
      <c r="K25" s="23">
        <v>5086</v>
      </c>
      <c r="L25" s="23">
        <v>0</v>
      </c>
      <c r="M25" s="23">
        <f t="shared" si="0"/>
        <v>-25264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 t="s">
        <v>937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-25264</v>
      </c>
      <c r="N26" s="66"/>
      <c r="O26" s="23">
        <v>0</v>
      </c>
      <c r="P26" s="23">
        <f>12*300</f>
        <v>3600</v>
      </c>
      <c r="Q26" s="23">
        <f t="shared" si="1"/>
        <v>-3600</v>
      </c>
    </row>
    <row r="27" spans="1:17" ht="21" customHeight="1" x14ac:dyDescent="0.25">
      <c r="A27" s="14">
        <v>16</v>
      </c>
      <c r="B27" s="24">
        <v>45902</v>
      </c>
      <c r="C27" s="136" t="s">
        <v>36</v>
      </c>
      <c r="D27" s="136"/>
      <c r="E27" s="136"/>
      <c r="F27" s="136"/>
      <c r="G27" s="136"/>
      <c r="H27" s="136"/>
      <c r="I27" s="136"/>
      <c r="J27" s="136"/>
      <c r="K27" s="23">
        <v>5000</v>
      </c>
      <c r="L27" s="23">
        <v>0</v>
      </c>
      <c r="M27" s="23">
        <f t="shared" si="0"/>
        <v>-20264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>
        <v>45925</v>
      </c>
      <c r="C28" s="136" t="s">
        <v>1035</v>
      </c>
      <c r="D28" s="136"/>
      <c r="E28" s="136"/>
      <c r="F28" s="136"/>
      <c r="G28" s="136"/>
      <c r="H28" s="136"/>
      <c r="I28" s="136"/>
      <c r="J28" s="136"/>
      <c r="K28" s="23">
        <v>2000</v>
      </c>
      <c r="L28" s="23">
        <v>0</v>
      </c>
      <c r="M28" s="23">
        <f t="shared" si="0"/>
        <v>-18264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>
        <v>45925</v>
      </c>
      <c r="C29" s="136" t="s">
        <v>1036</v>
      </c>
      <c r="D29" s="136"/>
      <c r="E29" s="136"/>
      <c r="F29" s="136"/>
      <c r="G29" s="136"/>
      <c r="H29" s="136"/>
      <c r="I29" s="136"/>
      <c r="J29" s="136"/>
      <c r="K29" s="23">
        <v>3000</v>
      </c>
      <c r="L29" s="23">
        <v>0</v>
      </c>
      <c r="M29" s="23">
        <f t="shared" si="0"/>
        <v>-15264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-15264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-15264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-15264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-15264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-15264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-15264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-15264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-15264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-15264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-15264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-15264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-15264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-15264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-15264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-15264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-15264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-15264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-15264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-15264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-15264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-15264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-15264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-15264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-15264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-15264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-15264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-15264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-15264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-15264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-15264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-15264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-15264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-15264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-15264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-15264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-15264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-15264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-15264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-15264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-15264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-15264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-15264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-15264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-15264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-15264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-15264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-15264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-15264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-15264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-15264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-15264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-15264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-15264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-15264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-15264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-15264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-15264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-15264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-15264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-15264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-15264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-15264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-15264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-15264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-15264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-15264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-15264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-15264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-15264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-15264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-15264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-15264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-15264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-15264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-15264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-15264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-15264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-15264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-15264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-15264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-15264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-15264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A0B45158-B127-4CF4-B26F-E66D1DCE273B}"/>
  </hyperlinks>
  <pageMargins left="0" right="0" top="0" bottom="0" header="0" footer="0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735F-32AC-4CB6-BC6C-2354CA3ECA48}">
  <sheetPr>
    <tabColor theme="4" tint="0.59999389629810485"/>
  </sheetPr>
  <dimension ref="A1:Q111"/>
  <sheetViews>
    <sheetView rightToLeft="1" topLeftCell="A6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281</v>
      </c>
      <c r="D2" s="2" t="s">
        <v>6</v>
      </c>
      <c r="E2" s="7" t="s">
        <v>282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2265016549</v>
      </c>
      <c r="D4" s="2" t="s">
        <v>7</v>
      </c>
      <c r="E4" s="41">
        <v>45444</v>
      </c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1716</v>
      </c>
      <c r="D6" s="2" t="s">
        <v>8</v>
      </c>
      <c r="E6" s="26">
        <v>300</v>
      </c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325000</v>
      </c>
      <c r="L8" s="125">
        <f>SUM(L12:L111)</f>
        <v>325000</v>
      </c>
      <c r="M8" s="127">
        <f>K8-L8</f>
        <v>0</v>
      </c>
      <c r="N8" s="66"/>
      <c r="O8" s="143">
        <f>SUM(O12:O111)</f>
        <v>550</v>
      </c>
      <c r="P8" s="143">
        <f>SUM(P12:P111)</f>
        <v>3600</v>
      </c>
      <c r="Q8" s="143">
        <f>O8-P8</f>
        <v>-3050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569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45423</v>
      </c>
      <c r="C13" s="136" t="s">
        <v>679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255000</v>
      </c>
      <c r="M13" s="23">
        <f>K13-L13+M12</f>
        <v>-255000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45423</v>
      </c>
      <c r="C14" s="136" t="s">
        <v>570</v>
      </c>
      <c r="D14" s="136"/>
      <c r="E14" s="136"/>
      <c r="F14" s="136"/>
      <c r="G14" s="136"/>
      <c r="H14" s="136"/>
      <c r="I14" s="136"/>
      <c r="J14" s="136"/>
      <c r="K14" s="23">
        <v>75000</v>
      </c>
      <c r="L14" s="23">
        <v>0</v>
      </c>
      <c r="M14" s="23">
        <f t="shared" ref="M14:M77" si="0">K14-L14+M13</f>
        <v>-180000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45423</v>
      </c>
      <c r="C15" s="136" t="s">
        <v>571</v>
      </c>
      <c r="D15" s="136"/>
      <c r="E15" s="136"/>
      <c r="F15" s="136"/>
      <c r="G15" s="136"/>
      <c r="H15" s="136"/>
      <c r="I15" s="136"/>
      <c r="J15" s="136"/>
      <c r="K15" s="23">
        <v>10000</v>
      </c>
      <c r="L15" s="23">
        <v>0</v>
      </c>
      <c r="M15" s="23">
        <f t="shared" si="0"/>
        <v>-170000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45419</v>
      </c>
      <c r="C16" s="136" t="s">
        <v>575</v>
      </c>
      <c r="D16" s="136"/>
      <c r="E16" s="136"/>
      <c r="F16" s="136"/>
      <c r="G16" s="136"/>
      <c r="H16" s="136"/>
      <c r="I16" s="136"/>
      <c r="J16" s="136"/>
      <c r="K16" s="23">
        <v>25000</v>
      </c>
      <c r="L16" s="23">
        <v>0</v>
      </c>
      <c r="M16" s="23">
        <f t="shared" si="0"/>
        <v>-145000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 t="s">
        <v>590</v>
      </c>
      <c r="D17" s="136"/>
      <c r="E17" s="136"/>
      <c r="F17" s="136"/>
      <c r="G17" s="136"/>
      <c r="H17" s="136"/>
      <c r="I17" s="136"/>
      <c r="J17" s="136"/>
      <c r="K17" s="23">
        <v>5000</v>
      </c>
      <c r="L17" s="23">
        <v>0</v>
      </c>
      <c r="M17" s="23">
        <f t="shared" si="0"/>
        <v>-140000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 t="s">
        <v>590</v>
      </c>
      <c r="D18" s="136"/>
      <c r="E18" s="136"/>
      <c r="F18" s="136"/>
      <c r="G18" s="136"/>
      <c r="H18" s="136"/>
      <c r="I18" s="136"/>
      <c r="J18" s="136"/>
      <c r="K18" s="23">
        <v>10000</v>
      </c>
      <c r="L18" s="23">
        <v>0</v>
      </c>
      <c r="M18" s="23">
        <f t="shared" si="0"/>
        <v>-130000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 t="s">
        <v>591</v>
      </c>
      <c r="D19" s="136"/>
      <c r="E19" s="136"/>
      <c r="F19" s="136"/>
      <c r="G19" s="136"/>
      <c r="H19" s="136"/>
      <c r="I19" s="136"/>
      <c r="J19" s="136"/>
      <c r="K19" s="23">
        <v>10000</v>
      </c>
      <c r="L19" s="23">
        <v>0</v>
      </c>
      <c r="M19" s="23">
        <f t="shared" si="0"/>
        <v>-120000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 t="s">
        <v>592</v>
      </c>
      <c r="D20" s="136"/>
      <c r="E20" s="136"/>
      <c r="F20" s="136"/>
      <c r="G20" s="136"/>
      <c r="H20" s="136"/>
      <c r="I20" s="136"/>
      <c r="J20" s="136"/>
      <c r="K20" s="23">
        <v>20000</v>
      </c>
      <c r="L20" s="23">
        <v>0</v>
      </c>
      <c r="M20" s="23">
        <f t="shared" si="0"/>
        <v>-100000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 t="s">
        <v>593</v>
      </c>
      <c r="D21" s="136"/>
      <c r="E21" s="136"/>
      <c r="F21" s="136"/>
      <c r="G21" s="136"/>
      <c r="H21" s="136"/>
      <c r="I21" s="136"/>
      <c r="J21" s="136"/>
      <c r="K21" s="23">
        <v>4500</v>
      </c>
      <c r="L21" s="23">
        <v>0</v>
      </c>
      <c r="M21" s="23">
        <f t="shared" si="0"/>
        <v>-95500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 t="s">
        <v>594</v>
      </c>
      <c r="D22" s="136"/>
      <c r="E22" s="136"/>
      <c r="F22" s="136"/>
      <c r="G22" s="136"/>
      <c r="H22" s="136"/>
      <c r="I22" s="136"/>
      <c r="J22" s="136"/>
      <c r="K22" s="23">
        <v>500</v>
      </c>
      <c r="L22" s="23">
        <v>0</v>
      </c>
      <c r="M22" s="23">
        <f t="shared" si="0"/>
        <v>-95000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45449</v>
      </c>
      <c r="C23" s="136" t="s">
        <v>595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70000</v>
      </c>
      <c r="M23" s="23">
        <f t="shared" si="0"/>
        <v>-165000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45449</v>
      </c>
      <c r="C24" s="136" t="s">
        <v>596</v>
      </c>
      <c r="D24" s="136"/>
      <c r="E24" s="136"/>
      <c r="F24" s="136"/>
      <c r="G24" s="136"/>
      <c r="H24" s="136"/>
      <c r="I24" s="136"/>
      <c r="J24" s="136"/>
      <c r="K24" s="23">
        <v>30000</v>
      </c>
      <c r="L24" s="23">
        <v>0</v>
      </c>
      <c r="M24" s="23">
        <f t="shared" si="0"/>
        <v>-135000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 t="s">
        <v>597</v>
      </c>
      <c r="D25" s="136"/>
      <c r="E25" s="136"/>
      <c r="F25" s="136"/>
      <c r="G25" s="136"/>
      <c r="H25" s="136"/>
      <c r="I25" s="136"/>
      <c r="J25" s="136"/>
      <c r="K25" s="23">
        <v>5000</v>
      </c>
      <c r="L25" s="23">
        <v>0</v>
      </c>
      <c r="M25" s="23">
        <f t="shared" si="0"/>
        <v>-130000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 t="s">
        <v>598</v>
      </c>
      <c r="D26" s="136"/>
      <c r="E26" s="136"/>
      <c r="F26" s="136"/>
      <c r="G26" s="136"/>
      <c r="H26" s="136"/>
      <c r="I26" s="136"/>
      <c r="J26" s="136"/>
      <c r="K26" s="23">
        <v>15000</v>
      </c>
      <c r="L26" s="23">
        <v>0</v>
      </c>
      <c r="M26" s="23">
        <f t="shared" si="0"/>
        <v>-115000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>
        <v>45519</v>
      </c>
      <c r="C27" s="136" t="s">
        <v>598</v>
      </c>
      <c r="D27" s="136"/>
      <c r="E27" s="136"/>
      <c r="F27" s="136"/>
      <c r="G27" s="136"/>
      <c r="H27" s="136"/>
      <c r="I27" s="136"/>
      <c r="J27" s="136"/>
      <c r="K27" s="23">
        <v>15000</v>
      </c>
      <c r="L27" s="23">
        <v>0</v>
      </c>
      <c r="M27" s="23">
        <f t="shared" si="0"/>
        <v>-100000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>
        <v>45528</v>
      </c>
      <c r="C28" s="136" t="s">
        <v>617</v>
      </c>
      <c r="D28" s="136"/>
      <c r="E28" s="136"/>
      <c r="F28" s="136"/>
      <c r="G28" s="136"/>
      <c r="H28" s="136"/>
      <c r="I28" s="136"/>
      <c r="J28" s="136"/>
      <c r="K28" s="23">
        <v>15000</v>
      </c>
      <c r="L28" s="23">
        <v>0</v>
      </c>
      <c r="M28" s="23">
        <f t="shared" si="0"/>
        <v>-85000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>
        <v>45542</v>
      </c>
      <c r="C29" s="136" t="s">
        <v>617</v>
      </c>
      <c r="D29" s="136"/>
      <c r="E29" s="136"/>
      <c r="F29" s="136"/>
      <c r="G29" s="136"/>
      <c r="H29" s="136"/>
      <c r="I29" s="136"/>
      <c r="J29" s="136"/>
      <c r="K29" s="23">
        <v>9000</v>
      </c>
      <c r="L29" s="23">
        <v>0</v>
      </c>
      <c r="M29" s="23">
        <f t="shared" si="0"/>
        <v>-76000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>
        <v>45549</v>
      </c>
      <c r="C30" s="136" t="s">
        <v>617</v>
      </c>
      <c r="D30" s="136"/>
      <c r="E30" s="136"/>
      <c r="F30" s="136"/>
      <c r="G30" s="136"/>
      <c r="H30" s="136"/>
      <c r="I30" s="136"/>
      <c r="J30" s="136"/>
      <c r="K30" s="23">
        <v>15000</v>
      </c>
      <c r="L30" s="23">
        <v>0</v>
      </c>
      <c r="M30" s="23">
        <f t="shared" si="0"/>
        <v>-61000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>
        <v>45550</v>
      </c>
      <c r="C31" s="136" t="s">
        <v>651</v>
      </c>
      <c r="D31" s="136"/>
      <c r="E31" s="136"/>
      <c r="F31" s="136"/>
      <c r="G31" s="136"/>
      <c r="H31" s="136"/>
      <c r="I31" s="136"/>
      <c r="J31" s="136"/>
      <c r="K31" s="23">
        <v>7000</v>
      </c>
      <c r="L31" s="23">
        <v>0</v>
      </c>
      <c r="M31" s="23">
        <f t="shared" si="0"/>
        <v>-54000</v>
      </c>
      <c r="N31" s="66"/>
      <c r="O31" s="23">
        <v>0</v>
      </c>
      <c r="P31" s="23">
        <v>0</v>
      </c>
      <c r="Q31" s="23">
        <f t="shared" si="1"/>
        <v>0</v>
      </c>
    </row>
    <row r="32" spans="1:17" ht="28.8" customHeight="1" x14ac:dyDescent="0.25">
      <c r="A32" s="14">
        <v>21</v>
      </c>
      <c r="B32" s="24">
        <v>45552</v>
      </c>
      <c r="C32" s="137" t="s">
        <v>652</v>
      </c>
      <c r="D32" s="137"/>
      <c r="E32" s="137"/>
      <c r="F32" s="137"/>
      <c r="G32" s="137"/>
      <c r="H32" s="137"/>
      <c r="I32" s="137"/>
      <c r="J32" s="137"/>
      <c r="K32" s="23">
        <v>7000</v>
      </c>
      <c r="L32" s="23">
        <v>0</v>
      </c>
      <c r="M32" s="23">
        <f t="shared" si="0"/>
        <v>-47000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>
        <v>45566</v>
      </c>
      <c r="C33" s="136" t="s">
        <v>667</v>
      </c>
      <c r="D33" s="136"/>
      <c r="E33" s="136"/>
      <c r="F33" s="136"/>
      <c r="G33" s="136"/>
      <c r="H33" s="136"/>
      <c r="I33" s="136"/>
      <c r="J33" s="136"/>
      <c r="K33" s="23">
        <v>10000</v>
      </c>
      <c r="L33" s="23">
        <v>0</v>
      </c>
      <c r="M33" s="23">
        <f t="shared" si="0"/>
        <v>-37000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>
        <v>45576</v>
      </c>
      <c r="C34" s="136" t="s">
        <v>677</v>
      </c>
      <c r="D34" s="136"/>
      <c r="E34" s="136"/>
      <c r="F34" s="136"/>
      <c r="G34" s="136"/>
      <c r="H34" s="136"/>
      <c r="I34" s="136"/>
      <c r="J34" s="136"/>
      <c r="K34" s="23">
        <v>10000</v>
      </c>
      <c r="L34" s="23">
        <v>0</v>
      </c>
      <c r="M34" s="23">
        <f t="shared" si="0"/>
        <v>-27000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>
        <v>45577</v>
      </c>
      <c r="C35" s="136" t="s">
        <v>678</v>
      </c>
      <c r="D35" s="136"/>
      <c r="E35" s="136"/>
      <c r="F35" s="136"/>
      <c r="G35" s="136"/>
      <c r="H35" s="136"/>
      <c r="I35" s="136"/>
      <c r="J35" s="136"/>
      <c r="K35" s="23">
        <v>10000</v>
      </c>
      <c r="L35" s="23">
        <v>0</v>
      </c>
      <c r="M35" s="23">
        <f t="shared" si="0"/>
        <v>-17000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>
        <v>45649</v>
      </c>
      <c r="C36" s="136" t="s">
        <v>779</v>
      </c>
      <c r="D36" s="136"/>
      <c r="E36" s="136"/>
      <c r="F36" s="136"/>
      <c r="G36" s="136"/>
      <c r="H36" s="136"/>
      <c r="I36" s="136"/>
      <c r="J36" s="136"/>
      <c r="K36" s="23">
        <v>5000</v>
      </c>
      <c r="L36" s="23">
        <v>0</v>
      </c>
      <c r="M36" s="23">
        <f t="shared" si="0"/>
        <v>-12000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>
        <v>45693</v>
      </c>
      <c r="C37" s="136" t="s">
        <v>800</v>
      </c>
      <c r="D37" s="136"/>
      <c r="E37" s="136"/>
      <c r="F37" s="136"/>
      <c r="G37" s="136"/>
      <c r="H37" s="136"/>
      <c r="I37" s="136"/>
      <c r="J37" s="136"/>
      <c r="K37" s="23">
        <v>12000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>
        <v>45689</v>
      </c>
      <c r="C38" s="136" t="s">
        <v>852</v>
      </c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f>12*300</f>
        <v>3600</v>
      </c>
      <c r="Q38" s="23">
        <f t="shared" si="1"/>
        <v>-3600</v>
      </c>
    </row>
    <row r="39" spans="1:17" ht="21" customHeight="1" x14ac:dyDescent="0.25">
      <c r="A39" s="14">
        <v>28</v>
      </c>
      <c r="B39" s="24">
        <v>45751</v>
      </c>
      <c r="C39" s="136" t="s">
        <v>929</v>
      </c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550</v>
      </c>
      <c r="P39" s="23">
        <v>0</v>
      </c>
      <c r="Q39" s="23">
        <f t="shared" si="1"/>
        <v>-3050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-3050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-3050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-3050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-3050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-3050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-3050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-3050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-3050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-3050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-3050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-3050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-3050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-3050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-3050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-3050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-3050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-3050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-3050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-3050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-3050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-3050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-3050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-3050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-3050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-3050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-3050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-3050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-3050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-3050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-3050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-3050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-3050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-3050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-3050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-3050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-3050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-3050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-3050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-3050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-3050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-3050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-3050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-3050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-3050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-3050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-3050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-3050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-3050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-3050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-3050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-3050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-3050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-3050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-3050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-3050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-3050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-3050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-3050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-3050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-3050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-3050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-3050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-3050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-3050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-3050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-3050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-3050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-3050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-3050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-3050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-3050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-3050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0E8E8453-42E8-4B75-BBB3-228DACB88FA8}"/>
  </hyperlinks>
  <pageMargins left="0" right="0" top="0" bottom="0" header="0" footer="0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F284-5422-46EE-8274-691A41FB5C67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625</v>
      </c>
      <c r="D2" s="2" t="s">
        <v>6</v>
      </c>
      <c r="E2" s="7" t="s">
        <v>614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2195990771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1994</v>
      </c>
      <c r="D6" s="2" t="s">
        <v>8</v>
      </c>
      <c r="E6" s="26">
        <v>300</v>
      </c>
      <c r="F6" s="9"/>
      <c r="G6" s="4" t="s">
        <v>14</v>
      </c>
      <c r="H6" s="41">
        <v>45962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259297</v>
      </c>
      <c r="L8" s="125">
        <f>SUM(L12:L111)</f>
        <v>259300</v>
      </c>
      <c r="M8" s="127">
        <f>K8-L8</f>
        <v>-3</v>
      </c>
      <c r="N8" s="66"/>
      <c r="O8" s="143">
        <f>SUM(O12:O111)</f>
        <v>2100</v>
      </c>
      <c r="P8" s="143">
        <f>SUM(P12:P111)</f>
        <v>3600</v>
      </c>
      <c r="Q8" s="143">
        <f>O8-P8</f>
        <v>-1500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612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255000</v>
      </c>
      <c r="M13" s="23">
        <f>K13-L13+M12</f>
        <v>-255000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613</v>
      </c>
      <c r="D14" s="136"/>
      <c r="E14" s="136"/>
      <c r="F14" s="136"/>
      <c r="G14" s="136"/>
      <c r="H14" s="136"/>
      <c r="I14" s="136"/>
      <c r="J14" s="136"/>
      <c r="K14" s="23">
        <v>180000</v>
      </c>
      <c r="L14" s="23">
        <v>0</v>
      </c>
      <c r="M14" s="23">
        <f t="shared" ref="M14:M77" si="0">K14-L14+M13</f>
        <v>-75000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45533</v>
      </c>
      <c r="C15" s="136" t="s">
        <v>53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150</v>
      </c>
      <c r="M15" s="23">
        <f t="shared" si="0"/>
        <v>-75150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45533</v>
      </c>
      <c r="C16" s="136" t="s">
        <v>626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450</v>
      </c>
      <c r="M16" s="23">
        <f t="shared" si="0"/>
        <v>-75600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45537</v>
      </c>
      <c r="C17" s="136" t="s">
        <v>646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3000</v>
      </c>
      <c r="M17" s="23">
        <f t="shared" si="0"/>
        <v>-78600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45546</v>
      </c>
      <c r="C18" s="136" t="s">
        <v>645</v>
      </c>
      <c r="D18" s="136"/>
      <c r="E18" s="136"/>
      <c r="F18" s="136"/>
      <c r="G18" s="136"/>
      <c r="H18" s="136"/>
      <c r="I18" s="136"/>
      <c r="J18" s="136"/>
      <c r="K18" s="23">
        <v>20000</v>
      </c>
      <c r="L18" s="23">
        <v>0</v>
      </c>
      <c r="M18" s="23">
        <f t="shared" si="0"/>
        <v>-58600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45578</v>
      </c>
      <c r="C19" s="136" t="s">
        <v>680</v>
      </c>
      <c r="D19" s="136"/>
      <c r="E19" s="136"/>
      <c r="F19" s="136"/>
      <c r="G19" s="136"/>
      <c r="H19" s="136"/>
      <c r="I19" s="136"/>
      <c r="J19" s="136"/>
      <c r="K19" s="23">
        <v>3600</v>
      </c>
      <c r="L19" s="23">
        <v>0</v>
      </c>
      <c r="M19" s="23">
        <f t="shared" si="0"/>
        <v>-55000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45578</v>
      </c>
      <c r="C20" s="136" t="s">
        <v>681</v>
      </c>
      <c r="D20" s="136"/>
      <c r="E20" s="136"/>
      <c r="F20" s="136"/>
      <c r="G20" s="136"/>
      <c r="H20" s="136"/>
      <c r="I20" s="136"/>
      <c r="J20" s="136"/>
      <c r="K20" s="23">
        <v>5000</v>
      </c>
      <c r="L20" s="23">
        <v>0</v>
      </c>
      <c r="M20" s="23">
        <f t="shared" si="0"/>
        <v>-50000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45609</v>
      </c>
      <c r="C21" s="136" t="s">
        <v>710</v>
      </c>
      <c r="D21" s="136"/>
      <c r="E21" s="136"/>
      <c r="F21" s="136"/>
      <c r="G21" s="136"/>
      <c r="H21" s="136"/>
      <c r="I21" s="136"/>
      <c r="J21" s="136"/>
      <c r="K21" s="23">
        <v>5097</v>
      </c>
      <c r="L21" s="23">
        <v>0</v>
      </c>
      <c r="M21" s="23">
        <f t="shared" si="0"/>
        <v>-44903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45618</v>
      </c>
      <c r="C22" s="136" t="s">
        <v>681</v>
      </c>
      <c r="D22" s="136"/>
      <c r="E22" s="136"/>
      <c r="F22" s="136"/>
      <c r="G22" s="136"/>
      <c r="H22" s="136"/>
      <c r="I22" s="136"/>
      <c r="J22" s="136"/>
      <c r="K22" s="23">
        <v>6000</v>
      </c>
      <c r="L22" s="23">
        <v>0</v>
      </c>
      <c r="M22" s="23">
        <f t="shared" si="0"/>
        <v>-38903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45643</v>
      </c>
      <c r="C23" s="136" t="s">
        <v>681</v>
      </c>
      <c r="D23" s="136"/>
      <c r="E23" s="136"/>
      <c r="F23" s="136"/>
      <c r="G23" s="136"/>
      <c r="H23" s="136"/>
      <c r="I23" s="136"/>
      <c r="J23" s="136"/>
      <c r="K23" s="23">
        <v>10000</v>
      </c>
      <c r="L23" s="23">
        <v>0</v>
      </c>
      <c r="M23" s="23">
        <f t="shared" si="0"/>
        <v>-28903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45678</v>
      </c>
      <c r="C24" s="136" t="s">
        <v>681</v>
      </c>
      <c r="D24" s="136"/>
      <c r="E24" s="136"/>
      <c r="F24" s="136"/>
      <c r="G24" s="136"/>
      <c r="H24" s="136"/>
      <c r="I24" s="136"/>
      <c r="J24" s="136"/>
      <c r="K24" s="23">
        <v>10000</v>
      </c>
      <c r="L24" s="23">
        <v>0</v>
      </c>
      <c r="M24" s="23">
        <f t="shared" si="0"/>
        <v>-18903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>
        <v>45700</v>
      </c>
      <c r="C25" s="136" t="s">
        <v>681</v>
      </c>
      <c r="D25" s="136"/>
      <c r="E25" s="136"/>
      <c r="F25" s="136"/>
      <c r="G25" s="136"/>
      <c r="H25" s="136"/>
      <c r="I25" s="136"/>
      <c r="J25" s="136"/>
      <c r="K25" s="23">
        <v>10000</v>
      </c>
      <c r="L25" s="23">
        <v>0</v>
      </c>
      <c r="M25" s="23">
        <f t="shared" si="0"/>
        <v>-8903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>
        <v>45763</v>
      </c>
      <c r="C26" s="136" t="s">
        <v>681</v>
      </c>
      <c r="D26" s="136"/>
      <c r="E26" s="136"/>
      <c r="F26" s="136"/>
      <c r="G26" s="136"/>
      <c r="H26" s="136"/>
      <c r="I26" s="136"/>
      <c r="J26" s="136"/>
      <c r="K26" s="23">
        <v>5000</v>
      </c>
      <c r="L26" s="23">
        <v>0</v>
      </c>
      <c r="M26" s="23">
        <f t="shared" si="0"/>
        <v>-3903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>
        <v>45763</v>
      </c>
      <c r="C27" s="136" t="s">
        <v>930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-3903</v>
      </c>
      <c r="N27" s="66"/>
      <c r="O27" s="23">
        <v>0</v>
      </c>
      <c r="P27" s="23">
        <f>12*300</f>
        <v>3600</v>
      </c>
      <c r="Q27" s="23">
        <f t="shared" si="1"/>
        <v>-3600</v>
      </c>
    </row>
    <row r="28" spans="1:17" ht="21" customHeight="1" x14ac:dyDescent="0.25">
      <c r="A28" s="14">
        <v>17</v>
      </c>
      <c r="B28" s="24">
        <v>45874</v>
      </c>
      <c r="C28" s="136" t="s">
        <v>681</v>
      </c>
      <c r="D28" s="136"/>
      <c r="E28" s="136"/>
      <c r="F28" s="136"/>
      <c r="G28" s="136"/>
      <c r="H28" s="136"/>
      <c r="I28" s="136"/>
      <c r="J28" s="136"/>
      <c r="K28" s="23">
        <v>2000</v>
      </c>
      <c r="L28" s="23">
        <v>0</v>
      </c>
      <c r="M28" s="23">
        <f t="shared" si="0"/>
        <v>-1903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>
        <v>45896</v>
      </c>
      <c r="C29" s="136" t="s">
        <v>786</v>
      </c>
      <c r="D29" s="136"/>
      <c r="E29" s="136"/>
      <c r="F29" s="136"/>
      <c r="G29" s="136"/>
      <c r="H29" s="136"/>
      <c r="I29" s="136"/>
      <c r="J29" s="136"/>
      <c r="K29" s="23">
        <v>1900</v>
      </c>
      <c r="L29" s="23">
        <v>0</v>
      </c>
      <c r="M29" s="23">
        <f t="shared" si="0"/>
        <v>-3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>
        <v>45896</v>
      </c>
      <c r="C30" s="136" t="s">
        <v>1010</v>
      </c>
      <c r="D30" s="136"/>
      <c r="E30" s="136"/>
      <c r="F30" s="136"/>
      <c r="G30" s="136"/>
      <c r="H30" s="136"/>
      <c r="I30" s="136"/>
      <c r="J30" s="136"/>
      <c r="K30" s="23">
        <f>550+150</f>
        <v>700</v>
      </c>
      <c r="L30" s="23">
        <f>550+150</f>
        <v>700</v>
      </c>
      <c r="M30" s="23">
        <f>K30-L30+M2933</f>
        <v>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39.6" customHeight="1" x14ac:dyDescent="0.25">
      <c r="A31" s="14">
        <v>20</v>
      </c>
      <c r="B31" s="24">
        <v>45967</v>
      </c>
      <c r="C31" s="137" t="s">
        <v>1114</v>
      </c>
      <c r="D31" s="137"/>
      <c r="E31" s="137"/>
      <c r="F31" s="137"/>
      <c r="G31" s="137"/>
      <c r="H31" s="137"/>
      <c r="I31" s="137"/>
      <c r="J31" s="137"/>
      <c r="K31" s="23">
        <v>0</v>
      </c>
      <c r="L31" s="23">
        <v>0</v>
      </c>
      <c r="M31" s="23">
        <f t="shared" si="0"/>
        <v>0</v>
      </c>
      <c r="N31" s="66"/>
      <c r="O31" s="23">
        <v>2100</v>
      </c>
      <c r="P31" s="23">
        <v>0</v>
      </c>
      <c r="Q31" s="23">
        <f t="shared" si="1"/>
        <v>-1500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-1500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-1500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-1500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-1500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-1500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-1500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-1500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-1500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-1500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-1500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-1500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-1500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-1500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-1500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-1500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-1500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-1500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-1500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-1500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-1500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-1500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-1500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-1500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-1500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-1500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-1500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-1500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-1500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-1500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-1500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-1500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-1500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-1500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-1500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-1500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-1500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-1500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-1500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-1500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-1500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-1500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-1500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-1500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-1500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-1500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-1500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-1500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-1500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-1500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-1500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-1500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-1500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-1500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-1500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-1500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-1500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-1500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-1500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-1500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-1500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-1500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-1500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-1500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-1500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-1500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-1500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-1500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-1500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-1500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-1500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-1500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-1500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-1500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-1500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-1500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-1500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-1500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-1500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-1500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-1500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B84B2349-1B61-4827-8E0A-0AD381E67FAF}"/>
  </hyperlinks>
  <pageMargins left="0" right="0" top="0" bottom="0" header="0" footer="0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0605-B009-4FC4-AF78-6ACD92E2B282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621</v>
      </c>
      <c r="D2" s="2" t="s">
        <v>6</v>
      </c>
      <c r="E2" s="7" t="s">
        <v>616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2507980742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8116</v>
      </c>
      <c r="D6" s="2" t="s">
        <v>8</v>
      </c>
      <c r="E6" s="26">
        <v>250</v>
      </c>
      <c r="F6" s="9"/>
      <c r="G6" s="4" t="s">
        <v>14</v>
      </c>
      <c r="H6" s="41">
        <v>45536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95000</v>
      </c>
      <c r="L8" s="125">
        <f>SUM(L12:L111)</f>
        <v>95000</v>
      </c>
      <c r="M8" s="127">
        <f>K8-L8</f>
        <v>0</v>
      </c>
      <c r="N8" s="66"/>
      <c r="O8" s="143">
        <f>SUM(O12:O111)</f>
        <v>3000</v>
      </c>
      <c r="P8" s="143">
        <f>SUM(P12:P111)</f>
        <v>3000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566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95000</v>
      </c>
      <c r="M13" s="23">
        <f>K13-L13+M12</f>
        <v>-95000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 t="s">
        <v>615</v>
      </c>
      <c r="D14" s="136"/>
      <c r="E14" s="136"/>
      <c r="F14" s="136"/>
      <c r="G14" s="136"/>
      <c r="H14" s="136"/>
      <c r="I14" s="136"/>
      <c r="J14" s="136"/>
      <c r="K14" s="23">
        <v>70000</v>
      </c>
      <c r="L14" s="23">
        <v>0</v>
      </c>
      <c r="M14" s="23">
        <f t="shared" ref="M14:M77" si="0">K14-L14+M13</f>
        <v>-25000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45528</v>
      </c>
      <c r="C15" s="136" t="s">
        <v>622</v>
      </c>
      <c r="D15" s="136"/>
      <c r="E15" s="136"/>
      <c r="F15" s="136"/>
      <c r="G15" s="136"/>
      <c r="H15" s="136"/>
      <c r="I15" s="136"/>
      <c r="J15" s="136"/>
      <c r="K15" s="23">
        <v>10000</v>
      </c>
      <c r="L15" s="23">
        <v>0</v>
      </c>
      <c r="M15" s="23">
        <f t="shared" si="0"/>
        <v>-15000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45530</v>
      </c>
      <c r="C16" s="136" t="s">
        <v>639</v>
      </c>
      <c r="D16" s="136"/>
      <c r="E16" s="136"/>
      <c r="F16" s="136"/>
      <c r="G16" s="136"/>
      <c r="H16" s="136"/>
      <c r="I16" s="136"/>
      <c r="J16" s="136"/>
      <c r="K16" s="23">
        <v>15000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45901</v>
      </c>
      <c r="C17" s="136" t="s">
        <v>931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3000</v>
      </c>
      <c r="Q17" s="23">
        <f t="shared" si="1"/>
        <v>-3000</v>
      </c>
    </row>
    <row r="18" spans="1:17" ht="21" customHeight="1" x14ac:dyDescent="0.25">
      <c r="A18" s="14">
        <v>7</v>
      </c>
      <c r="B18" s="24">
        <v>45878</v>
      </c>
      <c r="C18" s="136" t="s">
        <v>987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3000</v>
      </c>
      <c r="P18" s="23">
        <v>0</v>
      </c>
      <c r="Q18" s="23">
        <f t="shared" si="1"/>
        <v>0</v>
      </c>
    </row>
    <row r="19" spans="1:17" ht="38.4" customHeight="1" x14ac:dyDescent="0.25">
      <c r="A19" s="14">
        <v>8</v>
      </c>
      <c r="B19" s="24"/>
      <c r="C19" s="191" t="s">
        <v>988</v>
      </c>
      <c r="D19" s="191"/>
      <c r="E19" s="191"/>
      <c r="F19" s="191"/>
      <c r="G19" s="191"/>
      <c r="H19" s="191"/>
      <c r="I19" s="191"/>
      <c r="J19" s="191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0F72CBE9-1984-4B0A-93F9-84C4ACCAD3E5}"/>
  </hyperlinks>
  <pageMargins left="0" right="0" top="0" bottom="0" header="0" footer="0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E891-D0D1-4356-827F-09FB988817F7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629</v>
      </c>
      <c r="D2" s="2" t="s">
        <v>6</v>
      </c>
      <c r="E2" s="7" t="s">
        <v>630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2404229870</v>
      </c>
      <c r="D4" s="2" t="s">
        <v>7</v>
      </c>
      <c r="E4" s="41"/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7353</v>
      </c>
      <c r="D6" s="2" t="s">
        <v>8</v>
      </c>
      <c r="E6" s="26">
        <v>400</v>
      </c>
      <c r="F6" s="9"/>
      <c r="G6" s="4" t="s">
        <v>14</v>
      </c>
      <c r="H6" s="21">
        <v>250806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4800</v>
      </c>
      <c r="P8" s="143">
        <f>SUM(P12:P111)</f>
        <v>9600</v>
      </c>
      <c r="Q8" s="143">
        <f>O8-P8</f>
        <v>-4800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631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f>400*12</f>
        <v>4800</v>
      </c>
      <c r="Q12" s="23">
        <f>O12-P12</f>
        <v>-4800</v>
      </c>
    </row>
    <row r="13" spans="1:17" ht="21" customHeight="1" x14ac:dyDescent="0.25">
      <c r="A13" s="14">
        <v>2</v>
      </c>
      <c r="B13" s="24">
        <v>45755</v>
      </c>
      <c r="C13" s="136" t="s">
        <v>857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4800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45809</v>
      </c>
      <c r="C14" s="136" t="s">
        <v>858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f>12*400</f>
        <v>4800</v>
      </c>
      <c r="Q14" s="23">
        <f t="shared" ref="Q14:Q77" si="1">O14-P14+Q13</f>
        <v>-4800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-4800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-4800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-4800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-4800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-4800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-4800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-4800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-4800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-4800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-4800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-4800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-4800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-4800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-4800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-4800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-4800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-4800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-4800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-4800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-4800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-4800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-4800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-4800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-4800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-4800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-4800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-4800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-4800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-4800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-4800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-4800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-4800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-4800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-4800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-4800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-4800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-4800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-4800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-4800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-4800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-4800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-4800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-4800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-4800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-4800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-4800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-4800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-4800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-4800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-4800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-4800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-4800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-4800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-4800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-4800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-4800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-4800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-4800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-4800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-4800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-4800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-4800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-4800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-4800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-4800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-4800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-4800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-4800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-4800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-4800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-4800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-4800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-4800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-4800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-4800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-4800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-4800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-4800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-4800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-4800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-4800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-4800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-4800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-4800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-4800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-4800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-4800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-4800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-4800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-4800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-4800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-4800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-4800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-4800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-4800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-4800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-4800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D0FE855B-1E4B-424B-89CF-722D6295C75C}"/>
  </hyperlinks>
  <pageMargins left="0" right="0" top="0" bottom="0" header="0" footer="0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04A2-0FBF-49E4-80AA-96E96A54234C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642</v>
      </c>
      <c r="D2" s="2" t="s">
        <v>6</v>
      </c>
      <c r="E2" s="7" t="s">
        <v>643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2171441617</v>
      </c>
      <c r="D4" s="2" t="s">
        <v>7</v>
      </c>
      <c r="E4" s="41"/>
      <c r="F4" s="9"/>
      <c r="G4" s="2" t="s">
        <v>5</v>
      </c>
      <c r="H4" s="6" t="s">
        <v>644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4179</v>
      </c>
      <c r="D6" s="2" t="s">
        <v>8</v>
      </c>
      <c r="E6" s="26">
        <v>350</v>
      </c>
      <c r="F6" s="9"/>
      <c r="G6" s="4" t="s">
        <v>14</v>
      </c>
      <c r="H6" s="41">
        <v>45627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150</v>
      </c>
      <c r="L8" s="125">
        <f>SUM(L12:L111)</f>
        <v>150</v>
      </c>
      <c r="M8" s="127">
        <f>K8-L8</f>
        <v>0</v>
      </c>
      <c r="N8" s="66"/>
      <c r="O8" s="143">
        <f>SUM(O12:O111)</f>
        <v>3000</v>
      </c>
      <c r="P8" s="143">
        <f>SUM(P12:P111)</f>
        <v>8400</v>
      </c>
      <c r="Q8" s="143">
        <f>O8-P8</f>
        <v>-5400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>
        <v>45367</v>
      </c>
      <c r="C12" s="136" t="s">
        <v>946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f>12*350</f>
        <v>4200</v>
      </c>
      <c r="Q12" s="23">
        <f>O12-P12</f>
        <v>-4200</v>
      </c>
    </row>
    <row r="13" spans="1:17" ht="21" customHeight="1" x14ac:dyDescent="0.25">
      <c r="A13" s="14">
        <v>2</v>
      </c>
      <c r="B13" s="24">
        <v>45847</v>
      </c>
      <c r="C13" s="136" t="s">
        <v>947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2000</v>
      </c>
      <c r="P13" s="23">
        <v>0</v>
      </c>
      <c r="Q13" s="23">
        <f>O13-P13+Q12</f>
        <v>-2200</v>
      </c>
    </row>
    <row r="14" spans="1:17" ht="21" customHeight="1" x14ac:dyDescent="0.25">
      <c r="A14" s="14">
        <v>3</v>
      </c>
      <c r="B14" s="24">
        <v>45870</v>
      </c>
      <c r="C14" s="136" t="s">
        <v>854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f>12*350</f>
        <v>4200</v>
      </c>
      <c r="Q14" s="23">
        <f t="shared" ref="Q14:Q77" si="1">O14-P14+Q13</f>
        <v>-6400</v>
      </c>
    </row>
    <row r="15" spans="1:17" ht="21" customHeight="1" x14ac:dyDescent="0.25">
      <c r="A15" s="14">
        <v>4</v>
      </c>
      <c r="B15" s="24">
        <v>45893</v>
      </c>
      <c r="C15" s="136" t="s">
        <v>1006</v>
      </c>
      <c r="D15" s="136"/>
      <c r="E15" s="136"/>
      <c r="F15" s="136"/>
      <c r="G15" s="136"/>
      <c r="H15" s="136"/>
      <c r="I15" s="136"/>
      <c r="J15" s="136"/>
      <c r="K15" s="23">
        <v>150</v>
      </c>
      <c r="L15" s="23">
        <v>150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-6400</v>
      </c>
    </row>
    <row r="16" spans="1:17" ht="21" customHeight="1" x14ac:dyDescent="0.25">
      <c r="A16" s="14">
        <v>5</v>
      </c>
      <c r="B16" s="24">
        <v>45904</v>
      </c>
      <c r="C16" s="136" t="s">
        <v>1020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1000</v>
      </c>
      <c r="P16" s="23">
        <v>0</v>
      </c>
      <c r="Q16" s="23">
        <f t="shared" si="1"/>
        <v>-5400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-5400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-5400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-5400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-5400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-5400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-5400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-5400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-5400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-5400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-5400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-5400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-5400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-5400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-5400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-5400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-5400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-5400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-5400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-5400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-5400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-5400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-5400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-5400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-5400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-5400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-5400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-5400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-5400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-5400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-5400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-5400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-5400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-5400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-5400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-5400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-5400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-5400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-5400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-5400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-5400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-5400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-5400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-5400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-5400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-5400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-5400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-5400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-5400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-5400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-5400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-5400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-5400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-5400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-5400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-5400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-5400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-5400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-5400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-5400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-5400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-5400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-5400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-5400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-5400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-5400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-5400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-5400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-5400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-5400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-5400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-5400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-5400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-5400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-5400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-5400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-5400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-5400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-5400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-5400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-5400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-5400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-5400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-5400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-5400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-5400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-5400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-5400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-5400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-5400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-5400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-5400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-5400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-5400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-5400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-5400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174006E1-A059-4A13-9978-43419D75D03E}"/>
  </hyperlinks>
  <pageMargins left="0" right="0" top="0" bottom="0" header="0" footer="0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0CB6-16EC-41EA-BDEE-240F97F22644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602</v>
      </c>
      <c r="D2" s="2" t="s">
        <v>6</v>
      </c>
      <c r="E2" s="7" t="s">
        <v>603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2304353085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1811</v>
      </c>
      <c r="D6" s="2" t="s">
        <v>8</v>
      </c>
      <c r="E6" s="26">
        <v>300</v>
      </c>
      <c r="F6" s="9"/>
      <c r="G6" s="4" t="s">
        <v>14</v>
      </c>
      <c r="H6" s="41">
        <v>45931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230150</v>
      </c>
      <c r="L8" s="125">
        <f>SUM(L12:L111)</f>
        <v>230150</v>
      </c>
      <c r="M8" s="127">
        <f>K8-L8</f>
        <v>0</v>
      </c>
      <c r="N8" s="66"/>
      <c r="O8" s="143">
        <f>SUM(O12:O111)</f>
        <v>3600</v>
      </c>
      <c r="P8" s="143">
        <f>SUM(P12:P111)</f>
        <v>7200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389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230000</v>
      </c>
      <c r="M13" s="23">
        <f>K13-L13+M12</f>
        <v>-230000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45505</v>
      </c>
      <c r="C14" s="136" t="s">
        <v>606</v>
      </c>
      <c r="D14" s="136"/>
      <c r="E14" s="136"/>
      <c r="F14" s="136"/>
      <c r="G14" s="136"/>
      <c r="H14" s="136"/>
      <c r="I14" s="136"/>
      <c r="J14" s="136"/>
      <c r="K14" s="23">
        <v>150000</v>
      </c>
      <c r="L14" s="23">
        <v>0</v>
      </c>
      <c r="M14" s="23">
        <f t="shared" ref="M14:M77" si="0">K14-L14+M13</f>
        <v>-80000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45537</v>
      </c>
      <c r="C15" s="136" t="s">
        <v>637</v>
      </c>
      <c r="D15" s="136"/>
      <c r="E15" s="136"/>
      <c r="F15" s="136"/>
      <c r="G15" s="136"/>
      <c r="H15" s="136"/>
      <c r="I15" s="136"/>
      <c r="J15" s="136"/>
      <c r="K15" s="23">
        <v>28000</v>
      </c>
      <c r="L15" s="23">
        <v>0</v>
      </c>
      <c r="M15" s="23">
        <f t="shared" si="0"/>
        <v>-52000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45543</v>
      </c>
      <c r="C16" s="136" t="s">
        <v>645</v>
      </c>
      <c r="D16" s="136"/>
      <c r="E16" s="136"/>
      <c r="F16" s="136"/>
      <c r="G16" s="136"/>
      <c r="H16" s="136"/>
      <c r="I16" s="136"/>
      <c r="J16" s="136"/>
      <c r="K16" s="23">
        <v>12000</v>
      </c>
      <c r="L16" s="23">
        <v>0</v>
      </c>
      <c r="M16" s="23">
        <f t="shared" si="0"/>
        <v>-40000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45575</v>
      </c>
      <c r="C17" s="136" t="s">
        <v>675</v>
      </c>
      <c r="D17" s="136"/>
      <c r="E17" s="136"/>
      <c r="F17" s="136"/>
      <c r="G17" s="136"/>
      <c r="H17" s="136"/>
      <c r="I17" s="136"/>
      <c r="J17" s="136"/>
      <c r="K17" s="23">
        <v>38000</v>
      </c>
      <c r="L17" s="23">
        <v>0</v>
      </c>
      <c r="M17" s="23">
        <f t="shared" si="0"/>
        <v>-2000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45575</v>
      </c>
      <c r="C18" s="136" t="s">
        <v>676</v>
      </c>
      <c r="D18" s="136"/>
      <c r="E18" s="136"/>
      <c r="F18" s="136"/>
      <c r="G18" s="136"/>
      <c r="H18" s="136"/>
      <c r="I18" s="136"/>
      <c r="J18" s="136"/>
      <c r="K18" s="23">
        <v>2000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45931</v>
      </c>
      <c r="C19" s="136" t="s">
        <v>932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f>12*300</f>
        <v>3600</v>
      </c>
      <c r="Q19" s="23">
        <f t="shared" si="1"/>
        <v>-3600</v>
      </c>
    </row>
    <row r="20" spans="1:17" ht="29.4" customHeight="1" x14ac:dyDescent="0.25">
      <c r="A20" s="14">
        <v>9</v>
      </c>
      <c r="B20" s="24">
        <v>45901</v>
      </c>
      <c r="C20" s="137" t="s">
        <v>1014</v>
      </c>
      <c r="D20" s="137"/>
      <c r="E20" s="137"/>
      <c r="F20" s="137"/>
      <c r="G20" s="137"/>
      <c r="H20" s="137"/>
      <c r="I20" s="137"/>
      <c r="J20" s="137"/>
      <c r="K20" s="23">
        <v>150</v>
      </c>
      <c r="L20" s="23">
        <v>150</v>
      </c>
      <c r="M20" s="23">
        <f t="shared" si="0"/>
        <v>0</v>
      </c>
      <c r="N20" s="66"/>
      <c r="O20" s="23">
        <v>3600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45902</v>
      </c>
      <c r="C21" s="136" t="s">
        <v>1015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f>12*300</f>
        <v>3600</v>
      </c>
      <c r="Q21" s="23">
        <f t="shared" si="1"/>
        <v>-3600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-3600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-3600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4F034F4F-5704-47B1-AAB6-348755D4805F}"/>
  </hyperlinks>
  <pageMargins left="0" right="0" top="0" bottom="0" header="0" footer="0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35A8-155D-4F8F-92D5-A5C708C310AD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698</v>
      </c>
      <c r="D2" s="2" t="s">
        <v>6</v>
      </c>
      <c r="E2" s="7" t="s">
        <v>700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2257258448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6922</v>
      </c>
      <c r="D6" s="2" t="s">
        <v>8</v>
      </c>
      <c r="E6" s="26">
        <v>300</v>
      </c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243000</v>
      </c>
      <c r="L8" s="125">
        <f>SUM(L12:L111)</f>
        <v>243000</v>
      </c>
      <c r="M8" s="127">
        <f>K8-L8</f>
        <v>0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4.799999999999997" customHeight="1" x14ac:dyDescent="0.25">
      <c r="A13" s="14">
        <v>2</v>
      </c>
      <c r="B13" s="24">
        <v>45603</v>
      </c>
      <c r="C13" s="137" t="s">
        <v>699</v>
      </c>
      <c r="D13" s="137"/>
      <c r="E13" s="137"/>
      <c r="F13" s="137"/>
      <c r="G13" s="137"/>
      <c r="H13" s="137"/>
      <c r="I13" s="137"/>
      <c r="J13" s="137"/>
      <c r="K13" s="23">
        <v>160000</v>
      </c>
      <c r="L13" s="23">
        <v>240000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45658</v>
      </c>
      <c r="C14" s="136" t="s">
        <v>675</v>
      </c>
      <c r="D14" s="136"/>
      <c r="E14" s="136"/>
      <c r="F14" s="136"/>
      <c r="G14" s="136"/>
      <c r="H14" s="136"/>
      <c r="I14" s="136"/>
      <c r="J14" s="136"/>
      <c r="K14" s="23">
        <v>8000</v>
      </c>
      <c r="L14" s="23">
        <v>0</v>
      </c>
      <c r="M14" s="23">
        <f t="shared" ref="M14:M77" si="0">K14-L14+M13</f>
        <v>-72000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45696</v>
      </c>
      <c r="C15" s="136" t="s">
        <v>675</v>
      </c>
      <c r="D15" s="136"/>
      <c r="E15" s="136"/>
      <c r="F15" s="136"/>
      <c r="G15" s="136"/>
      <c r="H15" s="136"/>
      <c r="I15" s="136"/>
      <c r="J15" s="136"/>
      <c r="K15" s="23">
        <v>16000</v>
      </c>
      <c r="L15" s="23">
        <v>0</v>
      </c>
      <c r="M15" s="23">
        <f t="shared" si="0"/>
        <v>-56000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45747</v>
      </c>
      <c r="C16" s="136" t="s">
        <v>675</v>
      </c>
      <c r="D16" s="136"/>
      <c r="E16" s="136"/>
      <c r="F16" s="136"/>
      <c r="G16" s="136"/>
      <c r="H16" s="136"/>
      <c r="I16" s="136"/>
      <c r="J16" s="136"/>
      <c r="K16" s="23">
        <v>8000</v>
      </c>
      <c r="L16" s="23">
        <v>0</v>
      </c>
      <c r="M16" s="23">
        <f t="shared" si="0"/>
        <v>-48000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45787</v>
      </c>
      <c r="C17" s="136" t="s">
        <v>675</v>
      </c>
      <c r="D17" s="136"/>
      <c r="E17" s="136"/>
      <c r="F17" s="136"/>
      <c r="G17" s="136"/>
      <c r="H17" s="136"/>
      <c r="I17" s="136"/>
      <c r="J17" s="136"/>
      <c r="K17" s="23">
        <v>8000</v>
      </c>
      <c r="L17" s="23">
        <v>0</v>
      </c>
      <c r="M17" s="23">
        <f t="shared" si="0"/>
        <v>-40000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45846</v>
      </c>
      <c r="C18" s="136" t="s">
        <v>940</v>
      </c>
      <c r="D18" s="136"/>
      <c r="E18" s="136"/>
      <c r="F18" s="136"/>
      <c r="G18" s="136"/>
      <c r="H18" s="136"/>
      <c r="I18" s="136"/>
      <c r="J18" s="136"/>
      <c r="K18" s="23">
        <v>16000</v>
      </c>
      <c r="L18" s="23">
        <v>0</v>
      </c>
      <c r="M18" s="23">
        <f t="shared" si="0"/>
        <v>-24000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45889</v>
      </c>
      <c r="C19" s="136" t="s">
        <v>992</v>
      </c>
      <c r="D19" s="136"/>
      <c r="E19" s="136"/>
      <c r="F19" s="136"/>
      <c r="G19" s="136"/>
      <c r="H19" s="136"/>
      <c r="I19" s="136"/>
      <c r="J19" s="136"/>
      <c r="K19" s="23">
        <v>11000</v>
      </c>
      <c r="L19" s="23">
        <v>3000</v>
      </c>
      <c r="M19" s="23">
        <f t="shared" si="0"/>
        <v>-16000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45909</v>
      </c>
      <c r="C20" s="136" t="s">
        <v>1023</v>
      </c>
      <c r="D20" s="136"/>
      <c r="E20" s="136"/>
      <c r="F20" s="136"/>
      <c r="G20" s="136"/>
      <c r="H20" s="136"/>
      <c r="I20" s="136"/>
      <c r="J20" s="136"/>
      <c r="K20" s="23">
        <v>8000</v>
      </c>
      <c r="L20" s="23">
        <v>0</v>
      </c>
      <c r="M20" s="23">
        <f t="shared" si="0"/>
        <v>-8000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45962</v>
      </c>
      <c r="C21" s="136" t="s">
        <v>1072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-8000</v>
      </c>
      <c r="N21" s="66"/>
      <c r="O21" s="23">
        <v>0</v>
      </c>
      <c r="P21" s="23">
        <f>12*300</f>
        <v>3600</v>
      </c>
      <c r="Q21" s="23">
        <f t="shared" si="1"/>
        <v>-3600</v>
      </c>
    </row>
    <row r="22" spans="1:17" ht="21" customHeight="1" x14ac:dyDescent="0.25">
      <c r="A22" s="14">
        <v>11</v>
      </c>
      <c r="B22" s="24">
        <v>45945</v>
      </c>
      <c r="C22" s="136" t="s">
        <v>1074</v>
      </c>
      <c r="D22" s="136"/>
      <c r="E22" s="136"/>
      <c r="F22" s="136"/>
      <c r="G22" s="136"/>
      <c r="H22" s="136"/>
      <c r="I22" s="136"/>
      <c r="J22" s="136"/>
      <c r="K22" s="23">
        <v>8000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-3600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-3600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668B5238-C300-49EC-B0D8-348616008BA8}"/>
  </hyperlinks>
  <pageMargins left="0" right="0" top="0" bottom="0" header="0" footer="0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A73E-3B3F-4194-88C9-DE4A7E7491D0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670</v>
      </c>
      <c r="D2" s="2" t="s">
        <v>6</v>
      </c>
      <c r="E2" s="7" t="s">
        <v>671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2149406072</v>
      </c>
      <c r="D4" s="2" t="s">
        <v>7</v>
      </c>
      <c r="E4" s="41"/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5471</v>
      </c>
      <c r="D6" s="2" t="s">
        <v>8</v>
      </c>
      <c r="E6" s="26">
        <v>350</v>
      </c>
      <c r="F6" s="9"/>
      <c r="G6" s="4" t="s">
        <v>14</v>
      </c>
      <c r="H6" s="41">
        <v>45931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563500</v>
      </c>
      <c r="L8" s="125">
        <f>SUM(L12:L111)</f>
        <v>550350</v>
      </c>
      <c r="M8" s="127">
        <f>K8-L8</f>
        <v>13150</v>
      </c>
      <c r="N8" s="66"/>
      <c r="O8" s="143">
        <f>SUM(O12:O111)</f>
        <v>7350</v>
      </c>
      <c r="P8" s="143">
        <f>SUM(P12:P111)</f>
        <v>8400</v>
      </c>
      <c r="Q8" s="143">
        <f>O8-P8</f>
        <v>-1050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672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12*350</f>
        <v>4200</v>
      </c>
      <c r="Q13" s="23">
        <f>O13-P13+Q12</f>
        <v>-4200</v>
      </c>
    </row>
    <row r="14" spans="1:17" ht="27.6" customHeight="1" x14ac:dyDescent="0.25">
      <c r="A14" s="14">
        <v>3</v>
      </c>
      <c r="B14" s="24">
        <v>45566</v>
      </c>
      <c r="C14" s="137" t="s">
        <v>723</v>
      </c>
      <c r="D14" s="137"/>
      <c r="E14" s="137"/>
      <c r="F14" s="137"/>
      <c r="G14" s="137"/>
      <c r="H14" s="137"/>
      <c r="I14" s="137"/>
      <c r="J14" s="137"/>
      <c r="K14" s="23">
        <v>150000</v>
      </c>
      <c r="L14" s="23">
        <v>200000</v>
      </c>
      <c r="M14" s="23">
        <f t="shared" ref="M14:M77" si="0">K14-L14+M13</f>
        <v>-50000</v>
      </c>
      <c r="N14" s="66"/>
      <c r="O14" s="23">
        <v>0</v>
      </c>
      <c r="P14" s="23">
        <v>0</v>
      </c>
      <c r="Q14" s="23">
        <f t="shared" ref="Q14:Q77" si="1">O14-P14+Q13</f>
        <v>-4200</v>
      </c>
    </row>
    <row r="15" spans="1:17" ht="21" customHeight="1" x14ac:dyDescent="0.25">
      <c r="A15" s="14">
        <v>4</v>
      </c>
      <c r="B15" s="24">
        <v>45624</v>
      </c>
      <c r="C15" s="198" t="s">
        <v>739</v>
      </c>
      <c r="D15" s="198"/>
      <c r="E15" s="198"/>
      <c r="F15" s="198"/>
      <c r="G15" s="198"/>
      <c r="H15" s="198"/>
      <c r="I15" s="198"/>
      <c r="J15" s="198"/>
      <c r="K15" s="23">
        <v>195000</v>
      </c>
      <c r="L15" s="23">
        <v>195000</v>
      </c>
      <c r="M15" s="23">
        <f t="shared" si="0"/>
        <v>-50000</v>
      </c>
      <c r="N15" s="66"/>
      <c r="O15" s="23">
        <v>0</v>
      </c>
      <c r="P15" s="23">
        <v>0</v>
      </c>
      <c r="Q15" s="23">
        <f t="shared" si="1"/>
        <v>-4200</v>
      </c>
    </row>
    <row r="16" spans="1:17" ht="21" customHeight="1" x14ac:dyDescent="0.25">
      <c r="A16" s="14">
        <v>5</v>
      </c>
      <c r="B16" s="24"/>
      <c r="C16" s="136" t="s">
        <v>803</v>
      </c>
      <c r="D16" s="136"/>
      <c r="E16" s="136"/>
      <c r="F16" s="136"/>
      <c r="G16" s="136"/>
      <c r="H16" s="136"/>
      <c r="I16" s="136"/>
      <c r="J16" s="136"/>
      <c r="K16" s="23">
        <f>202000+8000+8500</f>
        <v>218500</v>
      </c>
      <c r="L16" s="23">
        <v>0</v>
      </c>
      <c r="M16" s="23">
        <f t="shared" si="0"/>
        <v>168500</v>
      </c>
      <c r="N16" s="66"/>
      <c r="O16" s="23">
        <v>0</v>
      </c>
      <c r="P16" s="23">
        <v>0</v>
      </c>
      <c r="Q16" s="23">
        <f t="shared" si="1"/>
        <v>-4200</v>
      </c>
    </row>
    <row r="17" spans="1:17" ht="21" customHeight="1" x14ac:dyDescent="0.25">
      <c r="A17" s="14">
        <v>6</v>
      </c>
      <c r="B17" s="24"/>
      <c r="C17" s="136" t="s">
        <v>934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4200</v>
      </c>
      <c r="M17" s="23">
        <f t="shared" si="0"/>
        <v>164300</v>
      </c>
      <c r="N17" s="66"/>
      <c r="O17" s="23">
        <v>4200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45773</v>
      </c>
      <c r="C18" s="136" t="s">
        <v>867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110000</v>
      </c>
      <c r="M18" s="23">
        <f t="shared" si="0"/>
        <v>54300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45778</v>
      </c>
      <c r="C19" s="136" t="s">
        <v>933</v>
      </c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54300</v>
      </c>
      <c r="N19" s="66"/>
      <c r="O19" s="23">
        <v>0</v>
      </c>
      <c r="P19" s="23">
        <f>12*350</f>
        <v>4200</v>
      </c>
      <c r="Q19" s="23">
        <f t="shared" si="1"/>
        <v>-4200</v>
      </c>
    </row>
    <row r="20" spans="1:17" ht="21" customHeight="1" x14ac:dyDescent="0.25">
      <c r="A20" s="14">
        <v>9</v>
      </c>
      <c r="B20" s="24">
        <v>45871</v>
      </c>
      <c r="C20" s="136" t="s">
        <v>976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20000</v>
      </c>
      <c r="M20" s="23">
        <f t="shared" si="0"/>
        <v>34300</v>
      </c>
      <c r="N20" s="66"/>
      <c r="O20" s="23">
        <v>0</v>
      </c>
      <c r="P20" s="23">
        <v>0</v>
      </c>
      <c r="Q20" s="23">
        <f t="shared" si="1"/>
        <v>-4200</v>
      </c>
    </row>
    <row r="21" spans="1:17" ht="21" customHeight="1" x14ac:dyDescent="0.25">
      <c r="A21" s="14">
        <v>10</v>
      </c>
      <c r="B21" s="24">
        <v>45871</v>
      </c>
      <c r="C21" s="136" t="s">
        <v>1042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3150</v>
      </c>
      <c r="M21" s="23">
        <f t="shared" si="0"/>
        <v>31150</v>
      </c>
      <c r="N21" s="66"/>
      <c r="O21" s="23">
        <f>350*9</f>
        <v>3150</v>
      </c>
      <c r="P21" s="23">
        <v>0</v>
      </c>
      <c r="Q21" s="23">
        <f t="shared" si="1"/>
        <v>-1050</v>
      </c>
    </row>
    <row r="22" spans="1:17" ht="21" customHeight="1" x14ac:dyDescent="0.25">
      <c r="A22" s="14">
        <v>11</v>
      </c>
      <c r="B22" s="24">
        <v>45909</v>
      </c>
      <c r="C22" s="136" t="s">
        <v>976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18000</v>
      </c>
      <c r="M22" s="23">
        <f t="shared" si="0"/>
        <v>13150</v>
      </c>
      <c r="N22" s="66"/>
      <c r="O22" s="23">
        <v>0</v>
      </c>
      <c r="P22" s="23">
        <v>0</v>
      </c>
      <c r="Q22" s="23">
        <f t="shared" si="1"/>
        <v>-1050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13150</v>
      </c>
      <c r="N23" s="66"/>
      <c r="O23" s="23">
        <v>0</v>
      </c>
      <c r="P23" s="23">
        <v>0</v>
      </c>
      <c r="Q23" s="23">
        <f t="shared" si="1"/>
        <v>-1050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13150</v>
      </c>
      <c r="N24" s="66"/>
      <c r="O24" s="23">
        <v>0</v>
      </c>
      <c r="P24" s="23">
        <v>0</v>
      </c>
      <c r="Q24" s="23">
        <f t="shared" si="1"/>
        <v>-1050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13150</v>
      </c>
      <c r="N25" s="66"/>
      <c r="O25" s="23">
        <v>0</v>
      </c>
      <c r="P25" s="23">
        <v>0</v>
      </c>
      <c r="Q25" s="23">
        <f t="shared" si="1"/>
        <v>-1050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13150</v>
      </c>
      <c r="N26" s="66"/>
      <c r="O26" s="23">
        <v>0</v>
      </c>
      <c r="P26" s="23">
        <v>0</v>
      </c>
      <c r="Q26" s="23">
        <f t="shared" si="1"/>
        <v>-1050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13150</v>
      </c>
      <c r="N27" s="66"/>
      <c r="O27" s="23">
        <v>0</v>
      </c>
      <c r="P27" s="23">
        <v>0</v>
      </c>
      <c r="Q27" s="23">
        <f t="shared" si="1"/>
        <v>-1050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13150</v>
      </c>
      <c r="N28" s="66"/>
      <c r="O28" s="23">
        <v>0</v>
      </c>
      <c r="P28" s="23">
        <v>0</v>
      </c>
      <c r="Q28" s="23">
        <f t="shared" si="1"/>
        <v>-1050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13150</v>
      </c>
      <c r="N29" s="66"/>
      <c r="O29" s="23">
        <v>0</v>
      </c>
      <c r="P29" s="23">
        <v>0</v>
      </c>
      <c r="Q29" s="23">
        <f t="shared" si="1"/>
        <v>-1050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13150</v>
      </c>
      <c r="N30" s="66"/>
      <c r="O30" s="23">
        <v>0</v>
      </c>
      <c r="P30" s="23">
        <v>0</v>
      </c>
      <c r="Q30" s="23">
        <f t="shared" si="1"/>
        <v>-1050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13150</v>
      </c>
      <c r="N31" s="66"/>
      <c r="O31" s="23">
        <v>0</v>
      </c>
      <c r="P31" s="23">
        <v>0</v>
      </c>
      <c r="Q31" s="23">
        <f t="shared" si="1"/>
        <v>-1050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13150</v>
      </c>
      <c r="N32" s="66"/>
      <c r="O32" s="23">
        <v>0</v>
      </c>
      <c r="P32" s="23">
        <v>0</v>
      </c>
      <c r="Q32" s="23">
        <f t="shared" si="1"/>
        <v>-1050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13150</v>
      </c>
      <c r="N33" s="66"/>
      <c r="O33" s="23">
        <v>0</v>
      </c>
      <c r="P33" s="23">
        <v>0</v>
      </c>
      <c r="Q33" s="23">
        <f t="shared" si="1"/>
        <v>-1050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13150</v>
      </c>
      <c r="N34" s="66"/>
      <c r="O34" s="23">
        <v>0</v>
      </c>
      <c r="P34" s="23">
        <v>0</v>
      </c>
      <c r="Q34" s="23">
        <f t="shared" si="1"/>
        <v>-1050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13150</v>
      </c>
      <c r="N35" s="66"/>
      <c r="O35" s="23">
        <v>0</v>
      </c>
      <c r="P35" s="23">
        <v>0</v>
      </c>
      <c r="Q35" s="23">
        <f t="shared" si="1"/>
        <v>-1050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13150</v>
      </c>
      <c r="N36" s="66"/>
      <c r="O36" s="23">
        <v>0</v>
      </c>
      <c r="P36" s="23">
        <v>0</v>
      </c>
      <c r="Q36" s="23">
        <f t="shared" si="1"/>
        <v>-1050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13150</v>
      </c>
      <c r="N37" s="66"/>
      <c r="O37" s="23">
        <v>0</v>
      </c>
      <c r="P37" s="23">
        <v>0</v>
      </c>
      <c r="Q37" s="23">
        <f t="shared" si="1"/>
        <v>-1050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13150</v>
      </c>
      <c r="N38" s="66"/>
      <c r="O38" s="23">
        <v>0</v>
      </c>
      <c r="P38" s="23">
        <v>0</v>
      </c>
      <c r="Q38" s="23">
        <f t="shared" si="1"/>
        <v>-1050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13150</v>
      </c>
      <c r="N39" s="66"/>
      <c r="O39" s="23">
        <v>0</v>
      </c>
      <c r="P39" s="23">
        <v>0</v>
      </c>
      <c r="Q39" s="23">
        <f t="shared" si="1"/>
        <v>-1050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13150</v>
      </c>
      <c r="N40" s="66"/>
      <c r="O40" s="23">
        <v>0</v>
      </c>
      <c r="P40" s="23">
        <v>0</v>
      </c>
      <c r="Q40" s="23">
        <f t="shared" si="1"/>
        <v>-1050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13150</v>
      </c>
      <c r="N41" s="66"/>
      <c r="O41" s="23">
        <v>0</v>
      </c>
      <c r="P41" s="23">
        <v>0</v>
      </c>
      <c r="Q41" s="23">
        <f t="shared" si="1"/>
        <v>-1050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13150</v>
      </c>
      <c r="N42" s="66"/>
      <c r="O42" s="23">
        <v>0</v>
      </c>
      <c r="P42" s="23">
        <v>0</v>
      </c>
      <c r="Q42" s="23">
        <f t="shared" si="1"/>
        <v>-1050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13150</v>
      </c>
      <c r="N43" s="66"/>
      <c r="O43" s="23">
        <v>0</v>
      </c>
      <c r="P43" s="23">
        <v>0</v>
      </c>
      <c r="Q43" s="23">
        <f t="shared" si="1"/>
        <v>-1050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13150</v>
      </c>
      <c r="N44" s="66"/>
      <c r="O44" s="23">
        <v>0</v>
      </c>
      <c r="P44" s="23">
        <v>0</v>
      </c>
      <c r="Q44" s="23">
        <f t="shared" si="1"/>
        <v>-1050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13150</v>
      </c>
      <c r="N45" s="66"/>
      <c r="O45" s="23">
        <v>0</v>
      </c>
      <c r="P45" s="23">
        <v>0</v>
      </c>
      <c r="Q45" s="23">
        <f t="shared" si="1"/>
        <v>-1050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13150</v>
      </c>
      <c r="N46" s="66"/>
      <c r="O46" s="23">
        <v>0</v>
      </c>
      <c r="P46" s="23">
        <v>0</v>
      </c>
      <c r="Q46" s="23">
        <f t="shared" si="1"/>
        <v>-1050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13150</v>
      </c>
      <c r="N47" s="66"/>
      <c r="O47" s="23">
        <v>0</v>
      </c>
      <c r="P47" s="23">
        <v>0</v>
      </c>
      <c r="Q47" s="23">
        <f t="shared" si="1"/>
        <v>-1050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13150</v>
      </c>
      <c r="N48" s="66"/>
      <c r="O48" s="23">
        <v>0</v>
      </c>
      <c r="P48" s="23">
        <v>0</v>
      </c>
      <c r="Q48" s="23">
        <f t="shared" si="1"/>
        <v>-1050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13150</v>
      </c>
      <c r="N49" s="66"/>
      <c r="O49" s="23">
        <v>0</v>
      </c>
      <c r="P49" s="23">
        <v>0</v>
      </c>
      <c r="Q49" s="23">
        <f t="shared" si="1"/>
        <v>-1050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13150</v>
      </c>
      <c r="N50" s="66"/>
      <c r="O50" s="23">
        <v>0</v>
      </c>
      <c r="P50" s="23">
        <v>0</v>
      </c>
      <c r="Q50" s="23">
        <f t="shared" si="1"/>
        <v>-1050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13150</v>
      </c>
      <c r="N51" s="66"/>
      <c r="O51" s="23">
        <v>0</v>
      </c>
      <c r="P51" s="23">
        <v>0</v>
      </c>
      <c r="Q51" s="23">
        <f t="shared" si="1"/>
        <v>-1050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13150</v>
      </c>
      <c r="N52" s="66"/>
      <c r="O52" s="23">
        <v>0</v>
      </c>
      <c r="P52" s="23">
        <v>0</v>
      </c>
      <c r="Q52" s="23">
        <f t="shared" si="1"/>
        <v>-1050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13150</v>
      </c>
      <c r="N53" s="66"/>
      <c r="O53" s="23">
        <v>0</v>
      </c>
      <c r="P53" s="23">
        <v>0</v>
      </c>
      <c r="Q53" s="23">
        <f t="shared" si="1"/>
        <v>-1050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13150</v>
      </c>
      <c r="N54" s="66"/>
      <c r="O54" s="23">
        <v>0</v>
      </c>
      <c r="P54" s="23">
        <v>0</v>
      </c>
      <c r="Q54" s="23">
        <f t="shared" si="1"/>
        <v>-1050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13150</v>
      </c>
      <c r="N55" s="66"/>
      <c r="O55" s="23">
        <v>0</v>
      </c>
      <c r="P55" s="23">
        <v>0</v>
      </c>
      <c r="Q55" s="23">
        <f t="shared" si="1"/>
        <v>-1050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13150</v>
      </c>
      <c r="N56" s="66"/>
      <c r="O56" s="23">
        <v>0</v>
      </c>
      <c r="P56" s="23">
        <v>0</v>
      </c>
      <c r="Q56" s="23">
        <f t="shared" si="1"/>
        <v>-1050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13150</v>
      </c>
      <c r="N57" s="66"/>
      <c r="O57" s="23">
        <v>0</v>
      </c>
      <c r="P57" s="23">
        <v>0</v>
      </c>
      <c r="Q57" s="23">
        <f t="shared" si="1"/>
        <v>-1050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13150</v>
      </c>
      <c r="N58" s="66"/>
      <c r="O58" s="23">
        <v>0</v>
      </c>
      <c r="P58" s="23">
        <v>0</v>
      </c>
      <c r="Q58" s="23">
        <f t="shared" si="1"/>
        <v>-1050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13150</v>
      </c>
      <c r="N59" s="66"/>
      <c r="O59" s="23">
        <v>0</v>
      </c>
      <c r="P59" s="23">
        <v>0</v>
      </c>
      <c r="Q59" s="23">
        <f t="shared" si="1"/>
        <v>-1050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13150</v>
      </c>
      <c r="N60" s="66"/>
      <c r="O60" s="23">
        <v>0</v>
      </c>
      <c r="P60" s="23">
        <v>0</v>
      </c>
      <c r="Q60" s="23">
        <f t="shared" si="1"/>
        <v>-1050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13150</v>
      </c>
      <c r="N61" s="66"/>
      <c r="O61" s="23">
        <v>0</v>
      </c>
      <c r="P61" s="23">
        <v>0</v>
      </c>
      <c r="Q61" s="23">
        <f t="shared" si="1"/>
        <v>-1050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13150</v>
      </c>
      <c r="N62" s="66"/>
      <c r="O62" s="23">
        <v>0</v>
      </c>
      <c r="P62" s="23">
        <v>0</v>
      </c>
      <c r="Q62" s="23">
        <f t="shared" si="1"/>
        <v>-1050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13150</v>
      </c>
      <c r="N63" s="66"/>
      <c r="O63" s="23">
        <v>0</v>
      </c>
      <c r="P63" s="23">
        <v>0</v>
      </c>
      <c r="Q63" s="23">
        <f t="shared" si="1"/>
        <v>-1050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13150</v>
      </c>
      <c r="N64" s="66"/>
      <c r="O64" s="23">
        <v>0</v>
      </c>
      <c r="P64" s="23">
        <v>0</v>
      </c>
      <c r="Q64" s="23">
        <f t="shared" si="1"/>
        <v>-1050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13150</v>
      </c>
      <c r="N65" s="66"/>
      <c r="O65" s="23">
        <v>0</v>
      </c>
      <c r="P65" s="23">
        <v>0</v>
      </c>
      <c r="Q65" s="23">
        <f t="shared" si="1"/>
        <v>-1050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13150</v>
      </c>
      <c r="N66" s="66"/>
      <c r="O66" s="23">
        <v>0</v>
      </c>
      <c r="P66" s="23">
        <v>0</v>
      </c>
      <c r="Q66" s="23">
        <f t="shared" si="1"/>
        <v>-1050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13150</v>
      </c>
      <c r="N67" s="66"/>
      <c r="O67" s="23">
        <v>0</v>
      </c>
      <c r="P67" s="23">
        <v>0</v>
      </c>
      <c r="Q67" s="23">
        <f t="shared" si="1"/>
        <v>-1050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13150</v>
      </c>
      <c r="N68" s="66"/>
      <c r="O68" s="23">
        <v>0</v>
      </c>
      <c r="P68" s="23">
        <v>0</v>
      </c>
      <c r="Q68" s="23">
        <f t="shared" si="1"/>
        <v>-1050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13150</v>
      </c>
      <c r="N69" s="66"/>
      <c r="O69" s="23">
        <v>0</v>
      </c>
      <c r="P69" s="23">
        <v>0</v>
      </c>
      <c r="Q69" s="23">
        <f t="shared" si="1"/>
        <v>-1050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13150</v>
      </c>
      <c r="N70" s="66"/>
      <c r="O70" s="23">
        <v>0</v>
      </c>
      <c r="P70" s="23">
        <v>0</v>
      </c>
      <c r="Q70" s="23">
        <f t="shared" si="1"/>
        <v>-1050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13150</v>
      </c>
      <c r="N71" s="66"/>
      <c r="O71" s="23">
        <v>0</v>
      </c>
      <c r="P71" s="23">
        <v>0</v>
      </c>
      <c r="Q71" s="23">
        <f t="shared" si="1"/>
        <v>-1050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13150</v>
      </c>
      <c r="N72" s="66"/>
      <c r="O72" s="23">
        <v>0</v>
      </c>
      <c r="P72" s="23">
        <v>0</v>
      </c>
      <c r="Q72" s="23">
        <f t="shared" si="1"/>
        <v>-1050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13150</v>
      </c>
      <c r="N73" s="66"/>
      <c r="O73" s="23">
        <v>0</v>
      </c>
      <c r="P73" s="23">
        <v>0</v>
      </c>
      <c r="Q73" s="23">
        <f t="shared" si="1"/>
        <v>-1050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13150</v>
      </c>
      <c r="N74" s="66"/>
      <c r="O74" s="23">
        <v>0</v>
      </c>
      <c r="P74" s="23">
        <v>0</v>
      </c>
      <c r="Q74" s="23">
        <f t="shared" si="1"/>
        <v>-1050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13150</v>
      </c>
      <c r="N75" s="66"/>
      <c r="O75" s="23">
        <v>0</v>
      </c>
      <c r="P75" s="23">
        <v>0</v>
      </c>
      <c r="Q75" s="23">
        <f t="shared" si="1"/>
        <v>-1050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13150</v>
      </c>
      <c r="N76" s="66"/>
      <c r="O76" s="23">
        <v>0</v>
      </c>
      <c r="P76" s="23">
        <v>0</v>
      </c>
      <c r="Q76" s="23">
        <f t="shared" si="1"/>
        <v>-1050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13150</v>
      </c>
      <c r="N77" s="66"/>
      <c r="O77" s="23">
        <v>0</v>
      </c>
      <c r="P77" s="23">
        <v>0</v>
      </c>
      <c r="Q77" s="23">
        <f t="shared" si="1"/>
        <v>-1050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13150</v>
      </c>
      <c r="N78" s="66"/>
      <c r="O78" s="23">
        <v>0</v>
      </c>
      <c r="P78" s="23">
        <v>0</v>
      </c>
      <c r="Q78" s="23">
        <f t="shared" ref="Q78:Q111" si="3">O78-P78+Q77</f>
        <v>-1050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13150</v>
      </c>
      <c r="N79" s="66"/>
      <c r="O79" s="23">
        <v>0</v>
      </c>
      <c r="P79" s="23">
        <v>0</v>
      </c>
      <c r="Q79" s="23">
        <f t="shared" si="3"/>
        <v>-1050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13150</v>
      </c>
      <c r="N80" s="66"/>
      <c r="O80" s="23">
        <v>0</v>
      </c>
      <c r="P80" s="23">
        <v>0</v>
      </c>
      <c r="Q80" s="23">
        <f t="shared" si="3"/>
        <v>-1050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13150</v>
      </c>
      <c r="N81" s="66"/>
      <c r="O81" s="23">
        <v>0</v>
      </c>
      <c r="P81" s="23">
        <v>0</v>
      </c>
      <c r="Q81" s="23">
        <f t="shared" si="3"/>
        <v>-1050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13150</v>
      </c>
      <c r="N82" s="66"/>
      <c r="O82" s="23">
        <v>0</v>
      </c>
      <c r="P82" s="23">
        <v>0</v>
      </c>
      <c r="Q82" s="23">
        <f t="shared" si="3"/>
        <v>-1050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13150</v>
      </c>
      <c r="N83" s="66"/>
      <c r="O83" s="23">
        <v>0</v>
      </c>
      <c r="P83" s="23">
        <v>0</v>
      </c>
      <c r="Q83" s="23">
        <f t="shared" si="3"/>
        <v>-1050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13150</v>
      </c>
      <c r="N84" s="66"/>
      <c r="O84" s="23">
        <v>0</v>
      </c>
      <c r="P84" s="23">
        <v>0</v>
      </c>
      <c r="Q84" s="23">
        <f t="shared" si="3"/>
        <v>-1050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13150</v>
      </c>
      <c r="N85" s="66"/>
      <c r="O85" s="23">
        <v>0</v>
      </c>
      <c r="P85" s="23">
        <v>0</v>
      </c>
      <c r="Q85" s="23">
        <f t="shared" si="3"/>
        <v>-1050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13150</v>
      </c>
      <c r="N86" s="66"/>
      <c r="O86" s="23">
        <v>0</v>
      </c>
      <c r="P86" s="23">
        <v>0</v>
      </c>
      <c r="Q86" s="23">
        <f t="shared" si="3"/>
        <v>-1050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13150</v>
      </c>
      <c r="N87" s="66"/>
      <c r="O87" s="23">
        <v>0</v>
      </c>
      <c r="P87" s="23">
        <v>0</v>
      </c>
      <c r="Q87" s="23">
        <f t="shared" si="3"/>
        <v>-1050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13150</v>
      </c>
      <c r="N88" s="66"/>
      <c r="O88" s="23">
        <v>0</v>
      </c>
      <c r="P88" s="23">
        <v>0</v>
      </c>
      <c r="Q88" s="23">
        <f t="shared" si="3"/>
        <v>-1050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13150</v>
      </c>
      <c r="N89" s="66"/>
      <c r="O89" s="23">
        <v>0</v>
      </c>
      <c r="P89" s="23">
        <v>0</v>
      </c>
      <c r="Q89" s="23">
        <f t="shared" si="3"/>
        <v>-1050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13150</v>
      </c>
      <c r="N90" s="66"/>
      <c r="O90" s="23">
        <v>0</v>
      </c>
      <c r="P90" s="23">
        <v>0</v>
      </c>
      <c r="Q90" s="23">
        <f t="shared" si="3"/>
        <v>-1050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13150</v>
      </c>
      <c r="N91" s="66"/>
      <c r="O91" s="23">
        <v>0</v>
      </c>
      <c r="P91" s="23">
        <v>0</v>
      </c>
      <c r="Q91" s="23">
        <f t="shared" si="3"/>
        <v>-1050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13150</v>
      </c>
      <c r="N92" s="66"/>
      <c r="O92" s="23">
        <v>0</v>
      </c>
      <c r="P92" s="23">
        <v>0</v>
      </c>
      <c r="Q92" s="23">
        <f t="shared" si="3"/>
        <v>-1050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13150</v>
      </c>
      <c r="N93" s="66"/>
      <c r="O93" s="23">
        <v>0</v>
      </c>
      <c r="P93" s="23">
        <v>0</v>
      </c>
      <c r="Q93" s="23">
        <f t="shared" si="3"/>
        <v>-1050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13150</v>
      </c>
      <c r="N94" s="66"/>
      <c r="O94" s="23">
        <v>0</v>
      </c>
      <c r="P94" s="23">
        <v>0</v>
      </c>
      <c r="Q94" s="23">
        <f t="shared" si="3"/>
        <v>-1050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13150</v>
      </c>
      <c r="N95" s="66"/>
      <c r="O95" s="23">
        <v>0</v>
      </c>
      <c r="P95" s="23">
        <v>0</v>
      </c>
      <c r="Q95" s="23">
        <f t="shared" si="3"/>
        <v>-1050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13150</v>
      </c>
      <c r="N96" s="66"/>
      <c r="O96" s="23">
        <v>0</v>
      </c>
      <c r="P96" s="23">
        <v>0</v>
      </c>
      <c r="Q96" s="23">
        <f t="shared" si="3"/>
        <v>-1050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13150</v>
      </c>
      <c r="N97" s="66"/>
      <c r="O97" s="23">
        <v>0</v>
      </c>
      <c r="P97" s="23">
        <v>0</v>
      </c>
      <c r="Q97" s="23">
        <f t="shared" si="3"/>
        <v>-1050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13150</v>
      </c>
      <c r="N98" s="66"/>
      <c r="O98" s="23">
        <v>0</v>
      </c>
      <c r="P98" s="23">
        <v>0</v>
      </c>
      <c r="Q98" s="23">
        <f t="shared" si="3"/>
        <v>-1050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13150</v>
      </c>
      <c r="N99" s="66"/>
      <c r="O99" s="23">
        <v>0</v>
      </c>
      <c r="P99" s="23">
        <v>0</v>
      </c>
      <c r="Q99" s="23">
        <f t="shared" si="3"/>
        <v>-1050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13150</v>
      </c>
      <c r="N100" s="66"/>
      <c r="O100" s="23">
        <v>0</v>
      </c>
      <c r="P100" s="23">
        <v>0</v>
      </c>
      <c r="Q100" s="23">
        <f t="shared" si="3"/>
        <v>-1050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13150</v>
      </c>
      <c r="N101" s="66"/>
      <c r="O101" s="23">
        <v>0</v>
      </c>
      <c r="P101" s="23">
        <v>0</v>
      </c>
      <c r="Q101" s="23">
        <f t="shared" si="3"/>
        <v>-1050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13150</v>
      </c>
      <c r="N102" s="66"/>
      <c r="O102" s="23">
        <v>0</v>
      </c>
      <c r="P102" s="23">
        <v>0</v>
      </c>
      <c r="Q102" s="23">
        <f t="shared" si="3"/>
        <v>-1050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13150</v>
      </c>
      <c r="N103" s="66"/>
      <c r="O103" s="23">
        <v>0</v>
      </c>
      <c r="P103" s="23">
        <v>0</v>
      </c>
      <c r="Q103" s="23">
        <f t="shared" si="3"/>
        <v>-1050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13150</v>
      </c>
      <c r="N104" s="66"/>
      <c r="O104" s="23">
        <v>0</v>
      </c>
      <c r="P104" s="23">
        <v>0</v>
      </c>
      <c r="Q104" s="23">
        <f t="shared" si="3"/>
        <v>-1050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13150</v>
      </c>
      <c r="N105" s="66"/>
      <c r="O105" s="23">
        <v>0</v>
      </c>
      <c r="P105" s="23">
        <v>0</v>
      </c>
      <c r="Q105" s="23">
        <f t="shared" si="3"/>
        <v>-1050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13150</v>
      </c>
      <c r="N106" s="66"/>
      <c r="O106" s="23">
        <v>0</v>
      </c>
      <c r="P106" s="23">
        <v>0</v>
      </c>
      <c r="Q106" s="23">
        <f t="shared" si="3"/>
        <v>-1050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13150</v>
      </c>
      <c r="N107" s="66"/>
      <c r="O107" s="23">
        <v>0</v>
      </c>
      <c r="P107" s="23">
        <v>0</v>
      </c>
      <c r="Q107" s="23">
        <f t="shared" si="3"/>
        <v>-1050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13150</v>
      </c>
      <c r="N108" s="66"/>
      <c r="O108" s="23">
        <v>0</v>
      </c>
      <c r="P108" s="23">
        <v>0</v>
      </c>
      <c r="Q108" s="23">
        <f t="shared" si="3"/>
        <v>-1050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13150</v>
      </c>
      <c r="N109" s="66"/>
      <c r="O109" s="23">
        <v>0</v>
      </c>
      <c r="P109" s="23">
        <v>0</v>
      </c>
      <c r="Q109" s="23">
        <f t="shared" si="3"/>
        <v>-1050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13150</v>
      </c>
      <c r="N110" s="66"/>
      <c r="O110" s="23">
        <v>0</v>
      </c>
      <c r="P110" s="23">
        <v>0</v>
      </c>
      <c r="Q110" s="23">
        <f t="shared" si="3"/>
        <v>-1050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13150</v>
      </c>
      <c r="N111" s="66"/>
      <c r="O111" s="23">
        <v>0</v>
      </c>
      <c r="P111" s="23">
        <v>0</v>
      </c>
      <c r="Q111" s="23">
        <f t="shared" si="3"/>
        <v>-1050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ED875710-8069-49BC-BDDA-AF27020F6BC2}"/>
  </hyperlinks>
  <pageMargins left="0" right="0" top="0" bottom="0" header="0" footer="0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55AC-C84E-431C-9A95-A5E71013A480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8" t="s">
        <v>997</v>
      </c>
      <c r="D2" s="2" t="s">
        <v>6</v>
      </c>
      <c r="E2" s="7" t="s">
        <v>601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2283202089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2070</v>
      </c>
      <c r="D6" s="2" t="s">
        <v>8</v>
      </c>
      <c r="E6" s="26">
        <v>300</v>
      </c>
      <c r="F6" s="9"/>
      <c r="G6" s="4" t="s">
        <v>14</v>
      </c>
      <c r="H6" s="41">
        <v>45597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165000</v>
      </c>
      <c r="L8" s="125">
        <f>SUM(L12:L111)</f>
        <v>165000</v>
      </c>
      <c r="M8" s="127">
        <f>K8-L8</f>
        <v>0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45445</v>
      </c>
      <c r="C13" s="136" t="s">
        <v>389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165000</v>
      </c>
      <c r="M13" s="23">
        <f>K13-L13+M12</f>
        <v>-165000</v>
      </c>
      <c r="N13" s="66"/>
      <c r="O13" s="23">
        <v>0</v>
      </c>
      <c r="P13" s="23">
        <v>0</v>
      </c>
      <c r="Q13" s="23">
        <f>O13-P13+Q12</f>
        <v>0</v>
      </c>
    </row>
    <row r="14" spans="1:17" ht="28.2" customHeight="1" x14ac:dyDescent="0.25">
      <c r="A14" s="14">
        <v>3</v>
      </c>
      <c r="B14" s="24">
        <v>45445</v>
      </c>
      <c r="C14" s="137" t="s">
        <v>669</v>
      </c>
      <c r="D14" s="137"/>
      <c r="E14" s="137"/>
      <c r="F14" s="137"/>
      <c r="G14" s="137"/>
      <c r="H14" s="137"/>
      <c r="I14" s="137"/>
      <c r="J14" s="137"/>
      <c r="K14" s="23">
        <v>135000</v>
      </c>
      <c r="L14" s="23">
        <v>0</v>
      </c>
      <c r="M14" s="23">
        <f t="shared" ref="M14:M77" si="0">K14-L14+M13</f>
        <v>-30000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45508</v>
      </c>
      <c r="C15" s="136" t="s">
        <v>600</v>
      </c>
      <c r="D15" s="136"/>
      <c r="E15" s="136"/>
      <c r="F15" s="136"/>
      <c r="G15" s="136"/>
      <c r="H15" s="136"/>
      <c r="I15" s="136"/>
      <c r="J15" s="136"/>
      <c r="K15" s="23">
        <v>5000</v>
      </c>
      <c r="L15" s="23">
        <v>0</v>
      </c>
      <c r="M15" s="23">
        <f t="shared" si="0"/>
        <v>-25000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45527</v>
      </c>
      <c r="C16" s="136" t="s">
        <v>600</v>
      </c>
      <c r="D16" s="136"/>
      <c r="E16" s="136"/>
      <c r="F16" s="136"/>
      <c r="G16" s="136"/>
      <c r="H16" s="136"/>
      <c r="I16" s="136"/>
      <c r="J16" s="136"/>
      <c r="K16" s="23">
        <v>5000</v>
      </c>
      <c r="L16" s="23">
        <v>0</v>
      </c>
      <c r="M16" s="23">
        <f t="shared" si="0"/>
        <v>-20000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45532</v>
      </c>
      <c r="C17" s="136" t="s">
        <v>600</v>
      </c>
      <c r="D17" s="136"/>
      <c r="E17" s="136"/>
      <c r="F17" s="136"/>
      <c r="G17" s="136"/>
      <c r="H17" s="136"/>
      <c r="I17" s="136"/>
      <c r="J17" s="136"/>
      <c r="K17" s="23">
        <v>5000</v>
      </c>
      <c r="L17" s="23">
        <v>0</v>
      </c>
      <c r="M17" s="23">
        <f t="shared" si="0"/>
        <v>-15000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45563</v>
      </c>
      <c r="C18" s="136" t="s">
        <v>662</v>
      </c>
      <c r="D18" s="136"/>
      <c r="E18" s="136"/>
      <c r="F18" s="136"/>
      <c r="G18" s="136"/>
      <c r="H18" s="136"/>
      <c r="I18" s="136"/>
      <c r="J18" s="136"/>
      <c r="K18" s="23">
        <v>10000</v>
      </c>
      <c r="L18" s="23">
        <v>0</v>
      </c>
      <c r="M18" s="23">
        <f t="shared" si="0"/>
        <v>-5000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45620</v>
      </c>
      <c r="C19" s="136" t="s">
        <v>718</v>
      </c>
      <c r="D19" s="136"/>
      <c r="E19" s="136"/>
      <c r="F19" s="136"/>
      <c r="G19" s="136"/>
      <c r="H19" s="136"/>
      <c r="I19" s="136"/>
      <c r="J19" s="136"/>
      <c r="K19" s="23">
        <v>5000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45962</v>
      </c>
      <c r="C20" s="136" t="s">
        <v>936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f>12*300</f>
        <v>3600</v>
      </c>
      <c r="Q20" s="23">
        <f t="shared" si="1"/>
        <v>-3600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-3600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-3600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-3600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5E585EEC-22E5-464C-8038-8C8B50F32DEB}"/>
  </hyperlinks>
  <pageMargins left="0" right="0" top="0" bottom="0" header="0" footer="0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69AA-3275-4AD3-AE4A-031C190D4B90}">
  <sheetPr>
    <tabColor theme="4" tint="0.59999389629810485"/>
  </sheetPr>
  <dimension ref="A1:Q111"/>
  <sheetViews>
    <sheetView rightToLeft="1" zoomScale="85" zoomScaleNormal="85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3.6992187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45" t="s">
        <v>702</v>
      </c>
      <c r="D2" s="2" t="s">
        <v>6</v>
      </c>
      <c r="E2" s="7" t="s">
        <v>828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2337860783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6388</v>
      </c>
      <c r="D6" s="2" t="s">
        <v>8</v>
      </c>
      <c r="E6" s="26">
        <v>300</v>
      </c>
      <c r="F6" s="9"/>
      <c r="G6" s="4" t="s">
        <v>14</v>
      </c>
      <c r="H6" s="41">
        <v>45839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212000</v>
      </c>
      <c r="L8" s="125">
        <f>SUM(L12:L111)</f>
        <v>233675</v>
      </c>
      <c r="M8" s="127">
        <f>K8-L8</f>
        <v>-21675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/>
      <c r="C13" s="136" t="s">
        <v>703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230000</v>
      </c>
      <c r="M13" s="23">
        <f>K13-L13+M12</f>
        <v>-230000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45589</v>
      </c>
      <c r="C14" s="136" t="s">
        <v>685</v>
      </c>
      <c r="D14" s="136"/>
      <c r="E14" s="136"/>
      <c r="F14" s="136"/>
      <c r="G14" s="136"/>
      <c r="H14" s="136"/>
      <c r="I14" s="136"/>
      <c r="J14" s="136"/>
      <c r="K14" s="23">
        <v>70000</v>
      </c>
      <c r="L14" s="23">
        <v>0</v>
      </c>
      <c r="M14" s="23">
        <f t="shared" ref="M14:M77" si="0">K14-L14+M13</f>
        <v>-160000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45592</v>
      </c>
      <c r="C15" s="136" t="s">
        <v>685</v>
      </c>
      <c r="D15" s="136"/>
      <c r="E15" s="136"/>
      <c r="F15" s="136"/>
      <c r="G15" s="136"/>
      <c r="H15" s="136"/>
      <c r="I15" s="136"/>
      <c r="J15" s="136"/>
      <c r="K15" s="23">
        <v>24900</v>
      </c>
      <c r="L15" s="23">
        <v>0</v>
      </c>
      <c r="M15" s="23">
        <f t="shared" si="0"/>
        <v>-135100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45594</v>
      </c>
      <c r="C16" s="136" t="s">
        <v>692</v>
      </c>
      <c r="D16" s="136"/>
      <c r="E16" s="136"/>
      <c r="F16" s="136"/>
      <c r="G16" s="136"/>
      <c r="H16" s="136"/>
      <c r="I16" s="136"/>
      <c r="J16" s="136"/>
      <c r="K16" s="23">
        <v>55100</v>
      </c>
      <c r="L16" s="23">
        <v>0</v>
      </c>
      <c r="M16" s="23">
        <f t="shared" si="0"/>
        <v>-80000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45604</v>
      </c>
      <c r="C17" s="136" t="s">
        <v>704</v>
      </c>
      <c r="D17" s="136"/>
      <c r="E17" s="136"/>
      <c r="F17" s="136"/>
      <c r="G17" s="136"/>
      <c r="H17" s="136"/>
      <c r="I17" s="136"/>
      <c r="J17" s="136"/>
      <c r="K17" s="23">
        <v>10000</v>
      </c>
      <c r="L17" s="23">
        <v>0</v>
      </c>
      <c r="M17" s="23">
        <f t="shared" si="0"/>
        <v>-70000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45645</v>
      </c>
      <c r="C18" s="136" t="s">
        <v>752</v>
      </c>
      <c r="D18" s="136"/>
      <c r="E18" s="136"/>
      <c r="F18" s="136"/>
      <c r="G18" s="136"/>
      <c r="H18" s="136"/>
      <c r="I18" s="136"/>
      <c r="J18" s="136"/>
      <c r="K18" s="23">
        <v>10000</v>
      </c>
      <c r="L18" s="23">
        <v>0</v>
      </c>
      <c r="M18" s="23">
        <f t="shared" si="0"/>
        <v>-60000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45716</v>
      </c>
      <c r="C19" s="136" t="s">
        <v>829</v>
      </c>
      <c r="D19" s="136"/>
      <c r="E19" s="136"/>
      <c r="F19" s="136"/>
      <c r="G19" s="136"/>
      <c r="H19" s="136"/>
      <c r="I19" s="136"/>
      <c r="J19" s="136"/>
      <c r="K19" s="23">
        <v>10000</v>
      </c>
      <c r="L19" s="23">
        <v>0</v>
      </c>
      <c r="M19" s="23">
        <f t="shared" si="0"/>
        <v>-50000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45756</v>
      </c>
      <c r="C20" s="136" t="s">
        <v>767</v>
      </c>
      <c r="D20" s="136"/>
      <c r="E20" s="136"/>
      <c r="F20" s="136"/>
      <c r="G20" s="136"/>
      <c r="H20" s="136"/>
      <c r="I20" s="136"/>
      <c r="J20" s="136"/>
      <c r="K20" s="23">
        <v>5000</v>
      </c>
      <c r="L20" s="23">
        <v>0</v>
      </c>
      <c r="M20" s="23">
        <f t="shared" si="0"/>
        <v>-45000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45808</v>
      </c>
      <c r="C21" s="136" t="s">
        <v>959</v>
      </c>
      <c r="D21" s="136"/>
      <c r="E21" s="136"/>
      <c r="F21" s="136"/>
      <c r="G21" s="136"/>
      <c r="H21" s="136"/>
      <c r="I21" s="136"/>
      <c r="J21" s="136"/>
      <c r="K21" s="23">
        <v>5000</v>
      </c>
      <c r="L21" s="23">
        <v>0</v>
      </c>
      <c r="M21" s="23">
        <f t="shared" si="0"/>
        <v>-40000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45870</v>
      </c>
      <c r="C22" s="136" t="s">
        <v>971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-40000</v>
      </c>
      <c r="N22" s="66"/>
      <c r="O22" s="23">
        <v>0</v>
      </c>
      <c r="P22" s="23">
        <f>12*300</f>
        <v>3600</v>
      </c>
      <c r="Q22" s="23">
        <f t="shared" si="1"/>
        <v>-3600</v>
      </c>
    </row>
    <row r="23" spans="1:17" ht="21" customHeight="1" x14ac:dyDescent="0.25">
      <c r="A23" s="14">
        <v>12</v>
      </c>
      <c r="B23" s="24">
        <v>45882</v>
      </c>
      <c r="C23" s="136" t="s">
        <v>874</v>
      </c>
      <c r="D23" s="136"/>
      <c r="E23" s="136"/>
      <c r="F23" s="136"/>
      <c r="G23" s="136"/>
      <c r="H23" s="136"/>
      <c r="I23" s="136"/>
      <c r="J23" s="136"/>
      <c r="K23" s="23">
        <v>10000</v>
      </c>
      <c r="L23" s="23">
        <v>0</v>
      </c>
      <c r="M23" s="23">
        <f t="shared" si="0"/>
        <v>-30000</v>
      </c>
      <c r="N23" s="66"/>
      <c r="O23" s="23">
        <v>0</v>
      </c>
      <c r="P23" s="23">
        <v>0</v>
      </c>
      <c r="Q23" s="23">
        <f t="shared" si="1"/>
        <v>-3600</v>
      </c>
    </row>
    <row r="24" spans="1:17" ht="21" customHeight="1" x14ac:dyDescent="0.25">
      <c r="A24" s="14">
        <v>13</v>
      </c>
      <c r="B24" s="24">
        <v>45928</v>
      </c>
      <c r="C24" s="136" t="s">
        <v>874</v>
      </c>
      <c r="D24" s="136"/>
      <c r="E24" s="136"/>
      <c r="F24" s="136"/>
      <c r="G24" s="136"/>
      <c r="H24" s="136"/>
      <c r="I24" s="136"/>
      <c r="J24" s="136"/>
      <c r="K24" s="23">
        <v>2000</v>
      </c>
      <c r="L24" s="23">
        <v>0</v>
      </c>
      <c r="M24" s="23">
        <f t="shared" si="0"/>
        <v>-28000</v>
      </c>
      <c r="N24" s="66"/>
      <c r="O24" s="23">
        <v>0</v>
      </c>
      <c r="P24" s="23">
        <v>0</v>
      </c>
      <c r="Q24" s="23">
        <f t="shared" si="1"/>
        <v>-3600</v>
      </c>
    </row>
    <row r="25" spans="1:17" ht="21" customHeight="1" x14ac:dyDescent="0.25">
      <c r="A25" s="14">
        <v>14</v>
      </c>
      <c r="B25" s="24">
        <v>45967</v>
      </c>
      <c r="C25" s="136" t="s">
        <v>1081</v>
      </c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75</v>
      </c>
      <c r="M25" s="23">
        <f t="shared" si="0"/>
        <v>-28075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>
        <v>45970</v>
      </c>
      <c r="C26" s="136" t="s">
        <v>1111</v>
      </c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3450</v>
      </c>
      <c r="M26" s="23">
        <f t="shared" si="0"/>
        <v>-31525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>
        <v>45970</v>
      </c>
      <c r="C27" s="136" t="s">
        <v>1112</v>
      </c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150</v>
      </c>
      <c r="M27" s="23">
        <f t="shared" si="0"/>
        <v>-31675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>
        <v>45970</v>
      </c>
      <c r="C28" s="136" t="s">
        <v>1113</v>
      </c>
      <c r="D28" s="136"/>
      <c r="E28" s="136"/>
      <c r="F28" s="136"/>
      <c r="G28" s="136"/>
      <c r="H28" s="136"/>
      <c r="I28" s="136"/>
      <c r="J28" s="136"/>
      <c r="K28" s="23">
        <v>10000</v>
      </c>
      <c r="L28" s="23">
        <v>0</v>
      </c>
      <c r="M28" s="23">
        <f t="shared" si="0"/>
        <v>-21675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-21675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-21675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-21675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-21675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-21675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-21675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-21675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-21675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-21675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-21675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-21675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-21675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-21675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-21675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-21675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-21675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-21675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-21675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-21675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-21675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-21675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-21675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-21675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-21675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-21675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-21675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-21675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-21675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-21675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-21675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-21675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-21675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-21675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-21675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-21675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-21675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-21675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-21675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-21675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-21675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-21675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-21675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-21675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-21675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-21675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-21675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-21675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-21675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-21675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-21675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-21675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-21675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-21675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-21675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-21675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-21675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-21675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-21675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-21675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-21675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-21675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-21675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-21675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-21675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-21675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-21675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-21675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-21675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-21675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-21675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-21675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-21675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-21675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-21675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-21675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-21675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-21675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-21675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-21675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-21675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-21675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-21675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-21675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023A6DC5-0C56-4B9B-85C3-0A7A73A01360}"/>
  </hyperlinks>
  <pageMargins left="0" right="0" top="0" bottom="0" header="0" footer="0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EA26-AC0F-44BE-8283-FD5C61EC0FD1}">
  <sheetPr>
    <tabColor theme="4" tint="0.59999389629810485"/>
  </sheetPr>
  <dimension ref="A1:Q111"/>
  <sheetViews>
    <sheetView rightToLeft="1" topLeftCell="A4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686</v>
      </c>
      <c r="D2" s="2" t="s">
        <v>6</v>
      </c>
      <c r="E2" s="7" t="s">
        <v>687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2243519036</v>
      </c>
      <c r="D4" s="2" t="s">
        <v>7</v>
      </c>
      <c r="E4" s="41"/>
      <c r="F4" s="9"/>
      <c r="G4" s="2" t="s">
        <v>5</v>
      </c>
      <c r="H4" s="6" t="s">
        <v>688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1079</v>
      </c>
      <c r="D6" s="2" t="s">
        <v>8</v>
      </c>
      <c r="E6" s="26">
        <v>350</v>
      </c>
      <c r="F6" s="9"/>
      <c r="G6" s="4" t="s">
        <v>14</v>
      </c>
      <c r="H6" s="41">
        <v>45901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415650</v>
      </c>
      <c r="L8" s="125">
        <f>SUM(L12:L111)</f>
        <v>478650</v>
      </c>
      <c r="M8" s="127">
        <f>K8-L8</f>
        <v>-63000</v>
      </c>
      <c r="N8" s="66"/>
      <c r="O8" s="143">
        <f>SUM(O12:O111)</f>
        <v>0</v>
      </c>
      <c r="P8" s="143">
        <f>SUM(P12:P111)</f>
        <v>4200</v>
      </c>
      <c r="Q8" s="143">
        <f>O8-P8</f>
        <v>-4200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45596</v>
      </c>
      <c r="C13" s="136" t="s">
        <v>689</v>
      </c>
      <c r="D13" s="136"/>
      <c r="E13" s="136"/>
      <c r="F13" s="136"/>
      <c r="G13" s="136"/>
      <c r="H13" s="136"/>
      <c r="I13" s="136"/>
      <c r="J13" s="136"/>
      <c r="K13" s="23">
        <v>150000</v>
      </c>
      <c r="L13" s="23">
        <v>240000</v>
      </c>
      <c r="M13" s="23">
        <f>K13-L13+M12</f>
        <v>-90000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45626</v>
      </c>
      <c r="C14" s="136" t="s">
        <v>726</v>
      </c>
      <c r="D14" s="136"/>
      <c r="E14" s="136"/>
      <c r="F14" s="136"/>
      <c r="G14" s="136"/>
      <c r="H14" s="136"/>
      <c r="I14" s="136"/>
      <c r="J14" s="136"/>
      <c r="K14" s="23">
        <v>10000</v>
      </c>
      <c r="L14" s="23">
        <v>0</v>
      </c>
      <c r="M14" s="23">
        <f t="shared" ref="M14:M77" si="0">K14-L14+M13</f>
        <v>-80000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45654</v>
      </c>
      <c r="C15" s="136" t="s">
        <v>726</v>
      </c>
      <c r="D15" s="136"/>
      <c r="E15" s="136"/>
      <c r="F15" s="136"/>
      <c r="G15" s="136"/>
      <c r="H15" s="136"/>
      <c r="I15" s="136"/>
      <c r="J15" s="136"/>
      <c r="K15" s="23">
        <v>10000</v>
      </c>
      <c r="L15" s="23">
        <v>0</v>
      </c>
      <c r="M15" s="23">
        <f t="shared" si="0"/>
        <v>-70000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45683</v>
      </c>
      <c r="C16" s="136" t="s">
        <v>726</v>
      </c>
      <c r="D16" s="136"/>
      <c r="E16" s="136"/>
      <c r="F16" s="136"/>
      <c r="G16" s="136"/>
      <c r="H16" s="136"/>
      <c r="I16" s="136"/>
      <c r="J16" s="136"/>
      <c r="K16" s="23">
        <v>10000</v>
      </c>
      <c r="L16" s="23">
        <v>0</v>
      </c>
      <c r="M16" s="23">
        <f t="shared" si="0"/>
        <v>-60000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45720</v>
      </c>
      <c r="C17" s="136" t="s">
        <v>726</v>
      </c>
      <c r="D17" s="136"/>
      <c r="E17" s="136"/>
      <c r="F17" s="136"/>
      <c r="G17" s="136"/>
      <c r="H17" s="136"/>
      <c r="I17" s="136"/>
      <c r="J17" s="136"/>
      <c r="K17" s="23">
        <v>10000</v>
      </c>
      <c r="L17" s="23">
        <v>0</v>
      </c>
      <c r="M17" s="23">
        <f t="shared" si="0"/>
        <v>-50000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45776</v>
      </c>
      <c r="C18" s="136" t="s">
        <v>726</v>
      </c>
      <c r="D18" s="136"/>
      <c r="E18" s="136"/>
      <c r="F18" s="136"/>
      <c r="G18" s="136"/>
      <c r="H18" s="136"/>
      <c r="I18" s="136"/>
      <c r="J18" s="136"/>
      <c r="K18" s="23">
        <v>15000</v>
      </c>
      <c r="L18" s="23">
        <v>0</v>
      </c>
      <c r="M18" s="23">
        <f t="shared" si="0"/>
        <v>-35000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45807</v>
      </c>
      <c r="C19" s="136" t="s">
        <v>726</v>
      </c>
      <c r="D19" s="136"/>
      <c r="E19" s="136"/>
      <c r="F19" s="136"/>
      <c r="G19" s="136"/>
      <c r="H19" s="136"/>
      <c r="I19" s="136"/>
      <c r="J19" s="136"/>
      <c r="K19" s="23">
        <v>10000</v>
      </c>
      <c r="L19" s="23">
        <v>0</v>
      </c>
      <c r="M19" s="23">
        <f t="shared" si="0"/>
        <v>-25000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45849</v>
      </c>
      <c r="C20" s="136" t="s">
        <v>726</v>
      </c>
      <c r="D20" s="136"/>
      <c r="E20" s="136"/>
      <c r="F20" s="136"/>
      <c r="G20" s="136"/>
      <c r="H20" s="136"/>
      <c r="I20" s="136"/>
      <c r="J20" s="136"/>
      <c r="K20" s="23">
        <v>10000</v>
      </c>
      <c r="L20" s="23">
        <v>0</v>
      </c>
      <c r="M20" s="23">
        <f t="shared" si="0"/>
        <v>-15000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45870</v>
      </c>
      <c r="C21" s="136" t="s">
        <v>970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-15000</v>
      </c>
      <c r="N21" s="66"/>
      <c r="O21" s="23">
        <v>0</v>
      </c>
      <c r="P21" s="23">
        <f>12*350</f>
        <v>4200</v>
      </c>
      <c r="Q21" s="23">
        <f t="shared" si="1"/>
        <v>-4200</v>
      </c>
    </row>
    <row r="22" spans="1:17" ht="21" customHeight="1" x14ac:dyDescent="0.25">
      <c r="A22" s="14">
        <v>11</v>
      </c>
      <c r="B22" s="24">
        <v>45908</v>
      </c>
      <c r="C22" s="136" t="s">
        <v>726</v>
      </c>
      <c r="D22" s="136"/>
      <c r="E22" s="136"/>
      <c r="F22" s="136"/>
      <c r="G22" s="136"/>
      <c r="H22" s="136"/>
      <c r="I22" s="136"/>
      <c r="J22" s="136"/>
      <c r="K22" s="23">
        <v>12000</v>
      </c>
      <c r="L22" s="23">
        <v>0</v>
      </c>
      <c r="M22" s="23">
        <f t="shared" si="0"/>
        <v>-3000</v>
      </c>
      <c r="N22" s="66"/>
      <c r="O22" s="23">
        <v>0</v>
      </c>
      <c r="P22" s="23">
        <v>0</v>
      </c>
      <c r="Q22" s="23">
        <f t="shared" si="1"/>
        <v>-4200</v>
      </c>
    </row>
    <row r="23" spans="1:17" ht="21" customHeight="1" x14ac:dyDescent="0.25">
      <c r="A23" s="14">
        <v>12</v>
      </c>
      <c r="B23" s="24">
        <v>45964</v>
      </c>
      <c r="C23" s="136" t="s">
        <v>1077</v>
      </c>
      <c r="D23" s="136"/>
      <c r="E23" s="136"/>
      <c r="F23" s="136"/>
      <c r="G23" s="136"/>
      <c r="H23" s="136"/>
      <c r="I23" s="136"/>
      <c r="J23" s="136"/>
      <c r="K23" s="23">
        <v>170000</v>
      </c>
      <c r="L23" s="23">
        <v>230000</v>
      </c>
      <c r="M23" s="23">
        <f t="shared" si="0"/>
        <v>-63000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>
        <v>45964</v>
      </c>
      <c r="C24" s="136" t="s">
        <v>1078</v>
      </c>
      <c r="D24" s="136"/>
      <c r="E24" s="136"/>
      <c r="F24" s="136"/>
      <c r="G24" s="136"/>
      <c r="H24" s="136"/>
      <c r="I24" s="136"/>
      <c r="J24" s="136"/>
      <c r="K24" s="23">
        <v>8650</v>
      </c>
      <c r="L24" s="23">
        <v>8650</v>
      </c>
      <c r="M24" s="23">
        <f t="shared" si="0"/>
        <v>-63000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-63000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-63000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-63000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-63000</v>
      </c>
      <c r="N28" s="66"/>
      <c r="O28" s="23">
        <v>0</v>
      </c>
      <c r="P28" s="23">
        <v>0</v>
      </c>
      <c r="Q28" s="23">
        <f t="shared" si="1"/>
        <v>-4200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-63000</v>
      </c>
      <c r="N29" s="66"/>
      <c r="O29" s="23">
        <v>0</v>
      </c>
      <c r="P29" s="23">
        <v>0</v>
      </c>
      <c r="Q29" s="23">
        <f t="shared" si="1"/>
        <v>-4200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-63000</v>
      </c>
      <c r="N30" s="66"/>
      <c r="O30" s="23">
        <v>0</v>
      </c>
      <c r="P30" s="23">
        <v>0</v>
      </c>
      <c r="Q30" s="23">
        <f t="shared" si="1"/>
        <v>-4200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-63000</v>
      </c>
      <c r="N31" s="66"/>
      <c r="O31" s="23">
        <v>0</v>
      </c>
      <c r="P31" s="23">
        <v>0</v>
      </c>
      <c r="Q31" s="23">
        <f t="shared" si="1"/>
        <v>-4200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-63000</v>
      </c>
      <c r="N32" s="66"/>
      <c r="O32" s="23">
        <v>0</v>
      </c>
      <c r="P32" s="23">
        <v>0</v>
      </c>
      <c r="Q32" s="23">
        <f t="shared" si="1"/>
        <v>-4200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-63000</v>
      </c>
      <c r="N33" s="66"/>
      <c r="O33" s="23">
        <v>0</v>
      </c>
      <c r="P33" s="23">
        <v>0</v>
      </c>
      <c r="Q33" s="23">
        <f t="shared" si="1"/>
        <v>-4200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-63000</v>
      </c>
      <c r="N34" s="66"/>
      <c r="O34" s="23">
        <v>0</v>
      </c>
      <c r="P34" s="23">
        <v>0</v>
      </c>
      <c r="Q34" s="23">
        <f t="shared" si="1"/>
        <v>-4200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-63000</v>
      </c>
      <c r="N35" s="66"/>
      <c r="O35" s="23">
        <v>0</v>
      </c>
      <c r="P35" s="23">
        <v>0</v>
      </c>
      <c r="Q35" s="23">
        <f t="shared" si="1"/>
        <v>-4200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-63000</v>
      </c>
      <c r="N36" s="66"/>
      <c r="O36" s="23">
        <v>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-63000</v>
      </c>
      <c r="N37" s="66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-63000</v>
      </c>
      <c r="N38" s="66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-63000</v>
      </c>
      <c r="N39" s="66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-63000</v>
      </c>
      <c r="N40" s="66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-63000</v>
      </c>
      <c r="N41" s="66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-63000</v>
      </c>
      <c r="N42" s="66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-63000</v>
      </c>
      <c r="N43" s="66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-63000</v>
      </c>
      <c r="N44" s="66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-63000</v>
      </c>
      <c r="N45" s="66"/>
      <c r="O45" s="23">
        <v>0</v>
      </c>
      <c r="P45" s="23">
        <v>0</v>
      </c>
      <c r="Q45" s="23">
        <f t="shared" si="1"/>
        <v>-4200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-63000</v>
      </c>
      <c r="N46" s="66"/>
      <c r="O46" s="23">
        <v>0</v>
      </c>
      <c r="P46" s="23">
        <v>0</v>
      </c>
      <c r="Q46" s="23">
        <f t="shared" si="1"/>
        <v>-4200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-63000</v>
      </c>
      <c r="N47" s="66"/>
      <c r="O47" s="23">
        <v>0</v>
      </c>
      <c r="P47" s="23">
        <v>0</v>
      </c>
      <c r="Q47" s="23">
        <f t="shared" si="1"/>
        <v>-4200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-63000</v>
      </c>
      <c r="N48" s="66"/>
      <c r="O48" s="23">
        <v>0</v>
      </c>
      <c r="P48" s="23">
        <v>0</v>
      </c>
      <c r="Q48" s="23">
        <f t="shared" si="1"/>
        <v>-4200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-63000</v>
      </c>
      <c r="N49" s="66"/>
      <c r="O49" s="23">
        <v>0</v>
      </c>
      <c r="P49" s="23">
        <v>0</v>
      </c>
      <c r="Q49" s="23">
        <f t="shared" si="1"/>
        <v>-4200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-63000</v>
      </c>
      <c r="N50" s="66"/>
      <c r="O50" s="23">
        <v>0</v>
      </c>
      <c r="P50" s="23">
        <v>0</v>
      </c>
      <c r="Q50" s="23">
        <f t="shared" si="1"/>
        <v>-4200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-63000</v>
      </c>
      <c r="N51" s="66"/>
      <c r="O51" s="23">
        <v>0</v>
      </c>
      <c r="P51" s="23">
        <v>0</v>
      </c>
      <c r="Q51" s="23">
        <f t="shared" si="1"/>
        <v>-4200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-63000</v>
      </c>
      <c r="N52" s="66"/>
      <c r="O52" s="23">
        <v>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-63000</v>
      </c>
      <c r="N53" s="66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-63000</v>
      </c>
      <c r="N54" s="66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-63000</v>
      </c>
      <c r="N55" s="66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-63000</v>
      </c>
      <c r="N56" s="66"/>
      <c r="O56" s="23">
        <v>0</v>
      </c>
      <c r="P56" s="23">
        <v>0</v>
      </c>
      <c r="Q56" s="23">
        <f t="shared" si="1"/>
        <v>-4200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-63000</v>
      </c>
      <c r="N57" s="66"/>
      <c r="O57" s="23">
        <v>0</v>
      </c>
      <c r="P57" s="23">
        <v>0</v>
      </c>
      <c r="Q57" s="23">
        <f t="shared" si="1"/>
        <v>-4200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-63000</v>
      </c>
      <c r="N58" s="66"/>
      <c r="O58" s="23">
        <v>0</v>
      </c>
      <c r="P58" s="23">
        <v>0</v>
      </c>
      <c r="Q58" s="23">
        <f t="shared" si="1"/>
        <v>-4200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-63000</v>
      </c>
      <c r="N59" s="66"/>
      <c r="O59" s="23">
        <v>0</v>
      </c>
      <c r="P59" s="23">
        <v>0</v>
      </c>
      <c r="Q59" s="23">
        <f t="shared" si="1"/>
        <v>-4200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-63000</v>
      </c>
      <c r="N60" s="66"/>
      <c r="O60" s="23">
        <v>0</v>
      </c>
      <c r="P60" s="23">
        <v>0</v>
      </c>
      <c r="Q60" s="23">
        <f t="shared" si="1"/>
        <v>-4200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-63000</v>
      </c>
      <c r="N61" s="66"/>
      <c r="O61" s="23">
        <v>0</v>
      </c>
      <c r="P61" s="23">
        <v>0</v>
      </c>
      <c r="Q61" s="23">
        <f t="shared" si="1"/>
        <v>-4200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-63000</v>
      </c>
      <c r="N62" s="66"/>
      <c r="O62" s="23">
        <v>0</v>
      </c>
      <c r="P62" s="23">
        <v>0</v>
      </c>
      <c r="Q62" s="23">
        <f t="shared" si="1"/>
        <v>-4200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-63000</v>
      </c>
      <c r="N63" s="66"/>
      <c r="O63" s="23">
        <v>0</v>
      </c>
      <c r="P63" s="23">
        <v>0</v>
      </c>
      <c r="Q63" s="23">
        <f t="shared" si="1"/>
        <v>-4200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-63000</v>
      </c>
      <c r="N64" s="66"/>
      <c r="O64" s="23">
        <v>0</v>
      </c>
      <c r="P64" s="23">
        <v>0</v>
      </c>
      <c r="Q64" s="23">
        <f t="shared" si="1"/>
        <v>-4200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-63000</v>
      </c>
      <c r="N65" s="66"/>
      <c r="O65" s="23">
        <v>0</v>
      </c>
      <c r="P65" s="23">
        <v>0</v>
      </c>
      <c r="Q65" s="23">
        <f t="shared" si="1"/>
        <v>-4200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-63000</v>
      </c>
      <c r="N66" s="66"/>
      <c r="O66" s="23">
        <v>0</v>
      </c>
      <c r="P66" s="23">
        <v>0</v>
      </c>
      <c r="Q66" s="23">
        <f t="shared" si="1"/>
        <v>-4200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-63000</v>
      </c>
      <c r="N67" s="66"/>
      <c r="O67" s="23">
        <v>0</v>
      </c>
      <c r="P67" s="23">
        <v>0</v>
      </c>
      <c r="Q67" s="23">
        <f t="shared" si="1"/>
        <v>-4200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-63000</v>
      </c>
      <c r="N68" s="66"/>
      <c r="O68" s="23">
        <v>0</v>
      </c>
      <c r="P68" s="23">
        <v>0</v>
      </c>
      <c r="Q68" s="23">
        <f t="shared" si="1"/>
        <v>-4200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-63000</v>
      </c>
      <c r="N69" s="66"/>
      <c r="O69" s="23">
        <v>0</v>
      </c>
      <c r="P69" s="23">
        <v>0</v>
      </c>
      <c r="Q69" s="23">
        <f t="shared" si="1"/>
        <v>-4200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-63000</v>
      </c>
      <c r="N70" s="66"/>
      <c r="O70" s="23">
        <v>0</v>
      </c>
      <c r="P70" s="23">
        <v>0</v>
      </c>
      <c r="Q70" s="23">
        <f t="shared" si="1"/>
        <v>-4200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-63000</v>
      </c>
      <c r="N71" s="66"/>
      <c r="O71" s="23">
        <v>0</v>
      </c>
      <c r="P71" s="23">
        <v>0</v>
      </c>
      <c r="Q71" s="23">
        <f t="shared" si="1"/>
        <v>-4200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-63000</v>
      </c>
      <c r="N72" s="66"/>
      <c r="O72" s="23">
        <v>0</v>
      </c>
      <c r="P72" s="23">
        <v>0</v>
      </c>
      <c r="Q72" s="23">
        <f t="shared" si="1"/>
        <v>-4200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-63000</v>
      </c>
      <c r="N73" s="66"/>
      <c r="O73" s="23">
        <v>0</v>
      </c>
      <c r="P73" s="23">
        <v>0</v>
      </c>
      <c r="Q73" s="23">
        <f t="shared" si="1"/>
        <v>-4200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-63000</v>
      </c>
      <c r="N74" s="66"/>
      <c r="O74" s="23">
        <v>0</v>
      </c>
      <c r="P74" s="23">
        <v>0</v>
      </c>
      <c r="Q74" s="23">
        <f t="shared" si="1"/>
        <v>-4200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-63000</v>
      </c>
      <c r="N75" s="66"/>
      <c r="O75" s="23">
        <v>0</v>
      </c>
      <c r="P75" s="23">
        <v>0</v>
      </c>
      <c r="Q75" s="23">
        <f t="shared" si="1"/>
        <v>-4200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-63000</v>
      </c>
      <c r="N76" s="66"/>
      <c r="O76" s="23">
        <v>0</v>
      </c>
      <c r="P76" s="23">
        <v>0</v>
      </c>
      <c r="Q76" s="23">
        <f t="shared" si="1"/>
        <v>-4200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-63000</v>
      </c>
      <c r="N77" s="66"/>
      <c r="O77" s="23">
        <v>0</v>
      </c>
      <c r="P77" s="23">
        <v>0</v>
      </c>
      <c r="Q77" s="23">
        <f t="shared" si="1"/>
        <v>-4200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-63000</v>
      </c>
      <c r="N78" s="66"/>
      <c r="O78" s="23">
        <v>0</v>
      </c>
      <c r="P78" s="23">
        <v>0</v>
      </c>
      <c r="Q78" s="23">
        <f t="shared" ref="Q78:Q111" si="3">O78-P78+Q77</f>
        <v>-4200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-63000</v>
      </c>
      <c r="N79" s="66"/>
      <c r="O79" s="23">
        <v>0</v>
      </c>
      <c r="P79" s="23">
        <v>0</v>
      </c>
      <c r="Q79" s="23">
        <f t="shared" si="3"/>
        <v>-4200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-63000</v>
      </c>
      <c r="N80" s="66"/>
      <c r="O80" s="23">
        <v>0</v>
      </c>
      <c r="P80" s="23">
        <v>0</v>
      </c>
      <c r="Q80" s="23">
        <f t="shared" si="3"/>
        <v>-4200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-63000</v>
      </c>
      <c r="N81" s="66"/>
      <c r="O81" s="23">
        <v>0</v>
      </c>
      <c r="P81" s="23">
        <v>0</v>
      </c>
      <c r="Q81" s="23">
        <f t="shared" si="3"/>
        <v>-4200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-63000</v>
      </c>
      <c r="N82" s="66"/>
      <c r="O82" s="23">
        <v>0</v>
      </c>
      <c r="P82" s="23">
        <v>0</v>
      </c>
      <c r="Q82" s="23">
        <f t="shared" si="3"/>
        <v>-4200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-63000</v>
      </c>
      <c r="N83" s="66"/>
      <c r="O83" s="23">
        <v>0</v>
      </c>
      <c r="P83" s="23">
        <v>0</v>
      </c>
      <c r="Q83" s="23">
        <f t="shared" si="3"/>
        <v>-4200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-63000</v>
      </c>
      <c r="N84" s="66"/>
      <c r="O84" s="23">
        <v>0</v>
      </c>
      <c r="P84" s="23">
        <v>0</v>
      </c>
      <c r="Q84" s="23">
        <f t="shared" si="3"/>
        <v>-4200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-63000</v>
      </c>
      <c r="N85" s="66"/>
      <c r="O85" s="23">
        <v>0</v>
      </c>
      <c r="P85" s="23">
        <v>0</v>
      </c>
      <c r="Q85" s="23">
        <f t="shared" si="3"/>
        <v>-4200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-63000</v>
      </c>
      <c r="N86" s="66"/>
      <c r="O86" s="23">
        <v>0</v>
      </c>
      <c r="P86" s="23">
        <v>0</v>
      </c>
      <c r="Q86" s="23">
        <f t="shared" si="3"/>
        <v>-4200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-63000</v>
      </c>
      <c r="N87" s="66"/>
      <c r="O87" s="23">
        <v>0</v>
      </c>
      <c r="P87" s="23">
        <v>0</v>
      </c>
      <c r="Q87" s="23">
        <f t="shared" si="3"/>
        <v>-4200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-63000</v>
      </c>
      <c r="N88" s="66"/>
      <c r="O88" s="23">
        <v>0</v>
      </c>
      <c r="P88" s="23">
        <v>0</v>
      </c>
      <c r="Q88" s="23">
        <f t="shared" si="3"/>
        <v>-4200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-63000</v>
      </c>
      <c r="N89" s="66"/>
      <c r="O89" s="23">
        <v>0</v>
      </c>
      <c r="P89" s="23">
        <v>0</v>
      </c>
      <c r="Q89" s="23">
        <f t="shared" si="3"/>
        <v>-4200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-63000</v>
      </c>
      <c r="N90" s="66"/>
      <c r="O90" s="23">
        <v>0</v>
      </c>
      <c r="P90" s="23">
        <v>0</v>
      </c>
      <c r="Q90" s="23">
        <f t="shared" si="3"/>
        <v>-4200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-63000</v>
      </c>
      <c r="N91" s="66"/>
      <c r="O91" s="23">
        <v>0</v>
      </c>
      <c r="P91" s="23">
        <v>0</v>
      </c>
      <c r="Q91" s="23">
        <f t="shared" si="3"/>
        <v>-4200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-63000</v>
      </c>
      <c r="N92" s="66"/>
      <c r="O92" s="23">
        <v>0</v>
      </c>
      <c r="P92" s="23">
        <v>0</v>
      </c>
      <c r="Q92" s="23">
        <f t="shared" si="3"/>
        <v>-4200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-63000</v>
      </c>
      <c r="N93" s="66"/>
      <c r="O93" s="23">
        <v>0</v>
      </c>
      <c r="P93" s="23">
        <v>0</v>
      </c>
      <c r="Q93" s="23">
        <f t="shared" si="3"/>
        <v>-4200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-63000</v>
      </c>
      <c r="N94" s="66"/>
      <c r="O94" s="23">
        <v>0</v>
      </c>
      <c r="P94" s="23">
        <v>0</v>
      </c>
      <c r="Q94" s="23">
        <f t="shared" si="3"/>
        <v>-4200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-63000</v>
      </c>
      <c r="N95" s="66"/>
      <c r="O95" s="23">
        <v>0</v>
      </c>
      <c r="P95" s="23">
        <v>0</v>
      </c>
      <c r="Q95" s="23">
        <f t="shared" si="3"/>
        <v>-4200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-63000</v>
      </c>
      <c r="N96" s="66"/>
      <c r="O96" s="23">
        <v>0</v>
      </c>
      <c r="P96" s="23">
        <v>0</v>
      </c>
      <c r="Q96" s="23">
        <f t="shared" si="3"/>
        <v>-4200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-63000</v>
      </c>
      <c r="N97" s="66"/>
      <c r="O97" s="23">
        <v>0</v>
      </c>
      <c r="P97" s="23">
        <v>0</v>
      </c>
      <c r="Q97" s="23">
        <f t="shared" si="3"/>
        <v>-4200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-63000</v>
      </c>
      <c r="N98" s="66"/>
      <c r="O98" s="23">
        <v>0</v>
      </c>
      <c r="P98" s="23">
        <v>0</v>
      </c>
      <c r="Q98" s="23">
        <f t="shared" si="3"/>
        <v>-4200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-63000</v>
      </c>
      <c r="N99" s="66"/>
      <c r="O99" s="23">
        <v>0</v>
      </c>
      <c r="P99" s="23">
        <v>0</v>
      </c>
      <c r="Q99" s="23">
        <f t="shared" si="3"/>
        <v>-4200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-63000</v>
      </c>
      <c r="N100" s="66"/>
      <c r="O100" s="23">
        <v>0</v>
      </c>
      <c r="P100" s="23">
        <v>0</v>
      </c>
      <c r="Q100" s="23">
        <f t="shared" si="3"/>
        <v>-4200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-63000</v>
      </c>
      <c r="N101" s="66"/>
      <c r="O101" s="23">
        <v>0</v>
      </c>
      <c r="P101" s="23">
        <v>0</v>
      </c>
      <c r="Q101" s="23">
        <f t="shared" si="3"/>
        <v>-4200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-63000</v>
      </c>
      <c r="N102" s="66"/>
      <c r="O102" s="23">
        <v>0</v>
      </c>
      <c r="P102" s="23">
        <v>0</v>
      </c>
      <c r="Q102" s="23">
        <f t="shared" si="3"/>
        <v>-4200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-63000</v>
      </c>
      <c r="N103" s="66"/>
      <c r="O103" s="23">
        <v>0</v>
      </c>
      <c r="P103" s="23">
        <v>0</v>
      </c>
      <c r="Q103" s="23">
        <f t="shared" si="3"/>
        <v>-4200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-63000</v>
      </c>
      <c r="N104" s="66"/>
      <c r="O104" s="23">
        <v>0</v>
      </c>
      <c r="P104" s="23">
        <v>0</v>
      </c>
      <c r="Q104" s="23">
        <f t="shared" si="3"/>
        <v>-4200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-63000</v>
      </c>
      <c r="N105" s="66"/>
      <c r="O105" s="23">
        <v>0</v>
      </c>
      <c r="P105" s="23">
        <v>0</v>
      </c>
      <c r="Q105" s="23">
        <f t="shared" si="3"/>
        <v>-4200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-63000</v>
      </c>
      <c r="N106" s="66"/>
      <c r="O106" s="23">
        <v>0</v>
      </c>
      <c r="P106" s="23">
        <v>0</v>
      </c>
      <c r="Q106" s="23">
        <f t="shared" si="3"/>
        <v>-4200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-63000</v>
      </c>
      <c r="N107" s="66"/>
      <c r="O107" s="23">
        <v>0</v>
      </c>
      <c r="P107" s="23">
        <v>0</v>
      </c>
      <c r="Q107" s="23">
        <f t="shared" si="3"/>
        <v>-4200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-63000</v>
      </c>
      <c r="N108" s="66"/>
      <c r="O108" s="23">
        <v>0</v>
      </c>
      <c r="P108" s="23">
        <v>0</v>
      </c>
      <c r="Q108" s="23">
        <f t="shared" si="3"/>
        <v>-4200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-63000</v>
      </c>
      <c r="N109" s="66"/>
      <c r="O109" s="23">
        <v>0</v>
      </c>
      <c r="P109" s="23">
        <v>0</v>
      </c>
      <c r="Q109" s="23">
        <f t="shared" si="3"/>
        <v>-4200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-63000</v>
      </c>
      <c r="N110" s="66"/>
      <c r="O110" s="23">
        <v>0</v>
      </c>
      <c r="P110" s="23">
        <v>0</v>
      </c>
      <c r="Q110" s="23">
        <f t="shared" si="3"/>
        <v>-4200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-63000</v>
      </c>
      <c r="N111" s="66"/>
      <c r="O111" s="23">
        <v>0</v>
      </c>
      <c r="P111" s="23">
        <v>0</v>
      </c>
      <c r="Q111" s="23">
        <f t="shared" si="3"/>
        <v>-4200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DC14B2DD-AF83-42DF-8FBA-27453BDAC027}"/>
  </hyperlinks>
  <pageMargins left="0" right="0" top="0" bottom="0" header="0" footer="0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CB2E-B083-45A4-A8BF-2B19F461704E}">
  <sheetPr>
    <tabColor theme="4" tint="0.59999389629810485"/>
  </sheetPr>
  <dimension ref="A1:Q111"/>
  <sheetViews>
    <sheetView rightToLeft="1" topLeftCell="A5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693</v>
      </c>
      <c r="D2" s="2" t="s">
        <v>6</v>
      </c>
      <c r="E2" s="7" t="s">
        <v>713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2304309533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6901</v>
      </c>
      <c r="D6" s="2" t="s">
        <v>8</v>
      </c>
      <c r="E6" s="26">
        <v>300</v>
      </c>
      <c r="F6" s="9"/>
      <c r="G6" s="4" t="s">
        <v>14</v>
      </c>
      <c r="H6" s="41">
        <v>45627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195500</v>
      </c>
      <c r="L8" s="125">
        <f>SUM(L12:L111)</f>
        <v>195500</v>
      </c>
      <c r="M8" s="127">
        <f>K8-L8</f>
        <v>0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45594</v>
      </c>
      <c r="C13" s="136" t="s">
        <v>694</v>
      </c>
      <c r="D13" s="136"/>
      <c r="E13" s="136"/>
      <c r="F13" s="136"/>
      <c r="G13" s="136"/>
      <c r="H13" s="136"/>
      <c r="I13" s="136"/>
      <c r="J13" s="136"/>
      <c r="K13" s="23">
        <v>45000</v>
      </c>
      <c r="L13" s="23">
        <v>190000</v>
      </c>
      <c r="M13" s="23">
        <f>K13-L13+M12</f>
        <v>-145000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45604</v>
      </c>
      <c r="C14" s="136" t="s">
        <v>701</v>
      </c>
      <c r="D14" s="136"/>
      <c r="E14" s="136"/>
      <c r="F14" s="136"/>
      <c r="G14" s="136"/>
      <c r="H14" s="136"/>
      <c r="I14" s="136"/>
      <c r="J14" s="136"/>
      <c r="K14" s="23">
        <v>50000</v>
      </c>
      <c r="L14" s="23">
        <v>0</v>
      </c>
      <c r="M14" s="23">
        <f t="shared" ref="M14:M77" si="0">K14-L14+M13</f>
        <v>-95000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45611</v>
      </c>
      <c r="C15" s="136" t="s">
        <v>701</v>
      </c>
      <c r="D15" s="136"/>
      <c r="E15" s="136"/>
      <c r="F15" s="136"/>
      <c r="G15" s="136"/>
      <c r="H15" s="136"/>
      <c r="I15" s="136"/>
      <c r="J15" s="136"/>
      <c r="K15" s="23">
        <v>95000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45613</v>
      </c>
      <c r="C16" s="136" t="s">
        <v>712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5500</v>
      </c>
      <c r="M16" s="23">
        <f t="shared" si="0"/>
        <v>-5500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45627</v>
      </c>
      <c r="C17" s="136" t="s">
        <v>719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-5500</v>
      </c>
      <c r="N17" s="66"/>
      <c r="O17" s="23">
        <v>0</v>
      </c>
      <c r="P17" s="23">
        <f>12*300</f>
        <v>3600</v>
      </c>
      <c r="Q17" s="23">
        <f t="shared" si="1"/>
        <v>-3600</v>
      </c>
    </row>
    <row r="18" spans="1:17" ht="21" customHeight="1" x14ac:dyDescent="0.25">
      <c r="A18" s="14">
        <v>7</v>
      </c>
      <c r="B18" s="24">
        <v>45756</v>
      </c>
      <c r="C18" s="136" t="s">
        <v>767</v>
      </c>
      <c r="D18" s="136"/>
      <c r="E18" s="136"/>
      <c r="F18" s="136"/>
      <c r="G18" s="136"/>
      <c r="H18" s="136"/>
      <c r="I18" s="136"/>
      <c r="J18" s="136"/>
      <c r="K18" s="23">
        <v>3000</v>
      </c>
      <c r="L18" s="23">
        <v>0</v>
      </c>
      <c r="M18" s="23">
        <f t="shared" si="0"/>
        <v>-2500</v>
      </c>
      <c r="N18" s="66"/>
      <c r="O18" s="23">
        <v>0</v>
      </c>
      <c r="P18" s="23">
        <v>0</v>
      </c>
      <c r="Q18" s="23">
        <f t="shared" si="1"/>
        <v>-3600</v>
      </c>
    </row>
    <row r="19" spans="1:17" ht="21" customHeight="1" x14ac:dyDescent="0.25">
      <c r="A19" s="14">
        <v>8</v>
      </c>
      <c r="B19" s="24">
        <v>45780</v>
      </c>
      <c r="C19" s="136" t="s">
        <v>786</v>
      </c>
      <c r="D19" s="136"/>
      <c r="E19" s="136"/>
      <c r="F19" s="136"/>
      <c r="G19" s="136"/>
      <c r="H19" s="136"/>
      <c r="I19" s="136"/>
      <c r="J19" s="136"/>
      <c r="K19" s="23">
        <v>2500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-3600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-3600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-3600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-3600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-3600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B1F0A47B-70C1-419F-A3D6-8D9BF0AE11D5}"/>
  </hyperlinks>
  <pageMargins left="0" right="0" top="0" bottom="0" header="0" footer="0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473A-2607-4A04-9571-6FB7131AF18F}">
  <sheetPr>
    <tabColor theme="4" tint="0.59999389629810485"/>
  </sheetPr>
  <dimension ref="A1:Q111"/>
  <sheetViews>
    <sheetView rightToLeft="1" tabSelected="1" zoomScaleNormal="100" workbookViewId="0">
      <selection activeCell="Y15" sqref="Y15:Y17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695</v>
      </c>
      <c r="D2" s="2" t="s">
        <v>6</v>
      </c>
      <c r="E2" s="7" t="s">
        <v>696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2284386295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6472</v>
      </c>
      <c r="D6" s="2" t="s">
        <v>8</v>
      </c>
      <c r="E6" s="26">
        <v>300</v>
      </c>
      <c r="F6" s="9"/>
      <c r="G6" s="4" t="s">
        <v>14</v>
      </c>
      <c r="H6" s="41">
        <v>45931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210150</v>
      </c>
      <c r="L8" s="125">
        <f>SUM(L12:L111)</f>
        <v>210150</v>
      </c>
      <c r="M8" s="127">
        <f>K8-L8</f>
        <v>0</v>
      </c>
      <c r="N8" s="66"/>
      <c r="O8" s="143">
        <f>SUM(O12:O111)</f>
        <v>1550</v>
      </c>
      <c r="P8" s="143">
        <f>SUM(P12:P111)</f>
        <v>3000</v>
      </c>
      <c r="Q8" s="143">
        <f>O8-P8</f>
        <v>-1450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4.799999999999997" customHeight="1" x14ac:dyDescent="0.25">
      <c r="A13" s="14">
        <v>2</v>
      </c>
      <c r="B13" s="24">
        <v>45603</v>
      </c>
      <c r="C13" s="137" t="s">
        <v>697</v>
      </c>
      <c r="D13" s="137"/>
      <c r="E13" s="137"/>
      <c r="F13" s="137"/>
      <c r="G13" s="137"/>
      <c r="H13" s="137"/>
      <c r="I13" s="137"/>
      <c r="J13" s="137"/>
      <c r="K13" s="23">
        <v>150000</v>
      </c>
      <c r="L13" s="23">
        <v>210000</v>
      </c>
      <c r="M13" s="23">
        <f>K13-L13+M12</f>
        <v>-60000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45664</v>
      </c>
      <c r="C14" s="136" t="s">
        <v>770</v>
      </c>
      <c r="D14" s="136"/>
      <c r="E14" s="136"/>
      <c r="F14" s="136"/>
      <c r="G14" s="136"/>
      <c r="H14" s="136"/>
      <c r="I14" s="136"/>
      <c r="J14" s="136"/>
      <c r="K14" s="23">
        <v>20000</v>
      </c>
      <c r="L14" s="23">
        <v>0</v>
      </c>
      <c r="M14" s="23">
        <f t="shared" ref="M14:M77" si="0">K14-L14+M13</f>
        <v>-40000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45750</v>
      </c>
      <c r="C15" s="136" t="s">
        <v>770</v>
      </c>
      <c r="D15" s="136"/>
      <c r="E15" s="136"/>
      <c r="F15" s="136"/>
      <c r="G15" s="136"/>
      <c r="H15" s="136"/>
      <c r="I15" s="136"/>
      <c r="J15" s="136"/>
      <c r="K15" s="23">
        <v>10000</v>
      </c>
      <c r="L15" s="23">
        <v>0</v>
      </c>
      <c r="M15" s="23">
        <f t="shared" si="0"/>
        <v>-30000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45766</v>
      </c>
      <c r="C16" s="136" t="s">
        <v>892</v>
      </c>
      <c r="D16" s="136"/>
      <c r="E16" s="136"/>
      <c r="F16" s="136"/>
      <c r="G16" s="136"/>
      <c r="H16" s="136"/>
      <c r="I16" s="136"/>
      <c r="J16" s="136"/>
      <c r="K16" s="23">
        <v>20000</v>
      </c>
      <c r="L16" s="23">
        <v>0</v>
      </c>
      <c r="M16" s="23">
        <f t="shared" si="0"/>
        <v>-10000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45748</v>
      </c>
      <c r="C17" s="136" t="s">
        <v>930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-10000</v>
      </c>
      <c r="N17" s="66"/>
      <c r="O17" s="23">
        <v>0</v>
      </c>
      <c r="P17" s="23">
        <f>12*250</f>
        <v>3000</v>
      </c>
      <c r="Q17" s="23">
        <f t="shared" si="1"/>
        <v>-3000</v>
      </c>
    </row>
    <row r="18" spans="1:17" ht="21" customHeight="1" x14ac:dyDescent="0.25">
      <c r="A18" s="14">
        <v>7</v>
      </c>
      <c r="B18" s="24">
        <v>45884</v>
      </c>
      <c r="C18" s="136" t="s">
        <v>989</v>
      </c>
      <c r="D18" s="136"/>
      <c r="E18" s="136"/>
      <c r="F18" s="136"/>
      <c r="G18" s="136"/>
      <c r="H18" s="136"/>
      <c r="I18" s="136"/>
      <c r="J18" s="136"/>
      <c r="K18" s="23">
        <v>10000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-3000</v>
      </c>
    </row>
    <row r="19" spans="1:17" ht="21" customHeight="1" x14ac:dyDescent="0.25">
      <c r="A19" s="14">
        <v>8</v>
      </c>
      <c r="B19" s="24">
        <v>45963</v>
      </c>
      <c r="C19" s="136" t="s">
        <v>1076</v>
      </c>
      <c r="D19" s="136"/>
      <c r="E19" s="136"/>
      <c r="F19" s="136"/>
      <c r="G19" s="136"/>
      <c r="H19" s="136"/>
      <c r="I19" s="136"/>
      <c r="J19" s="136"/>
      <c r="K19" s="23">
        <v>150</v>
      </c>
      <c r="L19" s="23">
        <v>150</v>
      </c>
      <c r="M19" s="23">
        <f t="shared" si="0"/>
        <v>0</v>
      </c>
      <c r="N19" s="66"/>
      <c r="O19" s="23">
        <v>1550</v>
      </c>
      <c r="P19" s="23">
        <v>0</v>
      </c>
      <c r="Q19" s="23">
        <f t="shared" si="1"/>
        <v>-1450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-1450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-1450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-1450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-1450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-1450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-1450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-1450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-1450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-1450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-1450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-1450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-1450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-1450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-1450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-1450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-1450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-1450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-1450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-1450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-1450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-1450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-1450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-1450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-1450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-1450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-1450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-1450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-1450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-1450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-1450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-1450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-1450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-1450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-1450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-1450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-1450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-1450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-1450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-1450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-1450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-1450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-1450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-1450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-1450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-1450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-1450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-1450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-1450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-1450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-1450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-1450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-1450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-1450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-1450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-1450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-1450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-1450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-1450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-1450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-1450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-1450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-1450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-1450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-1450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-1450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-1450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-1450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-1450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-1450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-1450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-1450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-1450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-1450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-1450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-1450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-1450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-1450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-1450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-1450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-1450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-1450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-1450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-1450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-1450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-1450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-1450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-1450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-1450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-1450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-1450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-1450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-1450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BD2D39E9-5AF9-44B0-A240-68790C74B93A}"/>
  </hyperlinks>
  <pageMargins left="0" right="0" top="0" bottom="0" header="0" footer="0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4F4C-CEF8-4517-AAD0-B2D055ACFFCA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2.6992187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917</v>
      </c>
      <c r="D2" s="2" t="s">
        <v>6</v>
      </c>
      <c r="E2" s="7" t="s">
        <v>918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2263626067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8797</v>
      </c>
      <c r="D6" s="2" t="s">
        <v>8</v>
      </c>
      <c r="E6" s="26">
        <v>350</v>
      </c>
      <c r="F6" s="9"/>
      <c r="G6" s="4" t="s">
        <v>14</v>
      </c>
      <c r="H6" s="108">
        <v>45870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206800</v>
      </c>
      <c r="L8" s="125">
        <f>SUM(L12:L111)</f>
        <v>225500</v>
      </c>
      <c r="M8" s="127">
        <f>K8-L8</f>
        <v>-18700</v>
      </c>
      <c r="N8" s="66"/>
      <c r="O8" s="143">
        <f>SUM(O12:O111)</f>
        <v>0</v>
      </c>
      <c r="P8" s="143">
        <f>SUM(P12:P111)</f>
        <v>4200</v>
      </c>
      <c r="Q8" s="143">
        <f>O8-P8</f>
        <v>-4200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.6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.6" customHeight="1" x14ac:dyDescent="0.25">
      <c r="A13" s="14">
        <v>2</v>
      </c>
      <c r="B13" s="24">
        <v>45612</v>
      </c>
      <c r="C13" s="137" t="s">
        <v>711</v>
      </c>
      <c r="D13" s="137"/>
      <c r="E13" s="137"/>
      <c r="F13" s="137"/>
      <c r="G13" s="137"/>
      <c r="H13" s="137"/>
      <c r="I13" s="137"/>
      <c r="J13" s="137"/>
      <c r="K13" s="23">
        <v>10000</v>
      </c>
      <c r="L13" s="23">
        <v>220000</v>
      </c>
      <c r="M13" s="23">
        <f>K13-L13+M12</f>
        <v>-210000</v>
      </c>
      <c r="N13" s="66"/>
      <c r="O13" s="23">
        <v>0</v>
      </c>
      <c r="P13" s="23">
        <v>0</v>
      </c>
      <c r="Q13" s="23">
        <f>O13-P13+Q12</f>
        <v>0</v>
      </c>
    </row>
    <row r="14" spans="1:17" ht="21.6" customHeight="1" x14ac:dyDescent="0.25">
      <c r="A14" s="14">
        <v>3</v>
      </c>
      <c r="B14" s="24">
        <v>45627</v>
      </c>
      <c r="C14" s="136" t="s">
        <v>727</v>
      </c>
      <c r="D14" s="136"/>
      <c r="E14" s="136"/>
      <c r="F14" s="136"/>
      <c r="G14" s="136"/>
      <c r="H14" s="136"/>
      <c r="I14" s="136"/>
      <c r="J14" s="136"/>
      <c r="K14" s="23">
        <v>59300</v>
      </c>
      <c r="L14" s="23">
        <v>0</v>
      </c>
      <c r="M14" s="23">
        <f t="shared" ref="M14:M77" si="0">K14-L14+M13</f>
        <v>-150700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.6" customHeight="1" x14ac:dyDescent="0.25">
      <c r="A15" s="14">
        <v>4</v>
      </c>
      <c r="B15" s="24">
        <v>45642</v>
      </c>
      <c r="C15" s="136" t="s">
        <v>744</v>
      </c>
      <c r="D15" s="136"/>
      <c r="E15" s="136"/>
      <c r="F15" s="136"/>
      <c r="G15" s="136"/>
      <c r="H15" s="136"/>
      <c r="I15" s="136"/>
      <c r="J15" s="136"/>
      <c r="K15" s="23">
        <v>80000</v>
      </c>
      <c r="L15" s="23">
        <v>0</v>
      </c>
      <c r="M15" s="23">
        <f t="shared" si="0"/>
        <v>-70700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 t="s">
        <v>820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5500</v>
      </c>
      <c r="M16" s="23">
        <f t="shared" si="0"/>
        <v>-76200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45707</v>
      </c>
      <c r="C17" s="136" t="s">
        <v>821</v>
      </c>
      <c r="D17" s="136"/>
      <c r="E17" s="136"/>
      <c r="F17" s="136"/>
      <c r="G17" s="136"/>
      <c r="H17" s="136"/>
      <c r="I17" s="136"/>
      <c r="J17" s="136"/>
      <c r="K17" s="23">
        <v>5500</v>
      </c>
      <c r="L17" s="23">
        <v>0</v>
      </c>
      <c r="M17" s="23">
        <f t="shared" si="0"/>
        <v>-70700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45727</v>
      </c>
      <c r="C18" s="136" t="s">
        <v>840</v>
      </c>
      <c r="D18" s="136"/>
      <c r="E18" s="136"/>
      <c r="F18" s="136"/>
      <c r="G18" s="136"/>
      <c r="H18" s="136"/>
      <c r="I18" s="136"/>
      <c r="J18" s="136"/>
      <c r="K18" s="23">
        <v>9000</v>
      </c>
      <c r="L18" s="23">
        <v>0</v>
      </c>
      <c r="M18" s="23">
        <f t="shared" si="0"/>
        <v>-61700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45754</v>
      </c>
      <c r="C19" s="136" t="s">
        <v>856</v>
      </c>
      <c r="D19" s="136"/>
      <c r="E19" s="136"/>
      <c r="F19" s="136"/>
      <c r="G19" s="136"/>
      <c r="H19" s="136"/>
      <c r="I19" s="136"/>
      <c r="J19" s="136"/>
      <c r="K19" s="23">
        <v>10000</v>
      </c>
      <c r="L19" s="23">
        <v>0</v>
      </c>
      <c r="M19" s="23">
        <f t="shared" si="0"/>
        <v>-51700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45765</v>
      </c>
      <c r="C20" s="136" t="s">
        <v>856</v>
      </c>
      <c r="D20" s="136"/>
      <c r="E20" s="136"/>
      <c r="F20" s="136"/>
      <c r="G20" s="136"/>
      <c r="H20" s="136"/>
      <c r="I20" s="136"/>
      <c r="J20" s="136"/>
      <c r="K20" s="23">
        <v>15000</v>
      </c>
      <c r="L20" s="23">
        <v>0</v>
      </c>
      <c r="M20" s="23">
        <f t="shared" si="0"/>
        <v>-36700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45791</v>
      </c>
      <c r="C21" s="136" t="s">
        <v>893</v>
      </c>
      <c r="D21" s="136"/>
      <c r="E21" s="136"/>
      <c r="F21" s="136"/>
      <c r="G21" s="136"/>
      <c r="H21" s="136"/>
      <c r="I21" s="136"/>
      <c r="J21" s="136"/>
      <c r="K21" s="23">
        <v>14000</v>
      </c>
      <c r="L21" s="23">
        <v>0</v>
      </c>
      <c r="M21" s="23">
        <f t="shared" si="0"/>
        <v>-22700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45870</v>
      </c>
      <c r="C22" s="136" t="s">
        <v>960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-22700</v>
      </c>
      <c r="N22" s="66"/>
      <c r="O22" s="23">
        <v>0</v>
      </c>
      <c r="P22" s="23">
        <f>12*350</f>
        <v>4200</v>
      </c>
      <c r="Q22" s="23">
        <f t="shared" si="1"/>
        <v>-4200</v>
      </c>
    </row>
    <row r="23" spans="1:17" ht="21" customHeight="1" x14ac:dyDescent="0.25">
      <c r="A23" s="14">
        <v>12</v>
      </c>
      <c r="B23" s="24">
        <v>45957</v>
      </c>
      <c r="C23" s="136" t="s">
        <v>786</v>
      </c>
      <c r="D23" s="136"/>
      <c r="E23" s="136"/>
      <c r="F23" s="136"/>
      <c r="G23" s="136"/>
      <c r="H23" s="136"/>
      <c r="I23" s="136"/>
      <c r="J23" s="136"/>
      <c r="K23" s="23">
        <v>4000</v>
      </c>
      <c r="L23" s="23">
        <v>0</v>
      </c>
      <c r="M23" s="23">
        <f t="shared" si="0"/>
        <v>-18700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-18700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-18700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-18700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-18700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-18700</v>
      </c>
      <c r="N28" s="66"/>
      <c r="O28" s="23">
        <v>0</v>
      </c>
      <c r="P28" s="23">
        <v>0</v>
      </c>
      <c r="Q28" s="23">
        <f t="shared" si="1"/>
        <v>-4200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-18700</v>
      </c>
      <c r="N29" s="66"/>
      <c r="O29" s="23">
        <v>0</v>
      </c>
      <c r="P29" s="23">
        <v>0</v>
      </c>
      <c r="Q29" s="23">
        <f t="shared" si="1"/>
        <v>-4200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-18700</v>
      </c>
      <c r="N30" s="66"/>
      <c r="O30" s="23">
        <v>0</v>
      </c>
      <c r="P30" s="23">
        <v>0</v>
      </c>
      <c r="Q30" s="23">
        <f t="shared" si="1"/>
        <v>-4200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-18700</v>
      </c>
      <c r="N31" s="66"/>
      <c r="O31" s="23">
        <v>0</v>
      </c>
      <c r="P31" s="23">
        <v>0</v>
      </c>
      <c r="Q31" s="23">
        <f t="shared" si="1"/>
        <v>-4200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-18700</v>
      </c>
      <c r="N32" s="66"/>
      <c r="O32" s="23">
        <v>0</v>
      </c>
      <c r="P32" s="23">
        <v>0</v>
      </c>
      <c r="Q32" s="23">
        <f t="shared" si="1"/>
        <v>-4200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-18700</v>
      </c>
      <c r="N33" s="66"/>
      <c r="O33" s="23">
        <v>0</v>
      </c>
      <c r="P33" s="23">
        <v>0</v>
      </c>
      <c r="Q33" s="23">
        <f t="shared" si="1"/>
        <v>-4200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-18700</v>
      </c>
      <c r="N34" s="66"/>
      <c r="O34" s="23">
        <v>0</v>
      </c>
      <c r="P34" s="23">
        <v>0</v>
      </c>
      <c r="Q34" s="23">
        <f t="shared" si="1"/>
        <v>-4200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-18700</v>
      </c>
      <c r="N35" s="66"/>
      <c r="O35" s="23">
        <v>0</v>
      </c>
      <c r="P35" s="23">
        <v>0</v>
      </c>
      <c r="Q35" s="23">
        <f t="shared" si="1"/>
        <v>-4200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-18700</v>
      </c>
      <c r="N36" s="66"/>
      <c r="O36" s="23">
        <v>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-18700</v>
      </c>
      <c r="N37" s="66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-18700</v>
      </c>
      <c r="N38" s="66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-18700</v>
      </c>
      <c r="N39" s="66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-18700</v>
      </c>
      <c r="N40" s="66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-18700</v>
      </c>
      <c r="N41" s="66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-18700</v>
      </c>
      <c r="N42" s="66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-18700</v>
      </c>
      <c r="N43" s="66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-18700</v>
      </c>
      <c r="N44" s="66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-18700</v>
      </c>
      <c r="N45" s="66"/>
      <c r="O45" s="23">
        <v>0</v>
      </c>
      <c r="P45" s="23">
        <v>0</v>
      </c>
      <c r="Q45" s="23">
        <f t="shared" si="1"/>
        <v>-4200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-18700</v>
      </c>
      <c r="N46" s="66"/>
      <c r="O46" s="23">
        <v>0</v>
      </c>
      <c r="P46" s="23">
        <v>0</v>
      </c>
      <c r="Q46" s="23">
        <f t="shared" si="1"/>
        <v>-4200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-18700</v>
      </c>
      <c r="N47" s="66"/>
      <c r="O47" s="23">
        <v>0</v>
      </c>
      <c r="P47" s="23">
        <v>0</v>
      </c>
      <c r="Q47" s="23">
        <f t="shared" si="1"/>
        <v>-4200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-18700</v>
      </c>
      <c r="N48" s="66"/>
      <c r="O48" s="23">
        <v>0</v>
      </c>
      <c r="P48" s="23">
        <v>0</v>
      </c>
      <c r="Q48" s="23">
        <f t="shared" si="1"/>
        <v>-4200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-18700</v>
      </c>
      <c r="N49" s="66"/>
      <c r="O49" s="23">
        <v>0</v>
      </c>
      <c r="P49" s="23">
        <v>0</v>
      </c>
      <c r="Q49" s="23">
        <f t="shared" si="1"/>
        <v>-4200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-18700</v>
      </c>
      <c r="N50" s="66"/>
      <c r="O50" s="23">
        <v>0</v>
      </c>
      <c r="P50" s="23">
        <v>0</v>
      </c>
      <c r="Q50" s="23">
        <f t="shared" si="1"/>
        <v>-4200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-18700</v>
      </c>
      <c r="N51" s="66"/>
      <c r="O51" s="23">
        <v>0</v>
      </c>
      <c r="P51" s="23">
        <v>0</v>
      </c>
      <c r="Q51" s="23">
        <f t="shared" si="1"/>
        <v>-4200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-18700</v>
      </c>
      <c r="N52" s="66"/>
      <c r="O52" s="23">
        <v>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-18700</v>
      </c>
      <c r="N53" s="66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-18700</v>
      </c>
      <c r="N54" s="66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-18700</v>
      </c>
      <c r="N55" s="66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-18700</v>
      </c>
      <c r="N56" s="66"/>
      <c r="O56" s="23">
        <v>0</v>
      </c>
      <c r="P56" s="23">
        <v>0</v>
      </c>
      <c r="Q56" s="23">
        <f t="shared" si="1"/>
        <v>-4200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-18700</v>
      </c>
      <c r="N57" s="66"/>
      <c r="O57" s="23">
        <v>0</v>
      </c>
      <c r="P57" s="23">
        <v>0</v>
      </c>
      <c r="Q57" s="23">
        <f t="shared" si="1"/>
        <v>-4200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-18700</v>
      </c>
      <c r="N58" s="66"/>
      <c r="O58" s="23">
        <v>0</v>
      </c>
      <c r="P58" s="23">
        <v>0</v>
      </c>
      <c r="Q58" s="23">
        <f t="shared" si="1"/>
        <v>-4200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-18700</v>
      </c>
      <c r="N59" s="66"/>
      <c r="O59" s="23">
        <v>0</v>
      </c>
      <c r="P59" s="23">
        <v>0</v>
      </c>
      <c r="Q59" s="23">
        <f t="shared" si="1"/>
        <v>-4200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-18700</v>
      </c>
      <c r="N60" s="66"/>
      <c r="O60" s="23">
        <v>0</v>
      </c>
      <c r="P60" s="23">
        <v>0</v>
      </c>
      <c r="Q60" s="23">
        <f t="shared" si="1"/>
        <v>-4200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-18700</v>
      </c>
      <c r="N61" s="66"/>
      <c r="O61" s="23">
        <v>0</v>
      </c>
      <c r="P61" s="23">
        <v>0</v>
      </c>
      <c r="Q61" s="23">
        <f t="shared" si="1"/>
        <v>-4200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-18700</v>
      </c>
      <c r="N62" s="66"/>
      <c r="O62" s="23">
        <v>0</v>
      </c>
      <c r="P62" s="23">
        <v>0</v>
      </c>
      <c r="Q62" s="23">
        <f t="shared" si="1"/>
        <v>-4200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-18700</v>
      </c>
      <c r="N63" s="66"/>
      <c r="O63" s="23">
        <v>0</v>
      </c>
      <c r="P63" s="23">
        <v>0</v>
      </c>
      <c r="Q63" s="23">
        <f t="shared" si="1"/>
        <v>-4200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-18700</v>
      </c>
      <c r="N64" s="66"/>
      <c r="O64" s="23">
        <v>0</v>
      </c>
      <c r="P64" s="23">
        <v>0</v>
      </c>
      <c r="Q64" s="23">
        <f t="shared" si="1"/>
        <v>-4200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-18700</v>
      </c>
      <c r="N65" s="66"/>
      <c r="O65" s="23">
        <v>0</v>
      </c>
      <c r="P65" s="23">
        <v>0</v>
      </c>
      <c r="Q65" s="23">
        <f t="shared" si="1"/>
        <v>-4200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-18700</v>
      </c>
      <c r="N66" s="66"/>
      <c r="O66" s="23">
        <v>0</v>
      </c>
      <c r="P66" s="23">
        <v>0</v>
      </c>
      <c r="Q66" s="23">
        <f t="shared" si="1"/>
        <v>-4200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-18700</v>
      </c>
      <c r="N67" s="66"/>
      <c r="O67" s="23">
        <v>0</v>
      </c>
      <c r="P67" s="23">
        <v>0</v>
      </c>
      <c r="Q67" s="23">
        <f t="shared" si="1"/>
        <v>-4200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-18700</v>
      </c>
      <c r="N68" s="66"/>
      <c r="O68" s="23">
        <v>0</v>
      </c>
      <c r="P68" s="23">
        <v>0</v>
      </c>
      <c r="Q68" s="23">
        <f t="shared" si="1"/>
        <v>-4200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-18700</v>
      </c>
      <c r="N69" s="66"/>
      <c r="O69" s="23">
        <v>0</v>
      </c>
      <c r="P69" s="23">
        <v>0</v>
      </c>
      <c r="Q69" s="23">
        <f t="shared" si="1"/>
        <v>-4200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-18700</v>
      </c>
      <c r="N70" s="66"/>
      <c r="O70" s="23">
        <v>0</v>
      </c>
      <c r="P70" s="23">
        <v>0</v>
      </c>
      <c r="Q70" s="23">
        <f t="shared" si="1"/>
        <v>-4200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-18700</v>
      </c>
      <c r="N71" s="66"/>
      <c r="O71" s="23">
        <v>0</v>
      </c>
      <c r="P71" s="23">
        <v>0</v>
      </c>
      <c r="Q71" s="23">
        <f t="shared" si="1"/>
        <v>-4200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-18700</v>
      </c>
      <c r="N72" s="66"/>
      <c r="O72" s="23">
        <v>0</v>
      </c>
      <c r="P72" s="23">
        <v>0</v>
      </c>
      <c r="Q72" s="23">
        <f t="shared" si="1"/>
        <v>-4200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-18700</v>
      </c>
      <c r="N73" s="66"/>
      <c r="O73" s="23">
        <v>0</v>
      </c>
      <c r="P73" s="23">
        <v>0</v>
      </c>
      <c r="Q73" s="23">
        <f t="shared" si="1"/>
        <v>-4200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-18700</v>
      </c>
      <c r="N74" s="66"/>
      <c r="O74" s="23">
        <v>0</v>
      </c>
      <c r="P74" s="23">
        <v>0</v>
      </c>
      <c r="Q74" s="23">
        <f t="shared" si="1"/>
        <v>-4200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-18700</v>
      </c>
      <c r="N75" s="66"/>
      <c r="O75" s="23">
        <v>0</v>
      </c>
      <c r="P75" s="23">
        <v>0</v>
      </c>
      <c r="Q75" s="23">
        <f t="shared" si="1"/>
        <v>-4200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-18700</v>
      </c>
      <c r="N76" s="66"/>
      <c r="O76" s="23">
        <v>0</v>
      </c>
      <c r="P76" s="23">
        <v>0</v>
      </c>
      <c r="Q76" s="23">
        <f t="shared" si="1"/>
        <v>-4200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-18700</v>
      </c>
      <c r="N77" s="66"/>
      <c r="O77" s="23">
        <v>0</v>
      </c>
      <c r="P77" s="23">
        <v>0</v>
      </c>
      <c r="Q77" s="23">
        <f t="shared" si="1"/>
        <v>-4200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-18700</v>
      </c>
      <c r="N78" s="66"/>
      <c r="O78" s="23">
        <v>0</v>
      </c>
      <c r="P78" s="23">
        <v>0</v>
      </c>
      <c r="Q78" s="23">
        <f t="shared" ref="Q78:Q111" si="3">O78-P78+Q77</f>
        <v>-4200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-18700</v>
      </c>
      <c r="N79" s="66"/>
      <c r="O79" s="23">
        <v>0</v>
      </c>
      <c r="P79" s="23">
        <v>0</v>
      </c>
      <c r="Q79" s="23">
        <f t="shared" si="3"/>
        <v>-4200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-18700</v>
      </c>
      <c r="N80" s="66"/>
      <c r="O80" s="23">
        <v>0</v>
      </c>
      <c r="P80" s="23">
        <v>0</v>
      </c>
      <c r="Q80" s="23">
        <f t="shared" si="3"/>
        <v>-4200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-18700</v>
      </c>
      <c r="N81" s="66"/>
      <c r="O81" s="23">
        <v>0</v>
      </c>
      <c r="P81" s="23">
        <v>0</v>
      </c>
      <c r="Q81" s="23">
        <f t="shared" si="3"/>
        <v>-4200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-18700</v>
      </c>
      <c r="N82" s="66"/>
      <c r="O82" s="23">
        <v>0</v>
      </c>
      <c r="P82" s="23">
        <v>0</v>
      </c>
      <c r="Q82" s="23">
        <f t="shared" si="3"/>
        <v>-4200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-18700</v>
      </c>
      <c r="N83" s="66"/>
      <c r="O83" s="23">
        <v>0</v>
      </c>
      <c r="P83" s="23">
        <v>0</v>
      </c>
      <c r="Q83" s="23">
        <f t="shared" si="3"/>
        <v>-4200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-18700</v>
      </c>
      <c r="N84" s="66"/>
      <c r="O84" s="23">
        <v>0</v>
      </c>
      <c r="P84" s="23">
        <v>0</v>
      </c>
      <c r="Q84" s="23">
        <f t="shared" si="3"/>
        <v>-4200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-18700</v>
      </c>
      <c r="N85" s="66"/>
      <c r="O85" s="23">
        <v>0</v>
      </c>
      <c r="P85" s="23">
        <v>0</v>
      </c>
      <c r="Q85" s="23">
        <f t="shared" si="3"/>
        <v>-4200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-18700</v>
      </c>
      <c r="N86" s="66"/>
      <c r="O86" s="23">
        <v>0</v>
      </c>
      <c r="P86" s="23">
        <v>0</v>
      </c>
      <c r="Q86" s="23">
        <f t="shared" si="3"/>
        <v>-4200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-18700</v>
      </c>
      <c r="N87" s="66"/>
      <c r="O87" s="23">
        <v>0</v>
      </c>
      <c r="P87" s="23">
        <v>0</v>
      </c>
      <c r="Q87" s="23">
        <f t="shared" si="3"/>
        <v>-4200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-18700</v>
      </c>
      <c r="N88" s="66"/>
      <c r="O88" s="23">
        <v>0</v>
      </c>
      <c r="P88" s="23">
        <v>0</v>
      </c>
      <c r="Q88" s="23">
        <f t="shared" si="3"/>
        <v>-4200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-18700</v>
      </c>
      <c r="N89" s="66"/>
      <c r="O89" s="23">
        <v>0</v>
      </c>
      <c r="P89" s="23">
        <v>0</v>
      </c>
      <c r="Q89" s="23">
        <f t="shared" si="3"/>
        <v>-4200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-18700</v>
      </c>
      <c r="N90" s="66"/>
      <c r="O90" s="23">
        <v>0</v>
      </c>
      <c r="P90" s="23">
        <v>0</v>
      </c>
      <c r="Q90" s="23">
        <f t="shared" si="3"/>
        <v>-4200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-18700</v>
      </c>
      <c r="N91" s="66"/>
      <c r="O91" s="23">
        <v>0</v>
      </c>
      <c r="P91" s="23">
        <v>0</v>
      </c>
      <c r="Q91" s="23">
        <f t="shared" si="3"/>
        <v>-4200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-18700</v>
      </c>
      <c r="N92" s="66"/>
      <c r="O92" s="23">
        <v>0</v>
      </c>
      <c r="P92" s="23">
        <v>0</v>
      </c>
      <c r="Q92" s="23">
        <f t="shared" si="3"/>
        <v>-4200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-18700</v>
      </c>
      <c r="N93" s="66"/>
      <c r="O93" s="23">
        <v>0</v>
      </c>
      <c r="P93" s="23">
        <v>0</v>
      </c>
      <c r="Q93" s="23">
        <f t="shared" si="3"/>
        <v>-4200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-18700</v>
      </c>
      <c r="N94" s="66"/>
      <c r="O94" s="23">
        <v>0</v>
      </c>
      <c r="P94" s="23">
        <v>0</v>
      </c>
      <c r="Q94" s="23">
        <f t="shared" si="3"/>
        <v>-4200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-18700</v>
      </c>
      <c r="N95" s="66"/>
      <c r="O95" s="23">
        <v>0</v>
      </c>
      <c r="P95" s="23">
        <v>0</v>
      </c>
      <c r="Q95" s="23">
        <f t="shared" si="3"/>
        <v>-4200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-18700</v>
      </c>
      <c r="N96" s="66"/>
      <c r="O96" s="23">
        <v>0</v>
      </c>
      <c r="P96" s="23">
        <v>0</v>
      </c>
      <c r="Q96" s="23">
        <f t="shared" si="3"/>
        <v>-4200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-18700</v>
      </c>
      <c r="N97" s="66"/>
      <c r="O97" s="23">
        <v>0</v>
      </c>
      <c r="P97" s="23">
        <v>0</v>
      </c>
      <c r="Q97" s="23">
        <f t="shared" si="3"/>
        <v>-4200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-18700</v>
      </c>
      <c r="N98" s="66"/>
      <c r="O98" s="23">
        <v>0</v>
      </c>
      <c r="P98" s="23">
        <v>0</v>
      </c>
      <c r="Q98" s="23">
        <f t="shared" si="3"/>
        <v>-4200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-18700</v>
      </c>
      <c r="N99" s="66"/>
      <c r="O99" s="23">
        <v>0</v>
      </c>
      <c r="P99" s="23">
        <v>0</v>
      </c>
      <c r="Q99" s="23">
        <f t="shared" si="3"/>
        <v>-4200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-18700</v>
      </c>
      <c r="N100" s="66"/>
      <c r="O100" s="23">
        <v>0</v>
      </c>
      <c r="P100" s="23">
        <v>0</v>
      </c>
      <c r="Q100" s="23">
        <f t="shared" si="3"/>
        <v>-4200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-18700</v>
      </c>
      <c r="N101" s="66"/>
      <c r="O101" s="23">
        <v>0</v>
      </c>
      <c r="P101" s="23">
        <v>0</v>
      </c>
      <c r="Q101" s="23">
        <f t="shared" si="3"/>
        <v>-4200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-18700</v>
      </c>
      <c r="N102" s="66"/>
      <c r="O102" s="23">
        <v>0</v>
      </c>
      <c r="P102" s="23">
        <v>0</v>
      </c>
      <c r="Q102" s="23">
        <f t="shared" si="3"/>
        <v>-4200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-18700</v>
      </c>
      <c r="N103" s="66"/>
      <c r="O103" s="23">
        <v>0</v>
      </c>
      <c r="P103" s="23">
        <v>0</v>
      </c>
      <c r="Q103" s="23">
        <f t="shared" si="3"/>
        <v>-4200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-18700</v>
      </c>
      <c r="N104" s="66"/>
      <c r="O104" s="23">
        <v>0</v>
      </c>
      <c r="P104" s="23">
        <v>0</v>
      </c>
      <c r="Q104" s="23">
        <f t="shared" si="3"/>
        <v>-4200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-18700</v>
      </c>
      <c r="N105" s="66"/>
      <c r="O105" s="23">
        <v>0</v>
      </c>
      <c r="P105" s="23">
        <v>0</v>
      </c>
      <c r="Q105" s="23">
        <f t="shared" si="3"/>
        <v>-4200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-18700</v>
      </c>
      <c r="N106" s="66"/>
      <c r="O106" s="23">
        <v>0</v>
      </c>
      <c r="P106" s="23">
        <v>0</v>
      </c>
      <c r="Q106" s="23">
        <f t="shared" si="3"/>
        <v>-4200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-18700</v>
      </c>
      <c r="N107" s="66"/>
      <c r="O107" s="23">
        <v>0</v>
      </c>
      <c r="P107" s="23">
        <v>0</v>
      </c>
      <c r="Q107" s="23">
        <f t="shared" si="3"/>
        <v>-4200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-18700</v>
      </c>
      <c r="N108" s="66"/>
      <c r="O108" s="23">
        <v>0</v>
      </c>
      <c r="P108" s="23">
        <v>0</v>
      </c>
      <c r="Q108" s="23">
        <f t="shared" si="3"/>
        <v>-4200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-18700</v>
      </c>
      <c r="N109" s="66"/>
      <c r="O109" s="23">
        <v>0</v>
      </c>
      <c r="P109" s="23">
        <v>0</v>
      </c>
      <c r="Q109" s="23">
        <f t="shared" si="3"/>
        <v>-4200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-18700</v>
      </c>
      <c r="N110" s="66"/>
      <c r="O110" s="23">
        <v>0</v>
      </c>
      <c r="P110" s="23">
        <v>0</v>
      </c>
      <c r="Q110" s="23">
        <f t="shared" si="3"/>
        <v>-4200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-18700</v>
      </c>
      <c r="N111" s="66"/>
      <c r="O111" s="23">
        <v>0</v>
      </c>
      <c r="P111" s="23">
        <v>0</v>
      </c>
      <c r="Q111" s="23">
        <f t="shared" si="3"/>
        <v>-4200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275A1F41-CAD9-480F-8560-C84F1424F644}"/>
  </hyperlinks>
  <pageMargins left="0" right="0" top="0" bottom="0" header="0" footer="0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8CDD-C546-4FFF-AA21-AEC5D507DE99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714</v>
      </c>
      <c r="D2" s="2" t="s">
        <v>6</v>
      </c>
      <c r="E2" s="7" t="s">
        <v>715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2263564524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6995</v>
      </c>
      <c r="D6" s="2" t="s">
        <v>8</v>
      </c>
      <c r="E6" s="26">
        <v>250</v>
      </c>
      <c r="F6" s="9"/>
      <c r="G6" s="4" t="s">
        <v>14</v>
      </c>
      <c r="H6" s="108">
        <v>45962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235500</v>
      </c>
      <c r="L8" s="125">
        <f>SUM(L12:L111)</f>
        <v>235500</v>
      </c>
      <c r="M8" s="127">
        <f>K8-L8</f>
        <v>0</v>
      </c>
      <c r="N8" s="66"/>
      <c r="O8" s="143">
        <f>SUM(O12:O111)</f>
        <v>2750</v>
      </c>
      <c r="P8" s="143">
        <f>SUM(P12:P111)</f>
        <v>3000</v>
      </c>
      <c r="Q8" s="143">
        <f>O8-P8</f>
        <v>-250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45616</v>
      </c>
      <c r="C13" s="136" t="s">
        <v>716</v>
      </c>
      <c r="D13" s="136"/>
      <c r="E13" s="136"/>
      <c r="F13" s="136"/>
      <c r="G13" s="136"/>
      <c r="H13" s="136"/>
      <c r="I13" s="136"/>
      <c r="J13" s="136"/>
      <c r="K13" s="23">
        <v>225000</v>
      </c>
      <c r="L13" s="23">
        <v>230000</v>
      </c>
      <c r="M13" s="23">
        <f>K13-L13+M12</f>
        <v>-5000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45616</v>
      </c>
      <c r="C14" s="136" t="s">
        <v>719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-5000</v>
      </c>
      <c r="N14" s="66"/>
      <c r="O14" s="23">
        <v>0</v>
      </c>
      <c r="P14" s="23">
        <f>250*12</f>
        <v>3000</v>
      </c>
      <c r="Q14" s="23">
        <f t="shared" ref="Q14:Q77" si="1">O14-P14+Q13</f>
        <v>-3000</v>
      </c>
    </row>
    <row r="15" spans="1:17" ht="21" customHeight="1" x14ac:dyDescent="0.25">
      <c r="A15" s="14">
        <v>4</v>
      </c>
      <c r="B15" s="24">
        <v>45616</v>
      </c>
      <c r="C15" s="136" t="s">
        <v>720</v>
      </c>
      <c r="D15" s="136"/>
      <c r="E15" s="136"/>
      <c r="F15" s="136"/>
      <c r="G15" s="136"/>
      <c r="H15" s="136"/>
      <c r="I15" s="136"/>
      <c r="J15" s="136"/>
      <c r="K15" s="23">
        <v>5500</v>
      </c>
      <c r="L15" s="23">
        <v>5500</v>
      </c>
      <c r="M15" s="23">
        <f t="shared" si="0"/>
        <v>-5000</v>
      </c>
      <c r="N15" s="66"/>
      <c r="O15" s="23">
        <v>0</v>
      </c>
      <c r="P15" s="23">
        <v>0</v>
      </c>
      <c r="Q15" s="23">
        <f t="shared" si="1"/>
        <v>-3000</v>
      </c>
    </row>
    <row r="16" spans="1:17" ht="21" customHeight="1" x14ac:dyDescent="0.25">
      <c r="A16" s="14">
        <v>5</v>
      </c>
      <c r="B16" s="24">
        <v>45790</v>
      </c>
      <c r="C16" s="136" t="s">
        <v>786</v>
      </c>
      <c r="D16" s="136"/>
      <c r="E16" s="136"/>
      <c r="F16" s="136"/>
      <c r="G16" s="136"/>
      <c r="H16" s="136"/>
      <c r="I16" s="136"/>
      <c r="J16" s="136"/>
      <c r="K16" s="23">
        <v>3000</v>
      </c>
      <c r="L16" s="23">
        <v>0</v>
      </c>
      <c r="M16" s="23">
        <f t="shared" si="0"/>
        <v>-2000</v>
      </c>
      <c r="N16" s="66"/>
      <c r="O16" s="23">
        <v>0</v>
      </c>
      <c r="P16" s="23">
        <v>0</v>
      </c>
      <c r="Q16" s="23">
        <f t="shared" si="1"/>
        <v>-3000</v>
      </c>
    </row>
    <row r="17" spans="1:17" ht="21" customHeight="1" x14ac:dyDescent="0.25">
      <c r="A17" s="14">
        <v>6</v>
      </c>
      <c r="B17" s="24">
        <v>45848</v>
      </c>
      <c r="C17" s="136" t="s">
        <v>786</v>
      </c>
      <c r="D17" s="136"/>
      <c r="E17" s="136"/>
      <c r="F17" s="136"/>
      <c r="G17" s="136"/>
      <c r="H17" s="136"/>
      <c r="I17" s="136"/>
      <c r="J17" s="136"/>
      <c r="K17" s="23">
        <v>1000</v>
      </c>
      <c r="L17" s="23">
        <v>0</v>
      </c>
      <c r="M17" s="23">
        <f t="shared" si="0"/>
        <v>-1000</v>
      </c>
      <c r="N17" s="66"/>
      <c r="O17" s="23">
        <v>0</v>
      </c>
      <c r="P17" s="23">
        <v>0</v>
      </c>
      <c r="Q17" s="23">
        <f t="shared" si="1"/>
        <v>-3000</v>
      </c>
    </row>
    <row r="18" spans="1:17" ht="30.6" customHeight="1" x14ac:dyDescent="0.25">
      <c r="A18" s="14">
        <v>7</v>
      </c>
      <c r="B18" s="24">
        <v>45962</v>
      </c>
      <c r="C18" s="137" t="s">
        <v>1073</v>
      </c>
      <c r="D18" s="137"/>
      <c r="E18" s="137"/>
      <c r="F18" s="137"/>
      <c r="G18" s="137"/>
      <c r="H18" s="137"/>
      <c r="I18" s="137"/>
      <c r="J18" s="137"/>
      <c r="K18" s="23">
        <v>1000</v>
      </c>
      <c r="L18" s="23">
        <v>0</v>
      </c>
      <c r="M18" s="23">
        <f t="shared" si="0"/>
        <v>0</v>
      </c>
      <c r="N18" s="66"/>
      <c r="O18" s="23">
        <f>250*11</f>
        <v>2750</v>
      </c>
      <c r="P18" s="23">
        <v>0</v>
      </c>
      <c r="Q18" s="23">
        <f t="shared" si="1"/>
        <v>-250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-250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-250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-250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-250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-250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-250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-250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-250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-250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-250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-250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-250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-250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-250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-250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-250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-250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-250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-250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-250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-250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-250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-250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-250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-250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-250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-250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-250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-250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-250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-250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-250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-250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-250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-250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-250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-250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-250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-250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-250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-250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-250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-250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-250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-250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-250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-250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-250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-250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-250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-250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-250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-250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-250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-250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-250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-250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-250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-250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-250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-250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-250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-250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-250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-250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-250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-250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-250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-250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-250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-250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-250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-250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-250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-250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-250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-250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-250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-250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-250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-250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-250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-250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-250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-250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-250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-250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-250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-250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-250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-250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-250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-250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3CB352B9-1944-46D8-B9B2-F7BFAA7E5F29}"/>
  </hyperlinks>
  <pageMargins left="0" right="0" top="0" bottom="0" header="0" footer="0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31A0-50B6-490D-846A-590A0E672CF1}">
  <sheetPr>
    <tabColor theme="4" tint="0.59999389629810485"/>
  </sheetPr>
  <dimension ref="A1:Z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26" ht="6" customHeight="1" thickBot="1" x14ac:dyDescent="0.3"/>
    <row r="2" spans="1:26" ht="21.75" customHeight="1" thickBot="1" x14ac:dyDescent="0.3">
      <c r="A2" s="2" t="s">
        <v>0</v>
      </c>
      <c r="B2" s="2" t="s">
        <v>734</v>
      </c>
      <c r="D2" s="2" t="s">
        <v>6</v>
      </c>
      <c r="E2" s="7" t="s">
        <v>736</v>
      </c>
      <c r="F2" s="8"/>
      <c r="G2" s="2" t="s">
        <v>3</v>
      </c>
      <c r="H2" s="6"/>
      <c r="I2" s="9"/>
      <c r="J2" s="120" t="s">
        <v>4</v>
      </c>
      <c r="K2" s="151" t="s">
        <v>745</v>
      </c>
      <c r="L2" s="152"/>
      <c r="M2" s="153"/>
      <c r="N2" s="79"/>
      <c r="O2" s="79"/>
      <c r="P2" s="79"/>
      <c r="Q2" s="79"/>
    </row>
    <row r="3" spans="1:26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26" ht="21.75" customHeight="1" thickBot="1" x14ac:dyDescent="0.3">
      <c r="A4" s="2" t="s">
        <v>1</v>
      </c>
      <c r="B4" s="7" t="s">
        <v>735</v>
      </c>
      <c r="D4" s="2" t="s">
        <v>7</v>
      </c>
      <c r="E4" s="41"/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26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26" ht="21.75" customHeight="1" thickBot="1" x14ac:dyDescent="0.3">
      <c r="A6" s="2" t="s">
        <v>2</v>
      </c>
      <c r="B6" s="2">
        <v>8834</v>
      </c>
      <c r="D6" s="2" t="s">
        <v>8</v>
      </c>
      <c r="E6" s="26"/>
      <c r="F6" s="9"/>
      <c r="G6" s="4" t="s">
        <v>14</v>
      </c>
      <c r="H6" s="21">
        <v>251102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26" ht="6" customHeight="1" thickBot="1" x14ac:dyDescent="0.3">
      <c r="G7" s="5"/>
      <c r="H7" s="12"/>
      <c r="I7" s="12"/>
      <c r="J7" s="13"/>
    </row>
    <row r="8" spans="1:26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146000</v>
      </c>
      <c r="L8" s="125">
        <f>SUM(L12:L111)</f>
        <v>228500</v>
      </c>
      <c r="M8" s="127">
        <f>K8-L8</f>
        <v>-82500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26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26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26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26" ht="21" customHeight="1" x14ac:dyDescent="0.25">
      <c r="A12" s="14">
        <v>1</v>
      </c>
      <c r="B12" s="24"/>
      <c r="C12" s="136" t="s">
        <v>999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26" ht="21" customHeight="1" x14ac:dyDescent="0.25">
      <c r="A13" s="14">
        <v>2</v>
      </c>
      <c r="B13" s="24">
        <v>45636</v>
      </c>
      <c r="C13" s="136" t="s">
        <v>737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225000</v>
      </c>
      <c r="M13" s="23">
        <f>K13-L13+M12</f>
        <v>-225000</v>
      </c>
      <c r="N13" s="66"/>
      <c r="O13" s="23">
        <v>0</v>
      </c>
      <c r="P13" s="23">
        <v>0</v>
      </c>
      <c r="Q13" s="23">
        <f>O13-P13+Q12</f>
        <v>0</v>
      </c>
      <c r="X13" s="1">
        <v>9</v>
      </c>
      <c r="Y13" s="1">
        <v>8000</v>
      </c>
      <c r="Z13" s="1">
        <f>Y13*X13</f>
        <v>72000</v>
      </c>
    </row>
    <row r="14" spans="1:26" ht="21" customHeight="1" x14ac:dyDescent="0.25">
      <c r="A14" s="14">
        <v>3</v>
      </c>
      <c r="B14" s="24">
        <v>45636</v>
      </c>
      <c r="C14" s="136" t="s">
        <v>798</v>
      </c>
      <c r="D14" s="136"/>
      <c r="E14" s="136"/>
      <c r="F14" s="136"/>
      <c r="G14" s="136"/>
      <c r="H14" s="136"/>
      <c r="I14" s="136"/>
      <c r="J14" s="136"/>
      <c r="K14" s="23">
        <v>100000</v>
      </c>
      <c r="L14" s="23">
        <v>0</v>
      </c>
      <c r="M14" s="23">
        <f t="shared" ref="M14:M77" si="0">K14-L14+M13</f>
        <v>-125000</v>
      </c>
      <c r="N14" s="66"/>
      <c r="O14" s="23">
        <v>0</v>
      </c>
      <c r="P14" s="23">
        <v>0</v>
      </c>
      <c r="Q14" s="23">
        <f t="shared" ref="Q14:Q77" si="1">O14-P14+Q13</f>
        <v>0</v>
      </c>
      <c r="Z14" s="1">
        <v>38000</v>
      </c>
    </row>
    <row r="15" spans="1:26" ht="21" customHeight="1" x14ac:dyDescent="0.25">
      <c r="A15" s="14">
        <v>4</v>
      </c>
      <c r="B15" s="24">
        <v>45636</v>
      </c>
      <c r="C15" s="136" t="s">
        <v>738</v>
      </c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3500</v>
      </c>
      <c r="M15" s="23">
        <f t="shared" si="0"/>
        <v>-128500</v>
      </c>
      <c r="N15" s="66"/>
      <c r="O15" s="23">
        <v>0</v>
      </c>
      <c r="P15" s="23">
        <v>0</v>
      </c>
      <c r="Q15" s="23">
        <f t="shared" si="1"/>
        <v>0</v>
      </c>
      <c r="Z15" s="1">
        <f>Z13-Z14</f>
        <v>34000</v>
      </c>
    </row>
    <row r="16" spans="1:26" ht="21" customHeight="1" x14ac:dyDescent="0.25">
      <c r="A16" s="14">
        <v>5</v>
      </c>
      <c r="B16" s="24">
        <v>45699</v>
      </c>
      <c r="C16" s="136" t="s">
        <v>830</v>
      </c>
      <c r="D16" s="136"/>
      <c r="E16" s="136"/>
      <c r="F16" s="136"/>
      <c r="G16" s="136"/>
      <c r="H16" s="136"/>
      <c r="I16" s="136"/>
      <c r="J16" s="136"/>
      <c r="K16" s="23">
        <v>10000</v>
      </c>
      <c r="L16" s="23">
        <v>0</v>
      </c>
      <c r="M16" s="23">
        <f t="shared" si="0"/>
        <v>-118500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45716</v>
      </c>
      <c r="C17" s="136" t="s">
        <v>830</v>
      </c>
      <c r="D17" s="136"/>
      <c r="E17" s="136"/>
      <c r="F17" s="136"/>
      <c r="G17" s="136"/>
      <c r="H17" s="136"/>
      <c r="I17" s="136"/>
      <c r="J17" s="136"/>
      <c r="K17" s="23">
        <v>5000</v>
      </c>
      <c r="L17" s="23">
        <v>0</v>
      </c>
      <c r="M17" s="23">
        <f t="shared" si="0"/>
        <v>-113500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45743</v>
      </c>
      <c r="C18" s="136" t="s">
        <v>830</v>
      </c>
      <c r="D18" s="136"/>
      <c r="E18" s="136"/>
      <c r="F18" s="136"/>
      <c r="G18" s="136"/>
      <c r="H18" s="136"/>
      <c r="I18" s="136"/>
      <c r="J18" s="136"/>
      <c r="K18" s="23">
        <v>8000</v>
      </c>
      <c r="L18" s="23">
        <v>0</v>
      </c>
      <c r="M18" s="23">
        <f t="shared" si="0"/>
        <v>-105500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45839</v>
      </c>
      <c r="C19" s="136" t="s">
        <v>830</v>
      </c>
      <c r="D19" s="136"/>
      <c r="E19" s="136"/>
      <c r="F19" s="136"/>
      <c r="G19" s="136"/>
      <c r="H19" s="136"/>
      <c r="I19" s="136"/>
      <c r="J19" s="136"/>
      <c r="K19" s="23">
        <v>5000</v>
      </c>
      <c r="L19" s="23">
        <v>0</v>
      </c>
      <c r="M19" s="23">
        <f t="shared" si="0"/>
        <v>-100500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45847</v>
      </c>
      <c r="C20" s="136" t="s">
        <v>830</v>
      </c>
      <c r="D20" s="136"/>
      <c r="E20" s="136"/>
      <c r="F20" s="136"/>
      <c r="G20" s="136"/>
      <c r="H20" s="136"/>
      <c r="I20" s="136"/>
      <c r="J20" s="136"/>
      <c r="K20" s="23">
        <v>5000</v>
      </c>
      <c r="L20" s="23">
        <v>0</v>
      </c>
      <c r="M20" s="23">
        <f t="shared" si="0"/>
        <v>-95500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45901</v>
      </c>
      <c r="C21" s="136" t="s">
        <v>830</v>
      </c>
      <c r="D21" s="136"/>
      <c r="E21" s="136"/>
      <c r="F21" s="136"/>
      <c r="G21" s="136"/>
      <c r="H21" s="136"/>
      <c r="I21" s="136"/>
      <c r="J21" s="136"/>
      <c r="K21" s="23">
        <v>5000</v>
      </c>
      <c r="L21" s="23">
        <v>0</v>
      </c>
      <c r="M21" s="23">
        <f t="shared" si="0"/>
        <v>-90500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45908</v>
      </c>
      <c r="C22" s="136" t="s">
        <v>1022</v>
      </c>
      <c r="D22" s="136"/>
      <c r="E22" s="136"/>
      <c r="F22" s="136"/>
      <c r="G22" s="136"/>
      <c r="H22" s="136"/>
      <c r="I22" s="136"/>
      <c r="J22" s="136"/>
      <c r="K22" s="23">
        <v>3000</v>
      </c>
      <c r="L22" s="23">
        <v>0</v>
      </c>
      <c r="M22" s="23">
        <f t="shared" si="0"/>
        <v>-87500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45968</v>
      </c>
      <c r="C23" s="136" t="s">
        <v>830</v>
      </c>
      <c r="D23" s="136"/>
      <c r="E23" s="136"/>
      <c r="F23" s="136"/>
      <c r="G23" s="136"/>
      <c r="H23" s="136"/>
      <c r="I23" s="136"/>
      <c r="J23" s="136"/>
      <c r="K23" s="23">
        <v>5000</v>
      </c>
      <c r="L23" s="23">
        <v>0</v>
      </c>
      <c r="M23" s="23">
        <f t="shared" si="0"/>
        <v>-82500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-82500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-82500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-82500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-82500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-82500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-82500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-82500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-82500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-82500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-82500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-82500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-82500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-82500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-82500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-82500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-82500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-82500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-82500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-82500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-82500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-82500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-82500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-82500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-82500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-82500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-82500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-82500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-82500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-82500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-82500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-82500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-82500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-82500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-82500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-82500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-82500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-82500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-82500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-82500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-82500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-82500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-82500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-82500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-82500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-82500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-82500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-82500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-82500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-82500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-82500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-82500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-82500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-82500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-82500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-82500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-82500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-82500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-82500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-82500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-82500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-82500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-82500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-82500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-82500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-82500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-82500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-82500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-82500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-82500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-82500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-82500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-82500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-82500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-82500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-82500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-82500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-82500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-82500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-82500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-82500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-82500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-82500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-82500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-82500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-82500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-82500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-82500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-82500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FB6D9F7E-97DC-4C1E-A3B1-80FEEDDDEC65}"/>
  </hyperlinks>
  <pageMargins left="0" right="0" top="0" bottom="0" header="0" footer="0"/>
  <pageSetup paperSize="9" scale="8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0C6D-4154-4B29-A257-6ACA759C1A41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724</v>
      </c>
      <c r="D2" s="2" t="s">
        <v>6</v>
      </c>
      <c r="E2" s="7" t="s">
        <v>725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 t="s">
        <v>670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8674</v>
      </c>
      <c r="D6" s="2" t="s">
        <v>8</v>
      </c>
      <c r="E6" s="26">
        <v>400</v>
      </c>
      <c r="F6" s="9"/>
      <c r="G6" s="4" t="s">
        <v>14</v>
      </c>
      <c r="H6" s="41">
        <v>45931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150</v>
      </c>
      <c r="L8" s="125">
        <f>SUM(L12:L111)</f>
        <v>150</v>
      </c>
      <c r="M8" s="127">
        <f>K8-L8</f>
        <v>0</v>
      </c>
      <c r="N8" s="66"/>
      <c r="O8" s="143">
        <f>SUM(O12:O111)</f>
        <v>4000</v>
      </c>
      <c r="P8" s="143">
        <f>SUM(P12:P111)</f>
        <v>4800</v>
      </c>
      <c r="Q8" s="143">
        <f>O8-P8</f>
        <v>-800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45624</v>
      </c>
      <c r="C13" s="136" t="s">
        <v>719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400*12</f>
        <v>4800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45847</v>
      </c>
      <c r="C14" s="136" t="s">
        <v>941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2800</v>
      </c>
      <c r="P14" s="23">
        <v>0</v>
      </c>
      <c r="Q14" s="23">
        <f t="shared" ref="Q14:Q77" si="1">O14-P14+Q13</f>
        <v>-2000</v>
      </c>
    </row>
    <row r="15" spans="1:17" ht="21" customHeight="1" x14ac:dyDescent="0.25">
      <c r="A15" s="14">
        <v>4</v>
      </c>
      <c r="B15" s="24">
        <v>45924</v>
      </c>
      <c r="C15" s="136" t="s">
        <v>1033</v>
      </c>
      <c r="D15" s="136"/>
      <c r="E15" s="136"/>
      <c r="F15" s="136"/>
      <c r="G15" s="136"/>
      <c r="H15" s="136"/>
      <c r="I15" s="136"/>
      <c r="J15" s="136"/>
      <c r="K15" s="23">
        <v>150</v>
      </c>
      <c r="L15" s="23">
        <v>150</v>
      </c>
      <c r="M15" s="23">
        <f t="shared" si="0"/>
        <v>0</v>
      </c>
      <c r="N15" s="66"/>
      <c r="O15" s="23">
        <v>1200</v>
      </c>
      <c r="P15" s="23">
        <v>0</v>
      </c>
      <c r="Q15" s="23">
        <f t="shared" si="1"/>
        <v>-800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-800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-800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-800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-800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-800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-800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-800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-800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-800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-800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-800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-800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-800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-800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-800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-800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-800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-800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-800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-800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-800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-800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-800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-800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-800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-800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-800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-800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-800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-800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-800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-800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-800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-800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-800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-800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-800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-800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-800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-800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-800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-800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-800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-800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-800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-800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-800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-800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-800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-800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-800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-800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-800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-800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-800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-800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-800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-800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-800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-800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-800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-800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-800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-800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-800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-800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-800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-800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-800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-800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-800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-800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-800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-800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-800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-800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-800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-800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-800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-800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-800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-800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-800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-800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-800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-800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-800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-800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-800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-800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-800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-800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-800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-800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-800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-800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BB75A854-840F-416C-A565-1713292F49DE}"/>
  </hyperlinks>
  <pageMargins left="0" right="0" top="0" bottom="0" header="0" footer="0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4503-78F8-4299-B3A7-196785116C33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8" t="s">
        <v>728</v>
      </c>
      <c r="D2" s="2" t="s">
        <v>6</v>
      </c>
      <c r="E2" s="7" t="s">
        <v>833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2464566294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8796</v>
      </c>
      <c r="D6" s="2" t="s">
        <v>8</v>
      </c>
      <c r="E6" s="26">
        <v>350</v>
      </c>
      <c r="F6" s="9"/>
      <c r="G6" s="4" t="s">
        <v>14</v>
      </c>
      <c r="H6" s="41">
        <v>45870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213000</v>
      </c>
      <c r="L8" s="125">
        <f>SUM(L12:L111)</f>
        <v>230000</v>
      </c>
      <c r="M8" s="127">
        <f>K8-L8</f>
        <v>-17000</v>
      </c>
      <c r="N8" s="66"/>
      <c r="O8" s="143">
        <f>SUM(O12:O111)</f>
        <v>0</v>
      </c>
      <c r="P8" s="143">
        <f>SUM(P12:P111)</f>
        <v>4200</v>
      </c>
      <c r="Q8" s="143">
        <f>O8-P8</f>
        <v>-4200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45629</v>
      </c>
      <c r="C13" s="136" t="s">
        <v>722</v>
      </c>
      <c r="D13" s="136"/>
      <c r="E13" s="136"/>
      <c r="F13" s="136"/>
      <c r="G13" s="136"/>
      <c r="H13" s="136"/>
      <c r="I13" s="136"/>
      <c r="J13" s="136"/>
      <c r="K13" s="23">
        <v>0</v>
      </c>
      <c r="L13" s="23">
        <v>230000</v>
      </c>
      <c r="M13" s="23">
        <f>K13-L13+M12</f>
        <v>-230000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45629</v>
      </c>
      <c r="C14" s="136" t="s">
        <v>627</v>
      </c>
      <c r="D14" s="136"/>
      <c r="E14" s="136"/>
      <c r="F14" s="136"/>
      <c r="G14" s="136"/>
      <c r="H14" s="136"/>
      <c r="I14" s="136"/>
      <c r="J14" s="136"/>
      <c r="K14" s="23">
        <v>50000</v>
      </c>
      <c r="L14" s="23">
        <v>0</v>
      </c>
      <c r="M14" s="23">
        <f t="shared" ref="M14:M77" si="0">K14-L14+M13</f>
        <v>-180000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45629</v>
      </c>
      <c r="C15" s="136" t="s">
        <v>627</v>
      </c>
      <c r="D15" s="136"/>
      <c r="E15" s="136"/>
      <c r="F15" s="136"/>
      <c r="G15" s="136"/>
      <c r="H15" s="136"/>
      <c r="I15" s="136"/>
      <c r="J15" s="136"/>
      <c r="K15" s="23">
        <v>90000</v>
      </c>
      <c r="L15" s="23">
        <v>0</v>
      </c>
      <c r="M15" s="23">
        <f t="shared" si="0"/>
        <v>-90000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45629</v>
      </c>
      <c r="C16" s="136" t="s">
        <v>730</v>
      </c>
      <c r="D16" s="136"/>
      <c r="E16" s="136"/>
      <c r="F16" s="136"/>
      <c r="G16" s="136"/>
      <c r="H16" s="136"/>
      <c r="I16" s="136"/>
      <c r="J16" s="136"/>
      <c r="K16" s="23">
        <v>15000</v>
      </c>
      <c r="L16" s="23">
        <v>0</v>
      </c>
      <c r="M16" s="23">
        <f t="shared" si="0"/>
        <v>-75000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 t="s">
        <v>754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-75000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45652</v>
      </c>
      <c r="C18" s="136" t="s">
        <v>761</v>
      </c>
      <c r="D18" s="136"/>
      <c r="E18" s="136"/>
      <c r="F18" s="136"/>
      <c r="G18" s="136"/>
      <c r="H18" s="136"/>
      <c r="I18" s="136"/>
      <c r="J18" s="136"/>
      <c r="K18" s="23">
        <v>25000</v>
      </c>
      <c r="L18" s="23">
        <v>0</v>
      </c>
      <c r="M18" s="23">
        <f t="shared" si="0"/>
        <v>-50000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45746</v>
      </c>
      <c r="C19" s="136" t="s">
        <v>851</v>
      </c>
      <c r="D19" s="136"/>
      <c r="E19" s="136"/>
      <c r="F19" s="136"/>
      <c r="G19" s="136"/>
      <c r="H19" s="136"/>
      <c r="I19" s="136"/>
      <c r="J19" s="136"/>
      <c r="K19" s="23">
        <v>16000</v>
      </c>
      <c r="L19" s="23">
        <v>0</v>
      </c>
      <c r="M19" s="23">
        <f t="shared" si="0"/>
        <v>-34000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45870</v>
      </c>
      <c r="C20" s="136" t="s">
        <v>960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-34000</v>
      </c>
      <c r="N20" s="66"/>
      <c r="O20" s="23">
        <v>0</v>
      </c>
      <c r="P20" s="23">
        <f>12*350</f>
        <v>4200</v>
      </c>
      <c r="Q20" s="23">
        <f t="shared" si="1"/>
        <v>-4200</v>
      </c>
    </row>
    <row r="21" spans="1:17" ht="21" customHeight="1" x14ac:dyDescent="0.25">
      <c r="A21" s="14">
        <v>10</v>
      </c>
      <c r="B21" s="24">
        <v>45896</v>
      </c>
      <c r="C21" s="136" t="s">
        <v>1011</v>
      </c>
      <c r="D21" s="136"/>
      <c r="E21" s="136"/>
      <c r="F21" s="136"/>
      <c r="G21" s="136"/>
      <c r="H21" s="136"/>
      <c r="I21" s="136"/>
      <c r="J21" s="136"/>
      <c r="K21" s="23">
        <v>10000</v>
      </c>
      <c r="L21" s="23">
        <v>0</v>
      </c>
      <c r="M21" s="23">
        <f t="shared" si="0"/>
        <v>-24000</v>
      </c>
      <c r="N21" s="66"/>
      <c r="O21" s="23">
        <v>0</v>
      </c>
      <c r="P21" s="23">
        <v>0</v>
      </c>
      <c r="Q21" s="23">
        <f t="shared" si="1"/>
        <v>-4200</v>
      </c>
    </row>
    <row r="22" spans="1:17" ht="21" customHeight="1" x14ac:dyDescent="0.25">
      <c r="A22" s="14">
        <v>11</v>
      </c>
      <c r="B22" s="24">
        <v>45956</v>
      </c>
      <c r="C22" s="136" t="s">
        <v>36</v>
      </c>
      <c r="D22" s="136"/>
      <c r="E22" s="136"/>
      <c r="F22" s="136"/>
      <c r="G22" s="136"/>
      <c r="H22" s="136"/>
      <c r="I22" s="136"/>
      <c r="J22" s="136"/>
      <c r="K22" s="23">
        <v>7000</v>
      </c>
      <c r="L22" s="23">
        <v>0</v>
      </c>
      <c r="M22" s="23">
        <f t="shared" si="0"/>
        <v>-17000</v>
      </c>
      <c r="N22" s="66"/>
      <c r="O22" s="23">
        <v>0</v>
      </c>
      <c r="P22" s="23">
        <v>0</v>
      </c>
      <c r="Q22" s="23">
        <f t="shared" si="1"/>
        <v>-4200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-17000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-17000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-17000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-17000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-17000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-17000</v>
      </c>
      <c r="N28" s="66"/>
      <c r="O28" s="23">
        <v>0</v>
      </c>
      <c r="P28" s="23">
        <v>0</v>
      </c>
      <c r="Q28" s="23">
        <f t="shared" si="1"/>
        <v>-4200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-17000</v>
      </c>
      <c r="N29" s="66"/>
      <c r="O29" s="23">
        <v>0</v>
      </c>
      <c r="P29" s="23">
        <v>0</v>
      </c>
      <c r="Q29" s="23">
        <f t="shared" si="1"/>
        <v>-4200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-17000</v>
      </c>
      <c r="N30" s="66"/>
      <c r="O30" s="23">
        <v>0</v>
      </c>
      <c r="P30" s="23">
        <v>0</v>
      </c>
      <c r="Q30" s="23">
        <f t="shared" si="1"/>
        <v>-4200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-17000</v>
      </c>
      <c r="N31" s="66"/>
      <c r="O31" s="23">
        <v>0</v>
      </c>
      <c r="P31" s="23">
        <v>0</v>
      </c>
      <c r="Q31" s="23">
        <f t="shared" si="1"/>
        <v>-4200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-17000</v>
      </c>
      <c r="N32" s="66"/>
      <c r="O32" s="23">
        <v>0</v>
      </c>
      <c r="P32" s="23">
        <v>0</v>
      </c>
      <c r="Q32" s="23">
        <f t="shared" si="1"/>
        <v>-4200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-17000</v>
      </c>
      <c r="N33" s="66"/>
      <c r="O33" s="23">
        <v>0</v>
      </c>
      <c r="P33" s="23">
        <v>0</v>
      </c>
      <c r="Q33" s="23">
        <f t="shared" si="1"/>
        <v>-4200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-17000</v>
      </c>
      <c r="N34" s="66"/>
      <c r="O34" s="23">
        <v>0</v>
      </c>
      <c r="P34" s="23">
        <v>0</v>
      </c>
      <c r="Q34" s="23">
        <f t="shared" si="1"/>
        <v>-4200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-17000</v>
      </c>
      <c r="N35" s="66"/>
      <c r="O35" s="23">
        <v>0</v>
      </c>
      <c r="P35" s="23">
        <v>0</v>
      </c>
      <c r="Q35" s="23">
        <f t="shared" si="1"/>
        <v>-4200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-17000</v>
      </c>
      <c r="N36" s="66"/>
      <c r="O36" s="23">
        <v>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-17000</v>
      </c>
      <c r="N37" s="66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-17000</v>
      </c>
      <c r="N38" s="66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-17000</v>
      </c>
      <c r="N39" s="66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-17000</v>
      </c>
      <c r="N40" s="66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-17000</v>
      </c>
      <c r="N41" s="66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-17000</v>
      </c>
      <c r="N42" s="66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-17000</v>
      </c>
      <c r="N43" s="66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-17000</v>
      </c>
      <c r="N44" s="66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-17000</v>
      </c>
      <c r="N45" s="66"/>
      <c r="O45" s="23">
        <v>0</v>
      </c>
      <c r="P45" s="23">
        <v>0</v>
      </c>
      <c r="Q45" s="23">
        <f t="shared" si="1"/>
        <v>-4200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-17000</v>
      </c>
      <c r="N46" s="66"/>
      <c r="O46" s="23">
        <v>0</v>
      </c>
      <c r="P46" s="23">
        <v>0</v>
      </c>
      <c r="Q46" s="23">
        <f t="shared" si="1"/>
        <v>-4200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-17000</v>
      </c>
      <c r="N47" s="66"/>
      <c r="O47" s="23">
        <v>0</v>
      </c>
      <c r="P47" s="23">
        <v>0</v>
      </c>
      <c r="Q47" s="23">
        <f t="shared" si="1"/>
        <v>-4200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-17000</v>
      </c>
      <c r="N48" s="66"/>
      <c r="O48" s="23">
        <v>0</v>
      </c>
      <c r="P48" s="23">
        <v>0</v>
      </c>
      <c r="Q48" s="23">
        <f t="shared" si="1"/>
        <v>-4200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-17000</v>
      </c>
      <c r="N49" s="66"/>
      <c r="O49" s="23">
        <v>0</v>
      </c>
      <c r="P49" s="23">
        <v>0</v>
      </c>
      <c r="Q49" s="23">
        <f t="shared" si="1"/>
        <v>-4200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-17000</v>
      </c>
      <c r="N50" s="66"/>
      <c r="O50" s="23">
        <v>0</v>
      </c>
      <c r="P50" s="23">
        <v>0</v>
      </c>
      <c r="Q50" s="23">
        <f t="shared" si="1"/>
        <v>-4200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-17000</v>
      </c>
      <c r="N51" s="66"/>
      <c r="O51" s="23">
        <v>0</v>
      </c>
      <c r="P51" s="23">
        <v>0</v>
      </c>
      <c r="Q51" s="23">
        <f t="shared" si="1"/>
        <v>-4200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-17000</v>
      </c>
      <c r="N52" s="66"/>
      <c r="O52" s="23">
        <v>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-17000</v>
      </c>
      <c r="N53" s="66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-17000</v>
      </c>
      <c r="N54" s="66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-17000</v>
      </c>
      <c r="N55" s="66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-17000</v>
      </c>
      <c r="N56" s="66"/>
      <c r="O56" s="23">
        <v>0</v>
      </c>
      <c r="P56" s="23">
        <v>0</v>
      </c>
      <c r="Q56" s="23">
        <f t="shared" si="1"/>
        <v>-4200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-17000</v>
      </c>
      <c r="N57" s="66"/>
      <c r="O57" s="23">
        <v>0</v>
      </c>
      <c r="P57" s="23">
        <v>0</v>
      </c>
      <c r="Q57" s="23">
        <f t="shared" si="1"/>
        <v>-4200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-17000</v>
      </c>
      <c r="N58" s="66"/>
      <c r="O58" s="23">
        <v>0</v>
      </c>
      <c r="P58" s="23">
        <v>0</v>
      </c>
      <c r="Q58" s="23">
        <f t="shared" si="1"/>
        <v>-4200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-17000</v>
      </c>
      <c r="N59" s="66"/>
      <c r="O59" s="23">
        <v>0</v>
      </c>
      <c r="P59" s="23">
        <v>0</v>
      </c>
      <c r="Q59" s="23">
        <f t="shared" si="1"/>
        <v>-4200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-17000</v>
      </c>
      <c r="N60" s="66"/>
      <c r="O60" s="23">
        <v>0</v>
      </c>
      <c r="P60" s="23">
        <v>0</v>
      </c>
      <c r="Q60" s="23">
        <f t="shared" si="1"/>
        <v>-4200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-17000</v>
      </c>
      <c r="N61" s="66"/>
      <c r="O61" s="23">
        <v>0</v>
      </c>
      <c r="P61" s="23">
        <v>0</v>
      </c>
      <c r="Q61" s="23">
        <f t="shared" si="1"/>
        <v>-4200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-17000</v>
      </c>
      <c r="N62" s="66"/>
      <c r="O62" s="23">
        <v>0</v>
      </c>
      <c r="P62" s="23">
        <v>0</v>
      </c>
      <c r="Q62" s="23">
        <f t="shared" si="1"/>
        <v>-4200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-17000</v>
      </c>
      <c r="N63" s="66"/>
      <c r="O63" s="23">
        <v>0</v>
      </c>
      <c r="P63" s="23">
        <v>0</v>
      </c>
      <c r="Q63" s="23">
        <f t="shared" si="1"/>
        <v>-4200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-17000</v>
      </c>
      <c r="N64" s="66"/>
      <c r="O64" s="23">
        <v>0</v>
      </c>
      <c r="P64" s="23">
        <v>0</v>
      </c>
      <c r="Q64" s="23">
        <f t="shared" si="1"/>
        <v>-4200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-17000</v>
      </c>
      <c r="N65" s="66"/>
      <c r="O65" s="23">
        <v>0</v>
      </c>
      <c r="P65" s="23">
        <v>0</v>
      </c>
      <c r="Q65" s="23">
        <f t="shared" si="1"/>
        <v>-4200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-17000</v>
      </c>
      <c r="N66" s="66"/>
      <c r="O66" s="23">
        <v>0</v>
      </c>
      <c r="P66" s="23">
        <v>0</v>
      </c>
      <c r="Q66" s="23">
        <f t="shared" si="1"/>
        <v>-4200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-17000</v>
      </c>
      <c r="N67" s="66"/>
      <c r="O67" s="23">
        <v>0</v>
      </c>
      <c r="P67" s="23">
        <v>0</v>
      </c>
      <c r="Q67" s="23">
        <f t="shared" si="1"/>
        <v>-4200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-17000</v>
      </c>
      <c r="N68" s="66"/>
      <c r="O68" s="23">
        <v>0</v>
      </c>
      <c r="P68" s="23">
        <v>0</v>
      </c>
      <c r="Q68" s="23">
        <f t="shared" si="1"/>
        <v>-4200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-17000</v>
      </c>
      <c r="N69" s="66"/>
      <c r="O69" s="23">
        <v>0</v>
      </c>
      <c r="P69" s="23">
        <v>0</v>
      </c>
      <c r="Q69" s="23">
        <f t="shared" si="1"/>
        <v>-4200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-17000</v>
      </c>
      <c r="N70" s="66"/>
      <c r="O70" s="23">
        <v>0</v>
      </c>
      <c r="P70" s="23">
        <v>0</v>
      </c>
      <c r="Q70" s="23">
        <f t="shared" si="1"/>
        <v>-4200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-17000</v>
      </c>
      <c r="N71" s="66"/>
      <c r="O71" s="23">
        <v>0</v>
      </c>
      <c r="P71" s="23">
        <v>0</v>
      </c>
      <c r="Q71" s="23">
        <f t="shared" si="1"/>
        <v>-4200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-17000</v>
      </c>
      <c r="N72" s="66"/>
      <c r="O72" s="23">
        <v>0</v>
      </c>
      <c r="P72" s="23">
        <v>0</v>
      </c>
      <c r="Q72" s="23">
        <f t="shared" si="1"/>
        <v>-4200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-17000</v>
      </c>
      <c r="N73" s="66"/>
      <c r="O73" s="23">
        <v>0</v>
      </c>
      <c r="P73" s="23">
        <v>0</v>
      </c>
      <c r="Q73" s="23">
        <f t="shared" si="1"/>
        <v>-4200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-17000</v>
      </c>
      <c r="N74" s="66"/>
      <c r="O74" s="23">
        <v>0</v>
      </c>
      <c r="P74" s="23">
        <v>0</v>
      </c>
      <c r="Q74" s="23">
        <f t="shared" si="1"/>
        <v>-4200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-17000</v>
      </c>
      <c r="N75" s="66"/>
      <c r="O75" s="23">
        <v>0</v>
      </c>
      <c r="P75" s="23">
        <v>0</v>
      </c>
      <c r="Q75" s="23">
        <f t="shared" si="1"/>
        <v>-4200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-17000</v>
      </c>
      <c r="N76" s="66"/>
      <c r="O76" s="23">
        <v>0</v>
      </c>
      <c r="P76" s="23">
        <v>0</v>
      </c>
      <c r="Q76" s="23">
        <f t="shared" si="1"/>
        <v>-4200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-17000</v>
      </c>
      <c r="N77" s="66"/>
      <c r="O77" s="23">
        <v>0</v>
      </c>
      <c r="P77" s="23">
        <v>0</v>
      </c>
      <c r="Q77" s="23">
        <f t="shared" si="1"/>
        <v>-4200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-17000</v>
      </c>
      <c r="N78" s="66"/>
      <c r="O78" s="23">
        <v>0</v>
      </c>
      <c r="P78" s="23">
        <v>0</v>
      </c>
      <c r="Q78" s="23">
        <f t="shared" ref="Q78:Q111" si="3">O78-P78+Q77</f>
        <v>-4200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-17000</v>
      </c>
      <c r="N79" s="66"/>
      <c r="O79" s="23">
        <v>0</v>
      </c>
      <c r="P79" s="23">
        <v>0</v>
      </c>
      <c r="Q79" s="23">
        <f t="shared" si="3"/>
        <v>-4200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-17000</v>
      </c>
      <c r="N80" s="66"/>
      <c r="O80" s="23">
        <v>0</v>
      </c>
      <c r="P80" s="23">
        <v>0</v>
      </c>
      <c r="Q80" s="23">
        <f t="shared" si="3"/>
        <v>-4200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-17000</v>
      </c>
      <c r="N81" s="66"/>
      <c r="O81" s="23">
        <v>0</v>
      </c>
      <c r="P81" s="23">
        <v>0</v>
      </c>
      <c r="Q81" s="23">
        <f t="shared" si="3"/>
        <v>-4200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-17000</v>
      </c>
      <c r="N82" s="66"/>
      <c r="O82" s="23">
        <v>0</v>
      </c>
      <c r="P82" s="23">
        <v>0</v>
      </c>
      <c r="Q82" s="23">
        <f t="shared" si="3"/>
        <v>-4200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-17000</v>
      </c>
      <c r="N83" s="66"/>
      <c r="O83" s="23">
        <v>0</v>
      </c>
      <c r="P83" s="23">
        <v>0</v>
      </c>
      <c r="Q83" s="23">
        <f t="shared" si="3"/>
        <v>-4200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-17000</v>
      </c>
      <c r="N84" s="66"/>
      <c r="O84" s="23">
        <v>0</v>
      </c>
      <c r="P84" s="23">
        <v>0</v>
      </c>
      <c r="Q84" s="23">
        <f t="shared" si="3"/>
        <v>-4200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-17000</v>
      </c>
      <c r="N85" s="66"/>
      <c r="O85" s="23">
        <v>0</v>
      </c>
      <c r="P85" s="23">
        <v>0</v>
      </c>
      <c r="Q85" s="23">
        <f t="shared" si="3"/>
        <v>-4200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-17000</v>
      </c>
      <c r="N86" s="66"/>
      <c r="O86" s="23">
        <v>0</v>
      </c>
      <c r="P86" s="23">
        <v>0</v>
      </c>
      <c r="Q86" s="23">
        <f t="shared" si="3"/>
        <v>-4200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-17000</v>
      </c>
      <c r="N87" s="66"/>
      <c r="O87" s="23">
        <v>0</v>
      </c>
      <c r="P87" s="23">
        <v>0</v>
      </c>
      <c r="Q87" s="23">
        <f t="shared" si="3"/>
        <v>-4200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-17000</v>
      </c>
      <c r="N88" s="66"/>
      <c r="O88" s="23">
        <v>0</v>
      </c>
      <c r="P88" s="23">
        <v>0</v>
      </c>
      <c r="Q88" s="23">
        <f t="shared" si="3"/>
        <v>-4200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-17000</v>
      </c>
      <c r="N89" s="66"/>
      <c r="O89" s="23">
        <v>0</v>
      </c>
      <c r="P89" s="23">
        <v>0</v>
      </c>
      <c r="Q89" s="23">
        <f t="shared" si="3"/>
        <v>-4200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-17000</v>
      </c>
      <c r="N90" s="66"/>
      <c r="O90" s="23">
        <v>0</v>
      </c>
      <c r="P90" s="23">
        <v>0</v>
      </c>
      <c r="Q90" s="23">
        <f t="shared" si="3"/>
        <v>-4200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-17000</v>
      </c>
      <c r="N91" s="66"/>
      <c r="O91" s="23">
        <v>0</v>
      </c>
      <c r="P91" s="23">
        <v>0</v>
      </c>
      <c r="Q91" s="23">
        <f t="shared" si="3"/>
        <v>-4200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-17000</v>
      </c>
      <c r="N92" s="66"/>
      <c r="O92" s="23">
        <v>0</v>
      </c>
      <c r="P92" s="23">
        <v>0</v>
      </c>
      <c r="Q92" s="23">
        <f t="shared" si="3"/>
        <v>-4200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-17000</v>
      </c>
      <c r="N93" s="66"/>
      <c r="O93" s="23">
        <v>0</v>
      </c>
      <c r="P93" s="23">
        <v>0</v>
      </c>
      <c r="Q93" s="23">
        <f t="shared" si="3"/>
        <v>-4200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-17000</v>
      </c>
      <c r="N94" s="66"/>
      <c r="O94" s="23">
        <v>0</v>
      </c>
      <c r="P94" s="23">
        <v>0</v>
      </c>
      <c r="Q94" s="23">
        <f t="shared" si="3"/>
        <v>-4200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-17000</v>
      </c>
      <c r="N95" s="66"/>
      <c r="O95" s="23">
        <v>0</v>
      </c>
      <c r="P95" s="23">
        <v>0</v>
      </c>
      <c r="Q95" s="23">
        <f t="shared" si="3"/>
        <v>-4200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-17000</v>
      </c>
      <c r="N96" s="66"/>
      <c r="O96" s="23">
        <v>0</v>
      </c>
      <c r="P96" s="23">
        <v>0</v>
      </c>
      <c r="Q96" s="23">
        <f t="shared" si="3"/>
        <v>-4200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-17000</v>
      </c>
      <c r="N97" s="66"/>
      <c r="O97" s="23">
        <v>0</v>
      </c>
      <c r="P97" s="23">
        <v>0</v>
      </c>
      <c r="Q97" s="23">
        <f t="shared" si="3"/>
        <v>-4200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-17000</v>
      </c>
      <c r="N98" s="66"/>
      <c r="O98" s="23">
        <v>0</v>
      </c>
      <c r="P98" s="23">
        <v>0</v>
      </c>
      <c r="Q98" s="23">
        <f t="shared" si="3"/>
        <v>-4200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-17000</v>
      </c>
      <c r="N99" s="66"/>
      <c r="O99" s="23">
        <v>0</v>
      </c>
      <c r="P99" s="23">
        <v>0</v>
      </c>
      <c r="Q99" s="23">
        <f t="shared" si="3"/>
        <v>-4200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-17000</v>
      </c>
      <c r="N100" s="66"/>
      <c r="O100" s="23">
        <v>0</v>
      </c>
      <c r="P100" s="23">
        <v>0</v>
      </c>
      <c r="Q100" s="23">
        <f t="shared" si="3"/>
        <v>-4200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-17000</v>
      </c>
      <c r="N101" s="66"/>
      <c r="O101" s="23">
        <v>0</v>
      </c>
      <c r="P101" s="23">
        <v>0</v>
      </c>
      <c r="Q101" s="23">
        <f t="shared" si="3"/>
        <v>-4200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-17000</v>
      </c>
      <c r="N102" s="66"/>
      <c r="O102" s="23">
        <v>0</v>
      </c>
      <c r="P102" s="23">
        <v>0</v>
      </c>
      <c r="Q102" s="23">
        <f t="shared" si="3"/>
        <v>-4200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-17000</v>
      </c>
      <c r="N103" s="66"/>
      <c r="O103" s="23">
        <v>0</v>
      </c>
      <c r="P103" s="23">
        <v>0</v>
      </c>
      <c r="Q103" s="23">
        <f t="shared" si="3"/>
        <v>-4200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-17000</v>
      </c>
      <c r="N104" s="66"/>
      <c r="O104" s="23">
        <v>0</v>
      </c>
      <c r="P104" s="23">
        <v>0</v>
      </c>
      <c r="Q104" s="23">
        <f t="shared" si="3"/>
        <v>-4200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-17000</v>
      </c>
      <c r="N105" s="66"/>
      <c r="O105" s="23">
        <v>0</v>
      </c>
      <c r="P105" s="23">
        <v>0</v>
      </c>
      <c r="Q105" s="23">
        <f t="shared" si="3"/>
        <v>-4200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-17000</v>
      </c>
      <c r="N106" s="66"/>
      <c r="O106" s="23">
        <v>0</v>
      </c>
      <c r="P106" s="23">
        <v>0</v>
      </c>
      <c r="Q106" s="23">
        <f t="shared" si="3"/>
        <v>-4200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-17000</v>
      </c>
      <c r="N107" s="66"/>
      <c r="O107" s="23">
        <v>0</v>
      </c>
      <c r="P107" s="23">
        <v>0</v>
      </c>
      <c r="Q107" s="23">
        <f t="shared" si="3"/>
        <v>-4200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-17000</v>
      </c>
      <c r="N108" s="66"/>
      <c r="O108" s="23">
        <v>0</v>
      </c>
      <c r="P108" s="23">
        <v>0</v>
      </c>
      <c r="Q108" s="23">
        <f t="shared" si="3"/>
        <v>-4200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-17000</v>
      </c>
      <c r="N109" s="66"/>
      <c r="O109" s="23">
        <v>0</v>
      </c>
      <c r="P109" s="23">
        <v>0</v>
      </c>
      <c r="Q109" s="23">
        <f t="shared" si="3"/>
        <v>-4200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-17000</v>
      </c>
      <c r="N110" s="66"/>
      <c r="O110" s="23">
        <v>0</v>
      </c>
      <c r="P110" s="23">
        <v>0</v>
      </c>
      <c r="Q110" s="23">
        <f t="shared" si="3"/>
        <v>-4200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-17000</v>
      </c>
      <c r="N111" s="66"/>
      <c r="O111" s="23">
        <v>0</v>
      </c>
      <c r="P111" s="23">
        <v>0</v>
      </c>
      <c r="Q111" s="23">
        <f t="shared" si="3"/>
        <v>-4200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A5069C24-3B33-4DC4-95BD-B5E970DEDE0D}"/>
  </hyperlinks>
  <pageMargins left="0" right="0" top="0" bottom="0" header="0" footer="0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4929-44CB-4ABF-B20F-2D6E05103458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766</v>
      </c>
      <c r="D2" s="2" t="s">
        <v>6</v>
      </c>
      <c r="E2" s="7" t="s">
        <v>769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7" t="s">
        <v>768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3636</v>
      </c>
      <c r="D6" s="2" t="s">
        <v>8</v>
      </c>
      <c r="E6" s="26">
        <v>300</v>
      </c>
      <c r="F6" s="9"/>
      <c r="G6" s="4" t="s">
        <v>14</v>
      </c>
      <c r="H6" s="41">
        <v>45748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226000</v>
      </c>
      <c r="L8" s="125">
        <f>SUM(L12:L111)</f>
        <v>226000</v>
      </c>
      <c r="M8" s="127">
        <f>K8-L8</f>
        <v>0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45613</v>
      </c>
      <c r="C13" s="136" t="s">
        <v>746</v>
      </c>
      <c r="D13" s="136"/>
      <c r="E13" s="136"/>
      <c r="F13" s="136"/>
      <c r="G13" s="136"/>
      <c r="H13" s="136"/>
      <c r="I13" s="136"/>
      <c r="J13" s="136"/>
      <c r="K13" s="23">
        <v>100000</v>
      </c>
      <c r="L13" s="23">
        <v>227000</v>
      </c>
      <c r="M13" s="23">
        <f>K13-L13+M12</f>
        <v>-127000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45642</v>
      </c>
      <c r="C14" s="136" t="s">
        <v>747</v>
      </c>
      <c r="D14" s="136"/>
      <c r="E14" s="136"/>
      <c r="F14" s="136"/>
      <c r="G14" s="136"/>
      <c r="H14" s="136"/>
      <c r="I14" s="136"/>
      <c r="J14" s="136"/>
      <c r="K14" s="23">
        <v>20000</v>
      </c>
      <c r="L14" s="23">
        <v>0</v>
      </c>
      <c r="M14" s="23">
        <f t="shared" ref="M14:M77" si="0">K14-L14+M13</f>
        <v>-107000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45650</v>
      </c>
      <c r="C15" s="136" t="s">
        <v>645</v>
      </c>
      <c r="D15" s="136"/>
      <c r="E15" s="136"/>
      <c r="F15" s="136"/>
      <c r="G15" s="136"/>
      <c r="H15" s="136"/>
      <c r="I15" s="136"/>
      <c r="J15" s="136"/>
      <c r="K15" s="23">
        <v>13000</v>
      </c>
      <c r="L15" s="23">
        <v>0</v>
      </c>
      <c r="M15" s="23">
        <f t="shared" si="0"/>
        <v>-94000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45655</v>
      </c>
      <c r="C16" s="136" t="s">
        <v>762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-94000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45663</v>
      </c>
      <c r="C17" s="136" t="s">
        <v>767</v>
      </c>
      <c r="D17" s="136"/>
      <c r="E17" s="136"/>
      <c r="F17" s="136"/>
      <c r="G17" s="136"/>
      <c r="H17" s="136"/>
      <c r="I17" s="136"/>
      <c r="J17" s="136"/>
      <c r="K17" s="23">
        <v>15000</v>
      </c>
      <c r="L17" s="23">
        <v>0</v>
      </c>
      <c r="M17" s="23">
        <f t="shared" si="0"/>
        <v>-79000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45706</v>
      </c>
      <c r="C18" s="136" t="s">
        <v>811</v>
      </c>
      <c r="D18" s="136"/>
      <c r="E18" s="136"/>
      <c r="F18" s="136"/>
      <c r="G18" s="136"/>
      <c r="H18" s="136"/>
      <c r="I18" s="136"/>
      <c r="J18" s="136"/>
      <c r="K18" s="23">
        <v>30000</v>
      </c>
      <c r="L18" s="23">
        <v>0</v>
      </c>
      <c r="M18" s="23">
        <f t="shared" si="0"/>
        <v>-49000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45727</v>
      </c>
      <c r="C19" s="136" t="s">
        <v>637</v>
      </c>
      <c r="D19" s="136"/>
      <c r="E19" s="136"/>
      <c r="F19" s="136"/>
      <c r="G19" s="136"/>
      <c r="H19" s="136"/>
      <c r="I19" s="136"/>
      <c r="J19" s="136"/>
      <c r="K19" s="23">
        <v>8000</v>
      </c>
      <c r="L19" s="23">
        <v>0</v>
      </c>
      <c r="M19" s="23">
        <f t="shared" si="0"/>
        <v>-41000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45727</v>
      </c>
      <c r="C20" s="136" t="s">
        <v>637</v>
      </c>
      <c r="D20" s="136"/>
      <c r="E20" s="136"/>
      <c r="F20" s="136"/>
      <c r="G20" s="136"/>
      <c r="H20" s="136"/>
      <c r="I20" s="136"/>
      <c r="J20" s="136"/>
      <c r="K20" s="23">
        <v>7000</v>
      </c>
      <c r="L20" s="23">
        <v>0</v>
      </c>
      <c r="M20" s="23">
        <f t="shared" si="0"/>
        <v>-34000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45728</v>
      </c>
      <c r="C21" s="136" t="s">
        <v>841</v>
      </c>
      <c r="D21" s="136"/>
      <c r="E21" s="136"/>
      <c r="F21" s="136"/>
      <c r="G21" s="136"/>
      <c r="H21" s="136"/>
      <c r="I21" s="136"/>
      <c r="J21" s="136"/>
      <c r="K21" s="23">
        <v>15000</v>
      </c>
      <c r="L21" s="23">
        <v>0</v>
      </c>
      <c r="M21" s="23">
        <f t="shared" si="0"/>
        <v>-19000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45750</v>
      </c>
      <c r="C22" s="136" t="s">
        <v>767</v>
      </c>
      <c r="D22" s="136"/>
      <c r="E22" s="136"/>
      <c r="F22" s="136"/>
      <c r="G22" s="136"/>
      <c r="H22" s="136"/>
      <c r="I22" s="136"/>
      <c r="J22" s="136"/>
      <c r="K22" s="23">
        <v>18000</v>
      </c>
      <c r="L22" s="23">
        <v>0</v>
      </c>
      <c r="M22" s="23">
        <f t="shared" si="0"/>
        <v>-1000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45751</v>
      </c>
      <c r="C23" s="136" t="s">
        <v>853</v>
      </c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-1000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45748</v>
      </c>
      <c r="C24" s="136" t="s">
        <v>854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f>12*300</f>
        <v>3600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18A8AF3D-B4DD-44CB-98A2-316D4EB5C988}"/>
  </hyperlinks>
  <pageMargins left="0" right="0" top="0" bottom="0" header="0" footer="0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75A7-22FB-4C0D-8A01-88D9E2244C4A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748</v>
      </c>
      <c r="D2" s="2" t="s">
        <v>6</v>
      </c>
      <c r="E2" s="7" t="s">
        <v>1057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2337819649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6265</v>
      </c>
      <c r="D6" s="2" t="s">
        <v>8</v>
      </c>
      <c r="E6" s="26">
        <v>300</v>
      </c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154500</v>
      </c>
      <c r="L8" s="125">
        <f>SUM(L12:L111)</f>
        <v>235600</v>
      </c>
      <c r="M8" s="127">
        <f>K8-L8</f>
        <v>-81100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45613</v>
      </c>
      <c r="C13" s="136" t="s">
        <v>1055</v>
      </c>
      <c r="D13" s="136"/>
      <c r="E13" s="136"/>
      <c r="F13" s="136"/>
      <c r="G13" s="136"/>
      <c r="H13" s="136"/>
      <c r="I13" s="136"/>
      <c r="J13" s="136"/>
      <c r="K13" s="23">
        <v>95000</v>
      </c>
      <c r="L13" s="23">
        <v>230000</v>
      </c>
      <c r="M13" s="23">
        <f>K13-L13+M12</f>
        <v>-135000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45870</v>
      </c>
      <c r="C14" s="136" t="s">
        <v>978</v>
      </c>
      <c r="D14" s="136"/>
      <c r="E14" s="136"/>
      <c r="F14" s="136"/>
      <c r="G14" s="136"/>
      <c r="H14" s="136"/>
      <c r="I14" s="136"/>
      <c r="J14" s="136"/>
      <c r="K14" s="23">
        <v>30000</v>
      </c>
      <c r="L14" s="23">
        <v>0</v>
      </c>
      <c r="M14" s="23">
        <f t="shared" ref="M14:M77" si="0">K14-L14+M13</f>
        <v>-105000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45908</v>
      </c>
      <c r="C15" s="136" t="s">
        <v>760</v>
      </c>
      <c r="D15" s="136"/>
      <c r="E15" s="136"/>
      <c r="F15" s="136"/>
      <c r="G15" s="136"/>
      <c r="H15" s="136"/>
      <c r="I15" s="136"/>
      <c r="J15" s="136"/>
      <c r="K15" s="23">
        <v>4500</v>
      </c>
      <c r="L15" s="23">
        <v>5600</v>
      </c>
      <c r="M15" s="23">
        <f t="shared" si="0"/>
        <v>-106100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45921</v>
      </c>
      <c r="C16" s="136" t="s">
        <v>1032</v>
      </c>
      <c r="D16" s="136"/>
      <c r="E16" s="136"/>
      <c r="F16" s="136"/>
      <c r="G16" s="136"/>
      <c r="H16" s="136"/>
      <c r="I16" s="136"/>
      <c r="J16" s="136"/>
      <c r="K16" s="23">
        <v>15000</v>
      </c>
      <c r="L16" s="23">
        <v>0</v>
      </c>
      <c r="M16" s="23">
        <f t="shared" si="0"/>
        <v>-91100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45922</v>
      </c>
      <c r="C17" s="136" t="s">
        <v>1056</v>
      </c>
      <c r="D17" s="136"/>
      <c r="E17" s="136"/>
      <c r="F17" s="136"/>
      <c r="G17" s="136"/>
      <c r="H17" s="136"/>
      <c r="I17" s="136"/>
      <c r="J17" s="136"/>
      <c r="K17" s="23">
        <v>10000</v>
      </c>
      <c r="L17" s="23">
        <v>0</v>
      </c>
      <c r="M17" s="23">
        <f t="shared" si="0"/>
        <v>-81100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-81100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-81100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-81100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-81100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-81100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-81100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-81100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-81100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-81100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-81100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-81100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-81100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-81100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-81100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-81100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-81100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-81100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-81100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-81100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-81100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-81100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-81100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-81100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-81100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-81100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-81100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-81100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-81100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-81100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-81100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-81100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-81100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-81100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-81100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-81100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-81100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-81100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-81100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-81100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-81100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-81100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-81100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-81100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-81100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-81100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-81100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-81100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-81100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-81100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-81100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-81100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-81100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-81100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-81100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-81100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-81100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-81100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-81100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-81100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-81100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-81100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-81100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-81100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-81100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-81100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-81100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-81100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-81100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-81100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-81100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-81100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-81100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-81100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-81100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-81100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-81100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-81100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-81100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-81100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-81100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-81100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-81100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-81100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-81100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-81100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-81100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-81100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-81100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-81100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-81100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-81100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-81100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-81100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-81100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936F9C1A-F30C-443F-870B-0A4C60793FB3}"/>
  </hyperlinks>
  <pageMargins left="0" right="0" top="0" bottom="0" header="0" footer="0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496F-167B-4531-8C28-D18C814D1D9F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751</v>
      </c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749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49500</v>
      </c>
      <c r="L8" s="125">
        <f>SUM(L12:L111)</f>
        <v>49500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45613</v>
      </c>
      <c r="C13" s="136" t="s">
        <v>750</v>
      </c>
      <c r="D13" s="136"/>
      <c r="E13" s="136"/>
      <c r="F13" s="136"/>
      <c r="G13" s="136"/>
      <c r="H13" s="136"/>
      <c r="I13" s="136"/>
      <c r="J13" s="136"/>
      <c r="K13" s="23">
        <v>49500</v>
      </c>
      <c r="L13" s="23">
        <v>0</v>
      </c>
      <c r="M13" s="23">
        <f>K13-L13+M12</f>
        <v>49500</v>
      </c>
      <c r="N13" s="66"/>
      <c r="O13" s="23">
        <v>0</v>
      </c>
      <c r="P13" s="23">
        <v>0</v>
      </c>
      <c r="Q13" s="23">
        <f>O13-P13+Q12</f>
        <v>0</v>
      </c>
    </row>
    <row r="14" spans="1:17" ht="46.8" customHeight="1" x14ac:dyDescent="0.25">
      <c r="A14" s="14">
        <v>3</v>
      </c>
      <c r="B14" s="24">
        <v>45673</v>
      </c>
      <c r="C14" s="192" t="s">
        <v>792</v>
      </c>
      <c r="D14" s="192"/>
      <c r="E14" s="192"/>
      <c r="F14" s="192"/>
      <c r="G14" s="192"/>
      <c r="H14" s="192"/>
      <c r="I14" s="192"/>
      <c r="J14" s="192"/>
      <c r="K14" s="23">
        <v>0</v>
      </c>
      <c r="L14" s="23">
        <v>49500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F6D90C2E-5508-433B-B9F6-6F61EF1EE16F}"/>
  </hyperlinks>
  <pageMargins left="0" right="0" top="0" bottom="0" header="0" footer="0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543A-2364-4E9E-9FF1-5140646297E4}">
  <sheetPr>
    <tabColor theme="4" tint="0.59999389629810485"/>
  </sheetPr>
  <dimension ref="A1:W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756</v>
      </c>
      <c r="D2" s="2" t="s">
        <v>6</v>
      </c>
      <c r="E2" s="7" t="s">
        <v>757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2265010625</v>
      </c>
      <c r="D4" s="2" t="s">
        <v>7</v>
      </c>
      <c r="E4" s="41"/>
      <c r="F4" s="9"/>
      <c r="G4" s="2" t="s">
        <v>5</v>
      </c>
      <c r="H4" s="6" t="s">
        <v>633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8795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115900</v>
      </c>
      <c r="L8" s="125">
        <f>SUM(L12:L111)</f>
        <v>165900</v>
      </c>
      <c r="M8" s="127">
        <f>K8-L8</f>
        <v>-50000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758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45651</v>
      </c>
      <c r="C13" s="136" t="s">
        <v>759</v>
      </c>
      <c r="D13" s="136"/>
      <c r="E13" s="136"/>
      <c r="F13" s="136"/>
      <c r="G13" s="136"/>
      <c r="H13" s="136"/>
      <c r="I13" s="136"/>
      <c r="J13" s="136"/>
      <c r="K13" s="23">
        <v>80000</v>
      </c>
      <c r="L13" s="23">
        <v>160000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45651</v>
      </c>
      <c r="C14" s="136" t="s">
        <v>760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5900</v>
      </c>
      <c r="M14" s="23">
        <f t="shared" ref="M14:M77" si="0">K14-L14+M13</f>
        <v>-85900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45691</v>
      </c>
      <c r="C15" s="193" t="s">
        <v>627</v>
      </c>
      <c r="D15" s="136"/>
      <c r="E15" s="136"/>
      <c r="F15" s="136"/>
      <c r="G15" s="136"/>
      <c r="H15" s="136"/>
      <c r="I15" s="136"/>
      <c r="J15" s="136"/>
      <c r="K15" s="23">
        <v>5900</v>
      </c>
      <c r="L15" s="23">
        <v>0</v>
      </c>
      <c r="M15" s="23">
        <f t="shared" si="0"/>
        <v>-80000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45730</v>
      </c>
      <c r="C16" s="193" t="s">
        <v>855</v>
      </c>
      <c r="D16" s="136"/>
      <c r="E16" s="136"/>
      <c r="F16" s="136"/>
      <c r="G16" s="136"/>
      <c r="H16" s="136"/>
      <c r="I16" s="136"/>
      <c r="J16" s="136"/>
      <c r="K16" s="23">
        <v>6000</v>
      </c>
      <c r="L16" s="23">
        <v>0</v>
      </c>
      <c r="M16" s="23">
        <f t="shared" si="0"/>
        <v>-74000</v>
      </c>
      <c r="N16" s="66"/>
      <c r="O16" s="23">
        <v>0</v>
      </c>
      <c r="P16" s="23">
        <v>0</v>
      </c>
      <c r="Q16" s="23">
        <f t="shared" si="1"/>
        <v>0</v>
      </c>
    </row>
    <row r="17" spans="1:23" ht="21" customHeight="1" x14ac:dyDescent="0.25">
      <c r="A17" s="14">
        <v>6</v>
      </c>
      <c r="B17" s="24">
        <v>45763</v>
      </c>
      <c r="C17" s="136" t="s">
        <v>906</v>
      </c>
      <c r="D17" s="136"/>
      <c r="E17" s="136"/>
      <c r="F17" s="136"/>
      <c r="G17" s="136"/>
      <c r="H17" s="136"/>
      <c r="I17" s="136"/>
      <c r="J17" s="136"/>
      <c r="K17" s="23">
        <v>6000</v>
      </c>
      <c r="L17" s="23">
        <v>0</v>
      </c>
      <c r="M17" s="23">
        <f t="shared" si="0"/>
        <v>-68000</v>
      </c>
      <c r="N17" s="66"/>
      <c r="O17" s="23">
        <v>0</v>
      </c>
      <c r="P17" s="23">
        <v>0</v>
      </c>
      <c r="Q17" s="23">
        <f t="shared" si="1"/>
        <v>0</v>
      </c>
    </row>
    <row r="18" spans="1:23" ht="21" customHeight="1" x14ac:dyDescent="0.25">
      <c r="A18" s="14">
        <v>7</v>
      </c>
      <c r="B18" s="24">
        <v>45821</v>
      </c>
      <c r="C18" s="136" t="s">
        <v>914</v>
      </c>
      <c r="D18" s="136"/>
      <c r="E18" s="136"/>
      <c r="F18" s="136"/>
      <c r="G18" s="136"/>
      <c r="H18" s="136"/>
      <c r="I18" s="136"/>
      <c r="J18" s="136"/>
      <c r="K18" s="23">
        <v>6000</v>
      </c>
      <c r="L18" s="23">
        <v>0</v>
      </c>
      <c r="M18" s="23">
        <f t="shared" si="0"/>
        <v>-62000</v>
      </c>
      <c r="N18" s="66"/>
      <c r="O18" s="23">
        <v>0</v>
      </c>
      <c r="P18" s="23">
        <v>0</v>
      </c>
      <c r="Q18" s="23">
        <f t="shared" si="1"/>
        <v>0</v>
      </c>
    </row>
    <row r="19" spans="1:23" ht="45" customHeight="1" x14ac:dyDescent="0.25">
      <c r="A19" s="14">
        <v>8</v>
      </c>
      <c r="B19" s="24">
        <v>45851</v>
      </c>
      <c r="C19" s="137" t="s">
        <v>969</v>
      </c>
      <c r="D19" s="137"/>
      <c r="E19" s="137"/>
      <c r="F19" s="137"/>
      <c r="G19" s="137"/>
      <c r="H19" s="137"/>
      <c r="I19" s="137"/>
      <c r="J19" s="137"/>
      <c r="K19" s="1">
        <v>0</v>
      </c>
      <c r="L19" s="23">
        <v>0</v>
      </c>
      <c r="M19" s="23">
        <f t="shared" si="0"/>
        <v>-62000</v>
      </c>
      <c r="N19" s="66"/>
      <c r="O19" s="23">
        <v>0</v>
      </c>
      <c r="P19" s="23">
        <v>0</v>
      </c>
      <c r="Q19" s="23">
        <f t="shared" si="1"/>
        <v>0</v>
      </c>
      <c r="W19" s="23"/>
    </row>
    <row r="20" spans="1:23" ht="21" customHeight="1" x14ac:dyDescent="0.25">
      <c r="A20" s="14">
        <v>9</v>
      </c>
      <c r="B20" s="24">
        <v>45907</v>
      </c>
      <c r="C20" s="136" t="s">
        <v>1021</v>
      </c>
      <c r="D20" s="136"/>
      <c r="E20" s="136"/>
      <c r="F20" s="136"/>
      <c r="G20" s="136"/>
      <c r="H20" s="136"/>
      <c r="I20" s="136"/>
      <c r="J20" s="136"/>
      <c r="K20" s="23">
        <v>6000</v>
      </c>
      <c r="L20" s="23">
        <v>0</v>
      </c>
      <c r="M20" s="23">
        <f>K20-L20+M18</f>
        <v>-56000</v>
      </c>
      <c r="N20" s="66"/>
      <c r="O20" s="23">
        <v>0</v>
      </c>
      <c r="P20" s="23">
        <v>0</v>
      </c>
      <c r="Q20" s="23">
        <f t="shared" si="1"/>
        <v>0</v>
      </c>
    </row>
    <row r="21" spans="1:23" ht="21" customHeight="1" x14ac:dyDescent="0.25">
      <c r="A21" s="14">
        <v>10</v>
      </c>
      <c r="B21" s="24">
        <v>45955</v>
      </c>
      <c r="C21" s="136" t="s">
        <v>1066</v>
      </c>
      <c r="D21" s="136"/>
      <c r="E21" s="136"/>
      <c r="F21" s="136"/>
      <c r="G21" s="136"/>
      <c r="H21" s="136"/>
      <c r="I21" s="136"/>
      <c r="J21" s="136"/>
      <c r="K21" s="23">
        <v>6000</v>
      </c>
      <c r="L21" s="23">
        <v>0</v>
      </c>
      <c r="M21" s="23">
        <f t="shared" si="0"/>
        <v>-50000</v>
      </c>
      <c r="N21" s="66"/>
      <c r="O21" s="23">
        <v>0</v>
      </c>
      <c r="P21" s="23">
        <v>0</v>
      </c>
      <c r="Q21" s="23">
        <f t="shared" si="1"/>
        <v>0</v>
      </c>
    </row>
    <row r="22" spans="1:23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-50000</v>
      </c>
      <c r="N22" s="66"/>
      <c r="O22" s="23">
        <v>0</v>
      </c>
      <c r="P22" s="23">
        <v>0</v>
      </c>
      <c r="Q22" s="23">
        <f t="shared" si="1"/>
        <v>0</v>
      </c>
    </row>
    <row r="23" spans="1:23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-50000</v>
      </c>
      <c r="N23" s="66"/>
      <c r="O23" s="23">
        <v>0</v>
      </c>
      <c r="P23" s="23">
        <v>0</v>
      </c>
      <c r="Q23" s="23">
        <f t="shared" si="1"/>
        <v>0</v>
      </c>
    </row>
    <row r="24" spans="1:23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-50000</v>
      </c>
      <c r="N24" s="66"/>
      <c r="O24" s="23">
        <v>0</v>
      </c>
      <c r="P24" s="23">
        <v>0</v>
      </c>
      <c r="Q24" s="23">
        <f t="shared" si="1"/>
        <v>0</v>
      </c>
    </row>
    <row r="25" spans="1:23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-50000</v>
      </c>
      <c r="N25" s="66"/>
      <c r="O25" s="23">
        <v>0</v>
      </c>
      <c r="P25" s="23">
        <v>0</v>
      </c>
      <c r="Q25" s="23">
        <f t="shared" si="1"/>
        <v>0</v>
      </c>
    </row>
    <row r="26" spans="1:23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-50000</v>
      </c>
      <c r="N26" s="66"/>
      <c r="O26" s="23">
        <v>0</v>
      </c>
      <c r="P26" s="23">
        <v>0</v>
      </c>
      <c r="Q26" s="23">
        <f t="shared" si="1"/>
        <v>0</v>
      </c>
    </row>
    <row r="27" spans="1:23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-50000</v>
      </c>
      <c r="N27" s="66"/>
      <c r="O27" s="23">
        <v>0</v>
      </c>
      <c r="P27" s="23">
        <v>0</v>
      </c>
      <c r="Q27" s="23">
        <f t="shared" si="1"/>
        <v>0</v>
      </c>
    </row>
    <row r="28" spans="1:23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-50000</v>
      </c>
      <c r="N28" s="66"/>
      <c r="O28" s="23">
        <v>0</v>
      </c>
      <c r="P28" s="23">
        <v>0</v>
      </c>
      <c r="Q28" s="23">
        <f t="shared" si="1"/>
        <v>0</v>
      </c>
    </row>
    <row r="29" spans="1:23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-50000</v>
      </c>
      <c r="N29" s="66"/>
      <c r="O29" s="23">
        <v>0</v>
      </c>
      <c r="P29" s="23">
        <v>0</v>
      </c>
      <c r="Q29" s="23">
        <f t="shared" si="1"/>
        <v>0</v>
      </c>
    </row>
    <row r="30" spans="1:23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-50000</v>
      </c>
      <c r="N30" s="66"/>
      <c r="O30" s="23">
        <v>0</v>
      </c>
      <c r="P30" s="23">
        <v>0</v>
      </c>
      <c r="Q30" s="23">
        <f t="shared" si="1"/>
        <v>0</v>
      </c>
    </row>
    <row r="31" spans="1:23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-50000</v>
      </c>
      <c r="N31" s="66"/>
      <c r="O31" s="23">
        <v>0</v>
      </c>
      <c r="P31" s="23">
        <v>0</v>
      </c>
      <c r="Q31" s="23">
        <f t="shared" si="1"/>
        <v>0</v>
      </c>
    </row>
    <row r="32" spans="1:23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-50000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-50000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-50000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-50000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-50000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-50000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-50000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-50000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-50000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-50000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-50000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-50000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-50000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-50000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-50000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-50000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-50000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-50000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-50000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-50000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-50000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-50000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-50000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-50000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-50000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-50000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-50000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-50000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-50000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-50000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-50000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-50000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-50000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-50000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-50000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-50000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-50000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-50000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-50000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-50000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-50000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-50000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-50000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-50000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-50000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-50000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-50000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-50000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-50000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-50000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-50000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-50000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-50000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-50000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-50000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-50000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-50000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-50000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-50000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-50000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-50000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-50000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-50000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-50000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-50000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-50000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-50000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-50000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-50000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-50000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-50000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-50000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-50000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-50000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-50000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-50000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-50000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-50000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-50000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-50000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AEE0D032-22D6-4D50-A03B-7CA50073117F}"/>
  </hyperlinks>
  <pageMargins left="0" right="0" top="0" bottom="0" header="0" footer="0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4323-E1CF-4BE8-8522-E5A3DC10E962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79687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775</v>
      </c>
      <c r="D2" s="2" t="s">
        <v>6</v>
      </c>
      <c r="E2" s="7" t="s">
        <v>776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231025913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3547</v>
      </c>
      <c r="D6" s="2" t="s">
        <v>8</v>
      </c>
      <c r="E6" s="26">
        <v>350</v>
      </c>
      <c r="F6" s="9"/>
      <c r="G6" s="4" t="s">
        <v>14</v>
      </c>
      <c r="H6" s="41">
        <v>45870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220000</v>
      </c>
      <c r="L8" s="125">
        <f>SUM(L12:L111)</f>
        <v>230100</v>
      </c>
      <c r="M8" s="127">
        <f>K8-L8</f>
        <v>-10100</v>
      </c>
      <c r="N8" s="66"/>
      <c r="O8" s="143">
        <f>SUM(O12:O111)</f>
        <v>0</v>
      </c>
      <c r="P8" s="143">
        <f>SUM(P12:P111)</f>
        <v>1050</v>
      </c>
      <c r="Q8" s="143">
        <f>O8-P8</f>
        <v>-1050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45666</v>
      </c>
      <c r="C13" s="136" t="s">
        <v>777</v>
      </c>
      <c r="D13" s="136"/>
      <c r="E13" s="136"/>
      <c r="F13" s="136"/>
      <c r="G13" s="136"/>
      <c r="H13" s="136"/>
      <c r="I13" s="136"/>
      <c r="J13" s="136"/>
      <c r="K13" s="23">
        <v>150000</v>
      </c>
      <c r="L13" s="23">
        <v>230000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45727</v>
      </c>
      <c r="C14" s="136" t="s">
        <v>904</v>
      </c>
      <c r="D14" s="136"/>
      <c r="E14" s="136"/>
      <c r="F14" s="136"/>
      <c r="G14" s="136"/>
      <c r="H14" s="136"/>
      <c r="I14" s="136"/>
      <c r="J14" s="136"/>
      <c r="K14" s="23">
        <v>10000</v>
      </c>
      <c r="L14" s="23">
        <v>0</v>
      </c>
      <c r="M14" s="23">
        <f t="shared" ref="M14:M77" si="0">K14-L14+M13</f>
        <v>-70000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45757</v>
      </c>
      <c r="C15" s="136" t="s">
        <v>905</v>
      </c>
      <c r="D15" s="136"/>
      <c r="E15" s="136"/>
      <c r="F15" s="136"/>
      <c r="G15" s="136"/>
      <c r="H15" s="136"/>
      <c r="I15" s="136"/>
      <c r="J15" s="136"/>
      <c r="K15" s="23">
        <v>10000</v>
      </c>
      <c r="L15" s="23">
        <v>0</v>
      </c>
      <c r="M15" s="23">
        <f t="shared" si="0"/>
        <v>-60000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45803</v>
      </c>
      <c r="C16" s="136" t="s">
        <v>905</v>
      </c>
      <c r="D16" s="136"/>
      <c r="E16" s="136"/>
      <c r="F16" s="136"/>
      <c r="G16" s="136"/>
      <c r="H16" s="136"/>
      <c r="I16" s="136"/>
      <c r="J16" s="136"/>
      <c r="K16" s="23">
        <v>20000</v>
      </c>
      <c r="L16" s="23">
        <v>0</v>
      </c>
      <c r="M16" s="23">
        <f t="shared" si="0"/>
        <v>-40000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45839</v>
      </c>
      <c r="C17" s="136" t="s">
        <v>1052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-40000</v>
      </c>
      <c r="N17" s="66"/>
      <c r="O17" s="23">
        <v>0</v>
      </c>
      <c r="P17" s="23">
        <f>350*3</f>
        <v>1050</v>
      </c>
      <c r="Q17" s="23">
        <f t="shared" si="1"/>
        <v>-1050</v>
      </c>
    </row>
    <row r="18" spans="1:17" ht="21" customHeight="1" x14ac:dyDescent="0.25">
      <c r="A18" s="14">
        <v>7</v>
      </c>
      <c r="B18" s="24">
        <v>45846</v>
      </c>
      <c r="C18" s="136" t="s">
        <v>939</v>
      </c>
      <c r="D18" s="136"/>
      <c r="E18" s="136"/>
      <c r="F18" s="136"/>
      <c r="G18" s="136"/>
      <c r="H18" s="136"/>
      <c r="I18" s="136"/>
      <c r="J18" s="136"/>
      <c r="K18" s="23">
        <v>15000</v>
      </c>
      <c r="L18" s="23">
        <v>0</v>
      </c>
      <c r="M18" s="23">
        <f t="shared" si="0"/>
        <v>-25000</v>
      </c>
      <c r="N18" s="66"/>
      <c r="O18" s="23">
        <v>0</v>
      </c>
      <c r="P18" s="23">
        <v>0</v>
      </c>
      <c r="Q18" s="23">
        <f t="shared" si="1"/>
        <v>-1050</v>
      </c>
    </row>
    <row r="19" spans="1:17" ht="21" customHeight="1" x14ac:dyDescent="0.25">
      <c r="A19" s="14">
        <v>8</v>
      </c>
      <c r="B19" s="24">
        <v>45901</v>
      </c>
      <c r="C19" s="136" t="s">
        <v>989</v>
      </c>
      <c r="D19" s="136"/>
      <c r="E19" s="136"/>
      <c r="F19" s="136"/>
      <c r="G19" s="136"/>
      <c r="H19" s="136"/>
      <c r="I19" s="136"/>
      <c r="J19" s="136"/>
      <c r="K19" s="23">
        <v>10000</v>
      </c>
      <c r="L19" s="23">
        <v>0</v>
      </c>
      <c r="M19" s="23">
        <f t="shared" si="0"/>
        <v>-15000</v>
      </c>
      <c r="N19" s="66"/>
      <c r="O19" s="23">
        <v>0</v>
      </c>
      <c r="P19" s="23">
        <v>0</v>
      </c>
      <c r="Q19" s="23">
        <f t="shared" si="1"/>
        <v>-1050</v>
      </c>
    </row>
    <row r="20" spans="1:17" ht="21" customHeight="1" x14ac:dyDescent="0.25">
      <c r="A20" s="14">
        <v>9</v>
      </c>
      <c r="B20" s="24">
        <v>45907</v>
      </c>
      <c r="C20" s="136" t="s">
        <v>989</v>
      </c>
      <c r="D20" s="136"/>
      <c r="E20" s="136"/>
      <c r="F20" s="136"/>
      <c r="G20" s="136"/>
      <c r="H20" s="136"/>
      <c r="I20" s="136"/>
      <c r="J20" s="136"/>
      <c r="K20" s="23">
        <v>5000</v>
      </c>
      <c r="L20" s="23">
        <v>0</v>
      </c>
      <c r="M20" s="23">
        <f t="shared" si="0"/>
        <v>-10000</v>
      </c>
      <c r="N20" s="66"/>
      <c r="O20" s="23">
        <v>0</v>
      </c>
      <c r="P20" s="23">
        <v>0</v>
      </c>
      <c r="Q20" s="23">
        <f t="shared" si="1"/>
        <v>-1050</v>
      </c>
    </row>
    <row r="21" spans="1:17" ht="21" customHeight="1" x14ac:dyDescent="0.25">
      <c r="A21" s="14">
        <v>10</v>
      </c>
      <c r="B21" s="24">
        <v>45951</v>
      </c>
      <c r="C21" s="136" t="s">
        <v>1051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100</v>
      </c>
      <c r="M21" s="23">
        <f t="shared" si="0"/>
        <v>-10100</v>
      </c>
      <c r="N21" s="66"/>
      <c r="O21" s="23">
        <v>0</v>
      </c>
      <c r="P21" s="23">
        <v>0</v>
      </c>
      <c r="Q21" s="23">
        <f t="shared" si="1"/>
        <v>-1050</v>
      </c>
    </row>
    <row r="22" spans="1:17" ht="32.4" customHeight="1" x14ac:dyDescent="0.25">
      <c r="A22" s="14">
        <v>11</v>
      </c>
      <c r="B22" s="24">
        <v>45951</v>
      </c>
      <c r="C22" s="201" t="s">
        <v>1053</v>
      </c>
      <c r="D22" s="201"/>
      <c r="E22" s="201"/>
      <c r="F22" s="201"/>
      <c r="G22" s="201"/>
      <c r="H22" s="201"/>
      <c r="I22" s="201"/>
      <c r="J22" s="201"/>
      <c r="K22" s="23">
        <v>0</v>
      </c>
      <c r="L22" s="23">
        <v>0</v>
      </c>
      <c r="M22" s="23">
        <f t="shared" si="0"/>
        <v>-10100</v>
      </c>
      <c r="N22" s="66"/>
      <c r="O22" s="23">
        <v>0</v>
      </c>
      <c r="P22" s="23">
        <v>0</v>
      </c>
      <c r="Q22" s="23">
        <f t="shared" si="1"/>
        <v>-1050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-10100</v>
      </c>
      <c r="N23" s="66"/>
      <c r="O23" s="23">
        <v>0</v>
      </c>
      <c r="P23" s="23">
        <v>0</v>
      </c>
      <c r="Q23" s="23">
        <f t="shared" si="1"/>
        <v>-1050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-10100</v>
      </c>
      <c r="N24" s="66"/>
      <c r="O24" s="23">
        <v>0</v>
      </c>
      <c r="P24" s="23">
        <v>0</v>
      </c>
      <c r="Q24" s="23">
        <f t="shared" si="1"/>
        <v>-1050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-10100</v>
      </c>
      <c r="N25" s="66"/>
      <c r="O25" s="23">
        <v>0</v>
      </c>
      <c r="P25" s="23">
        <v>0</v>
      </c>
      <c r="Q25" s="23">
        <f t="shared" si="1"/>
        <v>-1050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-10100</v>
      </c>
      <c r="N26" s="66"/>
      <c r="O26" s="23">
        <v>0</v>
      </c>
      <c r="P26" s="23">
        <v>0</v>
      </c>
      <c r="Q26" s="23">
        <f t="shared" si="1"/>
        <v>-1050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-10100</v>
      </c>
      <c r="N27" s="66"/>
      <c r="O27" s="23">
        <v>0</v>
      </c>
      <c r="P27" s="23">
        <v>0</v>
      </c>
      <c r="Q27" s="23">
        <f t="shared" si="1"/>
        <v>-1050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-10100</v>
      </c>
      <c r="N28" s="66"/>
      <c r="O28" s="23">
        <v>0</v>
      </c>
      <c r="P28" s="23">
        <v>0</v>
      </c>
      <c r="Q28" s="23">
        <f t="shared" si="1"/>
        <v>-1050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-10100</v>
      </c>
      <c r="N29" s="66"/>
      <c r="O29" s="23">
        <v>0</v>
      </c>
      <c r="P29" s="23">
        <v>0</v>
      </c>
      <c r="Q29" s="23">
        <f t="shared" si="1"/>
        <v>-1050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-10100</v>
      </c>
      <c r="N30" s="66"/>
      <c r="O30" s="23">
        <v>0</v>
      </c>
      <c r="P30" s="23">
        <v>0</v>
      </c>
      <c r="Q30" s="23">
        <f t="shared" si="1"/>
        <v>-1050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-10100</v>
      </c>
      <c r="N31" s="66"/>
      <c r="O31" s="23">
        <v>0</v>
      </c>
      <c r="P31" s="23">
        <v>0</v>
      </c>
      <c r="Q31" s="23">
        <f t="shared" si="1"/>
        <v>-1050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-10100</v>
      </c>
      <c r="N32" s="66"/>
      <c r="O32" s="23">
        <v>0</v>
      </c>
      <c r="P32" s="23">
        <v>0</v>
      </c>
      <c r="Q32" s="23">
        <f t="shared" si="1"/>
        <v>-1050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-10100</v>
      </c>
      <c r="N33" s="66"/>
      <c r="O33" s="23">
        <v>0</v>
      </c>
      <c r="P33" s="23">
        <v>0</v>
      </c>
      <c r="Q33" s="23">
        <f t="shared" si="1"/>
        <v>-1050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-10100</v>
      </c>
      <c r="N34" s="66"/>
      <c r="O34" s="23">
        <v>0</v>
      </c>
      <c r="P34" s="23">
        <v>0</v>
      </c>
      <c r="Q34" s="23">
        <f t="shared" si="1"/>
        <v>-1050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-10100</v>
      </c>
      <c r="N35" s="66"/>
      <c r="O35" s="23">
        <v>0</v>
      </c>
      <c r="P35" s="23">
        <v>0</v>
      </c>
      <c r="Q35" s="23">
        <f t="shared" si="1"/>
        <v>-1050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-10100</v>
      </c>
      <c r="N36" s="66"/>
      <c r="O36" s="23">
        <v>0</v>
      </c>
      <c r="P36" s="23">
        <v>0</v>
      </c>
      <c r="Q36" s="23">
        <f t="shared" si="1"/>
        <v>-1050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-10100</v>
      </c>
      <c r="N37" s="66"/>
      <c r="O37" s="23">
        <v>0</v>
      </c>
      <c r="P37" s="23">
        <v>0</v>
      </c>
      <c r="Q37" s="23">
        <f t="shared" si="1"/>
        <v>-1050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-10100</v>
      </c>
      <c r="N38" s="66"/>
      <c r="O38" s="23">
        <v>0</v>
      </c>
      <c r="P38" s="23">
        <v>0</v>
      </c>
      <c r="Q38" s="23">
        <f t="shared" si="1"/>
        <v>-1050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-10100</v>
      </c>
      <c r="N39" s="66"/>
      <c r="O39" s="23">
        <v>0</v>
      </c>
      <c r="P39" s="23">
        <v>0</v>
      </c>
      <c r="Q39" s="23">
        <f t="shared" si="1"/>
        <v>-1050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-10100</v>
      </c>
      <c r="N40" s="66"/>
      <c r="O40" s="23">
        <v>0</v>
      </c>
      <c r="P40" s="23">
        <v>0</v>
      </c>
      <c r="Q40" s="23">
        <f t="shared" si="1"/>
        <v>-1050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-10100</v>
      </c>
      <c r="N41" s="66"/>
      <c r="O41" s="23">
        <v>0</v>
      </c>
      <c r="P41" s="23">
        <v>0</v>
      </c>
      <c r="Q41" s="23">
        <f t="shared" si="1"/>
        <v>-1050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-10100</v>
      </c>
      <c r="N42" s="66"/>
      <c r="O42" s="23">
        <v>0</v>
      </c>
      <c r="P42" s="23">
        <v>0</v>
      </c>
      <c r="Q42" s="23">
        <f t="shared" si="1"/>
        <v>-1050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-10100</v>
      </c>
      <c r="N43" s="66"/>
      <c r="O43" s="23">
        <v>0</v>
      </c>
      <c r="P43" s="23">
        <v>0</v>
      </c>
      <c r="Q43" s="23">
        <f t="shared" si="1"/>
        <v>-1050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-10100</v>
      </c>
      <c r="N44" s="66"/>
      <c r="O44" s="23">
        <v>0</v>
      </c>
      <c r="P44" s="23">
        <v>0</v>
      </c>
      <c r="Q44" s="23">
        <f t="shared" si="1"/>
        <v>-1050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-10100</v>
      </c>
      <c r="N45" s="66"/>
      <c r="O45" s="23">
        <v>0</v>
      </c>
      <c r="P45" s="23">
        <v>0</v>
      </c>
      <c r="Q45" s="23">
        <f t="shared" si="1"/>
        <v>-1050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-10100</v>
      </c>
      <c r="N46" s="66"/>
      <c r="O46" s="23">
        <v>0</v>
      </c>
      <c r="P46" s="23">
        <v>0</v>
      </c>
      <c r="Q46" s="23">
        <f t="shared" si="1"/>
        <v>-1050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-10100</v>
      </c>
      <c r="N47" s="66"/>
      <c r="O47" s="23">
        <v>0</v>
      </c>
      <c r="P47" s="23">
        <v>0</v>
      </c>
      <c r="Q47" s="23">
        <f t="shared" si="1"/>
        <v>-1050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-10100</v>
      </c>
      <c r="N48" s="66"/>
      <c r="O48" s="23">
        <v>0</v>
      </c>
      <c r="P48" s="23">
        <v>0</v>
      </c>
      <c r="Q48" s="23">
        <f t="shared" si="1"/>
        <v>-1050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-10100</v>
      </c>
      <c r="N49" s="66"/>
      <c r="O49" s="23">
        <v>0</v>
      </c>
      <c r="P49" s="23">
        <v>0</v>
      </c>
      <c r="Q49" s="23">
        <f t="shared" si="1"/>
        <v>-1050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-10100</v>
      </c>
      <c r="N50" s="66"/>
      <c r="O50" s="23">
        <v>0</v>
      </c>
      <c r="P50" s="23">
        <v>0</v>
      </c>
      <c r="Q50" s="23">
        <f t="shared" si="1"/>
        <v>-1050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-10100</v>
      </c>
      <c r="N51" s="66"/>
      <c r="O51" s="23">
        <v>0</v>
      </c>
      <c r="P51" s="23">
        <v>0</v>
      </c>
      <c r="Q51" s="23">
        <f t="shared" si="1"/>
        <v>-1050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-10100</v>
      </c>
      <c r="N52" s="66"/>
      <c r="O52" s="23">
        <v>0</v>
      </c>
      <c r="P52" s="23">
        <v>0</v>
      </c>
      <c r="Q52" s="23">
        <f t="shared" si="1"/>
        <v>-1050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-10100</v>
      </c>
      <c r="N53" s="66"/>
      <c r="O53" s="23">
        <v>0</v>
      </c>
      <c r="P53" s="23">
        <v>0</v>
      </c>
      <c r="Q53" s="23">
        <f t="shared" si="1"/>
        <v>-1050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-10100</v>
      </c>
      <c r="N54" s="66"/>
      <c r="O54" s="23">
        <v>0</v>
      </c>
      <c r="P54" s="23">
        <v>0</v>
      </c>
      <c r="Q54" s="23">
        <f t="shared" si="1"/>
        <v>-1050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-10100</v>
      </c>
      <c r="N55" s="66"/>
      <c r="O55" s="23">
        <v>0</v>
      </c>
      <c r="P55" s="23">
        <v>0</v>
      </c>
      <c r="Q55" s="23">
        <f t="shared" si="1"/>
        <v>-1050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-10100</v>
      </c>
      <c r="N56" s="66"/>
      <c r="O56" s="23">
        <v>0</v>
      </c>
      <c r="P56" s="23">
        <v>0</v>
      </c>
      <c r="Q56" s="23">
        <f t="shared" si="1"/>
        <v>-1050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-10100</v>
      </c>
      <c r="N57" s="66"/>
      <c r="O57" s="23">
        <v>0</v>
      </c>
      <c r="P57" s="23">
        <v>0</v>
      </c>
      <c r="Q57" s="23">
        <f t="shared" si="1"/>
        <v>-1050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-10100</v>
      </c>
      <c r="N58" s="66"/>
      <c r="O58" s="23">
        <v>0</v>
      </c>
      <c r="P58" s="23">
        <v>0</v>
      </c>
      <c r="Q58" s="23">
        <f t="shared" si="1"/>
        <v>-1050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-10100</v>
      </c>
      <c r="N59" s="66"/>
      <c r="O59" s="23">
        <v>0</v>
      </c>
      <c r="P59" s="23">
        <v>0</v>
      </c>
      <c r="Q59" s="23">
        <f t="shared" si="1"/>
        <v>-1050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-10100</v>
      </c>
      <c r="N60" s="66"/>
      <c r="O60" s="23">
        <v>0</v>
      </c>
      <c r="P60" s="23">
        <v>0</v>
      </c>
      <c r="Q60" s="23">
        <f t="shared" si="1"/>
        <v>-1050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-10100</v>
      </c>
      <c r="N61" s="66"/>
      <c r="O61" s="23">
        <v>0</v>
      </c>
      <c r="P61" s="23">
        <v>0</v>
      </c>
      <c r="Q61" s="23">
        <f t="shared" si="1"/>
        <v>-1050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-10100</v>
      </c>
      <c r="N62" s="66"/>
      <c r="O62" s="23">
        <v>0</v>
      </c>
      <c r="P62" s="23">
        <v>0</v>
      </c>
      <c r="Q62" s="23">
        <f t="shared" si="1"/>
        <v>-1050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-10100</v>
      </c>
      <c r="N63" s="66"/>
      <c r="O63" s="23">
        <v>0</v>
      </c>
      <c r="P63" s="23">
        <v>0</v>
      </c>
      <c r="Q63" s="23">
        <f t="shared" si="1"/>
        <v>-1050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-10100</v>
      </c>
      <c r="N64" s="66"/>
      <c r="O64" s="23">
        <v>0</v>
      </c>
      <c r="P64" s="23">
        <v>0</v>
      </c>
      <c r="Q64" s="23">
        <f t="shared" si="1"/>
        <v>-1050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-10100</v>
      </c>
      <c r="N65" s="66"/>
      <c r="O65" s="23">
        <v>0</v>
      </c>
      <c r="P65" s="23">
        <v>0</v>
      </c>
      <c r="Q65" s="23">
        <f t="shared" si="1"/>
        <v>-1050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-10100</v>
      </c>
      <c r="N66" s="66"/>
      <c r="O66" s="23">
        <v>0</v>
      </c>
      <c r="P66" s="23">
        <v>0</v>
      </c>
      <c r="Q66" s="23">
        <f t="shared" si="1"/>
        <v>-1050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-10100</v>
      </c>
      <c r="N67" s="66"/>
      <c r="O67" s="23">
        <v>0</v>
      </c>
      <c r="P67" s="23">
        <v>0</v>
      </c>
      <c r="Q67" s="23">
        <f t="shared" si="1"/>
        <v>-1050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-10100</v>
      </c>
      <c r="N68" s="66"/>
      <c r="O68" s="23">
        <v>0</v>
      </c>
      <c r="P68" s="23">
        <v>0</v>
      </c>
      <c r="Q68" s="23">
        <f t="shared" si="1"/>
        <v>-1050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-10100</v>
      </c>
      <c r="N69" s="66"/>
      <c r="O69" s="23">
        <v>0</v>
      </c>
      <c r="P69" s="23">
        <v>0</v>
      </c>
      <c r="Q69" s="23">
        <f t="shared" si="1"/>
        <v>-1050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-10100</v>
      </c>
      <c r="N70" s="66"/>
      <c r="O70" s="23">
        <v>0</v>
      </c>
      <c r="P70" s="23">
        <v>0</v>
      </c>
      <c r="Q70" s="23">
        <f t="shared" si="1"/>
        <v>-1050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-10100</v>
      </c>
      <c r="N71" s="66"/>
      <c r="O71" s="23">
        <v>0</v>
      </c>
      <c r="P71" s="23">
        <v>0</v>
      </c>
      <c r="Q71" s="23">
        <f t="shared" si="1"/>
        <v>-1050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-10100</v>
      </c>
      <c r="N72" s="66"/>
      <c r="O72" s="23">
        <v>0</v>
      </c>
      <c r="P72" s="23">
        <v>0</v>
      </c>
      <c r="Q72" s="23">
        <f t="shared" si="1"/>
        <v>-1050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-10100</v>
      </c>
      <c r="N73" s="66"/>
      <c r="O73" s="23">
        <v>0</v>
      </c>
      <c r="P73" s="23">
        <v>0</v>
      </c>
      <c r="Q73" s="23">
        <f t="shared" si="1"/>
        <v>-1050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-10100</v>
      </c>
      <c r="N74" s="66"/>
      <c r="O74" s="23">
        <v>0</v>
      </c>
      <c r="P74" s="23">
        <v>0</v>
      </c>
      <c r="Q74" s="23">
        <f t="shared" si="1"/>
        <v>-1050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-10100</v>
      </c>
      <c r="N75" s="66"/>
      <c r="O75" s="23">
        <v>0</v>
      </c>
      <c r="P75" s="23">
        <v>0</v>
      </c>
      <c r="Q75" s="23">
        <f t="shared" si="1"/>
        <v>-1050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-10100</v>
      </c>
      <c r="N76" s="66"/>
      <c r="O76" s="23">
        <v>0</v>
      </c>
      <c r="P76" s="23">
        <v>0</v>
      </c>
      <c r="Q76" s="23">
        <f t="shared" si="1"/>
        <v>-1050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-10100</v>
      </c>
      <c r="N77" s="66"/>
      <c r="O77" s="23">
        <v>0</v>
      </c>
      <c r="P77" s="23">
        <v>0</v>
      </c>
      <c r="Q77" s="23">
        <f t="shared" si="1"/>
        <v>-1050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-10100</v>
      </c>
      <c r="N78" s="66"/>
      <c r="O78" s="23">
        <v>0</v>
      </c>
      <c r="P78" s="23">
        <v>0</v>
      </c>
      <c r="Q78" s="23">
        <f t="shared" ref="Q78:Q111" si="3">O78-P78+Q77</f>
        <v>-1050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-10100</v>
      </c>
      <c r="N79" s="66"/>
      <c r="O79" s="23">
        <v>0</v>
      </c>
      <c r="P79" s="23">
        <v>0</v>
      </c>
      <c r="Q79" s="23">
        <f t="shared" si="3"/>
        <v>-1050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-10100</v>
      </c>
      <c r="N80" s="66"/>
      <c r="O80" s="23">
        <v>0</v>
      </c>
      <c r="P80" s="23">
        <v>0</v>
      </c>
      <c r="Q80" s="23">
        <f t="shared" si="3"/>
        <v>-1050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-10100</v>
      </c>
      <c r="N81" s="66"/>
      <c r="O81" s="23">
        <v>0</v>
      </c>
      <c r="P81" s="23">
        <v>0</v>
      </c>
      <c r="Q81" s="23">
        <f t="shared" si="3"/>
        <v>-1050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-10100</v>
      </c>
      <c r="N82" s="66"/>
      <c r="O82" s="23">
        <v>0</v>
      </c>
      <c r="P82" s="23">
        <v>0</v>
      </c>
      <c r="Q82" s="23">
        <f t="shared" si="3"/>
        <v>-1050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-10100</v>
      </c>
      <c r="N83" s="66"/>
      <c r="O83" s="23">
        <v>0</v>
      </c>
      <c r="P83" s="23">
        <v>0</v>
      </c>
      <c r="Q83" s="23">
        <f t="shared" si="3"/>
        <v>-1050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-10100</v>
      </c>
      <c r="N84" s="66"/>
      <c r="O84" s="23">
        <v>0</v>
      </c>
      <c r="P84" s="23">
        <v>0</v>
      </c>
      <c r="Q84" s="23">
        <f t="shared" si="3"/>
        <v>-1050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-10100</v>
      </c>
      <c r="N85" s="66"/>
      <c r="O85" s="23">
        <v>0</v>
      </c>
      <c r="P85" s="23">
        <v>0</v>
      </c>
      <c r="Q85" s="23">
        <f t="shared" si="3"/>
        <v>-1050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-10100</v>
      </c>
      <c r="N86" s="66"/>
      <c r="O86" s="23">
        <v>0</v>
      </c>
      <c r="P86" s="23">
        <v>0</v>
      </c>
      <c r="Q86" s="23">
        <f t="shared" si="3"/>
        <v>-1050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-10100</v>
      </c>
      <c r="N87" s="66"/>
      <c r="O87" s="23">
        <v>0</v>
      </c>
      <c r="P87" s="23">
        <v>0</v>
      </c>
      <c r="Q87" s="23">
        <f t="shared" si="3"/>
        <v>-1050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-10100</v>
      </c>
      <c r="N88" s="66"/>
      <c r="O88" s="23">
        <v>0</v>
      </c>
      <c r="P88" s="23">
        <v>0</v>
      </c>
      <c r="Q88" s="23">
        <f t="shared" si="3"/>
        <v>-1050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-10100</v>
      </c>
      <c r="N89" s="66"/>
      <c r="O89" s="23">
        <v>0</v>
      </c>
      <c r="P89" s="23">
        <v>0</v>
      </c>
      <c r="Q89" s="23">
        <f t="shared" si="3"/>
        <v>-1050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-10100</v>
      </c>
      <c r="N90" s="66"/>
      <c r="O90" s="23">
        <v>0</v>
      </c>
      <c r="P90" s="23">
        <v>0</v>
      </c>
      <c r="Q90" s="23">
        <f t="shared" si="3"/>
        <v>-1050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-10100</v>
      </c>
      <c r="N91" s="66"/>
      <c r="O91" s="23">
        <v>0</v>
      </c>
      <c r="P91" s="23">
        <v>0</v>
      </c>
      <c r="Q91" s="23">
        <f t="shared" si="3"/>
        <v>-1050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-10100</v>
      </c>
      <c r="N92" s="66"/>
      <c r="O92" s="23">
        <v>0</v>
      </c>
      <c r="P92" s="23">
        <v>0</v>
      </c>
      <c r="Q92" s="23">
        <f t="shared" si="3"/>
        <v>-1050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-10100</v>
      </c>
      <c r="N93" s="66"/>
      <c r="O93" s="23">
        <v>0</v>
      </c>
      <c r="P93" s="23">
        <v>0</v>
      </c>
      <c r="Q93" s="23">
        <f t="shared" si="3"/>
        <v>-1050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-10100</v>
      </c>
      <c r="N94" s="66"/>
      <c r="O94" s="23">
        <v>0</v>
      </c>
      <c r="P94" s="23">
        <v>0</v>
      </c>
      <c r="Q94" s="23">
        <f t="shared" si="3"/>
        <v>-1050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-10100</v>
      </c>
      <c r="N95" s="66"/>
      <c r="O95" s="23">
        <v>0</v>
      </c>
      <c r="P95" s="23">
        <v>0</v>
      </c>
      <c r="Q95" s="23">
        <f t="shared" si="3"/>
        <v>-1050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-10100</v>
      </c>
      <c r="N96" s="66"/>
      <c r="O96" s="23">
        <v>0</v>
      </c>
      <c r="P96" s="23">
        <v>0</v>
      </c>
      <c r="Q96" s="23">
        <f t="shared" si="3"/>
        <v>-1050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-10100</v>
      </c>
      <c r="N97" s="66"/>
      <c r="O97" s="23">
        <v>0</v>
      </c>
      <c r="P97" s="23">
        <v>0</v>
      </c>
      <c r="Q97" s="23">
        <f t="shared" si="3"/>
        <v>-1050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-10100</v>
      </c>
      <c r="N98" s="66"/>
      <c r="O98" s="23">
        <v>0</v>
      </c>
      <c r="P98" s="23">
        <v>0</v>
      </c>
      <c r="Q98" s="23">
        <f t="shared" si="3"/>
        <v>-1050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-10100</v>
      </c>
      <c r="N99" s="66"/>
      <c r="O99" s="23">
        <v>0</v>
      </c>
      <c r="P99" s="23">
        <v>0</v>
      </c>
      <c r="Q99" s="23">
        <f t="shared" si="3"/>
        <v>-1050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-10100</v>
      </c>
      <c r="N100" s="66"/>
      <c r="O100" s="23">
        <v>0</v>
      </c>
      <c r="P100" s="23">
        <v>0</v>
      </c>
      <c r="Q100" s="23">
        <f t="shared" si="3"/>
        <v>-1050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-10100</v>
      </c>
      <c r="N101" s="66"/>
      <c r="O101" s="23">
        <v>0</v>
      </c>
      <c r="P101" s="23">
        <v>0</v>
      </c>
      <c r="Q101" s="23">
        <f t="shared" si="3"/>
        <v>-1050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-10100</v>
      </c>
      <c r="N102" s="66"/>
      <c r="O102" s="23">
        <v>0</v>
      </c>
      <c r="P102" s="23">
        <v>0</v>
      </c>
      <c r="Q102" s="23">
        <f t="shared" si="3"/>
        <v>-1050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-10100</v>
      </c>
      <c r="N103" s="66"/>
      <c r="O103" s="23">
        <v>0</v>
      </c>
      <c r="P103" s="23">
        <v>0</v>
      </c>
      <c r="Q103" s="23">
        <f t="shared" si="3"/>
        <v>-1050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-10100</v>
      </c>
      <c r="N104" s="66"/>
      <c r="O104" s="23">
        <v>0</v>
      </c>
      <c r="P104" s="23">
        <v>0</v>
      </c>
      <c r="Q104" s="23">
        <f t="shared" si="3"/>
        <v>-1050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-10100</v>
      </c>
      <c r="N105" s="66"/>
      <c r="O105" s="23">
        <v>0</v>
      </c>
      <c r="P105" s="23">
        <v>0</v>
      </c>
      <c r="Q105" s="23">
        <f t="shared" si="3"/>
        <v>-1050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-10100</v>
      </c>
      <c r="N106" s="66"/>
      <c r="O106" s="23">
        <v>0</v>
      </c>
      <c r="P106" s="23">
        <v>0</v>
      </c>
      <c r="Q106" s="23">
        <f t="shared" si="3"/>
        <v>-1050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-10100</v>
      </c>
      <c r="N107" s="66"/>
      <c r="O107" s="23">
        <v>0</v>
      </c>
      <c r="P107" s="23">
        <v>0</v>
      </c>
      <c r="Q107" s="23">
        <f t="shared" si="3"/>
        <v>-1050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-10100</v>
      </c>
      <c r="N108" s="66"/>
      <c r="O108" s="23">
        <v>0</v>
      </c>
      <c r="P108" s="23">
        <v>0</v>
      </c>
      <c r="Q108" s="23">
        <f t="shared" si="3"/>
        <v>-1050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-10100</v>
      </c>
      <c r="N109" s="66"/>
      <c r="O109" s="23">
        <v>0</v>
      </c>
      <c r="P109" s="23">
        <v>0</v>
      </c>
      <c r="Q109" s="23">
        <f t="shared" si="3"/>
        <v>-1050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-10100</v>
      </c>
      <c r="N110" s="66"/>
      <c r="O110" s="23">
        <v>0</v>
      </c>
      <c r="P110" s="23">
        <v>0</v>
      </c>
      <c r="Q110" s="23">
        <f t="shared" si="3"/>
        <v>-1050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-10100</v>
      </c>
      <c r="N111" s="66"/>
      <c r="O111" s="23">
        <v>0</v>
      </c>
      <c r="P111" s="23">
        <v>0</v>
      </c>
      <c r="Q111" s="23">
        <f t="shared" si="3"/>
        <v>-1050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E1A1D917-BEFD-4E90-9580-A309CDBAD2D8}"/>
  </hyperlinks>
  <pageMargins left="0" right="0" top="0" bottom="0" header="0" footer="0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2D16-0DD9-493B-A4CD-94D5A57301D1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780</v>
      </c>
      <c r="D2" s="2" t="s">
        <v>6</v>
      </c>
      <c r="E2" s="7" t="s">
        <v>785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2253825380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3516</v>
      </c>
      <c r="D6" s="2" t="s">
        <v>8</v>
      </c>
      <c r="E6" s="26">
        <v>350</v>
      </c>
      <c r="F6" s="9"/>
      <c r="G6" s="4" t="s">
        <v>14</v>
      </c>
      <c r="H6" s="41">
        <v>45809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230500</v>
      </c>
      <c r="L8" s="125">
        <f>SUM(L12:L111)</f>
        <v>230500</v>
      </c>
      <c r="M8" s="127">
        <f>K8-L8</f>
        <v>0</v>
      </c>
      <c r="N8" s="66"/>
      <c r="O8" s="143">
        <f>SUM(O12:O111)</f>
        <v>0</v>
      </c>
      <c r="P8" s="143">
        <f>SUM(P12:P111)</f>
        <v>4200</v>
      </c>
      <c r="Q8" s="143">
        <f>O8-P8</f>
        <v>-4200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21" customHeight="1" x14ac:dyDescent="0.25">
      <c r="A13" s="14">
        <v>2</v>
      </c>
      <c r="B13" s="24">
        <v>45670</v>
      </c>
      <c r="C13" s="136" t="s">
        <v>781</v>
      </c>
      <c r="D13" s="136"/>
      <c r="E13" s="136"/>
      <c r="F13" s="136"/>
      <c r="G13" s="136"/>
      <c r="H13" s="136"/>
      <c r="I13" s="136"/>
      <c r="J13" s="136"/>
      <c r="K13" s="23">
        <v>160000</v>
      </c>
      <c r="L13" s="23">
        <v>225000</v>
      </c>
      <c r="M13" s="23">
        <f>K13-L13+M12</f>
        <v>-65000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45670</v>
      </c>
      <c r="C14" s="136" t="s">
        <v>782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5500</v>
      </c>
      <c r="M14" s="23">
        <f t="shared" ref="M14:M77" si="0">K14-L14+M13</f>
        <v>-70500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45670</v>
      </c>
      <c r="C15" s="136" t="s">
        <v>786</v>
      </c>
      <c r="D15" s="136"/>
      <c r="E15" s="136"/>
      <c r="F15" s="136"/>
      <c r="G15" s="136"/>
      <c r="H15" s="136"/>
      <c r="I15" s="136"/>
      <c r="J15" s="136"/>
      <c r="K15" s="23">
        <v>5500</v>
      </c>
      <c r="L15" s="23">
        <v>0</v>
      </c>
      <c r="M15" s="23">
        <f t="shared" si="0"/>
        <v>-65000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45726</v>
      </c>
      <c r="C16" s="136" t="s">
        <v>838</v>
      </c>
      <c r="D16" s="136"/>
      <c r="E16" s="136"/>
      <c r="F16" s="136"/>
      <c r="G16" s="136"/>
      <c r="H16" s="136"/>
      <c r="I16" s="136"/>
      <c r="J16" s="136"/>
      <c r="K16" s="23">
        <v>15000</v>
      </c>
      <c r="L16" s="23">
        <v>0</v>
      </c>
      <c r="M16" s="23">
        <f t="shared" si="0"/>
        <v>-50000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45727</v>
      </c>
      <c r="C17" s="136" t="s">
        <v>840</v>
      </c>
      <c r="D17" s="136"/>
      <c r="E17" s="136"/>
      <c r="F17" s="136"/>
      <c r="G17" s="136"/>
      <c r="H17" s="136"/>
      <c r="I17" s="136"/>
      <c r="J17" s="136"/>
      <c r="K17" s="23">
        <v>7000</v>
      </c>
      <c r="L17" s="23">
        <v>0</v>
      </c>
      <c r="M17" s="23">
        <f t="shared" si="0"/>
        <v>-43000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45754</v>
      </c>
      <c r="C18" s="136" t="s">
        <v>856</v>
      </c>
      <c r="D18" s="136"/>
      <c r="E18" s="136"/>
      <c r="F18" s="136"/>
      <c r="G18" s="136"/>
      <c r="H18" s="136"/>
      <c r="I18" s="136"/>
      <c r="J18" s="136"/>
      <c r="K18" s="23">
        <v>20000</v>
      </c>
      <c r="L18" s="23">
        <v>0</v>
      </c>
      <c r="M18" s="23">
        <f t="shared" si="0"/>
        <v>-23000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45807</v>
      </c>
      <c r="C19" s="136" t="s">
        <v>908</v>
      </c>
      <c r="D19" s="136"/>
      <c r="E19" s="136"/>
      <c r="F19" s="136"/>
      <c r="G19" s="136"/>
      <c r="H19" s="136"/>
      <c r="I19" s="136"/>
      <c r="J19" s="136"/>
      <c r="K19" s="23">
        <v>20000</v>
      </c>
      <c r="L19" s="23">
        <v>0</v>
      </c>
      <c r="M19" s="23">
        <f t="shared" si="0"/>
        <v>-3000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45809</v>
      </c>
      <c r="C20" s="136" t="s">
        <v>937</v>
      </c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-3000</v>
      </c>
      <c r="N20" s="66"/>
      <c r="O20" s="23">
        <v>0</v>
      </c>
      <c r="P20" s="23">
        <f>12*350</f>
        <v>4200</v>
      </c>
      <c r="Q20" s="23">
        <f t="shared" si="1"/>
        <v>-4200</v>
      </c>
    </row>
    <row r="21" spans="1:17" ht="21" customHeight="1" x14ac:dyDescent="0.25">
      <c r="A21" s="14">
        <v>10</v>
      </c>
      <c r="B21" s="24">
        <v>45881</v>
      </c>
      <c r="C21" s="136" t="s">
        <v>874</v>
      </c>
      <c r="D21" s="136"/>
      <c r="E21" s="136"/>
      <c r="F21" s="136"/>
      <c r="G21" s="136"/>
      <c r="H21" s="136"/>
      <c r="I21" s="136"/>
      <c r="J21" s="136"/>
      <c r="K21" s="23">
        <v>3000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-4200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-4200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-4200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50E14957-1568-4417-8C7A-874F92556A4F}"/>
  </hyperlinks>
  <pageMargins left="0" right="0" top="0" bottom="0" header="0" footer="0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7669-B53B-429F-B907-42927DEAEC76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783</v>
      </c>
      <c r="D2" s="2" t="s">
        <v>6</v>
      </c>
      <c r="E2" s="7" t="s">
        <v>797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2264884954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3634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212800</v>
      </c>
      <c r="L8" s="125">
        <f>SUM(L12:L111)</f>
        <v>246800</v>
      </c>
      <c r="M8" s="127">
        <f>K8-L8</f>
        <v>-34000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45668</v>
      </c>
      <c r="C13" s="137" t="s">
        <v>784</v>
      </c>
      <c r="D13" s="137"/>
      <c r="E13" s="137"/>
      <c r="F13" s="137"/>
      <c r="G13" s="137"/>
      <c r="H13" s="137"/>
      <c r="I13" s="137"/>
      <c r="J13" s="137"/>
      <c r="K13" s="23">
        <v>74000</v>
      </c>
      <c r="L13" s="23">
        <v>240000</v>
      </c>
      <c r="M13" s="23">
        <f>K13-L13+M12</f>
        <v>-166000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45678</v>
      </c>
      <c r="C14" s="136" t="s">
        <v>793</v>
      </c>
      <c r="D14" s="136"/>
      <c r="E14" s="136"/>
      <c r="F14" s="136"/>
      <c r="G14" s="136"/>
      <c r="H14" s="136"/>
      <c r="I14" s="136"/>
      <c r="J14" s="136"/>
      <c r="K14" s="23">
        <v>40000</v>
      </c>
      <c r="L14" s="23">
        <v>0</v>
      </c>
      <c r="M14" s="23">
        <f t="shared" ref="M14:M77" si="0">K14-L14+M13</f>
        <v>-126000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45678</v>
      </c>
      <c r="C15" s="136" t="s">
        <v>794</v>
      </c>
      <c r="D15" s="136"/>
      <c r="E15" s="136"/>
      <c r="F15" s="136"/>
      <c r="G15" s="136"/>
      <c r="H15" s="136"/>
      <c r="I15" s="136"/>
      <c r="J15" s="136"/>
      <c r="K15" s="23">
        <v>21000</v>
      </c>
      <c r="L15" s="23">
        <v>0</v>
      </c>
      <c r="M15" s="23">
        <f t="shared" si="0"/>
        <v>-105000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45691</v>
      </c>
      <c r="C16" s="136" t="s">
        <v>839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6800</v>
      </c>
      <c r="M16" s="23">
        <f t="shared" si="0"/>
        <v>-111800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45691</v>
      </c>
      <c r="C17" s="136" t="s">
        <v>794</v>
      </c>
      <c r="D17" s="136"/>
      <c r="E17" s="136"/>
      <c r="F17" s="136"/>
      <c r="G17" s="136"/>
      <c r="H17" s="136"/>
      <c r="I17" s="136"/>
      <c r="J17" s="136"/>
      <c r="K17" s="23">
        <v>21800</v>
      </c>
      <c r="L17" s="23">
        <v>0</v>
      </c>
      <c r="M17" s="23">
        <f t="shared" si="0"/>
        <v>-90000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45726</v>
      </c>
      <c r="C18" s="136" t="s">
        <v>1075</v>
      </c>
      <c r="D18" s="136"/>
      <c r="E18" s="136"/>
      <c r="F18" s="136"/>
      <c r="G18" s="136"/>
      <c r="H18" s="136"/>
      <c r="I18" s="136"/>
      <c r="J18" s="136"/>
      <c r="K18" s="23">
        <v>5000</v>
      </c>
      <c r="L18" s="23">
        <v>0</v>
      </c>
      <c r="M18" s="23">
        <f t="shared" si="0"/>
        <v>-85000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45737</v>
      </c>
      <c r="C19" s="136" t="s">
        <v>786</v>
      </c>
      <c r="D19" s="136"/>
      <c r="E19" s="136"/>
      <c r="F19" s="136"/>
      <c r="G19" s="136"/>
      <c r="H19" s="136"/>
      <c r="I19" s="136"/>
      <c r="J19" s="136"/>
      <c r="K19" s="23">
        <v>5000</v>
      </c>
      <c r="L19" s="23">
        <v>0</v>
      </c>
      <c r="M19" s="23">
        <f t="shared" si="0"/>
        <v>-80000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45758</v>
      </c>
      <c r="C20" s="133" t="s">
        <v>859</v>
      </c>
      <c r="D20" s="134"/>
      <c r="E20" s="134"/>
      <c r="F20" s="134"/>
      <c r="G20" s="134"/>
      <c r="H20" s="134"/>
      <c r="I20" s="134"/>
      <c r="J20" s="135"/>
      <c r="K20" s="23">
        <v>10000</v>
      </c>
      <c r="L20" s="23">
        <v>0</v>
      </c>
      <c r="M20" s="23">
        <f t="shared" si="0"/>
        <v>-70000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45799</v>
      </c>
      <c r="C21" s="133" t="s">
        <v>899</v>
      </c>
      <c r="D21" s="134"/>
      <c r="E21" s="134"/>
      <c r="F21" s="134"/>
      <c r="G21" s="134"/>
      <c r="H21" s="134"/>
      <c r="I21" s="134"/>
      <c r="J21" s="135"/>
      <c r="K21" s="23">
        <v>19000</v>
      </c>
      <c r="L21" s="23">
        <v>0</v>
      </c>
      <c r="M21" s="23">
        <f t="shared" si="0"/>
        <v>-51000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45910</v>
      </c>
      <c r="C22" s="133" t="s">
        <v>1075</v>
      </c>
      <c r="D22" s="134"/>
      <c r="E22" s="134"/>
      <c r="F22" s="134"/>
      <c r="G22" s="134"/>
      <c r="H22" s="134"/>
      <c r="I22" s="134"/>
      <c r="J22" s="135"/>
      <c r="K22" s="23">
        <v>7000</v>
      </c>
      <c r="L22" s="23">
        <v>0</v>
      </c>
      <c r="M22" s="23">
        <f t="shared" si="0"/>
        <v>-44000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45947</v>
      </c>
      <c r="C23" s="133" t="s">
        <v>1050</v>
      </c>
      <c r="D23" s="134"/>
      <c r="E23" s="134"/>
      <c r="F23" s="134"/>
      <c r="G23" s="134"/>
      <c r="H23" s="134"/>
      <c r="I23" s="134"/>
      <c r="J23" s="135"/>
      <c r="K23" s="23">
        <v>10000</v>
      </c>
      <c r="L23" s="23">
        <v>0</v>
      </c>
      <c r="M23" s="23">
        <f t="shared" si="0"/>
        <v>-34000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45962</v>
      </c>
      <c r="C24" s="136" t="s">
        <v>1058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-34000</v>
      </c>
      <c r="N24" s="66"/>
      <c r="O24" s="23">
        <v>0</v>
      </c>
      <c r="P24" s="23">
        <f>300*12</f>
        <v>3600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-34000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-34000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-34000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-34000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-34000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-34000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-34000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-34000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-34000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-34000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-34000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-34000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-34000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-34000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-34000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-34000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-34000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-34000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-34000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-34000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-34000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-34000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-34000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-34000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-34000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-34000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-34000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-34000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-34000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-34000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-34000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-34000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-34000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-34000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-34000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-34000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-34000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-34000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-34000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-34000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-34000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-34000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-34000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-34000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-34000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-34000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-34000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-34000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-34000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-34000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-34000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-34000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-34000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-34000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-34000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-34000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-34000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-34000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-34000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-34000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-34000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-34000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-34000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-34000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-34000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-34000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-34000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-34000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-34000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-34000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-34000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-34000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-34000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-34000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-34000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-34000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-34000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-34000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-34000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-34000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-34000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-34000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-34000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-34000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-34000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-34000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-34000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80095C10-EDB4-4E8D-8165-46043B9A2FC5}"/>
  </hyperlinks>
  <pageMargins left="0" right="0" top="0" bottom="0" header="0" footer="0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DB2A-30A0-4B2E-823E-C0ACC37DD52A}">
  <sheetPr>
    <tabColor theme="4" tint="0.59999389629810485"/>
  </sheetPr>
  <dimension ref="A1:Q111"/>
  <sheetViews>
    <sheetView rightToLeft="1" zoomScale="80" zoomScaleNormal="8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787</v>
      </c>
      <c r="D2" s="2" t="s">
        <v>6</v>
      </c>
      <c r="E2" s="7" t="s">
        <v>968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 t="s">
        <v>965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3635</v>
      </c>
      <c r="D6" s="2" t="s">
        <v>8</v>
      </c>
      <c r="E6" s="26">
        <v>350</v>
      </c>
      <c r="F6" s="9"/>
      <c r="G6" s="4" t="s">
        <v>14</v>
      </c>
      <c r="H6" s="41">
        <v>45778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235500</v>
      </c>
      <c r="L8" s="125">
        <f>SUM(L12:L111)</f>
        <v>235500</v>
      </c>
      <c r="M8" s="127">
        <f>K8-L8</f>
        <v>0</v>
      </c>
      <c r="N8" s="66"/>
      <c r="O8" s="143">
        <f>SUM(O12:O111)</f>
        <v>0</v>
      </c>
      <c r="P8" s="143">
        <f>SUM(P12:P111)</f>
        <v>4200</v>
      </c>
      <c r="Q8" s="143">
        <f>O8-P8</f>
        <v>-4200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45670</v>
      </c>
      <c r="C13" s="137" t="s">
        <v>788</v>
      </c>
      <c r="D13" s="137"/>
      <c r="E13" s="137"/>
      <c r="F13" s="137"/>
      <c r="G13" s="137"/>
      <c r="H13" s="137"/>
      <c r="I13" s="137"/>
      <c r="J13" s="137"/>
      <c r="K13" s="23">
        <v>150000</v>
      </c>
      <c r="L13" s="23">
        <v>230000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45670</v>
      </c>
      <c r="C14" s="136" t="s">
        <v>789</v>
      </c>
      <c r="D14" s="136"/>
      <c r="E14" s="136"/>
      <c r="F14" s="136"/>
      <c r="G14" s="136"/>
      <c r="H14" s="136"/>
      <c r="I14" s="136"/>
      <c r="J14" s="136"/>
      <c r="K14" s="23">
        <v>5500</v>
      </c>
      <c r="L14" s="23">
        <v>5500</v>
      </c>
      <c r="M14" s="23">
        <f t="shared" ref="M14:M77" si="0">K14-L14+M13</f>
        <v>-80000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45731</v>
      </c>
      <c r="C15" s="136" t="s">
        <v>842</v>
      </c>
      <c r="D15" s="136"/>
      <c r="E15" s="136"/>
      <c r="F15" s="136"/>
      <c r="G15" s="136"/>
      <c r="H15" s="136"/>
      <c r="I15" s="136"/>
      <c r="J15" s="136"/>
      <c r="K15" s="23">
        <v>15000</v>
      </c>
      <c r="L15" s="23">
        <v>0</v>
      </c>
      <c r="M15" s="23">
        <f t="shared" si="0"/>
        <v>-65000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45743</v>
      </c>
      <c r="C16" s="136" t="s">
        <v>786</v>
      </c>
      <c r="D16" s="136"/>
      <c r="E16" s="136"/>
      <c r="F16" s="136"/>
      <c r="G16" s="136"/>
      <c r="H16" s="136"/>
      <c r="I16" s="136"/>
      <c r="J16" s="136"/>
      <c r="K16" s="23">
        <v>20000</v>
      </c>
      <c r="L16" s="23">
        <v>0</v>
      </c>
      <c r="M16" s="23">
        <f t="shared" si="0"/>
        <v>-45000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45832</v>
      </c>
      <c r="C17" s="136" t="s">
        <v>786</v>
      </c>
      <c r="D17" s="136"/>
      <c r="E17" s="136"/>
      <c r="F17" s="136"/>
      <c r="G17" s="136"/>
      <c r="H17" s="136"/>
      <c r="I17" s="136"/>
      <c r="J17" s="136"/>
      <c r="K17" s="23">
        <v>10000</v>
      </c>
      <c r="L17" s="23">
        <v>0</v>
      </c>
      <c r="M17" s="23">
        <f t="shared" si="0"/>
        <v>-35000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45839</v>
      </c>
      <c r="C18" s="136" t="s">
        <v>961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-35000</v>
      </c>
      <c r="N18" s="66"/>
      <c r="O18" s="23">
        <v>0</v>
      </c>
      <c r="P18" s="23">
        <f>12*350</f>
        <v>4200</v>
      </c>
      <c r="Q18" s="23">
        <f t="shared" si="1"/>
        <v>-4200</v>
      </c>
    </row>
    <row r="19" spans="1:17" ht="21" customHeight="1" x14ac:dyDescent="0.25">
      <c r="A19" s="14">
        <v>8</v>
      </c>
      <c r="B19" s="24">
        <v>45881</v>
      </c>
      <c r="C19" s="136" t="s">
        <v>874</v>
      </c>
      <c r="D19" s="136"/>
      <c r="E19" s="136"/>
      <c r="F19" s="136"/>
      <c r="G19" s="136"/>
      <c r="H19" s="136"/>
      <c r="I19" s="136"/>
      <c r="J19" s="136"/>
      <c r="K19" s="23">
        <v>22000</v>
      </c>
      <c r="L19" s="23">
        <v>0</v>
      </c>
      <c r="M19" s="23">
        <f t="shared" si="0"/>
        <v>-13000</v>
      </c>
      <c r="N19" s="66"/>
      <c r="O19" s="23">
        <v>0</v>
      </c>
      <c r="P19" s="23">
        <v>0</v>
      </c>
      <c r="Q19" s="23">
        <f t="shared" si="1"/>
        <v>-4200</v>
      </c>
    </row>
    <row r="20" spans="1:17" ht="21" customHeight="1" x14ac:dyDescent="0.25">
      <c r="A20" s="14">
        <v>9</v>
      </c>
      <c r="B20" s="24">
        <v>45914</v>
      </c>
      <c r="C20" s="136" t="s">
        <v>648</v>
      </c>
      <c r="D20" s="136"/>
      <c r="E20" s="136"/>
      <c r="F20" s="136"/>
      <c r="G20" s="136"/>
      <c r="H20" s="136"/>
      <c r="I20" s="136"/>
      <c r="J20" s="136"/>
      <c r="K20" s="23">
        <v>3000</v>
      </c>
      <c r="L20" s="23">
        <v>0</v>
      </c>
      <c r="M20" s="23">
        <f t="shared" si="0"/>
        <v>-10000</v>
      </c>
      <c r="N20" s="66"/>
      <c r="O20" s="23">
        <v>0</v>
      </c>
      <c r="P20" s="23">
        <v>0</v>
      </c>
      <c r="Q20" s="23">
        <f t="shared" si="1"/>
        <v>-4200</v>
      </c>
    </row>
    <row r="21" spans="1:17" ht="21" customHeight="1" x14ac:dyDescent="0.25">
      <c r="A21" s="14">
        <v>10</v>
      </c>
      <c r="B21" s="24">
        <v>45938</v>
      </c>
      <c r="C21" s="136" t="s">
        <v>1044</v>
      </c>
      <c r="D21" s="136"/>
      <c r="E21" s="136"/>
      <c r="F21" s="136"/>
      <c r="G21" s="136"/>
      <c r="H21" s="136"/>
      <c r="I21" s="136"/>
      <c r="J21" s="136"/>
      <c r="K21" s="23">
        <v>10000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-4200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-4200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-4200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A54D61ED-C875-416C-937B-FF2146CF686E}"/>
  </hyperlinks>
  <pageMargins left="0" right="0" top="0" bottom="0" header="0" footer="0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2FD3-864D-48BA-951F-49E9EB9CE6C0}">
  <sheetPr>
    <tabColor theme="4" tint="0.59999389629810485"/>
  </sheetPr>
  <dimension ref="A1:Q111"/>
  <sheetViews>
    <sheetView rightToLeft="1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802</v>
      </c>
      <c r="D2" s="2" t="s">
        <v>6</v>
      </c>
      <c r="E2" s="7" t="s">
        <v>801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2325017396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3515</v>
      </c>
      <c r="D6" s="2" t="s">
        <v>8</v>
      </c>
      <c r="E6" s="26">
        <v>350</v>
      </c>
      <c r="F6" s="9"/>
      <c r="G6" s="4" t="s">
        <v>14</v>
      </c>
      <c r="H6" s="41">
        <v>45839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230700</v>
      </c>
      <c r="L8" s="125">
        <f>SUM(L12:L111)</f>
        <v>230700</v>
      </c>
      <c r="M8" s="127">
        <f>K8-L8</f>
        <v>0</v>
      </c>
      <c r="N8" s="66"/>
      <c r="O8" s="143">
        <f>SUM(O12:O111)</f>
        <v>0</v>
      </c>
      <c r="P8" s="143">
        <f>SUM(P12:P111)</f>
        <v>4200</v>
      </c>
      <c r="Q8" s="143">
        <f>O8-P8</f>
        <v>-4200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45658</v>
      </c>
      <c r="C13" s="137" t="s">
        <v>804</v>
      </c>
      <c r="D13" s="137"/>
      <c r="E13" s="137"/>
      <c r="F13" s="137"/>
      <c r="G13" s="137"/>
      <c r="H13" s="137"/>
      <c r="I13" s="137"/>
      <c r="J13" s="137"/>
      <c r="K13" s="23">
        <v>150000</v>
      </c>
      <c r="L13" s="23">
        <v>230000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45754</v>
      </c>
      <c r="C14" s="136" t="s">
        <v>786</v>
      </c>
      <c r="D14" s="136"/>
      <c r="E14" s="136"/>
      <c r="F14" s="136"/>
      <c r="G14" s="136"/>
      <c r="H14" s="136"/>
      <c r="I14" s="136"/>
      <c r="J14" s="136"/>
      <c r="K14" s="23">
        <v>14000</v>
      </c>
      <c r="L14" s="23">
        <v>0</v>
      </c>
      <c r="M14" s="23">
        <f t="shared" ref="M14:M77" si="0">K14-L14+M13</f>
        <v>-66000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45793</v>
      </c>
      <c r="C15" s="136" t="s">
        <v>786</v>
      </c>
      <c r="D15" s="136"/>
      <c r="E15" s="136"/>
      <c r="F15" s="136"/>
      <c r="G15" s="136"/>
      <c r="H15" s="136"/>
      <c r="I15" s="136"/>
      <c r="J15" s="136"/>
      <c r="K15" s="23">
        <v>10000</v>
      </c>
      <c r="L15" s="23">
        <v>0</v>
      </c>
      <c r="M15" s="23">
        <f t="shared" si="0"/>
        <v>-56000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45818</v>
      </c>
      <c r="C16" s="136" t="s">
        <v>786</v>
      </c>
      <c r="D16" s="136"/>
      <c r="E16" s="136"/>
      <c r="F16" s="136"/>
      <c r="G16" s="136"/>
      <c r="H16" s="136"/>
      <c r="I16" s="136"/>
      <c r="J16" s="136"/>
      <c r="K16" s="23">
        <v>8000</v>
      </c>
      <c r="L16" s="23">
        <v>0</v>
      </c>
      <c r="M16" s="23">
        <f t="shared" si="0"/>
        <v>-48000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45839</v>
      </c>
      <c r="C17" s="136" t="s">
        <v>938</v>
      </c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-48000</v>
      </c>
      <c r="N17" s="66"/>
      <c r="O17" s="23">
        <v>0</v>
      </c>
      <c r="P17" s="23">
        <f>12*350</f>
        <v>4200</v>
      </c>
      <c r="Q17" s="23">
        <f t="shared" si="1"/>
        <v>-4200</v>
      </c>
    </row>
    <row r="18" spans="1:17" ht="21" customHeight="1" x14ac:dyDescent="0.25">
      <c r="A18" s="14">
        <v>7</v>
      </c>
      <c r="B18" s="24">
        <v>45855</v>
      </c>
      <c r="C18" s="136" t="s">
        <v>786</v>
      </c>
      <c r="D18" s="136"/>
      <c r="E18" s="136"/>
      <c r="F18" s="136"/>
      <c r="G18" s="136"/>
      <c r="H18" s="136"/>
      <c r="I18" s="136"/>
      <c r="J18" s="136"/>
      <c r="K18" s="23">
        <v>18000</v>
      </c>
      <c r="L18" s="23">
        <v>0</v>
      </c>
      <c r="M18" s="23">
        <f t="shared" si="0"/>
        <v>-30000</v>
      </c>
      <c r="N18" s="66"/>
      <c r="O18" s="23">
        <v>0</v>
      </c>
      <c r="P18" s="23">
        <v>0</v>
      </c>
      <c r="Q18" s="23">
        <f t="shared" si="1"/>
        <v>-4200</v>
      </c>
    </row>
    <row r="19" spans="1:17" ht="21" customHeight="1" x14ac:dyDescent="0.25">
      <c r="A19" s="14">
        <v>8</v>
      </c>
      <c r="B19" s="24">
        <v>45873</v>
      </c>
      <c r="C19" s="136" t="s">
        <v>786</v>
      </c>
      <c r="D19" s="136"/>
      <c r="E19" s="136"/>
      <c r="F19" s="136"/>
      <c r="G19" s="136"/>
      <c r="H19" s="136"/>
      <c r="I19" s="136"/>
      <c r="J19" s="136"/>
      <c r="K19" s="23">
        <v>9000</v>
      </c>
      <c r="L19" s="23">
        <v>0</v>
      </c>
      <c r="M19" s="23">
        <f t="shared" si="0"/>
        <v>-21000</v>
      </c>
      <c r="N19" s="66"/>
      <c r="O19" s="23">
        <v>0</v>
      </c>
      <c r="P19" s="23">
        <v>0</v>
      </c>
      <c r="Q19" s="23">
        <f t="shared" si="1"/>
        <v>-4200</v>
      </c>
    </row>
    <row r="20" spans="1:17" ht="21" customHeight="1" x14ac:dyDescent="0.25">
      <c r="A20" s="14">
        <v>9</v>
      </c>
      <c r="B20" s="24">
        <v>45888</v>
      </c>
      <c r="C20" s="136" t="s">
        <v>786</v>
      </c>
      <c r="D20" s="136"/>
      <c r="E20" s="136"/>
      <c r="F20" s="136"/>
      <c r="G20" s="136"/>
      <c r="H20" s="136"/>
      <c r="I20" s="136"/>
      <c r="J20" s="136"/>
      <c r="K20" s="23">
        <v>11000</v>
      </c>
      <c r="L20" s="23">
        <v>0</v>
      </c>
      <c r="M20" s="23">
        <f t="shared" si="0"/>
        <v>-10000</v>
      </c>
      <c r="N20" s="66"/>
      <c r="O20" s="23">
        <v>0</v>
      </c>
      <c r="P20" s="23">
        <v>0</v>
      </c>
      <c r="Q20" s="23">
        <f t="shared" si="1"/>
        <v>-4200</v>
      </c>
    </row>
    <row r="21" spans="1:17" ht="21" customHeight="1" x14ac:dyDescent="0.25">
      <c r="A21" s="14">
        <v>10</v>
      </c>
      <c r="B21" s="24">
        <v>45751</v>
      </c>
      <c r="C21" s="136" t="s">
        <v>1009</v>
      </c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150</v>
      </c>
      <c r="M21" s="23">
        <f t="shared" si="0"/>
        <v>-10150</v>
      </c>
      <c r="N21" s="66"/>
      <c r="O21" s="23">
        <v>0</v>
      </c>
      <c r="P21" s="23">
        <v>0</v>
      </c>
      <c r="Q21" s="23">
        <f t="shared" si="1"/>
        <v>-4200</v>
      </c>
    </row>
    <row r="22" spans="1:17" ht="21" customHeight="1" x14ac:dyDescent="0.25">
      <c r="A22" s="14">
        <v>11</v>
      </c>
      <c r="B22" s="24">
        <v>45931</v>
      </c>
      <c r="C22" s="136" t="s">
        <v>1041</v>
      </c>
      <c r="D22" s="136"/>
      <c r="E22" s="136"/>
      <c r="F22" s="136"/>
      <c r="G22" s="136"/>
      <c r="H22" s="136"/>
      <c r="I22" s="136"/>
      <c r="J22" s="136"/>
      <c r="K22" s="23">
        <f>10000+150+550</f>
        <v>10700</v>
      </c>
      <c r="L22" s="23">
        <v>550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-4200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-4200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-4200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-4200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-4200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-4200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-4200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-4200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-4200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-4200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-4200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-4200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-4200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-4200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-4200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-4200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-4200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-4200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-4200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-4200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-4200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-4200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-4200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-4200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-4200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-4200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-4200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-4200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-4200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-4200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-4200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-4200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-4200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-4200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-4200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-4200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-4200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-4200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-4200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-4200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-4200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-4200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-4200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-4200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-4200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-4200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-4200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-4200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-4200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-4200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-4200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-4200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-4200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-4200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-4200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-4200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-4200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-4200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-4200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-4200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-4200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-4200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-4200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-4200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-4200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-4200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-4200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-4200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-4200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-4200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-4200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-4200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-4200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-4200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-4200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-4200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-4200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-4200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-4200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-4200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-4200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-4200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-4200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-4200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-4200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-4200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-4200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-4200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087E3B44-AAB1-47CE-95FD-C7D262AA9908}"/>
  </hyperlinks>
  <pageMargins left="0" right="0" top="0" bottom="0" header="0" footer="0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88B0-5E21-4B59-A2A6-14FE153F8DB1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1108</v>
      </c>
      <c r="D2" s="2" t="s">
        <v>6</v>
      </c>
      <c r="E2" s="7" t="s">
        <v>967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2326459845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3606</v>
      </c>
      <c r="D6" s="2" t="s">
        <v>8</v>
      </c>
      <c r="E6" s="26">
        <v>250</v>
      </c>
      <c r="F6" s="9"/>
      <c r="G6" s="4" t="s">
        <v>14</v>
      </c>
      <c r="H6" s="41">
        <v>45962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225000</v>
      </c>
      <c r="L8" s="125">
        <f>SUM(L12:L111)</f>
        <v>230000</v>
      </c>
      <c r="M8" s="127">
        <f>K8-L8</f>
        <v>-5000</v>
      </c>
      <c r="N8" s="66"/>
      <c r="O8" s="143">
        <f>SUM(O12:O111)</f>
        <v>750</v>
      </c>
      <c r="P8" s="143">
        <f>SUM(P12:P111)</f>
        <v>3000</v>
      </c>
      <c r="Q8" s="143">
        <f>O8-P8</f>
        <v>-2250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45672</v>
      </c>
      <c r="C13" s="137" t="s">
        <v>805</v>
      </c>
      <c r="D13" s="137"/>
      <c r="E13" s="137"/>
      <c r="F13" s="137"/>
      <c r="G13" s="137"/>
      <c r="H13" s="137"/>
      <c r="I13" s="137"/>
      <c r="J13" s="137"/>
      <c r="K13" s="23">
        <v>150000</v>
      </c>
      <c r="L13" s="23">
        <v>230000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45770</v>
      </c>
      <c r="C14" s="136" t="s">
        <v>872</v>
      </c>
      <c r="D14" s="136"/>
      <c r="E14" s="136"/>
      <c r="F14" s="136"/>
      <c r="G14" s="136"/>
      <c r="H14" s="136"/>
      <c r="I14" s="136"/>
      <c r="J14" s="136"/>
      <c r="K14" s="23">
        <v>40000</v>
      </c>
      <c r="L14" s="23">
        <v>0</v>
      </c>
      <c r="M14" s="23">
        <f t="shared" ref="M14:M77" si="0">K14-L14+M13</f>
        <v>-40000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45857</v>
      </c>
      <c r="C15" s="136" t="s">
        <v>872</v>
      </c>
      <c r="D15" s="136"/>
      <c r="E15" s="136"/>
      <c r="F15" s="136"/>
      <c r="G15" s="136"/>
      <c r="H15" s="136"/>
      <c r="I15" s="136"/>
      <c r="J15" s="136"/>
      <c r="K15" s="23">
        <v>30000</v>
      </c>
      <c r="L15" s="23">
        <v>0</v>
      </c>
      <c r="M15" s="23">
        <f t="shared" si="0"/>
        <v>-10000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45870</v>
      </c>
      <c r="C16" s="136" t="s">
        <v>960</v>
      </c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-10000</v>
      </c>
      <c r="N16" s="66"/>
      <c r="O16" s="23">
        <v>0</v>
      </c>
      <c r="P16" s="23">
        <f>12*250</f>
        <v>3000</v>
      </c>
      <c r="Q16" s="23">
        <f t="shared" si="1"/>
        <v>-3000</v>
      </c>
    </row>
    <row r="17" spans="1:17" ht="21" customHeight="1" x14ac:dyDescent="0.25">
      <c r="A17" s="14">
        <v>6</v>
      </c>
      <c r="B17" s="24">
        <v>45884</v>
      </c>
      <c r="C17" s="136" t="s">
        <v>989</v>
      </c>
      <c r="D17" s="136"/>
      <c r="E17" s="136"/>
      <c r="F17" s="136"/>
      <c r="G17" s="136"/>
      <c r="H17" s="136"/>
      <c r="I17" s="136"/>
      <c r="J17" s="136"/>
      <c r="K17" s="23">
        <v>5000</v>
      </c>
      <c r="L17" s="23">
        <v>0</v>
      </c>
      <c r="M17" s="23">
        <f t="shared" si="0"/>
        <v>-5000</v>
      </c>
      <c r="N17" s="66"/>
      <c r="O17" s="23">
        <v>0</v>
      </c>
      <c r="P17" s="23">
        <v>0</v>
      </c>
      <c r="Q17" s="23">
        <f t="shared" si="1"/>
        <v>-3000</v>
      </c>
    </row>
    <row r="18" spans="1:17" ht="21" customHeight="1" x14ac:dyDescent="0.25">
      <c r="A18" s="14">
        <v>7</v>
      </c>
      <c r="B18" s="24">
        <v>45969</v>
      </c>
      <c r="C18" s="136" t="s">
        <v>1109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-5000</v>
      </c>
      <c r="N18" s="66"/>
      <c r="O18" s="23">
        <v>750</v>
      </c>
      <c r="P18" s="23">
        <v>0</v>
      </c>
      <c r="Q18" s="23">
        <f t="shared" si="1"/>
        <v>-2250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-5000</v>
      </c>
      <c r="N19" s="66"/>
      <c r="O19" s="23">
        <v>0</v>
      </c>
      <c r="P19" s="23">
        <v>0</v>
      </c>
      <c r="Q19" s="23">
        <f t="shared" si="1"/>
        <v>-2250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-5000</v>
      </c>
      <c r="N20" s="66"/>
      <c r="O20" s="23">
        <v>0</v>
      </c>
      <c r="P20" s="23">
        <v>0</v>
      </c>
      <c r="Q20" s="23">
        <f t="shared" si="1"/>
        <v>-2250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-5000</v>
      </c>
      <c r="N21" s="66"/>
      <c r="O21" s="23">
        <v>0</v>
      </c>
      <c r="P21" s="23">
        <v>0</v>
      </c>
      <c r="Q21" s="23">
        <f t="shared" si="1"/>
        <v>-2250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-5000</v>
      </c>
      <c r="N22" s="66"/>
      <c r="O22" s="23">
        <v>0</v>
      </c>
      <c r="P22" s="23">
        <v>0</v>
      </c>
      <c r="Q22" s="23">
        <f t="shared" si="1"/>
        <v>-2250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-5000</v>
      </c>
      <c r="N23" s="66"/>
      <c r="O23" s="23">
        <v>0</v>
      </c>
      <c r="P23" s="23">
        <v>0</v>
      </c>
      <c r="Q23" s="23">
        <f t="shared" si="1"/>
        <v>-2250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-5000</v>
      </c>
      <c r="N24" s="66"/>
      <c r="O24" s="23">
        <v>0</v>
      </c>
      <c r="P24" s="23">
        <v>0</v>
      </c>
      <c r="Q24" s="23">
        <f t="shared" si="1"/>
        <v>-2250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-5000</v>
      </c>
      <c r="N25" s="66"/>
      <c r="O25" s="23">
        <v>0</v>
      </c>
      <c r="P25" s="23">
        <v>0</v>
      </c>
      <c r="Q25" s="23">
        <f t="shared" si="1"/>
        <v>-2250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-5000</v>
      </c>
      <c r="N26" s="66"/>
      <c r="O26" s="23">
        <v>0</v>
      </c>
      <c r="P26" s="23">
        <v>0</v>
      </c>
      <c r="Q26" s="23">
        <f t="shared" si="1"/>
        <v>-2250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-5000</v>
      </c>
      <c r="N27" s="66"/>
      <c r="O27" s="23">
        <v>0</v>
      </c>
      <c r="P27" s="23">
        <v>0</v>
      </c>
      <c r="Q27" s="23">
        <f t="shared" si="1"/>
        <v>-2250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-5000</v>
      </c>
      <c r="N28" s="66"/>
      <c r="O28" s="23">
        <v>0</v>
      </c>
      <c r="P28" s="23">
        <v>0</v>
      </c>
      <c r="Q28" s="23">
        <f t="shared" si="1"/>
        <v>-2250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-5000</v>
      </c>
      <c r="N29" s="66"/>
      <c r="O29" s="23">
        <v>0</v>
      </c>
      <c r="P29" s="23">
        <v>0</v>
      </c>
      <c r="Q29" s="23">
        <f t="shared" si="1"/>
        <v>-2250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-5000</v>
      </c>
      <c r="N30" s="66"/>
      <c r="O30" s="23">
        <v>0</v>
      </c>
      <c r="P30" s="23">
        <v>0</v>
      </c>
      <c r="Q30" s="23">
        <f t="shared" si="1"/>
        <v>-2250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-5000</v>
      </c>
      <c r="N31" s="66"/>
      <c r="O31" s="23">
        <v>0</v>
      </c>
      <c r="P31" s="23">
        <v>0</v>
      </c>
      <c r="Q31" s="23">
        <f t="shared" si="1"/>
        <v>-2250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-5000</v>
      </c>
      <c r="N32" s="66"/>
      <c r="O32" s="23">
        <v>0</v>
      </c>
      <c r="P32" s="23">
        <v>0</v>
      </c>
      <c r="Q32" s="23">
        <f t="shared" si="1"/>
        <v>-2250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-5000</v>
      </c>
      <c r="N33" s="66"/>
      <c r="O33" s="23">
        <v>0</v>
      </c>
      <c r="P33" s="23">
        <v>0</v>
      </c>
      <c r="Q33" s="23">
        <f t="shared" si="1"/>
        <v>-2250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-5000</v>
      </c>
      <c r="N34" s="66"/>
      <c r="O34" s="23">
        <v>0</v>
      </c>
      <c r="P34" s="23">
        <v>0</v>
      </c>
      <c r="Q34" s="23">
        <f t="shared" si="1"/>
        <v>-2250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-5000</v>
      </c>
      <c r="N35" s="66"/>
      <c r="O35" s="23">
        <v>0</v>
      </c>
      <c r="P35" s="23">
        <v>0</v>
      </c>
      <c r="Q35" s="23">
        <f t="shared" si="1"/>
        <v>-2250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-5000</v>
      </c>
      <c r="N36" s="66"/>
      <c r="O36" s="23">
        <v>0</v>
      </c>
      <c r="P36" s="23">
        <v>0</v>
      </c>
      <c r="Q36" s="23">
        <f t="shared" si="1"/>
        <v>-2250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-5000</v>
      </c>
      <c r="N37" s="66"/>
      <c r="O37" s="23">
        <v>0</v>
      </c>
      <c r="P37" s="23">
        <v>0</v>
      </c>
      <c r="Q37" s="23">
        <f t="shared" si="1"/>
        <v>-2250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-5000</v>
      </c>
      <c r="N38" s="66"/>
      <c r="O38" s="23">
        <v>0</v>
      </c>
      <c r="P38" s="23">
        <v>0</v>
      </c>
      <c r="Q38" s="23">
        <f t="shared" si="1"/>
        <v>-2250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-5000</v>
      </c>
      <c r="N39" s="66"/>
      <c r="O39" s="23">
        <v>0</v>
      </c>
      <c r="P39" s="23">
        <v>0</v>
      </c>
      <c r="Q39" s="23">
        <f t="shared" si="1"/>
        <v>-2250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-5000</v>
      </c>
      <c r="N40" s="66"/>
      <c r="O40" s="23">
        <v>0</v>
      </c>
      <c r="P40" s="23">
        <v>0</v>
      </c>
      <c r="Q40" s="23">
        <f t="shared" si="1"/>
        <v>-2250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-5000</v>
      </c>
      <c r="N41" s="66"/>
      <c r="O41" s="23">
        <v>0</v>
      </c>
      <c r="P41" s="23">
        <v>0</v>
      </c>
      <c r="Q41" s="23">
        <f t="shared" si="1"/>
        <v>-2250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-5000</v>
      </c>
      <c r="N42" s="66"/>
      <c r="O42" s="23">
        <v>0</v>
      </c>
      <c r="P42" s="23">
        <v>0</v>
      </c>
      <c r="Q42" s="23">
        <f t="shared" si="1"/>
        <v>-2250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-5000</v>
      </c>
      <c r="N43" s="66"/>
      <c r="O43" s="23">
        <v>0</v>
      </c>
      <c r="P43" s="23">
        <v>0</v>
      </c>
      <c r="Q43" s="23">
        <f t="shared" si="1"/>
        <v>-2250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-5000</v>
      </c>
      <c r="N44" s="66"/>
      <c r="O44" s="23">
        <v>0</v>
      </c>
      <c r="P44" s="23">
        <v>0</v>
      </c>
      <c r="Q44" s="23">
        <f t="shared" si="1"/>
        <v>-2250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-5000</v>
      </c>
      <c r="N45" s="66"/>
      <c r="O45" s="23">
        <v>0</v>
      </c>
      <c r="P45" s="23">
        <v>0</v>
      </c>
      <c r="Q45" s="23">
        <f t="shared" si="1"/>
        <v>-2250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-5000</v>
      </c>
      <c r="N46" s="66"/>
      <c r="O46" s="23">
        <v>0</v>
      </c>
      <c r="P46" s="23">
        <v>0</v>
      </c>
      <c r="Q46" s="23">
        <f t="shared" si="1"/>
        <v>-2250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-5000</v>
      </c>
      <c r="N47" s="66"/>
      <c r="O47" s="23">
        <v>0</v>
      </c>
      <c r="P47" s="23">
        <v>0</v>
      </c>
      <c r="Q47" s="23">
        <f t="shared" si="1"/>
        <v>-2250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-5000</v>
      </c>
      <c r="N48" s="66"/>
      <c r="O48" s="23">
        <v>0</v>
      </c>
      <c r="P48" s="23">
        <v>0</v>
      </c>
      <c r="Q48" s="23">
        <f t="shared" si="1"/>
        <v>-2250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-5000</v>
      </c>
      <c r="N49" s="66"/>
      <c r="O49" s="23">
        <v>0</v>
      </c>
      <c r="P49" s="23">
        <v>0</v>
      </c>
      <c r="Q49" s="23">
        <f t="shared" si="1"/>
        <v>-2250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-5000</v>
      </c>
      <c r="N50" s="66"/>
      <c r="O50" s="23">
        <v>0</v>
      </c>
      <c r="P50" s="23">
        <v>0</v>
      </c>
      <c r="Q50" s="23">
        <f t="shared" si="1"/>
        <v>-2250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-5000</v>
      </c>
      <c r="N51" s="66"/>
      <c r="O51" s="23">
        <v>0</v>
      </c>
      <c r="P51" s="23">
        <v>0</v>
      </c>
      <c r="Q51" s="23">
        <f t="shared" si="1"/>
        <v>-2250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-5000</v>
      </c>
      <c r="N52" s="66"/>
      <c r="O52" s="23">
        <v>0</v>
      </c>
      <c r="P52" s="23">
        <v>0</v>
      </c>
      <c r="Q52" s="23">
        <f t="shared" si="1"/>
        <v>-2250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-5000</v>
      </c>
      <c r="N53" s="66"/>
      <c r="O53" s="23">
        <v>0</v>
      </c>
      <c r="P53" s="23">
        <v>0</v>
      </c>
      <c r="Q53" s="23">
        <f t="shared" si="1"/>
        <v>-2250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-5000</v>
      </c>
      <c r="N54" s="66"/>
      <c r="O54" s="23">
        <v>0</v>
      </c>
      <c r="P54" s="23">
        <v>0</v>
      </c>
      <c r="Q54" s="23">
        <f t="shared" si="1"/>
        <v>-2250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-5000</v>
      </c>
      <c r="N55" s="66"/>
      <c r="O55" s="23">
        <v>0</v>
      </c>
      <c r="P55" s="23">
        <v>0</v>
      </c>
      <c r="Q55" s="23">
        <f t="shared" si="1"/>
        <v>-2250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-5000</v>
      </c>
      <c r="N56" s="66"/>
      <c r="O56" s="23">
        <v>0</v>
      </c>
      <c r="P56" s="23">
        <v>0</v>
      </c>
      <c r="Q56" s="23">
        <f t="shared" si="1"/>
        <v>-2250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-5000</v>
      </c>
      <c r="N57" s="66"/>
      <c r="O57" s="23">
        <v>0</v>
      </c>
      <c r="P57" s="23">
        <v>0</v>
      </c>
      <c r="Q57" s="23">
        <f t="shared" si="1"/>
        <v>-2250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-5000</v>
      </c>
      <c r="N58" s="66"/>
      <c r="O58" s="23">
        <v>0</v>
      </c>
      <c r="P58" s="23">
        <v>0</v>
      </c>
      <c r="Q58" s="23">
        <f t="shared" si="1"/>
        <v>-2250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-5000</v>
      </c>
      <c r="N59" s="66"/>
      <c r="O59" s="23">
        <v>0</v>
      </c>
      <c r="P59" s="23">
        <v>0</v>
      </c>
      <c r="Q59" s="23">
        <f t="shared" si="1"/>
        <v>-2250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-5000</v>
      </c>
      <c r="N60" s="66"/>
      <c r="O60" s="23">
        <v>0</v>
      </c>
      <c r="P60" s="23">
        <v>0</v>
      </c>
      <c r="Q60" s="23">
        <f t="shared" si="1"/>
        <v>-2250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-5000</v>
      </c>
      <c r="N61" s="66"/>
      <c r="O61" s="23">
        <v>0</v>
      </c>
      <c r="P61" s="23">
        <v>0</v>
      </c>
      <c r="Q61" s="23">
        <f t="shared" si="1"/>
        <v>-2250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-5000</v>
      </c>
      <c r="N62" s="66"/>
      <c r="O62" s="23">
        <v>0</v>
      </c>
      <c r="P62" s="23">
        <v>0</v>
      </c>
      <c r="Q62" s="23">
        <f t="shared" si="1"/>
        <v>-2250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-5000</v>
      </c>
      <c r="N63" s="66"/>
      <c r="O63" s="23">
        <v>0</v>
      </c>
      <c r="P63" s="23">
        <v>0</v>
      </c>
      <c r="Q63" s="23">
        <f t="shared" si="1"/>
        <v>-2250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-5000</v>
      </c>
      <c r="N64" s="66"/>
      <c r="O64" s="23">
        <v>0</v>
      </c>
      <c r="P64" s="23">
        <v>0</v>
      </c>
      <c r="Q64" s="23">
        <f t="shared" si="1"/>
        <v>-2250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-5000</v>
      </c>
      <c r="N65" s="66"/>
      <c r="O65" s="23">
        <v>0</v>
      </c>
      <c r="P65" s="23">
        <v>0</v>
      </c>
      <c r="Q65" s="23">
        <f t="shared" si="1"/>
        <v>-2250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-5000</v>
      </c>
      <c r="N66" s="66"/>
      <c r="O66" s="23">
        <v>0</v>
      </c>
      <c r="P66" s="23">
        <v>0</v>
      </c>
      <c r="Q66" s="23">
        <f t="shared" si="1"/>
        <v>-2250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-5000</v>
      </c>
      <c r="N67" s="66"/>
      <c r="O67" s="23">
        <v>0</v>
      </c>
      <c r="P67" s="23">
        <v>0</v>
      </c>
      <c r="Q67" s="23">
        <f t="shared" si="1"/>
        <v>-2250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-5000</v>
      </c>
      <c r="N68" s="66"/>
      <c r="O68" s="23">
        <v>0</v>
      </c>
      <c r="P68" s="23">
        <v>0</v>
      </c>
      <c r="Q68" s="23">
        <f t="shared" si="1"/>
        <v>-2250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-5000</v>
      </c>
      <c r="N69" s="66"/>
      <c r="O69" s="23">
        <v>0</v>
      </c>
      <c r="P69" s="23">
        <v>0</v>
      </c>
      <c r="Q69" s="23">
        <f t="shared" si="1"/>
        <v>-2250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-5000</v>
      </c>
      <c r="N70" s="66"/>
      <c r="O70" s="23">
        <v>0</v>
      </c>
      <c r="P70" s="23">
        <v>0</v>
      </c>
      <c r="Q70" s="23">
        <f t="shared" si="1"/>
        <v>-2250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-5000</v>
      </c>
      <c r="N71" s="66"/>
      <c r="O71" s="23">
        <v>0</v>
      </c>
      <c r="P71" s="23">
        <v>0</v>
      </c>
      <c r="Q71" s="23">
        <f t="shared" si="1"/>
        <v>-2250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-5000</v>
      </c>
      <c r="N72" s="66"/>
      <c r="O72" s="23">
        <v>0</v>
      </c>
      <c r="P72" s="23">
        <v>0</v>
      </c>
      <c r="Q72" s="23">
        <f t="shared" si="1"/>
        <v>-2250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-5000</v>
      </c>
      <c r="N73" s="66"/>
      <c r="O73" s="23">
        <v>0</v>
      </c>
      <c r="P73" s="23">
        <v>0</v>
      </c>
      <c r="Q73" s="23">
        <f t="shared" si="1"/>
        <v>-2250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-5000</v>
      </c>
      <c r="N74" s="66"/>
      <c r="O74" s="23">
        <v>0</v>
      </c>
      <c r="P74" s="23">
        <v>0</v>
      </c>
      <c r="Q74" s="23">
        <f t="shared" si="1"/>
        <v>-2250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-5000</v>
      </c>
      <c r="N75" s="66"/>
      <c r="O75" s="23">
        <v>0</v>
      </c>
      <c r="P75" s="23">
        <v>0</v>
      </c>
      <c r="Q75" s="23">
        <f t="shared" si="1"/>
        <v>-2250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-5000</v>
      </c>
      <c r="N76" s="66"/>
      <c r="O76" s="23">
        <v>0</v>
      </c>
      <c r="P76" s="23">
        <v>0</v>
      </c>
      <c r="Q76" s="23">
        <f t="shared" si="1"/>
        <v>-2250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-5000</v>
      </c>
      <c r="N77" s="66"/>
      <c r="O77" s="23">
        <v>0</v>
      </c>
      <c r="P77" s="23">
        <v>0</v>
      </c>
      <c r="Q77" s="23">
        <f t="shared" si="1"/>
        <v>-2250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-5000</v>
      </c>
      <c r="N78" s="66"/>
      <c r="O78" s="23">
        <v>0</v>
      </c>
      <c r="P78" s="23">
        <v>0</v>
      </c>
      <c r="Q78" s="23">
        <f t="shared" ref="Q78:Q111" si="3">O78-P78+Q77</f>
        <v>-2250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-5000</v>
      </c>
      <c r="N79" s="66"/>
      <c r="O79" s="23">
        <v>0</v>
      </c>
      <c r="P79" s="23">
        <v>0</v>
      </c>
      <c r="Q79" s="23">
        <f t="shared" si="3"/>
        <v>-2250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-5000</v>
      </c>
      <c r="N80" s="66"/>
      <c r="O80" s="23">
        <v>0</v>
      </c>
      <c r="P80" s="23">
        <v>0</v>
      </c>
      <c r="Q80" s="23">
        <f t="shared" si="3"/>
        <v>-2250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-5000</v>
      </c>
      <c r="N81" s="66"/>
      <c r="O81" s="23">
        <v>0</v>
      </c>
      <c r="P81" s="23">
        <v>0</v>
      </c>
      <c r="Q81" s="23">
        <f t="shared" si="3"/>
        <v>-2250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-5000</v>
      </c>
      <c r="N82" s="66"/>
      <c r="O82" s="23">
        <v>0</v>
      </c>
      <c r="P82" s="23">
        <v>0</v>
      </c>
      <c r="Q82" s="23">
        <f t="shared" si="3"/>
        <v>-2250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-5000</v>
      </c>
      <c r="N83" s="66"/>
      <c r="O83" s="23">
        <v>0</v>
      </c>
      <c r="P83" s="23">
        <v>0</v>
      </c>
      <c r="Q83" s="23">
        <f t="shared" si="3"/>
        <v>-2250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-5000</v>
      </c>
      <c r="N84" s="66"/>
      <c r="O84" s="23">
        <v>0</v>
      </c>
      <c r="P84" s="23">
        <v>0</v>
      </c>
      <c r="Q84" s="23">
        <f t="shared" si="3"/>
        <v>-2250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-5000</v>
      </c>
      <c r="N85" s="66"/>
      <c r="O85" s="23">
        <v>0</v>
      </c>
      <c r="P85" s="23">
        <v>0</v>
      </c>
      <c r="Q85" s="23">
        <f t="shared" si="3"/>
        <v>-2250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-5000</v>
      </c>
      <c r="N86" s="66"/>
      <c r="O86" s="23">
        <v>0</v>
      </c>
      <c r="P86" s="23">
        <v>0</v>
      </c>
      <c r="Q86" s="23">
        <f t="shared" si="3"/>
        <v>-2250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-5000</v>
      </c>
      <c r="N87" s="66"/>
      <c r="O87" s="23">
        <v>0</v>
      </c>
      <c r="P87" s="23">
        <v>0</v>
      </c>
      <c r="Q87" s="23">
        <f t="shared" si="3"/>
        <v>-2250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-5000</v>
      </c>
      <c r="N88" s="66"/>
      <c r="O88" s="23">
        <v>0</v>
      </c>
      <c r="P88" s="23">
        <v>0</v>
      </c>
      <c r="Q88" s="23">
        <f t="shared" si="3"/>
        <v>-2250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-5000</v>
      </c>
      <c r="N89" s="66"/>
      <c r="O89" s="23">
        <v>0</v>
      </c>
      <c r="P89" s="23">
        <v>0</v>
      </c>
      <c r="Q89" s="23">
        <f t="shared" si="3"/>
        <v>-2250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-5000</v>
      </c>
      <c r="N90" s="66"/>
      <c r="O90" s="23">
        <v>0</v>
      </c>
      <c r="P90" s="23">
        <v>0</v>
      </c>
      <c r="Q90" s="23">
        <f t="shared" si="3"/>
        <v>-2250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-5000</v>
      </c>
      <c r="N91" s="66"/>
      <c r="O91" s="23">
        <v>0</v>
      </c>
      <c r="P91" s="23">
        <v>0</v>
      </c>
      <c r="Q91" s="23">
        <f t="shared" si="3"/>
        <v>-2250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-5000</v>
      </c>
      <c r="N92" s="66"/>
      <c r="O92" s="23">
        <v>0</v>
      </c>
      <c r="P92" s="23">
        <v>0</v>
      </c>
      <c r="Q92" s="23">
        <f t="shared" si="3"/>
        <v>-2250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-5000</v>
      </c>
      <c r="N93" s="66"/>
      <c r="O93" s="23">
        <v>0</v>
      </c>
      <c r="P93" s="23">
        <v>0</v>
      </c>
      <c r="Q93" s="23">
        <f t="shared" si="3"/>
        <v>-2250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-5000</v>
      </c>
      <c r="N94" s="66"/>
      <c r="O94" s="23">
        <v>0</v>
      </c>
      <c r="P94" s="23">
        <v>0</v>
      </c>
      <c r="Q94" s="23">
        <f t="shared" si="3"/>
        <v>-2250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-5000</v>
      </c>
      <c r="N95" s="66"/>
      <c r="O95" s="23">
        <v>0</v>
      </c>
      <c r="P95" s="23">
        <v>0</v>
      </c>
      <c r="Q95" s="23">
        <f t="shared" si="3"/>
        <v>-2250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-5000</v>
      </c>
      <c r="N96" s="66"/>
      <c r="O96" s="23">
        <v>0</v>
      </c>
      <c r="P96" s="23">
        <v>0</v>
      </c>
      <c r="Q96" s="23">
        <f t="shared" si="3"/>
        <v>-2250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-5000</v>
      </c>
      <c r="N97" s="66"/>
      <c r="O97" s="23">
        <v>0</v>
      </c>
      <c r="P97" s="23">
        <v>0</v>
      </c>
      <c r="Q97" s="23">
        <f t="shared" si="3"/>
        <v>-2250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-5000</v>
      </c>
      <c r="N98" s="66"/>
      <c r="O98" s="23">
        <v>0</v>
      </c>
      <c r="P98" s="23">
        <v>0</v>
      </c>
      <c r="Q98" s="23">
        <f t="shared" si="3"/>
        <v>-2250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-5000</v>
      </c>
      <c r="N99" s="66"/>
      <c r="O99" s="23">
        <v>0</v>
      </c>
      <c r="P99" s="23">
        <v>0</v>
      </c>
      <c r="Q99" s="23">
        <f t="shared" si="3"/>
        <v>-2250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-5000</v>
      </c>
      <c r="N100" s="66"/>
      <c r="O100" s="23">
        <v>0</v>
      </c>
      <c r="P100" s="23">
        <v>0</v>
      </c>
      <c r="Q100" s="23">
        <f t="shared" si="3"/>
        <v>-2250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-5000</v>
      </c>
      <c r="N101" s="66"/>
      <c r="O101" s="23">
        <v>0</v>
      </c>
      <c r="P101" s="23">
        <v>0</v>
      </c>
      <c r="Q101" s="23">
        <f t="shared" si="3"/>
        <v>-2250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-5000</v>
      </c>
      <c r="N102" s="66"/>
      <c r="O102" s="23">
        <v>0</v>
      </c>
      <c r="P102" s="23">
        <v>0</v>
      </c>
      <c r="Q102" s="23">
        <f t="shared" si="3"/>
        <v>-2250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-5000</v>
      </c>
      <c r="N103" s="66"/>
      <c r="O103" s="23">
        <v>0</v>
      </c>
      <c r="P103" s="23">
        <v>0</v>
      </c>
      <c r="Q103" s="23">
        <f t="shared" si="3"/>
        <v>-2250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-5000</v>
      </c>
      <c r="N104" s="66"/>
      <c r="O104" s="23">
        <v>0</v>
      </c>
      <c r="P104" s="23">
        <v>0</v>
      </c>
      <c r="Q104" s="23">
        <f t="shared" si="3"/>
        <v>-2250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-5000</v>
      </c>
      <c r="N105" s="66"/>
      <c r="O105" s="23">
        <v>0</v>
      </c>
      <c r="P105" s="23">
        <v>0</v>
      </c>
      <c r="Q105" s="23">
        <f t="shared" si="3"/>
        <v>-2250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-5000</v>
      </c>
      <c r="N106" s="66"/>
      <c r="O106" s="23">
        <v>0</v>
      </c>
      <c r="P106" s="23">
        <v>0</v>
      </c>
      <c r="Q106" s="23">
        <f t="shared" si="3"/>
        <v>-2250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-5000</v>
      </c>
      <c r="N107" s="66"/>
      <c r="O107" s="23">
        <v>0</v>
      </c>
      <c r="P107" s="23">
        <v>0</v>
      </c>
      <c r="Q107" s="23">
        <f t="shared" si="3"/>
        <v>-2250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-5000</v>
      </c>
      <c r="N108" s="66"/>
      <c r="O108" s="23">
        <v>0</v>
      </c>
      <c r="P108" s="23">
        <v>0</v>
      </c>
      <c r="Q108" s="23">
        <f t="shared" si="3"/>
        <v>-2250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-5000</v>
      </c>
      <c r="N109" s="66"/>
      <c r="O109" s="23">
        <v>0</v>
      </c>
      <c r="P109" s="23">
        <v>0</v>
      </c>
      <c r="Q109" s="23">
        <f t="shared" si="3"/>
        <v>-2250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-5000</v>
      </c>
      <c r="N110" s="66"/>
      <c r="O110" s="23">
        <v>0</v>
      </c>
      <c r="P110" s="23">
        <v>0</v>
      </c>
      <c r="Q110" s="23">
        <f t="shared" si="3"/>
        <v>-2250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-5000</v>
      </c>
      <c r="N111" s="66"/>
      <c r="O111" s="23">
        <v>0</v>
      </c>
      <c r="P111" s="23">
        <v>0</v>
      </c>
      <c r="Q111" s="23">
        <f t="shared" si="3"/>
        <v>-2250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87CB4FCC-410F-45E0-BFD6-E59D64DA7B91}"/>
  </hyperlinks>
  <pageMargins left="0" right="0" top="0" bottom="0" header="0" footer="0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4D3B-0781-46B7-A9B1-798DE5924C24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812</v>
      </c>
      <c r="D2" s="2" t="s">
        <v>6</v>
      </c>
      <c r="E2" s="7" t="s">
        <v>815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2479148013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3850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191339</v>
      </c>
      <c r="L8" s="125">
        <f>SUM(L12:L111)</f>
        <v>244800</v>
      </c>
      <c r="M8" s="127">
        <f>K8-L8</f>
        <v>-53461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45706</v>
      </c>
      <c r="C13" s="137" t="s">
        <v>813</v>
      </c>
      <c r="D13" s="137"/>
      <c r="E13" s="137"/>
      <c r="F13" s="137"/>
      <c r="G13" s="137"/>
      <c r="H13" s="137"/>
      <c r="I13" s="137"/>
      <c r="J13" s="137"/>
      <c r="K13" s="23">
        <v>100000</v>
      </c>
      <c r="L13" s="23">
        <v>230000</v>
      </c>
      <c r="M13" s="23">
        <f>K13-L13+M12</f>
        <v>-130000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45706</v>
      </c>
      <c r="C14" s="136" t="s">
        <v>814</v>
      </c>
      <c r="D14" s="136"/>
      <c r="E14" s="136"/>
      <c r="F14" s="136"/>
      <c r="G14" s="136"/>
      <c r="H14" s="136"/>
      <c r="I14" s="136"/>
      <c r="J14" s="136"/>
      <c r="K14" s="23">
        <v>4000</v>
      </c>
      <c r="L14" s="23">
        <v>5800</v>
      </c>
      <c r="M14" s="23">
        <f t="shared" ref="M14:M77" si="0">K14-L14+M13</f>
        <v>-131800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45713</v>
      </c>
      <c r="C15" s="136" t="s">
        <v>824</v>
      </c>
      <c r="D15" s="136"/>
      <c r="E15" s="136"/>
      <c r="F15" s="136"/>
      <c r="G15" s="136"/>
      <c r="H15" s="136"/>
      <c r="I15" s="136"/>
      <c r="J15" s="136"/>
      <c r="K15" s="23">
        <v>20000</v>
      </c>
      <c r="L15" s="23">
        <v>0</v>
      </c>
      <c r="M15" s="23">
        <f t="shared" si="0"/>
        <v>-111800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45713</v>
      </c>
      <c r="C16" s="136" t="s">
        <v>825</v>
      </c>
      <c r="D16" s="136"/>
      <c r="E16" s="136"/>
      <c r="F16" s="136"/>
      <c r="G16" s="136"/>
      <c r="H16" s="136"/>
      <c r="I16" s="136"/>
      <c r="J16" s="136"/>
      <c r="K16" s="23">
        <v>20000</v>
      </c>
      <c r="L16" s="23">
        <v>0</v>
      </c>
      <c r="M16" s="23">
        <f t="shared" si="0"/>
        <v>-91800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45714</v>
      </c>
      <c r="C17" s="136" t="s">
        <v>823</v>
      </c>
      <c r="D17" s="136"/>
      <c r="E17" s="136"/>
      <c r="F17" s="136"/>
      <c r="G17" s="136"/>
      <c r="H17" s="136"/>
      <c r="I17" s="136"/>
      <c r="J17" s="136"/>
      <c r="K17" s="23">
        <v>1800</v>
      </c>
      <c r="L17" s="23">
        <v>0</v>
      </c>
      <c r="M17" s="23">
        <f t="shared" si="0"/>
        <v>-90000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 t="s">
        <v>638</v>
      </c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9000</v>
      </c>
      <c r="M18" s="23">
        <f t="shared" si="0"/>
        <v>-99000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45762</v>
      </c>
      <c r="C19" s="136" t="s">
        <v>868</v>
      </c>
      <c r="D19" s="136"/>
      <c r="E19" s="136"/>
      <c r="F19" s="136"/>
      <c r="G19" s="136"/>
      <c r="H19" s="136"/>
      <c r="I19" s="136"/>
      <c r="J19" s="136"/>
      <c r="K19" s="23">
        <v>3000</v>
      </c>
      <c r="L19" s="23">
        <v>0</v>
      </c>
      <c r="M19" s="23">
        <f t="shared" si="0"/>
        <v>-96000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45762</v>
      </c>
      <c r="C20" s="136" t="s">
        <v>869</v>
      </c>
      <c r="D20" s="136"/>
      <c r="E20" s="136"/>
      <c r="F20" s="136"/>
      <c r="G20" s="136"/>
      <c r="H20" s="136"/>
      <c r="I20" s="136"/>
      <c r="J20" s="136"/>
      <c r="K20" s="23">
        <v>2500</v>
      </c>
      <c r="L20" s="23">
        <v>0</v>
      </c>
      <c r="M20" s="23">
        <f t="shared" si="0"/>
        <v>-93500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45767</v>
      </c>
      <c r="C21" s="136" t="s">
        <v>868</v>
      </c>
      <c r="D21" s="136"/>
      <c r="E21" s="136"/>
      <c r="F21" s="136"/>
      <c r="G21" s="136"/>
      <c r="H21" s="136"/>
      <c r="I21" s="136"/>
      <c r="J21" s="136"/>
      <c r="K21" s="23">
        <v>2500</v>
      </c>
      <c r="L21" s="23">
        <v>0</v>
      </c>
      <c r="M21" s="23">
        <f t="shared" si="0"/>
        <v>-91000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45773</v>
      </c>
      <c r="C22" s="136" t="s">
        <v>870</v>
      </c>
      <c r="D22" s="136"/>
      <c r="E22" s="136"/>
      <c r="F22" s="136"/>
      <c r="G22" s="136"/>
      <c r="H22" s="136"/>
      <c r="I22" s="136"/>
      <c r="J22" s="136"/>
      <c r="K22" s="23">
        <v>3000</v>
      </c>
      <c r="L22" s="23">
        <v>0</v>
      </c>
      <c r="M22" s="23">
        <f t="shared" si="0"/>
        <v>-88000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45777</v>
      </c>
      <c r="C23" s="136" t="s">
        <v>874</v>
      </c>
      <c r="D23" s="136"/>
      <c r="E23" s="136"/>
      <c r="F23" s="136"/>
      <c r="G23" s="136"/>
      <c r="H23" s="136"/>
      <c r="I23" s="136"/>
      <c r="J23" s="136"/>
      <c r="K23" s="23">
        <v>3000</v>
      </c>
      <c r="L23" s="23">
        <v>0</v>
      </c>
      <c r="M23" s="23">
        <f t="shared" si="0"/>
        <v>-85000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45777</v>
      </c>
      <c r="C24" s="136" t="s">
        <v>786</v>
      </c>
      <c r="D24" s="136"/>
      <c r="E24" s="136"/>
      <c r="F24" s="136"/>
      <c r="G24" s="136"/>
      <c r="H24" s="136"/>
      <c r="I24" s="136"/>
      <c r="J24" s="136"/>
      <c r="K24" s="23">
        <v>2000</v>
      </c>
      <c r="L24" s="23">
        <v>0</v>
      </c>
      <c r="M24" s="23">
        <f t="shared" si="0"/>
        <v>-83000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>
        <v>45802</v>
      </c>
      <c r="C25" s="136" t="s">
        <v>786</v>
      </c>
      <c r="D25" s="136"/>
      <c r="E25" s="136"/>
      <c r="F25" s="136"/>
      <c r="G25" s="136"/>
      <c r="H25" s="136"/>
      <c r="I25" s="136"/>
      <c r="J25" s="136"/>
      <c r="K25" s="23">
        <v>6500</v>
      </c>
      <c r="L25" s="23">
        <v>0</v>
      </c>
      <c r="M25" s="23">
        <f t="shared" si="0"/>
        <v>-76500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>
        <v>45805</v>
      </c>
      <c r="C26" s="136" t="s">
        <v>907</v>
      </c>
      <c r="D26" s="136"/>
      <c r="E26" s="136"/>
      <c r="F26" s="136"/>
      <c r="G26" s="136"/>
      <c r="H26" s="136"/>
      <c r="I26" s="136"/>
      <c r="J26" s="136"/>
      <c r="K26" s="23">
        <v>3500</v>
      </c>
      <c r="L26" s="23">
        <v>0</v>
      </c>
      <c r="M26" s="23">
        <f t="shared" si="0"/>
        <v>-73000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>
        <v>45869</v>
      </c>
      <c r="C27" s="136" t="s">
        <v>944</v>
      </c>
      <c r="D27" s="136"/>
      <c r="E27" s="136"/>
      <c r="F27" s="136"/>
      <c r="G27" s="136"/>
      <c r="H27" s="136"/>
      <c r="I27" s="136"/>
      <c r="J27" s="136"/>
      <c r="K27" s="23">
        <v>3739</v>
      </c>
      <c r="L27" s="23">
        <v>0</v>
      </c>
      <c r="M27" s="23">
        <f t="shared" si="0"/>
        <v>-69261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>
        <v>45879</v>
      </c>
      <c r="C28" s="136" t="s">
        <v>907</v>
      </c>
      <c r="D28" s="136"/>
      <c r="E28" s="136"/>
      <c r="F28" s="136"/>
      <c r="G28" s="136"/>
      <c r="H28" s="136"/>
      <c r="I28" s="136"/>
      <c r="J28" s="136"/>
      <c r="K28" s="23">
        <v>4300</v>
      </c>
      <c r="L28" s="23">
        <v>0</v>
      </c>
      <c r="M28" s="23">
        <f t="shared" si="0"/>
        <v>-64961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>
        <v>45911</v>
      </c>
      <c r="C29" s="136" t="s">
        <v>786</v>
      </c>
      <c r="D29" s="136"/>
      <c r="E29" s="136"/>
      <c r="F29" s="136"/>
      <c r="G29" s="136"/>
      <c r="H29" s="136"/>
      <c r="I29" s="136"/>
      <c r="J29" s="136"/>
      <c r="K29" s="23">
        <v>1500</v>
      </c>
      <c r="L29" s="23">
        <v>0</v>
      </c>
      <c r="M29" s="23">
        <f t="shared" si="0"/>
        <v>-63461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>
        <v>45912</v>
      </c>
      <c r="C30" s="136" t="s">
        <v>786</v>
      </c>
      <c r="D30" s="136"/>
      <c r="E30" s="136"/>
      <c r="F30" s="136"/>
      <c r="G30" s="136"/>
      <c r="H30" s="136"/>
      <c r="I30" s="136"/>
      <c r="J30" s="136"/>
      <c r="K30" s="23">
        <v>1500</v>
      </c>
      <c r="L30" s="23">
        <v>0</v>
      </c>
      <c r="M30" s="23">
        <f t="shared" si="0"/>
        <v>-61961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>
        <v>45914</v>
      </c>
      <c r="C31" s="136" t="s">
        <v>786</v>
      </c>
      <c r="D31" s="136"/>
      <c r="E31" s="136"/>
      <c r="F31" s="136"/>
      <c r="G31" s="136"/>
      <c r="H31" s="136"/>
      <c r="I31" s="136"/>
      <c r="J31" s="136"/>
      <c r="K31" s="23">
        <v>1500</v>
      </c>
      <c r="L31" s="23">
        <v>0</v>
      </c>
      <c r="M31" s="23">
        <f t="shared" si="0"/>
        <v>-60461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>
        <v>45914</v>
      </c>
      <c r="C32" s="136" t="s">
        <v>786</v>
      </c>
      <c r="D32" s="136"/>
      <c r="E32" s="136"/>
      <c r="F32" s="136"/>
      <c r="G32" s="136"/>
      <c r="H32" s="136"/>
      <c r="I32" s="136"/>
      <c r="J32" s="136"/>
      <c r="K32" s="23">
        <v>2000</v>
      </c>
      <c r="L32" s="23">
        <v>0</v>
      </c>
      <c r="M32" s="23">
        <f t="shared" si="0"/>
        <v>-58461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>
        <v>45964</v>
      </c>
      <c r="C33" s="136" t="s">
        <v>874</v>
      </c>
      <c r="D33" s="136"/>
      <c r="E33" s="136"/>
      <c r="F33" s="136"/>
      <c r="G33" s="136"/>
      <c r="H33" s="136"/>
      <c r="I33" s="136"/>
      <c r="J33" s="136"/>
      <c r="K33" s="23">
        <v>5000</v>
      </c>
      <c r="L33" s="23">
        <v>0</v>
      </c>
      <c r="M33" s="23">
        <f t="shared" si="0"/>
        <v>-53461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-53461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-53461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-53461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-53461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-53461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-53461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-53461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-53461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-53461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-53461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-53461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-53461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-53461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-53461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-53461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-53461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-53461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-53461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-53461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-53461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-53461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-53461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-53461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-53461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-53461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-53461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-53461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-53461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-53461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-53461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-53461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-53461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-53461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-53461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-53461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-53461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-53461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-53461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-53461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-53461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-53461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-53461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-53461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-53461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-53461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-53461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-53461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-53461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-53461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-53461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-53461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-53461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-53461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-53461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-53461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-53461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-53461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-53461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-53461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-53461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-53461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-53461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-53461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-53461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-53461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-53461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-53461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-53461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-53461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-53461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-53461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-53461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-53461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-53461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-53461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-53461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-53461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-53461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32C171C3-5BAE-4A0F-84A2-E4D04A474FC9}"/>
  </hyperlinks>
  <pageMargins left="0" right="0" top="0" bottom="0" header="0" footer="0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B5CC-AEC1-4CCA-ADC3-62C714FAABB8}">
  <sheetPr>
    <tabColor theme="4" tint="0.59999389629810485"/>
  </sheetPr>
  <dimension ref="A1:Q111"/>
  <sheetViews>
    <sheetView rightToLeft="1" topLeftCell="A7" zoomScaleNormal="100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816</v>
      </c>
      <c r="D2" s="2" t="s">
        <v>6</v>
      </c>
      <c r="E2" s="7" t="s">
        <v>817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2301096687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3830</v>
      </c>
      <c r="D6" s="2" t="s">
        <v>8</v>
      </c>
      <c r="E6" s="26">
        <v>300</v>
      </c>
      <c r="F6" s="9"/>
      <c r="G6" s="4" t="s">
        <v>14</v>
      </c>
      <c r="H6" s="41">
        <v>45962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202605</v>
      </c>
      <c r="L8" s="125">
        <f>SUM(L12:L111)</f>
        <v>236350</v>
      </c>
      <c r="M8" s="127">
        <f>K8-L8</f>
        <v>-33745</v>
      </c>
      <c r="N8" s="66"/>
      <c r="O8" s="143">
        <f>SUM(O12:O111)</f>
        <v>0</v>
      </c>
      <c r="P8" s="143">
        <f>SUM(P12:P111)</f>
        <v>3600</v>
      </c>
      <c r="Q8" s="143">
        <f>O8-P8</f>
        <v>-3600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45706</v>
      </c>
      <c r="C13" s="137" t="s">
        <v>818</v>
      </c>
      <c r="D13" s="137"/>
      <c r="E13" s="137"/>
      <c r="F13" s="137"/>
      <c r="G13" s="137"/>
      <c r="H13" s="137"/>
      <c r="I13" s="137"/>
      <c r="J13" s="137"/>
      <c r="K13" s="23">
        <v>100000</v>
      </c>
      <c r="L13" s="23">
        <v>230000</v>
      </c>
      <c r="M13" s="23">
        <f>K13-L13+M12</f>
        <v>-130000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45706</v>
      </c>
      <c r="C14" s="136" t="s">
        <v>819</v>
      </c>
      <c r="D14" s="136"/>
      <c r="E14" s="136"/>
      <c r="F14" s="136"/>
      <c r="G14" s="136"/>
      <c r="H14" s="136"/>
      <c r="I14" s="136"/>
      <c r="J14" s="136"/>
      <c r="K14" s="23">
        <v>5800</v>
      </c>
      <c r="L14" s="23">
        <v>5800</v>
      </c>
      <c r="M14" s="23">
        <f t="shared" ref="M14:M77" si="0">K14-L14+M13</f>
        <v>-130000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45713</v>
      </c>
      <c r="C15" s="136" t="s">
        <v>824</v>
      </c>
      <c r="D15" s="136"/>
      <c r="E15" s="136"/>
      <c r="F15" s="136"/>
      <c r="G15" s="136"/>
      <c r="H15" s="136"/>
      <c r="I15" s="136"/>
      <c r="J15" s="136"/>
      <c r="K15" s="23">
        <v>31000</v>
      </c>
      <c r="L15" s="23">
        <v>0</v>
      </c>
      <c r="M15" s="23">
        <f t="shared" si="0"/>
        <v>-99000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45716</v>
      </c>
      <c r="C16" s="136" t="s">
        <v>827</v>
      </c>
      <c r="D16" s="136"/>
      <c r="E16" s="136"/>
      <c r="F16" s="136"/>
      <c r="G16" s="136"/>
      <c r="H16" s="136"/>
      <c r="I16" s="136"/>
      <c r="J16" s="136"/>
      <c r="K16" s="23">
        <v>9000</v>
      </c>
      <c r="L16" s="23">
        <v>0</v>
      </c>
      <c r="M16" s="23">
        <f t="shared" si="0"/>
        <v>-90000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45759</v>
      </c>
      <c r="C17" s="136" t="s">
        <v>860</v>
      </c>
      <c r="D17" s="136"/>
      <c r="E17" s="136"/>
      <c r="F17" s="136"/>
      <c r="G17" s="136"/>
      <c r="H17" s="136"/>
      <c r="I17" s="136"/>
      <c r="J17" s="136"/>
      <c r="K17" s="23">
        <v>10000</v>
      </c>
      <c r="L17" s="23">
        <v>0</v>
      </c>
      <c r="M17" s="23">
        <f t="shared" si="0"/>
        <v>-80000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45822</v>
      </c>
      <c r="C18" s="136" t="s">
        <v>915</v>
      </c>
      <c r="D18" s="136"/>
      <c r="E18" s="136"/>
      <c r="F18" s="136"/>
      <c r="G18" s="136"/>
      <c r="H18" s="136"/>
      <c r="I18" s="136"/>
      <c r="J18" s="136"/>
      <c r="K18" s="23">
        <v>18000</v>
      </c>
      <c r="L18" s="23">
        <v>0</v>
      </c>
      <c r="M18" s="23">
        <f t="shared" si="0"/>
        <v>-62000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45832</v>
      </c>
      <c r="C19" s="136" t="s">
        <v>786</v>
      </c>
      <c r="D19" s="136"/>
      <c r="E19" s="136"/>
      <c r="F19" s="136"/>
      <c r="G19" s="136"/>
      <c r="H19" s="136"/>
      <c r="I19" s="136"/>
      <c r="J19" s="136"/>
      <c r="K19" s="23">
        <v>2000</v>
      </c>
      <c r="L19" s="23">
        <v>0</v>
      </c>
      <c r="M19" s="23">
        <f t="shared" si="0"/>
        <v>-60000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45892</v>
      </c>
      <c r="C20" s="136" t="s">
        <v>1005</v>
      </c>
      <c r="D20" s="136"/>
      <c r="E20" s="136"/>
      <c r="F20" s="136"/>
      <c r="G20" s="136"/>
      <c r="H20" s="136"/>
      <c r="I20" s="136"/>
      <c r="J20" s="136"/>
      <c r="K20" s="23">
        <v>10500</v>
      </c>
      <c r="L20" s="23">
        <v>550</v>
      </c>
      <c r="M20" s="23">
        <f t="shared" si="0"/>
        <v>-50050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45925</v>
      </c>
      <c r="C21" s="136" t="s">
        <v>1034</v>
      </c>
      <c r="D21" s="136"/>
      <c r="E21" s="136"/>
      <c r="F21" s="136"/>
      <c r="G21" s="136"/>
      <c r="H21" s="136"/>
      <c r="I21" s="136"/>
      <c r="J21" s="136"/>
      <c r="K21" s="23">
        <v>10000</v>
      </c>
      <c r="L21" s="23">
        <v>0</v>
      </c>
      <c r="M21" s="23">
        <f t="shared" si="0"/>
        <v>-40050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45935</v>
      </c>
      <c r="C22" s="136" t="s">
        <v>786</v>
      </c>
      <c r="D22" s="136"/>
      <c r="E22" s="136"/>
      <c r="F22" s="136"/>
      <c r="G22" s="136"/>
      <c r="H22" s="136"/>
      <c r="I22" s="136"/>
      <c r="J22" s="136"/>
      <c r="K22" s="23">
        <f>3000+500</f>
        <v>3500</v>
      </c>
      <c r="L22" s="23">
        <v>0</v>
      </c>
      <c r="M22" s="23">
        <f t="shared" si="0"/>
        <v>-36550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>
        <v>45936</v>
      </c>
      <c r="C23" s="136" t="s">
        <v>786</v>
      </c>
      <c r="D23" s="136"/>
      <c r="E23" s="136"/>
      <c r="F23" s="136"/>
      <c r="G23" s="136"/>
      <c r="H23" s="136"/>
      <c r="I23" s="136"/>
      <c r="J23" s="136"/>
      <c r="K23" s="23">
        <v>2805</v>
      </c>
      <c r="L23" s="23">
        <v>0</v>
      </c>
      <c r="M23" s="23">
        <f t="shared" si="0"/>
        <v>-33745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>
        <v>45962</v>
      </c>
      <c r="C24" s="136" t="s">
        <v>1058</v>
      </c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-33745</v>
      </c>
      <c r="N24" s="66"/>
      <c r="O24" s="23">
        <v>0</v>
      </c>
      <c r="P24" s="23">
        <f>300*12</f>
        <v>3600</v>
      </c>
      <c r="Q24" s="23">
        <f t="shared" si="1"/>
        <v>-3600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-33745</v>
      </c>
      <c r="N25" s="66"/>
      <c r="O25" s="23">
        <v>0</v>
      </c>
      <c r="P25" s="23">
        <v>0</v>
      </c>
      <c r="Q25" s="23">
        <f t="shared" si="1"/>
        <v>-3600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-33745</v>
      </c>
      <c r="N26" s="66"/>
      <c r="O26" s="23">
        <v>0</v>
      </c>
      <c r="P26" s="23">
        <v>0</v>
      </c>
      <c r="Q26" s="23">
        <f t="shared" si="1"/>
        <v>-3600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-33745</v>
      </c>
      <c r="N27" s="66"/>
      <c r="O27" s="23">
        <v>0</v>
      </c>
      <c r="P27" s="23">
        <v>0</v>
      </c>
      <c r="Q27" s="23">
        <f t="shared" si="1"/>
        <v>-3600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-33745</v>
      </c>
      <c r="N28" s="66"/>
      <c r="O28" s="23">
        <v>0</v>
      </c>
      <c r="P28" s="23">
        <v>0</v>
      </c>
      <c r="Q28" s="23">
        <f t="shared" si="1"/>
        <v>-3600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-33745</v>
      </c>
      <c r="N29" s="66"/>
      <c r="O29" s="23">
        <v>0</v>
      </c>
      <c r="P29" s="23">
        <v>0</v>
      </c>
      <c r="Q29" s="23">
        <f t="shared" si="1"/>
        <v>-3600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-33745</v>
      </c>
      <c r="N30" s="66"/>
      <c r="O30" s="23">
        <v>0</v>
      </c>
      <c r="P30" s="23">
        <v>0</v>
      </c>
      <c r="Q30" s="23">
        <f t="shared" si="1"/>
        <v>-3600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-33745</v>
      </c>
      <c r="N31" s="66"/>
      <c r="O31" s="23">
        <v>0</v>
      </c>
      <c r="P31" s="23">
        <v>0</v>
      </c>
      <c r="Q31" s="23">
        <f t="shared" si="1"/>
        <v>-3600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-33745</v>
      </c>
      <c r="N32" s="66"/>
      <c r="O32" s="23">
        <v>0</v>
      </c>
      <c r="P32" s="23">
        <v>0</v>
      </c>
      <c r="Q32" s="23">
        <f t="shared" si="1"/>
        <v>-3600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-33745</v>
      </c>
      <c r="N33" s="66"/>
      <c r="O33" s="23">
        <v>0</v>
      </c>
      <c r="P33" s="23">
        <v>0</v>
      </c>
      <c r="Q33" s="23">
        <f t="shared" si="1"/>
        <v>-3600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-33745</v>
      </c>
      <c r="N34" s="66"/>
      <c r="O34" s="23">
        <v>0</v>
      </c>
      <c r="P34" s="23">
        <v>0</v>
      </c>
      <c r="Q34" s="23">
        <f t="shared" si="1"/>
        <v>-3600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-33745</v>
      </c>
      <c r="N35" s="66"/>
      <c r="O35" s="23">
        <v>0</v>
      </c>
      <c r="P35" s="23">
        <v>0</v>
      </c>
      <c r="Q35" s="23">
        <f t="shared" si="1"/>
        <v>-3600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-33745</v>
      </c>
      <c r="N36" s="66"/>
      <c r="O36" s="23">
        <v>0</v>
      </c>
      <c r="P36" s="23">
        <v>0</v>
      </c>
      <c r="Q36" s="23">
        <f t="shared" si="1"/>
        <v>-3600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-33745</v>
      </c>
      <c r="N37" s="66"/>
      <c r="O37" s="23">
        <v>0</v>
      </c>
      <c r="P37" s="23">
        <v>0</v>
      </c>
      <c r="Q37" s="23">
        <f t="shared" si="1"/>
        <v>-3600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-33745</v>
      </c>
      <c r="N38" s="66"/>
      <c r="O38" s="23">
        <v>0</v>
      </c>
      <c r="P38" s="23">
        <v>0</v>
      </c>
      <c r="Q38" s="23">
        <f t="shared" si="1"/>
        <v>-3600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-33745</v>
      </c>
      <c r="N39" s="66"/>
      <c r="O39" s="23">
        <v>0</v>
      </c>
      <c r="P39" s="23">
        <v>0</v>
      </c>
      <c r="Q39" s="23">
        <f t="shared" si="1"/>
        <v>-3600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-33745</v>
      </c>
      <c r="N40" s="66"/>
      <c r="O40" s="23">
        <v>0</v>
      </c>
      <c r="P40" s="23">
        <v>0</v>
      </c>
      <c r="Q40" s="23">
        <f t="shared" si="1"/>
        <v>-3600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-33745</v>
      </c>
      <c r="N41" s="66"/>
      <c r="O41" s="23">
        <v>0</v>
      </c>
      <c r="P41" s="23">
        <v>0</v>
      </c>
      <c r="Q41" s="23">
        <f t="shared" si="1"/>
        <v>-3600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-33745</v>
      </c>
      <c r="N42" s="66"/>
      <c r="O42" s="23">
        <v>0</v>
      </c>
      <c r="P42" s="23">
        <v>0</v>
      </c>
      <c r="Q42" s="23">
        <f t="shared" si="1"/>
        <v>-3600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-33745</v>
      </c>
      <c r="N43" s="66"/>
      <c r="O43" s="23">
        <v>0</v>
      </c>
      <c r="P43" s="23">
        <v>0</v>
      </c>
      <c r="Q43" s="23">
        <f t="shared" si="1"/>
        <v>-3600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-33745</v>
      </c>
      <c r="N44" s="66"/>
      <c r="O44" s="23">
        <v>0</v>
      </c>
      <c r="P44" s="23">
        <v>0</v>
      </c>
      <c r="Q44" s="23">
        <f t="shared" si="1"/>
        <v>-3600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-33745</v>
      </c>
      <c r="N45" s="66"/>
      <c r="O45" s="23">
        <v>0</v>
      </c>
      <c r="P45" s="23">
        <v>0</v>
      </c>
      <c r="Q45" s="23">
        <f t="shared" si="1"/>
        <v>-3600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-33745</v>
      </c>
      <c r="N46" s="66"/>
      <c r="O46" s="23">
        <v>0</v>
      </c>
      <c r="P46" s="23">
        <v>0</v>
      </c>
      <c r="Q46" s="23">
        <f t="shared" si="1"/>
        <v>-3600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-33745</v>
      </c>
      <c r="N47" s="66"/>
      <c r="O47" s="23">
        <v>0</v>
      </c>
      <c r="P47" s="23">
        <v>0</v>
      </c>
      <c r="Q47" s="23">
        <f t="shared" si="1"/>
        <v>-3600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-33745</v>
      </c>
      <c r="N48" s="66"/>
      <c r="O48" s="23">
        <v>0</v>
      </c>
      <c r="P48" s="23">
        <v>0</v>
      </c>
      <c r="Q48" s="23">
        <f t="shared" si="1"/>
        <v>-3600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-33745</v>
      </c>
      <c r="N49" s="66"/>
      <c r="O49" s="23">
        <v>0</v>
      </c>
      <c r="P49" s="23">
        <v>0</v>
      </c>
      <c r="Q49" s="23">
        <f t="shared" si="1"/>
        <v>-3600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-33745</v>
      </c>
      <c r="N50" s="66"/>
      <c r="O50" s="23">
        <v>0</v>
      </c>
      <c r="P50" s="23">
        <v>0</v>
      </c>
      <c r="Q50" s="23">
        <f t="shared" si="1"/>
        <v>-3600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-33745</v>
      </c>
      <c r="N51" s="66"/>
      <c r="O51" s="23">
        <v>0</v>
      </c>
      <c r="P51" s="23">
        <v>0</v>
      </c>
      <c r="Q51" s="23">
        <f t="shared" si="1"/>
        <v>-3600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-33745</v>
      </c>
      <c r="N52" s="66"/>
      <c r="O52" s="23">
        <v>0</v>
      </c>
      <c r="P52" s="23">
        <v>0</v>
      </c>
      <c r="Q52" s="23">
        <f t="shared" si="1"/>
        <v>-3600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-33745</v>
      </c>
      <c r="N53" s="66"/>
      <c r="O53" s="23">
        <v>0</v>
      </c>
      <c r="P53" s="23">
        <v>0</v>
      </c>
      <c r="Q53" s="23">
        <f t="shared" si="1"/>
        <v>-3600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-33745</v>
      </c>
      <c r="N54" s="66"/>
      <c r="O54" s="23">
        <v>0</v>
      </c>
      <c r="P54" s="23">
        <v>0</v>
      </c>
      <c r="Q54" s="23">
        <f t="shared" si="1"/>
        <v>-3600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-33745</v>
      </c>
      <c r="N55" s="66"/>
      <c r="O55" s="23">
        <v>0</v>
      </c>
      <c r="P55" s="23">
        <v>0</v>
      </c>
      <c r="Q55" s="23">
        <f t="shared" si="1"/>
        <v>-3600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-33745</v>
      </c>
      <c r="N56" s="66"/>
      <c r="O56" s="23">
        <v>0</v>
      </c>
      <c r="P56" s="23">
        <v>0</v>
      </c>
      <c r="Q56" s="23">
        <f t="shared" si="1"/>
        <v>-3600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-33745</v>
      </c>
      <c r="N57" s="66"/>
      <c r="O57" s="23">
        <v>0</v>
      </c>
      <c r="P57" s="23">
        <v>0</v>
      </c>
      <c r="Q57" s="23">
        <f t="shared" si="1"/>
        <v>-3600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-33745</v>
      </c>
      <c r="N58" s="66"/>
      <c r="O58" s="23">
        <v>0</v>
      </c>
      <c r="P58" s="23">
        <v>0</v>
      </c>
      <c r="Q58" s="23">
        <f t="shared" si="1"/>
        <v>-3600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-33745</v>
      </c>
      <c r="N59" s="66"/>
      <c r="O59" s="23">
        <v>0</v>
      </c>
      <c r="P59" s="23">
        <v>0</v>
      </c>
      <c r="Q59" s="23">
        <f t="shared" si="1"/>
        <v>-3600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-33745</v>
      </c>
      <c r="N60" s="66"/>
      <c r="O60" s="23">
        <v>0</v>
      </c>
      <c r="P60" s="23">
        <v>0</v>
      </c>
      <c r="Q60" s="23">
        <f t="shared" si="1"/>
        <v>-3600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-33745</v>
      </c>
      <c r="N61" s="66"/>
      <c r="O61" s="23">
        <v>0</v>
      </c>
      <c r="P61" s="23">
        <v>0</v>
      </c>
      <c r="Q61" s="23">
        <f t="shared" si="1"/>
        <v>-3600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-33745</v>
      </c>
      <c r="N62" s="66"/>
      <c r="O62" s="23">
        <v>0</v>
      </c>
      <c r="P62" s="23">
        <v>0</v>
      </c>
      <c r="Q62" s="23">
        <f t="shared" si="1"/>
        <v>-3600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-33745</v>
      </c>
      <c r="N63" s="66"/>
      <c r="O63" s="23">
        <v>0</v>
      </c>
      <c r="P63" s="23">
        <v>0</v>
      </c>
      <c r="Q63" s="23">
        <f t="shared" si="1"/>
        <v>-3600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-33745</v>
      </c>
      <c r="N64" s="66"/>
      <c r="O64" s="23">
        <v>0</v>
      </c>
      <c r="P64" s="23">
        <v>0</v>
      </c>
      <c r="Q64" s="23">
        <f t="shared" si="1"/>
        <v>-3600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-33745</v>
      </c>
      <c r="N65" s="66"/>
      <c r="O65" s="23">
        <v>0</v>
      </c>
      <c r="P65" s="23">
        <v>0</v>
      </c>
      <c r="Q65" s="23">
        <f t="shared" si="1"/>
        <v>-3600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-33745</v>
      </c>
      <c r="N66" s="66"/>
      <c r="O66" s="23">
        <v>0</v>
      </c>
      <c r="P66" s="23">
        <v>0</v>
      </c>
      <c r="Q66" s="23">
        <f t="shared" si="1"/>
        <v>-3600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-33745</v>
      </c>
      <c r="N67" s="66"/>
      <c r="O67" s="23">
        <v>0</v>
      </c>
      <c r="P67" s="23">
        <v>0</v>
      </c>
      <c r="Q67" s="23">
        <f t="shared" si="1"/>
        <v>-3600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-33745</v>
      </c>
      <c r="N68" s="66"/>
      <c r="O68" s="23">
        <v>0</v>
      </c>
      <c r="P68" s="23">
        <v>0</v>
      </c>
      <c r="Q68" s="23">
        <f t="shared" si="1"/>
        <v>-3600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-33745</v>
      </c>
      <c r="N69" s="66"/>
      <c r="O69" s="23">
        <v>0</v>
      </c>
      <c r="P69" s="23">
        <v>0</v>
      </c>
      <c r="Q69" s="23">
        <f t="shared" si="1"/>
        <v>-3600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-33745</v>
      </c>
      <c r="N70" s="66"/>
      <c r="O70" s="23">
        <v>0</v>
      </c>
      <c r="P70" s="23">
        <v>0</v>
      </c>
      <c r="Q70" s="23">
        <f t="shared" si="1"/>
        <v>-3600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-33745</v>
      </c>
      <c r="N71" s="66"/>
      <c r="O71" s="23">
        <v>0</v>
      </c>
      <c r="P71" s="23">
        <v>0</v>
      </c>
      <c r="Q71" s="23">
        <f t="shared" si="1"/>
        <v>-3600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-33745</v>
      </c>
      <c r="N72" s="66"/>
      <c r="O72" s="23">
        <v>0</v>
      </c>
      <c r="P72" s="23">
        <v>0</v>
      </c>
      <c r="Q72" s="23">
        <f t="shared" si="1"/>
        <v>-3600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-33745</v>
      </c>
      <c r="N73" s="66"/>
      <c r="O73" s="23">
        <v>0</v>
      </c>
      <c r="P73" s="23">
        <v>0</v>
      </c>
      <c r="Q73" s="23">
        <f t="shared" si="1"/>
        <v>-3600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-33745</v>
      </c>
      <c r="N74" s="66"/>
      <c r="O74" s="23">
        <v>0</v>
      </c>
      <c r="P74" s="23">
        <v>0</v>
      </c>
      <c r="Q74" s="23">
        <f t="shared" si="1"/>
        <v>-3600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-33745</v>
      </c>
      <c r="N75" s="66"/>
      <c r="O75" s="23">
        <v>0</v>
      </c>
      <c r="P75" s="23">
        <v>0</v>
      </c>
      <c r="Q75" s="23">
        <f t="shared" si="1"/>
        <v>-3600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-33745</v>
      </c>
      <c r="N76" s="66"/>
      <c r="O76" s="23">
        <v>0</v>
      </c>
      <c r="P76" s="23">
        <v>0</v>
      </c>
      <c r="Q76" s="23">
        <f t="shared" si="1"/>
        <v>-3600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-33745</v>
      </c>
      <c r="N77" s="66"/>
      <c r="O77" s="23">
        <v>0</v>
      </c>
      <c r="P77" s="23">
        <v>0</v>
      </c>
      <c r="Q77" s="23">
        <f t="shared" si="1"/>
        <v>-3600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-33745</v>
      </c>
      <c r="N78" s="66"/>
      <c r="O78" s="23">
        <v>0</v>
      </c>
      <c r="P78" s="23">
        <v>0</v>
      </c>
      <c r="Q78" s="23">
        <f t="shared" ref="Q78:Q111" si="3">O78-P78+Q77</f>
        <v>-3600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-33745</v>
      </c>
      <c r="N79" s="66"/>
      <c r="O79" s="23">
        <v>0</v>
      </c>
      <c r="P79" s="23">
        <v>0</v>
      </c>
      <c r="Q79" s="23">
        <f t="shared" si="3"/>
        <v>-3600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-33745</v>
      </c>
      <c r="N80" s="66"/>
      <c r="O80" s="23">
        <v>0</v>
      </c>
      <c r="P80" s="23">
        <v>0</v>
      </c>
      <c r="Q80" s="23">
        <f t="shared" si="3"/>
        <v>-3600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-33745</v>
      </c>
      <c r="N81" s="66"/>
      <c r="O81" s="23">
        <v>0</v>
      </c>
      <c r="P81" s="23">
        <v>0</v>
      </c>
      <c r="Q81" s="23">
        <f t="shared" si="3"/>
        <v>-3600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-33745</v>
      </c>
      <c r="N82" s="66"/>
      <c r="O82" s="23">
        <v>0</v>
      </c>
      <c r="P82" s="23">
        <v>0</v>
      </c>
      <c r="Q82" s="23">
        <f t="shared" si="3"/>
        <v>-3600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-33745</v>
      </c>
      <c r="N83" s="66"/>
      <c r="O83" s="23">
        <v>0</v>
      </c>
      <c r="P83" s="23">
        <v>0</v>
      </c>
      <c r="Q83" s="23">
        <f t="shared" si="3"/>
        <v>-3600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-33745</v>
      </c>
      <c r="N84" s="66"/>
      <c r="O84" s="23">
        <v>0</v>
      </c>
      <c r="P84" s="23">
        <v>0</v>
      </c>
      <c r="Q84" s="23">
        <f t="shared" si="3"/>
        <v>-3600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-33745</v>
      </c>
      <c r="N85" s="66"/>
      <c r="O85" s="23">
        <v>0</v>
      </c>
      <c r="P85" s="23">
        <v>0</v>
      </c>
      <c r="Q85" s="23">
        <f t="shared" si="3"/>
        <v>-3600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-33745</v>
      </c>
      <c r="N86" s="66"/>
      <c r="O86" s="23">
        <v>0</v>
      </c>
      <c r="P86" s="23">
        <v>0</v>
      </c>
      <c r="Q86" s="23">
        <f t="shared" si="3"/>
        <v>-3600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-33745</v>
      </c>
      <c r="N87" s="66"/>
      <c r="O87" s="23">
        <v>0</v>
      </c>
      <c r="P87" s="23">
        <v>0</v>
      </c>
      <c r="Q87" s="23">
        <f t="shared" si="3"/>
        <v>-3600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-33745</v>
      </c>
      <c r="N88" s="66"/>
      <c r="O88" s="23">
        <v>0</v>
      </c>
      <c r="P88" s="23">
        <v>0</v>
      </c>
      <c r="Q88" s="23">
        <f t="shared" si="3"/>
        <v>-3600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-33745</v>
      </c>
      <c r="N89" s="66"/>
      <c r="O89" s="23">
        <v>0</v>
      </c>
      <c r="P89" s="23">
        <v>0</v>
      </c>
      <c r="Q89" s="23">
        <f t="shared" si="3"/>
        <v>-3600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-33745</v>
      </c>
      <c r="N90" s="66"/>
      <c r="O90" s="23">
        <v>0</v>
      </c>
      <c r="P90" s="23">
        <v>0</v>
      </c>
      <c r="Q90" s="23">
        <f t="shared" si="3"/>
        <v>-3600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-33745</v>
      </c>
      <c r="N91" s="66"/>
      <c r="O91" s="23">
        <v>0</v>
      </c>
      <c r="P91" s="23">
        <v>0</v>
      </c>
      <c r="Q91" s="23">
        <f t="shared" si="3"/>
        <v>-3600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-33745</v>
      </c>
      <c r="N92" s="66"/>
      <c r="O92" s="23">
        <v>0</v>
      </c>
      <c r="P92" s="23">
        <v>0</v>
      </c>
      <c r="Q92" s="23">
        <f t="shared" si="3"/>
        <v>-3600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-33745</v>
      </c>
      <c r="N93" s="66"/>
      <c r="O93" s="23">
        <v>0</v>
      </c>
      <c r="P93" s="23">
        <v>0</v>
      </c>
      <c r="Q93" s="23">
        <f t="shared" si="3"/>
        <v>-3600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-33745</v>
      </c>
      <c r="N94" s="66"/>
      <c r="O94" s="23">
        <v>0</v>
      </c>
      <c r="P94" s="23">
        <v>0</v>
      </c>
      <c r="Q94" s="23">
        <f t="shared" si="3"/>
        <v>-3600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-33745</v>
      </c>
      <c r="N95" s="66"/>
      <c r="O95" s="23">
        <v>0</v>
      </c>
      <c r="P95" s="23">
        <v>0</v>
      </c>
      <c r="Q95" s="23">
        <f t="shared" si="3"/>
        <v>-3600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-33745</v>
      </c>
      <c r="N96" s="66"/>
      <c r="O96" s="23">
        <v>0</v>
      </c>
      <c r="P96" s="23">
        <v>0</v>
      </c>
      <c r="Q96" s="23">
        <f t="shared" si="3"/>
        <v>-3600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-33745</v>
      </c>
      <c r="N97" s="66"/>
      <c r="O97" s="23">
        <v>0</v>
      </c>
      <c r="P97" s="23">
        <v>0</v>
      </c>
      <c r="Q97" s="23">
        <f t="shared" si="3"/>
        <v>-3600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-33745</v>
      </c>
      <c r="N98" s="66"/>
      <c r="O98" s="23">
        <v>0</v>
      </c>
      <c r="P98" s="23">
        <v>0</v>
      </c>
      <c r="Q98" s="23">
        <f t="shared" si="3"/>
        <v>-3600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-33745</v>
      </c>
      <c r="N99" s="66"/>
      <c r="O99" s="23">
        <v>0</v>
      </c>
      <c r="P99" s="23">
        <v>0</v>
      </c>
      <c r="Q99" s="23">
        <f t="shared" si="3"/>
        <v>-3600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-33745</v>
      </c>
      <c r="N100" s="66"/>
      <c r="O100" s="23">
        <v>0</v>
      </c>
      <c r="P100" s="23">
        <v>0</v>
      </c>
      <c r="Q100" s="23">
        <f t="shared" si="3"/>
        <v>-3600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-33745</v>
      </c>
      <c r="N101" s="66"/>
      <c r="O101" s="23">
        <v>0</v>
      </c>
      <c r="P101" s="23">
        <v>0</v>
      </c>
      <c r="Q101" s="23">
        <f t="shared" si="3"/>
        <v>-3600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-33745</v>
      </c>
      <c r="N102" s="66"/>
      <c r="O102" s="23">
        <v>0</v>
      </c>
      <c r="P102" s="23">
        <v>0</v>
      </c>
      <c r="Q102" s="23">
        <f t="shared" si="3"/>
        <v>-3600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-33745</v>
      </c>
      <c r="N103" s="66"/>
      <c r="O103" s="23">
        <v>0</v>
      </c>
      <c r="P103" s="23">
        <v>0</v>
      </c>
      <c r="Q103" s="23">
        <f t="shared" si="3"/>
        <v>-3600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-33745</v>
      </c>
      <c r="N104" s="66"/>
      <c r="O104" s="23">
        <v>0</v>
      </c>
      <c r="P104" s="23">
        <v>0</v>
      </c>
      <c r="Q104" s="23">
        <f t="shared" si="3"/>
        <v>-3600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-33745</v>
      </c>
      <c r="N105" s="66"/>
      <c r="O105" s="23">
        <v>0</v>
      </c>
      <c r="P105" s="23">
        <v>0</v>
      </c>
      <c r="Q105" s="23">
        <f t="shared" si="3"/>
        <v>-3600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-33745</v>
      </c>
      <c r="N106" s="66"/>
      <c r="O106" s="23">
        <v>0</v>
      </c>
      <c r="P106" s="23">
        <v>0</v>
      </c>
      <c r="Q106" s="23">
        <f t="shared" si="3"/>
        <v>-3600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-33745</v>
      </c>
      <c r="N107" s="66"/>
      <c r="O107" s="23">
        <v>0</v>
      </c>
      <c r="P107" s="23">
        <v>0</v>
      </c>
      <c r="Q107" s="23">
        <f t="shared" si="3"/>
        <v>-3600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-33745</v>
      </c>
      <c r="N108" s="66"/>
      <c r="O108" s="23">
        <v>0</v>
      </c>
      <c r="P108" s="23">
        <v>0</v>
      </c>
      <c r="Q108" s="23">
        <f t="shared" si="3"/>
        <v>-3600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-33745</v>
      </c>
      <c r="N109" s="66"/>
      <c r="O109" s="23">
        <v>0</v>
      </c>
      <c r="P109" s="23">
        <v>0</v>
      </c>
      <c r="Q109" s="23">
        <f t="shared" si="3"/>
        <v>-3600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-33745</v>
      </c>
      <c r="N110" s="66"/>
      <c r="O110" s="23">
        <v>0</v>
      </c>
      <c r="P110" s="23">
        <v>0</v>
      </c>
      <c r="Q110" s="23">
        <f t="shared" si="3"/>
        <v>-3600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-33745</v>
      </c>
      <c r="N111" s="66"/>
      <c r="O111" s="23">
        <v>0</v>
      </c>
      <c r="P111" s="23">
        <v>0</v>
      </c>
      <c r="Q111" s="23">
        <f t="shared" si="3"/>
        <v>-3600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96843E5B-0341-4733-896F-9B3FF2E159EC}"/>
  </hyperlinks>
  <pageMargins left="0" right="0" top="0" bottom="0" header="0" footer="0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827E-2BEB-4BA5-9A5D-63CDD426412E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109" t="s">
        <v>1062</v>
      </c>
      <c r="D2" s="2" t="s">
        <v>6</v>
      </c>
      <c r="E2" s="7" t="s">
        <v>1059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2377877515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6264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204900</v>
      </c>
      <c r="L8" s="125">
        <f>SUM(L12:L111)</f>
        <v>229900</v>
      </c>
      <c r="M8" s="127">
        <f>K8-L8</f>
        <v>-25000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45706</v>
      </c>
      <c r="C13" s="137" t="s">
        <v>1060</v>
      </c>
      <c r="D13" s="137"/>
      <c r="E13" s="137"/>
      <c r="F13" s="137"/>
      <c r="G13" s="137"/>
      <c r="H13" s="137"/>
      <c r="I13" s="137"/>
      <c r="J13" s="137"/>
      <c r="K13" s="23">
        <v>100000</v>
      </c>
      <c r="L13" s="23">
        <v>225000</v>
      </c>
      <c r="M13" s="23">
        <f>K13-L13+M12</f>
        <v>-125000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45799</v>
      </c>
      <c r="C14" s="136" t="s">
        <v>897</v>
      </c>
      <c r="D14" s="136"/>
      <c r="E14" s="136"/>
      <c r="F14" s="136"/>
      <c r="G14" s="136"/>
      <c r="H14" s="136"/>
      <c r="I14" s="136"/>
      <c r="J14" s="136"/>
      <c r="K14" s="23">
        <v>100000</v>
      </c>
      <c r="L14" s="23">
        <v>0</v>
      </c>
      <c r="M14" s="23">
        <f t="shared" ref="M14:M77" si="0">K14-L14+M13</f>
        <v>-25000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45956</v>
      </c>
      <c r="C15" s="136" t="s">
        <v>1061</v>
      </c>
      <c r="D15" s="136"/>
      <c r="E15" s="136"/>
      <c r="F15" s="136"/>
      <c r="G15" s="136"/>
      <c r="H15" s="136"/>
      <c r="I15" s="136"/>
      <c r="J15" s="136"/>
      <c r="K15" s="23">
        <v>4900</v>
      </c>
      <c r="L15" s="23">
        <v>4900</v>
      </c>
      <c r="M15" s="23">
        <f t="shared" si="0"/>
        <v>-25000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-25000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-25000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-25000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-25000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-25000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-25000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-25000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-25000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-25000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-25000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-25000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-25000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-25000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-25000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-25000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-25000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-25000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-25000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-25000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-25000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-25000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-25000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-25000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-25000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-25000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-25000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-25000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-25000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-25000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-25000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-25000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-25000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-25000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-25000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-25000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-25000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-25000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-25000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-25000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-25000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-25000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-25000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-25000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-25000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-25000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-25000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-25000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-25000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-25000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-25000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-25000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-25000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-25000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-25000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-25000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-25000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-25000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-25000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-25000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-25000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-25000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-25000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-25000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-25000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-25000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-25000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-25000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-25000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-25000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-25000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-25000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-25000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-25000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-25000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-25000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-25000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-25000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-25000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-25000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-25000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-25000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-25000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-25000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-25000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-25000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-25000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-25000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-25000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-25000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-25000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-25000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-25000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-25000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-25000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-25000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-25000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5EA1B0CA-6FED-49E4-8669-F5CA94A0650D}"/>
  </hyperlinks>
  <pageMargins left="0" right="0" top="0" bottom="0" header="0" footer="0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26F6-AB6C-4F82-81CE-AB536FBB8654}">
  <sheetPr>
    <tabColor theme="4" tint="0.59999389629810485"/>
  </sheetPr>
  <dimension ref="A1:Q111"/>
  <sheetViews>
    <sheetView rightToLeft="1" topLeftCell="A3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834</v>
      </c>
      <c r="D2" s="2" t="s">
        <v>6</v>
      </c>
      <c r="E2" s="7" t="s">
        <v>966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2455422796</v>
      </c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3838</v>
      </c>
      <c r="D6" s="2" t="s">
        <v>8</v>
      </c>
      <c r="E6" s="26">
        <v>350</v>
      </c>
      <c r="F6" s="9"/>
      <c r="G6" s="4" t="s">
        <v>14</v>
      </c>
      <c r="H6" s="41">
        <v>45901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234950</v>
      </c>
      <c r="L8" s="125">
        <f>SUM(L12:L111)</f>
        <v>234950</v>
      </c>
      <c r="M8" s="127">
        <f>K8-L8</f>
        <v>0</v>
      </c>
      <c r="N8" s="66"/>
      <c r="O8" s="143">
        <f>SUM(O12:O111)</f>
        <v>389</v>
      </c>
      <c r="P8" s="143">
        <f>SUM(P12:P111)</f>
        <v>4200</v>
      </c>
      <c r="Q8" s="143">
        <f>O8-P8</f>
        <v>-3811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45722</v>
      </c>
      <c r="C13" s="137" t="s">
        <v>836</v>
      </c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230000</v>
      </c>
      <c r="M13" s="23">
        <f>K13-L13+M12</f>
        <v>-230000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45722</v>
      </c>
      <c r="C14" s="136" t="s">
        <v>835</v>
      </c>
      <c r="D14" s="136"/>
      <c r="E14" s="136"/>
      <c r="F14" s="136"/>
      <c r="G14" s="136"/>
      <c r="H14" s="136"/>
      <c r="I14" s="136"/>
      <c r="J14" s="136"/>
      <c r="K14" s="23">
        <v>20000</v>
      </c>
      <c r="L14" s="23">
        <v>0</v>
      </c>
      <c r="M14" s="23">
        <f t="shared" ref="M14:M77" si="0">K14-L14+M13</f>
        <v>-210000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45726</v>
      </c>
      <c r="C15" s="136" t="s">
        <v>837</v>
      </c>
      <c r="D15" s="136"/>
      <c r="E15" s="136"/>
      <c r="F15" s="136"/>
      <c r="G15" s="136"/>
      <c r="H15" s="136"/>
      <c r="I15" s="136"/>
      <c r="J15" s="136"/>
      <c r="K15" s="23">
        <v>30000</v>
      </c>
      <c r="L15" s="23">
        <v>0</v>
      </c>
      <c r="M15" s="23">
        <f t="shared" si="0"/>
        <v>-180000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>
        <v>45765</v>
      </c>
      <c r="C16" s="136" t="s">
        <v>866</v>
      </c>
      <c r="D16" s="136"/>
      <c r="E16" s="136"/>
      <c r="F16" s="136"/>
      <c r="G16" s="136"/>
      <c r="H16" s="136"/>
      <c r="I16" s="136"/>
      <c r="J16" s="136"/>
      <c r="K16" s="23">
        <v>30000</v>
      </c>
      <c r="L16" s="23">
        <v>0</v>
      </c>
      <c r="M16" s="23">
        <f t="shared" si="0"/>
        <v>-150000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>
        <v>45776</v>
      </c>
      <c r="C17" s="136" t="s">
        <v>873</v>
      </c>
      <c r="D17" s="136"/>
      <c r="E17" s="136"/>
      <c r="F17" s="136"/>
      <c r="G17" s="136"/>
      <c r="H17" s="136"/>
      <c r="I17" s="136"/>
      <c r="J17" s="136"/>
      <c r="K17" s="23">
        <v>20000</v>
      </c>
      <c r="L17" s="23">
        <v>0</v>
      </c>
      <c r="M17" s="23">
        <f t="shared" si="0"/>
        <v>-130000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>
        <v>45795</v>
      </c>
      <c r="C18" s="136" t="s">
        <v>900</v>
      </c>
      <c r="D18" s="136"/>
      <c r="E18" s="136"/>
      <c r="F18" s="136"/>
      <c r="G18" s="136"/>
      <c r="H18" s="136"/>
      <c r="I18" s="136"/>
      <c r="J18" s="136"/>
      <c r="K18" s="23">
        <v>20000</v>
      </c>
      <c r="L18" s="23">
        <v>0</v>
      </c>
      <c r="M18" s="23">
        <f t="shared" si="0"/>
        <v>-110000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>
        <v>45799</v>
      </c>
      <c r="C19" s="136" t="s">
        <v>898</v>
      </c>
      <c r="D19" s="136"/>
      <c r="E19" s="136"/>
      <c r="F19" s="136"/>
      <c r="G19" s="136"/>
      <c r="H19" s="136"/>
      <c r="I19" s="136"/>
      <c r="J19" s="136"/>
      <c r="K19" s="23">
        <v>60000</v>
      </c>
      <c r="L19" s="23">
        <v>0</v>
      </c>
      <c r="M19" s="23">
        <f t="shared" si="0"/>
        <v>-50000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>
        <v>45829</v>
      </c>
      <c r="C20" s="136" t="s">
        <v>874</v>
      </c>
      <c r="D20" s="136"/>
      <c r="E20" s="136"/>
      <c r="F20" s="136"/>
      <c r="G20" s="136"/>
      <c r="H20" s="136"/>
      <c r="I20" s="136"/>
      <c r="J20" s="136"/>
      <c r="K20" s="23">
        <v>22000</v>
      </c>
      <c r="L20" s="23">
        <v>0</v>
      </c>
      <c r="M20" s="23">
        <f t="shared" si="0"/>
        <v>-28000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>
        <v>45825</v>
      </c>
      <c r="C21" s="136" t="s">
        <v>916</v>
      </c>
      <c r="D21" s="136"/>
      <c r="E21" s="136"/>
      <c r="F21" s="136"/>
      <c r="G21" s="136"/>
      <c r="H21" s="136"/>
      <c r="I21" s="136"/>
      <c r="J21" s="136"/>
      <c r="K21" s="23">
        <v>4950</v>
      </c>
      <c r="L21" s="23">
        <v>4950</v>
      </c>
      <c r="M21" s="23">
        <f t="shared" si="0"/>
        <v>-28000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>
        <v>45870</v>
      </c>
      <c r="C22" s="136" t="s">
        <v>960</v>
      </c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-28000</v>
      </c>
      <c r="N22" s="66"/>
      <c r="O22" s="23">
        <v>0</v>
      </c>
      <c r="P22" s="23">
        <f>12*350</f>
        <v>4200</v>
      </c>
      <c r="Q22" s="23">
        <f t="shared" si="1"/>
        <v>-4200</v>
      </c>
    </row>
    <row r="23" spans="1:17" ht="21" customHeight="1" x14ac:dyDescent="0.25">
      <c r="A23" s="14">
        <v>12</v>
      </c>
      <c r="B23" s="24">
        <v>45869</v>
      </c>
      <c r="C23" s="136" t="s">
        <v>874</v>
      </c>
      <c r="D23" s="136"/>
      <c r="E23" s="136"/>
      <c r="F23" s="136"/>
      <c r="G23" s="136"/>
      <c r="H23" s="136"/>
      <c r="I23" s="136"/>
      <c r="J23" s="136"/>
      <c r="K23" s="23">
        <v>13000</v>
      </c>
      <c r="L23" s="23">
        <v>0</v>
      </c>
      <c r="M23" s="23">
        <f t="shared" si="0"/>
        <v>-15000</v>
      </c>
      <c r="N23" s="66"/>
      <c r="O23" s="23">
        <v>0</v>
      </c>
      <c r="P23" s="23">
        <v>0</v>
      </c>
      <c r="Q23" s="23">
        <f t="shared" si="1"/>
        <v>-4200</v>
      </c>
    </row>
    <row r="24" spans="1:17" ht="21" customHeight="1" x14ac:dyDescent="0.25">
      <c r="A24" s="14">
        <v>13</v>
      </c>
      <c r="B24" s="24">
        <v>45870</v>
      </c>
      <c r="C24" s="136" t="s">
        <v>977</v>
      </c>
      <c r="D24" s="136"/>
      <c r="E24" s="136"/>
      <c r="F24" s="136"/>
      <c r="G24" s="136"/>
      <c r="H24" s="136"/>
      <c r="I24" s="136"/>
      <c r="J24" s="136"/>
      <c r="K24" s="23">
        <v>15000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-4200</v>
      </c>
    </row>
    <row r="25" spans="1:17" ht="33" customHeight="1" x14ac:dyDescent="0.25">
      <c r="A25" s="14">
        <v>14</v>
      </c>
      <c r="B25" s="24"/>
      <c r="C25" s="137" t="s">
        <v>1116</v>
      </c>
      <c r="D25" s="137"/>
      <c r="E25" s="137"/>
      <c r="F25" s="137"/>
      <c r="G25" s="137"/>
      <c r="H25" s="137"/>
      <c r="I25" s="137"/>
      <c r="J25" s="137"/>
      <c r="K25" s="23">
        <v>0</v>
      </c>
      <c r="L25" s="23">
        <v>0</v>
      </c>
      <c r="M25" s="23">
        <f t="shared" si="0"/>
        <v>0</v>
      </c>
      <c r="N25" s="66"/>
      <c r="O25" s="23">
        <v>389</v>
      </c>
      <c r="P25" s="23">
        <v>0</v>
      </c>
      <c r="Q25" s="23">
        <f t="shared" si="1"/>
        <v>-3811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-3811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-3811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-3811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-3811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-3811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-3811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-3811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-3811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-3811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-3811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-3811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-3811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-3811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-3811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-3811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-3811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-3811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-3811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-3811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-3811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-3811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-3811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-3811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-3811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-3811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-3811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-3811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-3811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-3811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-3811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-3811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-3811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-3811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-3811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-3811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-3811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-3811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-3811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-3811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-3811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-3811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-3811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-3811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-3811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-3811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-3811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-3811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-3811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-3811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-3811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-3811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-3811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-3811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-3811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-3811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-3811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-3811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-3811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-3811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-3811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-3811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-3811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-3811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-3811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-3811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-3811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-3811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-3811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-3811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-3811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-3811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-3811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-3811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-3811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-3811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-3811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-3811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-3811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-3811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-3811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-3811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-3811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-3811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-3811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-3811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-3811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32CB1420-0996-452D-ABF5-2D8C53958C2B}"/>
  </hyperlinks>
  <pageMargins left="0" right="0" top="0" bottom="0" header="0" footer="0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4388-D72A-4E51-86ED-5DF80D8183D8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954</v>
      </c>
      <c r="D2" s="2" t="s">
        <v>6</v>
      </c>
      <c r="E2" s="7" t="s">
        <v>955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2271261790</v>
      </c>
      <c r="D4" s="2" t="s">
        <v>6</v>
      </c>
      <c r="E4" s="7" t="s">
        <v>956</v>
      </c>
      <c r="F4" s="9"/>
      <c r="G4" s="2" t="s">
        <v>5</v>
      </c>
      <c r="H4" s="6" t="s">
        <v>274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5786</v>
      </c>
      <c r="D6" s="2" t="s">
        <v>8</v>
      </c>
      <c r="E6" s="26">
        <v>400</v>
      </c>
      <c r="F6" s="9"/>
      <c r="G6" s="4" t="s">
        <v>14</v>
      </c>
      <c r="H6" s="41">
        <v>46235</v>
      </c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4800</v>
      </c>
      <c r="P8" s="143">
        <f>SUM(P12:P111)</f>
        <v>4800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957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45861</v>
      </c>
      <c r="C13" s="137" t="s">
        <v>958</v>
      </c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f>12*400</f>
        <v>4800</v>
      </c>
      <c r="Q13" s="23">
        <f>O13-P13+Q12</f>
        <v>-4800</v>
      </c>
    </row>
    <row r="14" spans="1:17" ht="21" customHeight="1" x14ac:dyDescent="0.25">
      <c r="A14" s="14">
        <v>3</v>
      </c>
      <c r="B14" s="24">
        <v>45909</v>
      </c>
      <c r="C14" s="136" t="s">
        <v>1068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4800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ABD7BC74-7C22-4E53-980A-71990A4F8D27}"/>
  </hyperlinks>
  <pageMargins left="0" right="0" top="0" bottom="0" header="0" footer="0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EBBB-8A7A-4122-9D4B-DC2F9DC9FA8C}">
  <sheetPr>
    <tabColor theme="4" tint="0.59999389629810485"/>
  </sheetPr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979</v>
      </c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 t="s">
        <v>729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 t="s">
        <v>980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80000</v>
      </c>
      <c r="L8" s="125">
        <f>SUM(L12:L111)</f>
        <v>0</v>
      </c>
      <c r="M8" s="127">
        <f>K8-L8</f>
        <v>80000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45870</v>
      </c>
      <c r="C13" s="137" t="s">
        <v>978</v>
      </c>
      <c r="D13" s="137"/>
      <c r="E13" s="137"/>
      <c r="F13" s="137"/>
      <c r="G13" s="137"/>
      <c r="H13" s="137"/>
      <c r="I13" s="137"/>
      <c r="J13" s="137"/>
      <c r="K13" s="23">
        <v>80000</v>
      </c>
      <c r="L13" s="23">
        <v>0</v>
      </c>
      <c r="M13" s="23">
        <f>K13-L13+M12</f>
        <v>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80000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80000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80000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80000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80000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80000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80000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80000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80000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80000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80000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80000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80000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80000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80000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80000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80000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80000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80000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80000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80000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80000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80000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80000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80000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80000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80000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80000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80000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80000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80000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80000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80000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80000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80000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80000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80000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80000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80000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80000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80000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80000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80000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80000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80000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80000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80000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80000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80000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80000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80000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80000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80000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80000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80000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80000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80000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80000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80000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80000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80000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80000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80000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80000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80000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80000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80000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80000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80000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80000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80000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80000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80000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80000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80000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80000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80000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80000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80000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80000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80000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80000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80000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80000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80000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80000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80000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80000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80000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80000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80000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80000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80000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80000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80000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80000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80000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J2:J6"/>
    <mergeCell ref="K2:M6"/>
    <mergeCell ref="A8:B9"/>
    <mergeCell ref="K8:K9"/>
    <mergeCell ref="L8:L9"/>
    <mergeCell ref="M8:M9"/>
    <mergeCell ref="C12:J12"/>
    <mergeCell ref="C13:J13"/>
    <mergeCell ref="C14:J14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</mergeCells>
  <hyperlinks>
    <hyperlink ref="A8:B9" location="كشف!A1" display="الكشف" xr:uid="{35B5D063-F40D-4506-BF0B-897A7EB2DE7D}"/>
  </hyperlinks>
  <pageMargins left="0" right="0" top="0" bottom="0" header="0" footer="0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4334-DE9D-4FB2-A181-45BE42EE120F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109" t="s">
        <v>1045</v>
      </c>
      <c r="D2" s="2" t="s">
        <v>6</v>
      </c>
      <c r="E2" s="7" t="s">
        <v>1046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2306905320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8940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145600</v>
      </c>
      <c r="L8" s="125">
        <f>SUM(L12:L111)</f>
        <v>245600</v>
      </c>
      <c r="M8" s="127">
        <f>K8-L8</f>
        <v>-100000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45938</v>
      </c>
      <c r="C13" s="137" t="s">
        <v>1047</v>
      </c>
      <c r="D13" s="137"/>
      <c r="E13" s="137"/>
      <c r="F13" s="137"/>
      <c r="G13" s="137"/>
      <c r="H13" s="137"/>
      <c r="I13" s="137"/>
      <c r="J13" s="137"/>
      <c r="K13" s="23">
        <v>80000</v>
      </c>
      <c r="L13" s="23">
        <v>240000</v>
      </c>
      <c r="M13" s="23">
        <f>K13-L13+M12</f>
        <v>-160000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45946</v>
      </c>
      <c r="C14" s="136" t="s">
        <v>1048</v>
      </c>
      <c r="D14" s="136"/>
      <c r="E14" s="136"/>
      <c r="F14" s="136"/>
      <c r="G14" s="136"/>
      <c r="H14" s="136"/>
      <c r="I14" s="136"/>
      <c r="J14" s="136"/>
      <c r="K14" s="23">
        <v>60000</v>
      </c>
      <c r="L14" s="23">
        <v>0</v>
      </c>
      <c r="M14" s="23">
        <f t="shared" ref="M14:M77" si="0">K14-L14+M13</f>
        <v>-100000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45949</v>
      </c>
      <c r="C15" s="136" t="s">
        <v>1049</v>
      </c>
      <c r="D15" s="136"/>
      <c r="E15" s="136"/>
      <c r="F15" s="136"/>
      <c r="G15" s="136"/>
      <c r="H15" s="136"/>
      <c r="I15" s="136"/>
      <c r="J15" s="136"/>
      <c r="K15" s="23">
        <v>5600</v>
      </c>
      <c r="L15" s="23">
        <v>5600</v>
      </c>
      <c r="M15" s="23">
        <f t="shared" si="0"/>
        <v>-100000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-100000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-100000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-100000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-100000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-100000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-100000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-100000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-100000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-100000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-100000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-100000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-100000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-100000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-100000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-100000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-100000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-100000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-100000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-100000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-100000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-100000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-100000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-100000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-100000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-100000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-100000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-100000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-100000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-100000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-100000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-100000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-100000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-100000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-100000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-100000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-100000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-100000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-100000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-100000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-100000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-100000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-100000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-100000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-100000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-100000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-100000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-100000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-100000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-100000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-100000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-100000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-100000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-100000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-100000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-100000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-100000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-100000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-100000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-100000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-100000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-100000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-100000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-100000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-100000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-100000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-100000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-100000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-100000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-100000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-100000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-100000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-100000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-100000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-100000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-100000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-100000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-100000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-100000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-100000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-100000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-100000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-100000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-100000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-100000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-100000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-100000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-100000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-100000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-100000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-100000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-100000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-100000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-100000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-100000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-100000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-100000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752BD2C9-EC70-483A-BAC4-820C2D86DF23}"/>
  </hyperlinks>
  <pageMargins left="0" right="0" top="0" bottom="0" header="0" footer="0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CC6C-E8A2-4FB5-A33B-9820E98337FD}">
  <sheetPr>
    <tabColor theme="4" tint="0.59999389629810485"/>
  </sheetPr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1063</v>
      </c>
      <c r="D2" s="2" t="s">
        <v>6</v>
      </c>
      <c r="E2" s="7" t="s">
        <v>1064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2219464423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4669</v>
      </c>
      <c r="D6" s="2" t="s">
        <v>8</v>
      </c>
      <c r="E6" s="26">
        <v>209</v>
      </c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2500</v>
      </c>
      <c r="Q8" s="143">
        <f>O8-P8</f>
        <v>-2500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45950</v>
      </c>
      <c r="C13" s="137" t="s">
        <v>1065</v>
      </c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45957</v>
      </c>
      <c r="C14" s="136" t="s">
        <v>1058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2500</v>
      </c>
      <c r="Q14" s="23">
        <f t="shared" ref="Q14:Q77" si="1">O14-P14+Q13</f>
        <v>-2500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-2500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-2500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-2500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-2500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-2500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-2500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-2500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-2500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-2500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-2500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-2500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-2500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-2500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-2500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-2500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-2500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-2500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-2500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-2500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-2500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-2500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-2500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-2500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-2500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-2500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-2500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-2500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-2500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-2500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-2500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-2500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-2500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-2500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-2500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-2500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-2500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-2500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-2500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-2500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-2500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-2500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-2500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-2500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-2500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-2500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-2500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-2500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-2500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-2500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-2500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-2500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-2500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-2500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-2500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-2500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-2500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-2500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-2500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-2500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-2500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-2500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-2500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-2500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-2500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-2500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-2500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-2500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-2500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-2500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-2500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-2500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-2500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-2500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-2500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-2500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-2500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-2500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-2500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-2500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-2500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-2500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-2500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-2500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-2500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-2500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-2500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-2500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-2500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-2500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-2500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-2500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-2500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-2500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-2500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-2500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-2500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-2500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A2BF6561-2DC3-44AB-AC36-6BF1E34B9066}"/>
  </hyperlinks>
  <pageMargins left="0" right="0" top="0" bottom="0" header="0" footer="0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067F-2DBF-473B-A699-1D3BF87C47F0}"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109" t="s">
        <v>1069</v>
      </c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2253980961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>
        <v>8465</v>
      </c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157100</v>
      </c>
      <c r="L8" s="125">
        <f>SUM(L12:L111)</f>
        <v>237100</v>
      </c>
      <c r="M8" s="127">
        <f>K8-L8</f>
        <v>-80000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 t="s">
        <v>1065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>
        <v>45960</v>
      </c>
      <c r="C13" s="137" t="s">
        <v>1070</v>
      </c>
      <c r="D13" s="137"/>
      <c r="E13" s="137"/>
      <c r="F13" s="137"/>
      <c r="G13" s="137"/>
      <c r="H13" s="137"/>
      <c r="I13" s="137"/>
      <c r="J13" s="137"/>
      <c r="K13" s="23">
        <v>150000</v>
      </c>
      <c r="L13" s="23">
        <v>230000</v>
      </c>
      <c r="M13" s="23">
        <f>K13-L13+M12</f>
        <v>-80000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>
        <v>45960</v>
      </c>
      <c r="C14" s="136" t="s">
        <v>1071</v>
      </c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-80000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>
        <v>45960</v>
      </c>
      <c r="C15" s="136" t="s">
        <v>1080</v>
      </c>
      <c r="D15" s="136"/>
      <c r="E15" s="136"/>
      <c r="F15" s="136"/>
      <c r="G15" s="136"/>
      <c r="H15" s="136"/>
      <c r="I15" s="136"/>
      <c r="J15" s="136"/>
      <c r="K15" s="23">
        <v>7100</v>
      </c>
      <c r="L15" s="23">
        <v>7100</v>
      </c>
      <c r="M15" s="23">
        <f t="shared" si="0"/>
        <v>-80000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-80000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-80000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-80000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-80000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-80000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-80000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-80000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-80000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-80000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-80000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-80000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-80000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-80000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-80000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-80000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-80000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-80000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-80000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-80000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-80000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-80000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-80000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-80000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-80000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-80000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-80000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-80000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-80000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-80000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-80000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-80000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-80000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-80000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-80000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-80000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-80000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-80000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-80000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-80000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-80000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-80000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-80000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-80000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-80000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-80000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-80000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-80000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-80000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-80000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-80000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-80000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-80000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-80000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-80000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-80000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-80000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-80000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-80000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-80000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-80000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-80000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-80000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-80000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-80000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-80000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-80000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-80000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-80000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-80000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-80000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-80000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-80000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-80000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-80000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-80000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-80000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-80000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-80000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-80000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-80000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-80000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-80000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-80000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-80000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-80000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-80000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-80000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-80000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-80000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-80000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-80000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-80000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-80000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-80000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-80000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-80000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947A3B47-9B54-4463-9D60-D143C31A2269}"/>
  </hyperlinks>
  <pageMargins left="0" right="0" top="0" bottom="0" header="0" footer="0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4B94-8541-476F-BDCA-AB9E466D5AB1}">
  <dimension ref="A1:X111"/>
  <sheetViews>
    <sheetView rightToLeft="1" workbookViewId="0">
      <selection activeCell="E6" sqref="E6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24" ht="6" customHeight="1" thickBot="1" x14ac:dyDescent="0.3"/>
    <row r="2" spans="1:24" ht="21.75" customHeight="1" thickBot="1" x14ac:dyDescent="0.3">
      <c r="A2" s="2" t="s">
        <v>0</v>
      </c>
      <c r="B2" s="2" t="s">
        <v>1091</v>
      </c>
      <c r="D2" s="2" t="s">
        <v>6</v>
      </c>
      <c r="E2" s="7" t="s">
        <v>1092</v>
      </c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24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24" ht="21.75" customHeight="1" thickBot="1" x14ac:dyDescent="0.3">
      <c r="A4" s="2" t="s">
        <v>1</v>
      </c>
      <c r="B4" s="2">
        <v>2594452514</v>
      </c>
      <c r="D4" s="2" t="s">
        <v>7</v>
      </c>
      <c r="E4" s="41"/>
      <c r="F4" s="9"/>
      <c r="G4" s="2" t="s">
        <v>5</v>
      </c>
      <c r="H4" s="6" t="s">
        <v>435</v>
      </c>
      <c r="I4" s="10"/>
      <c r="J4" s="121"/>
      <c r="K4" s="154"/>
      <c r="L4" s="155"/>
      <c r="M4" s="156"/>
      <c r="N4" s="79"/>
      <c r="O4" s="79"/>
      <c r="P4" s="79"/>
      <c r="Q4" s="79"/>
    </row>
    <row r="5" spans="1:24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24" ht="21.75" customHeight="1" thickBot="1" x14ac:dyDescent="0.3">
      <c r="A6" s="2" t="s">
        <v>2</v>
      </c>
      <c r="B6" s="2">
        <v>7668</v>
      </c>
      <c r="D6" s="2" t="s">
        <v>8</v>
      </c>
      <c r="E6" s="26">
        <v>300</v>
      </c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24" ht="6" customHeight="1" thickBot="1" x14ac:dyDescent="0.3">
      <c r="G7" s="5"/>
      <c r="H7" s="12"/>
      <c r="I7" s="12"/>
      <c r="J7" s="13"/>
    </row>
    <row r="8" spans="1:24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155000</v>
      </c>
      <c r="L8" s="125">
        <f>SUM(L12:L111)</f>
        <v>200700</v>
      </c>
      <c r="M8" s="127">
        <f>K8-L8</f>
        <v>-45700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24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24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24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24" ht="21" customHeight="1" x14ac:dyDescent="0.25">
      <c r="A12" s="14">
        <v>1</v>
      </c>
      <c r="B12" s="24"/>
      <c r="C12" s="136" t="s">
        <v>1094</v>
      </c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24" ht="30" customHeight="1" x14ac:dyDescent="0.25">
      <c r="A13" s="14">
        <v>2</v>
      </c>
      <c r="B13" s="24">
        <v>45966</v>
      </c>
      <c r="C13" s="137" t="s">
        <v>1093</v>
      </c>
      <c r="D13" s="137"/>
      <c r="E13" s="137"/>
      <c r="F13" s="137"/>
      <c r="G13" s="137"/>
      <c r="H13" s="137"/>
      <c r="I13" s="137"/>
      <c r="J13" s="137"/>
      <c r="K13" s="23">
        <v>150000</v>
      </c>
      <c r="L13" s="23">
        <v>195000</v>
      </c>
      <c r="M13" s="23">
        <f>K13-L13+M12</f>
        <v>-45000</v>
      </c>
      <c r="N13" s="66"/>
      <c r="O13" s="23">
        <v>0</v>
      </c>
      <c r="P13" s="23">
        <v>0</v>
      </c>
      <c r="Q13" s="23">
        <f>O13-P13+Q12</f>
        <v>0</v>
      </c>
    </row>
    <row r="14" spans="1:24" ht="21" customHeight="1" x14ac:dyDescent="0.25">
      <c r="A14" s="14">
        <v>3</v>
      </c>
      <c r="B14" s="24">
        <v>45967</v>
      </c>
      <c r="C14" s="136" t="s">
        <v>1095</v>
      </c>
      <c r="D14" s="136"/>
      <c r="E14" s="136"/>
      <c r="F14" s="136"/>
      <c r="G14" s="136"/>
      <c r="H14" s="136"/>
      <c r="I14" s="136"/>
      <c r="J14" s="136"/>
      <c r="K14" s="23">
        <v>5000</v>
      </c>
      <c r="L14" s="23">
        <v>5700</v>
      </c>
      <c r="M14" s="23">
        <f t="shared" ref="M14:M77" si="0">K14-L14+M13</f>
        <v>-45700</v>
      </c>
      <c r="N14" s="66"/>
      <c r="O14" s="23">
        <v>0</v>
      </c>
      <c r="P14" s="23">
        <v>0</v>
      </c>
      <c r="Q14" s="23">
        <f t="shared" ref="Q14:Q77" si="1">O14-P14+Q13</f>
        <v>0</v>
      </c>
      <c r="X14" s="1">
        <v>1300</v>
      </c>
    </row>
    <row r="15" spans="1:24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-45700</v>
      </c>
      <c r="N15" s="66"/>
      <c r="O15" s="23">
        <v>0</v>
      </c>
      <c r="P15" s="23">
        <v>0</v>
      </c>
      <c r="Q15" s="23">
        <f t="shared" si="1"/>
        <v>0</v>
      </c>
      <c r="X15" s="1">
        <v>1150</v>
      </c>
    </row>
    <row r="16" spans="1:24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-45700</v>
      </c>
      <c r="N16" s="66"/>
      <c r="O16" s="23">
        <v>0</v>
      </c>
      <c r="P16" s="23">
        <v>0</v>
      </c>
      <c r="Q16" s="23">
        <f t="shared" si="1"/>
        <v>0</v>
      </c>
      <c r="X16" s="1">
        <v>0</v>
      </c>
    </row>
    <row r="17" spans="1:24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-45700</v>
      </c>
      <c r="N17" s="66"/>
      <c r="O17" s="23">
        <v>0</v>
      </c>
      <c r="P17" s="23">
        <v>0</v>
      </c>
      <c r="Q17" s="23">
        <f t="shared" si="1"/>
        <v>0</v>
      </c>
      <c r="X17" s="1">
        <v>150</v>
      </c>
    </row>
    <row r="18" spans="1:24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-45700</v>
      </c>
      <c r="N18" s="66"/>
      <c r="O18" s="23">
        <v>0</v>
      </c>
      <c r="P18" s="23">
        <v>0</v>
      </c>
      <c r="Q18" s="23">
        <f t="shared" si="1"/>
        <v>0</v>
      </c>
      <c r="X18" s="1">
        <v>3100</v>
      </c>
    </row>
    <row r="19" spans="1:24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-45700</v>
      </c>
      <c r="N19" s="66"/>
      <c r="O19" s="23">
        <v>0</v>
      </c>
      <c r="P19" s="23">
        <v>0</v>
      </c>
      <c r="Q19" s="23">
        <f t="shared" si="1"/>
        <v>0</v>
      </c>
    </row>
    <row r="20" spans="1:24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-45700</v>
      </c>
      <c r="N20" s="66"/>
      <c r="O20" s="23">
        <v>0</v>
      </c>
      <c r="P20" s="23">
        <v>0</v>
      </c>
      <c r="Q20" s="23">
        <f t="shared" si="1"/>
        <v>0</v>
      </c>
    </row>
    <row r="21" spans="1:24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-45700</v>
      </c>
      <c r="N21" s="66"/>
      <c r="O21" s="23">
        <v>0</v>
      </c>
      <c r="P21" s="23">
        <v>0</v>
      </c>
      <c r="Q21" s="23">
        <f t="shared" si="1"/>
        <v>0</v>
      </c>
    </row>
    <row r="22" spans="1:24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-45700</v>
      </c>
      <c r="N22" s="66"/>
      <c r="O22" s="23">
        <v>0</v>
      </c>
      <c r="P22" s="23">
        <v>0</v>
      </c>
      <c r="Q22" s="23">
        <f t="shared" si="1"/>
        <v>0</v>
      </c>
    </row>
    <row r="23" spans="1:24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-45700</v>
      </c>
      <c r="N23" s="66"/>
      <c r="O23" s="23">
        <v>0</v>
      </c>
      <c r="P23" s="23">
        <v>0</v>
      </c>
      <c r="Q23" s="23">
        <f t="shared" si="1"/>
        <v>0</v>
      </c>
    </row>
    <row r="24" spans="1:24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-45700</v>
      </c>
      <c r="N24" s="66"/>
      <c r="O24" s="23">
        <v>0</v>
      </c>
      <c r="P24" s="23">
        <v>0</v>
      </c>
      <c r="Q24" s="23">
        <f t="shared" si="1"/>
        <v>0</v>
      </c>
    </row>
    <row r="25" spans="1:24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-45700</v>
      </c>
      <c r="N25" s="66"/>
      <c r="O25" s="23">
        <v>0</v>
      </c>
      <c r="P25" s="23">
        <v>0</v>
      </c>
      <c r="Q25" s="23">
        <f t="shared" si="1"/>
        <v>0</v>
      </c>
    </row>
    <row r="26" spans="1:24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-45700</v>
      </c>
      <c r="N26" s="66"/>
      <c r="O26" s="23">
        <v>0</v>
      </c>
      <c r="P26" s="23">
        <v>0</v>
      </c>
      <c r="Q26" s="23">
        <f t="shared" si="1"/>
        <v>0</v>
      </c>
    </row>
    <row r="27" spans="1:24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-45700</v>
      </c>
      <c r="N27" s="66"/>
      <c r="O27" s="23">
        <v>0</v>
      </c>
      <c r="P27" s="23">
        <v>0</v>
      </c>
      <c r="Q27" s="23">
        <f t="shared" si="1"/>
        <v>0</v>
      </c>
    </row>
    <row r="28" spans="1:24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-45700</v>
      </c>
      <c r="N28" s="66"/>
      <c r="O28" s="23">
        <v>0</v>
      </c>
      <c r="P28" s="23">
        <v>0</v>
      </c>
      <c r="Q28" s="23">
        <f t="shared" si="1"/>
        <v>0</v>
      </c>
    </row>
    <row r="29" spans="1:24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-45700</v>
      </c>
      <c r="N29" s="66"/>
      <c r="O29" s="23">
        <v>0</v>
      </c>
      <c r="P29" s="23">
        <v>0</v>
      </c>
      <c r="Q29" s="23">
        <f t="shared" si="1"/>
        <v>0</v>
      </c>
    </row>
    <row r="30" spans="1:24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-45700</v>
      </c>
      <c r="N30" s="66"/>
      <c r="O30" s="23">
        <v>0</v>
      </c>
      <c r="P30" s="23">
        <v>0</v>
      </c>
      <c r="Q30" s="23">
        <f t="shared" si="1"/>
        <v>0</v>
      </c>
    </row>
    <row r="31" spans="1:24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-45700</v>
      </c>
      <c r="N31" s="66"/>
      <c r="O31" s="23">
        <v>0</v>
      </c>
      <c r="P31" s="23">
        <v>0</v>
      </c>
      <c r="Q31" s="23">
        <f t="shared" si="1"/>
        <v>0</v>
      </c>
    </row>
    <row r="32" spans="1:24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-45700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-45700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-45700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-45700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-45700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-45700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-45700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-45700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-45700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-45700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-45700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-45700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-45700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-45700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-45700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-45700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-45700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-45700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-45700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-45700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-45700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-45700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-45700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-45700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-45700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-45700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-45700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-45700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-45700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-45700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-45700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-45700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-45700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-45700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-45700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-45700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-45700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-45700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-45700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-45700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-45700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-45700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-45700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-45700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-45700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-45700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-45700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-45700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-45700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-45700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-45700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-45700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-45700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-45700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-45700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-45700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-45700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-45700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-45700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-45700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-45700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-45700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-45700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-45700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-45700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-45700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-45700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-45700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-45700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-45700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-45700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-45700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-45700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-45700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-45700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-45700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-45700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-45700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-45700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-45700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62A27661-1B27-4930-A032-98A4BD1D0E1A}"/>
  </hyperlinks>
  <pageMargins left="0" right="0" top="0" bottom="0" header="0" footer="0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A740-5FE2-4A6A-85CB-661394CBDCAF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F2287C41-5D62-42DF-B0C3-FD4A97AC0B69}"/>
  </hyperlinks>
  <pageMargins left="0" right="0" top="0" bottom="0" header="0" footer="0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CD12-DEFD-45E8-8EC9-1CCB5FD68040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FCE5EF66-545A-4216-8D9B-36D891D7C3B7}"/>
  </hyperlinks>
  <pageMargins left="0" right="0" top="0" bottom="0" header="0" footer="0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0AF3-9ACD-4DB3-B499-6D2608F59461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49D1DF64-781F-47CB-9937-7C4FE7B0F907}"/>
  </hyperlinks>
  <pageMargins left="0" right="0" top="0" bottom="0" header="0" footer="0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2359-1FBE-4561-AD87-9CCAE6DC48D1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2078E7EE-BD18-4E97-8BE8-26FFB112366E}"/>
  </hyperlinks>
  <pageMargins left="0" right="0" top="0" bottom="0" header="0" footer="0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FCC0-55AE-4BFA-B8CA-261EBCC3D3A4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17EFC74E-2045-4B74-ACC6-A83100EB80BF}"/>
  </hyperlinks>
  <pageMargins left="0" right="0" top="0" bottom="0" header="0" footer="0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6162-0497-4842-B5F4-947AF3330EB0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5C04F316-724D-441D-AF33-075993D1B1A6}"/>
  </hyperlinks>
  <pageMargins left="0" right="0" top="0" bottom="0" header="0" footer="0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DCD0-59E3-4971-80CD-0595F6489839}">
  <dimension ref="A1:Q111"/>
  <sheetViews>
    <sheetView rightToLeft="1" workbookViewId="0"/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/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/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F9EA67DA-712C-4F3C-9200-EA187E2E3574}"/>
  </hyperlinks>
  <pageMargins left="0" right="0" top="0" bottom="0" header="0" footer="0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7AC6-B0A5-476B-8050-B4D3A833B6A4}">
  <dimension ref="A1:Q111"/>
  <sheetViews>
    <sheetView rightToLeft="1" workbookViewId="0">
      <selection activeCell="A8" sqref="A8:B9"/>
    </sheetView>
  </sheetViews>
  <sheetFormatPr defaultColWidth="9" defaultRowHeight="14.4" x14ac:dyDescent="0.25"/>
  <cols>
    <col min="1" max="1" width="5.59765625" style="1" customWidth="1"/>
    <col min="2" max="2" width="10.09765625" style="1" customWidth="1"/>
    <col min="3" max="3" width="0.69921875" style="1" customWidth="1"/>
    <col min="4" max="4" width="5.69921875" style="1" customWidth="1"/>
    <col min="5" max="5" width="11.3984375" style="1" customWidth="1"/>
    <col min="6" max="6" width="0.69921875" style="1" customWidth="1"/>
    <col min="7" max="7" width="10.8984375" style="1" customWidth="1"/>
    <col min="8" max="8" width="11.69921875" style="1" customWidth="1"/>
    <col min="9" max="9" width="0.69921875" style="1" customWidth="1"/>
    <col min="10" max="10" width="4.19921875" style="1" customWidth="1"/>
    <col min="11" max="13" width="8" style="1" customWidth="1"/>
    <col min="14" max="14" width="1.59765625" style="1" customWidth="1"/>
    <col min="15" max="17" width="6.59765625" style="1" customWidth="1"/>
    <col min="18" max="22" width="1.5" style="1" customWidth="1"/>
    <col min="23" max="16384" width="9" style="1"/>
  </cols>
  <sheetData>
    <row r="1" spans="1:17" ht="6" customHeight="1" thickBot="1" x14ac:dyDescent="0.3"/>
    <row r="2" spans="1:17" ht="21.75" customHeight="1" thickBot="1" x14ac:dyDescent="0.3">
      <c r="A2" s="2" t="s">
        <v>0</v>
      </c>
      <c r="B2" s="2" t="s">
        <v>1115</v>
      </c>
      <c r="D2" s="2" t="s">
        <v>6</v>
      </c>
      <c r="E2" s="7"/>
      <c r="F2" s="8"/>
      <c r="G2" s="2" t="s">
        <v>3</v>
      </c>
      <c r="H2" s="6"/>
      <c r="I2" s="9"/>
      <c r="J2" s="120" t="s">
        <v>4</v>
      </c>
      <c r="K2" s="151" t="s">
        <v>562</v>
      </c>
      <c r="L2" s="152"/>
      <c r="M2" s="153"/>
      <c r="N2" s="79"/>
      <c r="O2" s="79"/>
      <c r="P2" s="79"/>
      <c r="Q2" s="79"/>
    </row>
    <row r="3" spans="1:17" ht="6.75" customHeight="1" thickBot="1" x14ac:dyDescent="0.3">
      <c r="J3" s="121"/>
      <c r="K3" s="154"/>
      <c r="L3" s="155"/>
      <c r="M3" s="156"/>
      <c r="N3" s="79"/>
      <c r="O3" s="79"/>
      <c r="P3" s="79"/>
      <c r="Q3" s="79"/>
    </row>
    <row r="4" spans="1:17" ht="21.75" customHeight="1" thickBot="1" x14ac:dyDescent="0.3">
      <c r="A4" s="2" t="s">
        <v>1</v>
      </c>
      <c r="B4" s="2">
        <v>123456</v>
      </c>
      <c r="D4" s="2" t="s">
        <v>7</v>
      </c>
      <c r="E4" s="41"/>
      <c r="F4" s="9"/>
      <c r="G4" s="2" t="s">
        <v>5</v>
      </c>
      <c r="H4" s="6"/>
      <c r="I4" s="10"/>
      <c r="J4" s="121"/>
      <c r="K4" s="154"/>
      <c r="L4" s="155"/>
      <c r="M4" s="156"/>
      <c r="N4" s="79"/>
      <c r="O4" s="79"/>
      <c r="P4" s="79"/>
      <c r="Q4" s="79"/>
    </row>
    <row r="5" spans="1:17" ht="6" customHeight="1" thickBot="1" x14ac:dyDescent="0.3">
      <c r="D5" s="5"/>
      <c r="E5" s="3"/>
      <c r="F5" s="5"/>
      <c r="G5" s="3"/>
      <c r="H5" s="3"/>
      <c r="I5" s="5"/>
      <c r="J5" s="121"/>
      <c r="K5" s="154"/>
      <c r="L5" s="155"/>
      <c r="M5" s="156"/>
      <c r="N5" s="79"/>
      <c r="O5" s="79"/>
      <c r="P5" s="79"/>
      <c r="Q5" s="79"/>
    </row>
    <row r="6" spans="1:17" ht="21.75" customHeight="1" thickBot="1" x14ac:dyDescent="0.3">
      <c r="A6" s="2" t="s">
        <v>2</v>
      </c>
      <c r="B6" s="2"/>
      <c r="D6" s="2" t="s">
        <v>8</v>
      </c>
      <c r="E6" s="26"/>
      <c r="F6" s="9"/>
      <c r="G6" s="4" t="s">
        <v>14</v>
      </c>
      <c r="H6" s="21"/>
      <c r="I6" s="11"/>
      <c r="J6" s="122"/>
      <c r="K6" s="157"/>
      <c r="L6" s="158"/>
      <c r="M6" s="159"/>
      <c r="N6" s="79"/>
      <c r="O6" s="79"/>
      <c r="P6" s="79"/>
      <c r="Q6" s="79"/>
    </row>
    <row r="7" spans="1:17" ht="6" customHeight="1" thickBot="1" x14ac:dyDescent="0.3">
      <c r="G7" s="5"/>
      <c r="H7" s="12"/>
      <c r="I7" s="12"/>
      <c r="J7" s="13"/>
    </row>
    <row r="8" spans="1:17" ht="14.25" customHeight="1" x14ac:dyDescent="0.25">
      <c r="A8" s="141" t="s">
        <v>29</v>
      </c>
      <c r="B8" s="141"/>
      <c r="G8" s="5"/>
      <c r="H8" s="12"/>
      <c r="I8" s="12"/>
      <c r="J8" s="13"/>
      <c r="K8" s="123">
        <f>SUM(K12:K111)</f>
        <v>0</v>
      </c>
      <c r="L8" s="125">
        <f>SUM(L12:L111)</f>
        <v>0</v>
      </c>
      <c r="M8" s="127">
        <f>K8-L8</f>
        <v>0</v>
      </c>
      <c r="N8" s="66"/>
      <c r="O8" s="143">
        <f>SUM(O12:O111)</f>
        <v>0</v>
      </c>
      <c r="P8" s="143">
        <f>SUM(P12:P111)</f>
        <v>0</v>
      </c>
      <c r="Q8" s="143">
        <f>O8-P8</f>
        <v>0</v>
      </c>
    </row>
    <row r="9" spans="1:17" ht="14.25" customHeight="1" thickBot="1" x14ac:dyDescent="0.3">
      <c r="A9" s="142"/>
      <c r="B9" s="142"/>
      <c r="K9" s="160"/>
      <c r="L9" s="161"/>
      <c r="M9" s="162"/>
      <c r="N9" s="66"/>
      <c r="O9" s="144"/>
      <c r="P9" s="144"/>
      <c r="Q9" s="144"/>
    </row>
    <row r="10" spans="1:17" ht="14.25" customHeight="1" thickBot="1" x14ac:dyDescent="0.3">
      <c r="A10" s="55"/>
      <c r="B10" s="55"/>
      <c r="K10" s="145" t="s">
        <v>239</v>
      </c>
      <c r="L10" s="146"/>
      <c r="M10" s="147"/>
      <c r="N10" s="66"/>
      <c r="O10" s="145" t="s">
        <v>181</v>
      </c>
      <c r="P10" s="146"/>
      <c r="Q10" s="147"/>
    </row>
    <row r="11" spans="1:17" ht="18" customHeight="1" x14ac:dyDescent="0.25">
      <c r="A11" s="15" t="s">
        <v>11</v>
      </c>
      <c r="B11" s="15" t="s">
        <v>12</v>
      </c>
      <c r="C11" s="129" t="s">
        <v>13</v>
      </c>
      <c r="D11" s="129"/>
      <c r="E11" s="129"/>
      <c r="F11" s="129"/>
      <c r="G11" s="129"/>
      <c r="H11" s="129"/>
      <c r="I11" s="129"/>
      <c r="J11" s="129"/>
      <c r="K11" s="16" t="s">
        <v>16</v>
      </c>
      <c r="L11" s="16" t="s">
        <v>15</v>
      </c>
      <c r="M11" s="16" t="s">
        <v>17</v>
      </c>
      <c r="N11" s="49"/>
      <c r="O11" s="16" t="s">
        <v>16</v>
      </c>
      <c r="P11" s="16" t="s">
        <v>15</v>
      </c>
      <c r="Q11" s="16" t="s">
        <v>17</v>
      </c>
    </row>
    <row r="12" spans="1:17" ht="21" customHeight="1" x14ac:dyDescent="0.25">
      <c r="A12" s="14">
        <v>1</v>
      </c>
      <c r="B12" s="24"/>
      <c r="C12" s="136"/>
      <c r="D12" s="136"/>
      <c r="E12" s="136"/>
      <c r="F12" s="136"/>
      <c r="G12" s="136"/>
      <c r="H12" s="136"/>
      <c r="I12" s="136"/>
      <c r="J12" s="136"/>
      <c r="K12" s="23">
        <v>0</v>
      </c>
      <c r="L12" s="23">
        <v>0</v>
      </c>
      <c r="M12" s="23">
        <f>K12-L12</f>
        <v>0</v>
      </c>
      <c r="N12" s="66"/>
      <c r="O12" s="23">
        <v>0</v>
      </c>
      <c r="P12" s="23">
        <v>0</v>
      </c>
      <c r="Q12" s="23">
        <f>O12-P12</f>
        <v>0</v>
      </c>
    </row>
    <row r="13" spans="1:17" ht="30" customHeight="1" x14ac:dyDescent="0.25">
      <c r="A13" s="14">
        <v>2</v>
      </c>
      <c r="B13" s="24"/>
      <c r="C13" s="137"/>
      <c r="D13" s="137"/>
      <c r="E13" s="137"/>
      <c r="F13" s="137"/>
      <c r="G13" s="137"/>
      <c r="H13" s="137"/>
      <c r="I13" s="137"/>
      <c r="J13" s="137"/>
      <c r="K13" s="23">
        <v>0</v>
      </c>
      <c r="L13" s="23">
        <v>0</v>
      </c>
      <c r="M13" s="23">
        <f>K13-L13+M12</f>
        <v>0</v>
      </c>
      <c r="N13" s="66"/>
      <c r="O13" s="23">
        <v>0</v>
      </c>
      <c r="P13" s="23">
        <v>0</v>
      </c>
      <c r="Q13" s="23">
        <f>O13-P13+Q12</f>
        <v>0</v>
      </c>
    </row>
    <row r="14" spans="1:17" ht="21" customHeight="1" x14ac:dyDescent="0.25">
      <c r="A14" s="14">
        <v>3</v>
      </c>
      <c r="B14" s="24"/>
      <c r="C14" s="136"/>
      <c r="D14" s="136"/>
      <c r="E14" s="136"/>
      <c r="F14" s="136"/>
      <c r="G14" s="136"/>
      <c r="H14" s="136"/>
      <c r="I14" s="136"/>
      <c r="J14" s="136"/>
      <c r="K14" s="23">
        <v>0</v>
      </c>
      <c r="L14" s="23">
        <v>0</v>
      </c>
      <c r="M14" s="23">
        <f t="shared" ref="M14:M77" si="0">K14-L14+M13</f>
        <v>0</v>
      </c>
      <c r="N14" s="66"/>
      <c r="O14" s="23">
        <v>0</v>
      </c>
      <c r="P14" s="23">
        <v>0</v>
      </c>
      <c r="Q14" s="23">
        <f t="shared" ref="Q14:Q77" si="1">O14-P14+Q13</f>
        <v>0</v>
      </c>
    </row>
    <row r="15" spans="1:17" ht="21" customHeight="1" x14ac:dyDescent="0.25">
      <c r="A15" s="14">
        <v>4</v>
      </c>
      <c r="B15" s="24"/>
      <c r="C15" s="136"/>
      <c r="D15" s="136"/>
      <c r="E15" s="136"/>
      <c r="F15" s="136"/>
      <c r="G15" s="136"/>
      <c r="H15" s="136"/>
      <c r="I15" s="136"/>
      <c r="J15" s="136"/>
      <c r="K15" s="23">
        <v>0</v>
      </c>
      <c r="L15" s="23">
        <v>0</v>
      </c>
      <c r="M15" s="23">
        <f t="shared" si="0"/>
        <v>0</v>
      </c>
      <c r="N15" s="66"/>
      <c r="O15" s="23">
        <v>0</v>
      </c>
      <c r="P15" s="23">
        <v>0</v>
      </c>
      <c r="Q15" s="23">
        <f t="shared" si="1"/>
        <v>0</v>
      </c>
    </row>
    <row r="16" spans="1:17" ht="21" customHeight="1" x14ac:dyDescent="0.25">
      <c r="A16" s="14">
        <v>5</v>
      </c>
      <c r="B16" s="24"/>
      <c r="C16" s="136"/>
      <c r="D16" s="136"/>
      <c r="E16" s="136"/>
      <c r="F16" s="136"/>
      <c r="G16" s="136"/>
      <c r="H16" s="136"/>
      <c r="I16" s="136"/>
      <c r="J16" s="136"/>
      <c r="K16" s="23">
        <v>0</v>
      </c>
      <c r="L16" s="23">
        <v>0</v>
      </c>
      <c r="M16" s="23">
        <f t="shared" si="0"/>
        <v>0</v>
      </c>
      <c r="N16" s="66"/>
      <c r="O16" s="23">
        <v>0</v>
      </c>
      <c r="P16" s="23">
        <v>0</v>
      </c>
      <c r="Q16" s="23">
        <f t="shared" si="1"/>
        <v>0</v>
      </c>
    </row>
    <row r="17" spans="1:17" ht="21" customHeight="1" x14ac:dyDescent="0.25">
      <c r="A17" s="14">
        <v>6</v>
      </c>
      <c r="B17" s="24"/>
      <c r="C17" s="136"/>
      <c r="D17" s="136"/>
      <c r="E17" s="136"/>
      <c r="F17" s="136"/>
      <c r="G17" s="136"/>
      <c r="H17" s="136"/>
      <c r="I17" s="136"/>
      <c r="J17" s="136"/>
      <c r="K17" s="23">
        <v>0</v>
      </c>
      <c r="L17" s="23">
        <v>0</v>
      </c>
      <c r="M17" s="23">
        <f t="shared" si="0"/>
        <v>0</v>
      </c>
      <c r="N17" s="66"/>
      <c r="O17" s="23">
        <v>0</v>
      </c>
      <c r="P17" s="23">
        <v>0</v>
      </c>
      <c r="Q17" s="23">
        <f t="shared" si="1"/>
        <v>0</v>
      </c>
    </row>
    <row r="18" spans="1:17" ht="21" customHeight="1" x14ac:dyDescent="0.25">
      <c r="A18" s="14">
        <v>7</v>
      </c>
      <c r="B18" s="24"/>
      <c r="C18" s="136"/>
      <c r="D18" s="136"/>
      <c r="E18" s="136"/>
      <c r="F18" s="136"/>
      <c r="G18" s="136"/>
      <c r="H18" s="136"/>
      <c r="I18" s="136"/>
      <c r="J18" s="136"/>
      <c r="K18" s="23">
        <v>0</v>
      </c>
      <c r="L18" s="23">
        <v>0</v>
      </c>
      <c r="M18" s="23">
        <f t="shared" si="0"/>
        <v>0</v>
      </c>
      <c r="N18" s="66"/>
      <c r="O18" s="23">
        <v>0</v>
      </c>
      <c r="P18" s="23">
        <v>0</v>
      </c>
      <c r="Q18" s="23">
        <f t="shared" si="1"/>
        <v>0</v>
      </c>
    </row>
    <row r="19" spans="1:17" ht="21" customHeight="1" x14ac:dyDescent="0.25">
      <c r="A19" s="14">
        <v>8</v>
      </c>
      <c r="B19" s="24"/>
      <c r="C19" s="136"/>
      <c r="D19" s="136"/>
      <c r="E19" s="136"/>
      <c r="F19" s="136"/>
      <c r="G19" s="136"/>
      <c r="H19" s="136"/>
      <c r="I19" s="136"/>
      <c r="J19" s="136"/>
      <c r="K19" s="23">
        <v>0</v>
      </c>
      <c r="L19" s="23">
        <v>0</v>
      </c>
      <c r="M19" s="23">
        <f t="shared" si="0"/>
        <v>0</v>
      </c>
      <c r="N19" s="66"/>
      <c r="O19" s="23">
        <v>0</v>
      </c>
      <c r="P19" s="23">
        <v>0</v>
      </c>
      <c r="Q19" s="23">
        <f t="shared" si="1"/>
        <v>0</v>
      </c>
    </row>
    <row r="20" spans="1:17" ht="21" customHeight="1" x14ac:dyDescent="0.25">
      <c r="A20" s="14">
        <v>9</v>
      </c>
      <c r="B20" s="24"/>
      <c r="C20" s="136"/>
      <c r="D20" s="136"/>
      <c r="E20" s="136"/>
      <c r="F20" s="136"/>
      <c r="G20" s="136"/>
      <c r="H20" s="136"/>
      <c r="I20" s="136"/>
      <c r="J20" s="136"/>
      <c r="K20" s="23">
        <v>0</v>
      </c>
      <c r="L20" s="23">
        <v>0</v>
      </c>
      <c r="M20" s="23">
        <f t="shared" si="0"/>
        <v>0</v>
      </c>
      <c r="N20" s="66"/>
      <c r="O20" s="23">
        <v>0</v>
      </c>
      <c r="P20" s="23">
        <v>0</v>
      </c>
      <c r="Q20" s="23">
        <f t="shared" si="1"/>
        <v>0</v>
      </c>
    </row>
    <row r="21" spans="1:17" ht="21" customHeight="1" x14ac:dyDescent="0.25">
      <c r="A21" s="14">
        <v>10</v>
      </c>
      <c r="B21" s="24"/>
      <c r="C21" s="136"/>
      <c r="D21" s="136"/>
      <c r="E21" s="136"/>
      <c r="F21" s="136"/>
      <c r="G21" s="136"/>
      <c r="H21" s="136"/>
      <c r="I21" s="136"/>
      <c r="J21" s="136"/>
      <c r="K21" s="23">
        <v>0</v>
      </c>
      <c r="L21" s="23">
        <v>0</v>
      </c>
      <c r="M21" s="23">
        <f t="shared" si="0"/>
        <v>0</v>
      </c>
      <c r="N21" s="66"/>
      <c r="O21" s="23">
        <v>0</v>
      </c>
      <c r="P21" s="23">
        <v>0</v>
      </c>
      <c r="Q21" s="23">
        <f t="shared" si="1"/>
        <v>0</v>
      </c>
    </row>
    <row r="22" spans="1:17" ht="21" customHeight="1" x14ac:dyDescent="0.25">
      <c r="A22" s="14">
        <v>11</v>
      </c>
      <c r="B22" s="24"/>
      <c r="C22" s="136"/>
      <c r="D22" s="136"/>
      <c r="E22" s="136"/>
      <c r="F22" s="136"/>
      <c r="G22" s="136"/>
      <c r="H22" s="136"/>
      <c r="I22" s="136"/>
      <c r="J22" s="136"/>
      <c r="K22" s="23">
        <v>0</v>
      </c>
      <c r="L22" s="23">
        <v>0</v>
      </c>
      <c r="M22" s="23">
        <f t="shared" si="0"/>
        <v>0</v>
      </c>
      <c r="N22" s="66"/>
      <c r="O22" s="23">
        <v>0</v>
      </c>
      <c r="P22" s="23">
        <v>0</v>
      </c>
      <c r="Q22" s="23">
        <f t="shared" si="1"/>
        <v>0</v>
      </c>
    </row>
    <row r="23" spans="1:17" ht="21" customHeight="1" x14ac:dyDescent="0.25">
      <c r="A23" s="14">
        <v>12</v>
      </c>
      <c r="B23" s="24"/>
      <c r="C23" s="136"/>
      <c r="D23" s="136"/>
      <c r="E23" s="136"/>
      <c r="F23" s="136"/>
      <c r="G23" s="136"/>
      <c r="H23" s="136"/>
      <c r="I23" s="136"/>
      <c r="J23" s="136"/>
      <c r="K23" s="23">
        <v>0</v>
      </c>
      <c r="L23" s="23">
        <v>0</v>
      </c>
      <c r="M23" s="23">
        <f t="shared" si="0"/>
        <v>0</v>
      </c>
      <c r="N23" s="66"/>
      <c r="O23" s="23">
        <v>0</v>
      </c>
      <c r="P23" s="23">
        <v>0</v>
      </c>
      <c r="Q23" s="23">
        <f t="shared" si="1"/>
        <v>0</v>
      </c>
    </row>
    <row r="24" spans="1:17" ht="21" customHeight="1" x14ac:dyDescent="0.25">
      <c r="A24" s="14">
        <v>13</v>
      </c>
      <c r="B24" s="24"/>
      <c r="C24" s="136"/>
      <c r="D24" s="136"/>
      <c r="E24" s="136"/>
      <c r="F24" s="136"/>
      <c r="G24" s="136"/>
      <c r="H24" s="136"/>
      <c r="I24" s="136"/>
      <c r="J24" s="136"/>
      <c r="K24" s="23">
        <v>0</v>
      </c>
      <c r="L24" s="23">
        <v>0</v>
      </c>
      <c r="M24" s="23">
        <f t="shared" si="0"/>
        <v>0</v>
      </c>
      <c r="N24" s="66"/>
      <c r="O24" s="23">
        <v>0</v>
      </c>
      <c r="P24" s="23">
        <v>0</v>
      </c>
      <c r="Q24" s="23">
        <f t="shared" si="1"/>
        <v>0</v>
      </c>
    </row>
    <row r="25" spans="1:17" ht="21" customHeight="1" x14ac:dyDescent="0.25">
      <c r="A25" s="14">
        <v>14</v>
      </c>
      <c r="B25" s="24"/>
      <c r="C25" s="136"/>
      <c r="D25" s="136"/>
      <c r="E25" s="136"/>
      <c r="F25" s="136"/>
      <c r="G25" s="136"/>
      <c r="H25" s="136"/>
      <c r="I25" s="136"/>
      <c r="J25" s="136"/>
      <c r="K25" s="23">
        <v>0</v>
      </c>
      <c r="L25" s="23">
        <v>0</v>
      </c>
      <c r="M25" s="23">
        <f t="shared" si="0"/>
        <v>0</v>
      </c>
      <c r="N25" s="66"/>
      <c r="O25" s="23">
        <v>0</v>
      </c>
      <c r="P25" s="23">
        <v>0</v>
      </c>
      <c r="Q25" s="23">
        <f t="shared" si="1"/>
        <v>0</v>
      </c>
    </row>
    <row r="26" spans="1:17" ht="21" customHeight="1" x14ac:dyDescent="0.25">
      <c r="A26" s="14">
        <v>15</v>
      </c>
      <c r="B26" s="24"/>
      <c r="C26" s="136"/>
      <c r="D26" s="136"/>
      <c r="E26" s="136"/>
      <c r="F26" s="136"/>
      <c r="G26" s="136"/>
      <c r="H26" s="136"/>
      <c r="I26" s="136"/>
      <c r="J26" s="136"/>
      <c r="K26" s="23">
        <v>0</v>
      </c>
      <c r="L26" s="23">
        <v>0</v>
      </c>
      <c r="M26" s="23">
        <f t="shared" si="0"/>
        <v>0</v>
      </c>
      <c r="N26" s="66"/>
      <c r="O26" s="23">
        <v>0</v>
      </c>
      <c r="P26" s="23">
        <v>0</v>
      </c>
      <c r="Q26" s="23">
        <f t="shared" si="1"/>
        <v>0</v>
      </c>
    </row>
    <row r="27" spans="1:17" ht="21" customHeight="1" x14ac:dyDescent="0.25">
      <c r="A27" s="14">
        <v>16</v>
      </c>
      <c r="B27" s="24"/>
      <c r="C27" s="136"/>
      <c r="D27" s="136"/>
      <c r="E27" s="136"/>
      <c r="F27" s="136"/>
      <c r="G27" s="136"/>
      <c r="H27" s="136"/>
      <c r="I27" s="136"/>
      <c r="J27" s="136"/>
      <c r="K27" s="23">
        <v>0</v>
      </c>
      <c r="L27" s="23">
        <v>0</v>
      </c>
      <c r="M27" s="23">
        <f t="shared" si="0"/>
        <v>0</v>
      </c>
      <c r="N27" s="66"/>
      <c r="O27" s="23">
        <v>0</v>
      </c>
      <c r="P27" s="23">
        <v>0</v>
      </c>
      <c r="Q27" s="23">
        <f t="shared" si="1"/>
        <v>0</v>
      </c>
    </row>
    <row r="28" spans="1:17" ht="21" customHeight="1" x14ac:dyDescent="0.25">
      <c r="A28" s="14">
        <v>17</v>
      </c>
      <c r="B28" s="24"/>
      <c r="C28" s="136"/>
      <c r="D28" s="136"/>
      <c r="E28" s="136"/>
      <c r="F28" s="136"/>
      <c r="G28" s="136"/>
      <c r="H28" s="136"/>
      <c r="I28" s="136"/>
      <c r="J28" s="136"/>
      <c r="K28" s="23">
        <v>0</v>
      </c>
      <c r="L28" s="23">
        <v>0</v>
      </c>
      <c r="M28" s="23">
        <f t="shared" si="0"/>
        <v>0</v>
      </c>
      <c r="N28" s="66"/>
      <c r="O28" s="23">
        <v>0</v>
      </c>
      <c r="P28" s="23">
        <v>0</v>
      </c>
      <c r="Q28" s="23">
        <f t="shared" si="1"/>
        <v>0</v>
      </c>
    </row>
    <row r="29" spans="1:17" ht="21" customHeight="1" x14ac:dyDescent="0.25">
      <c r="A29" s="14">
        <v>18</v>
      </c>
      <c r="B29" s="24"/>
      <c r="C29" s="136"/>
      <c r="D29" s="136"/>
      <c r="E29" s="136"/>
      <c r="F29" s="136"/>
      <c r="G29" s="136"/>
      <c r="H29" s="136"/>
      <c r="I29" s="136"/>
      <c r="J29" s="136"/>
      <c r="K29" s="23">
        <v>0</v>
      </c>
      <c r="L29" s="23">
        <v>0</v>
      </c>
      <c r="M29" s="23">
        <f t="shared" si="0"/>
        <v>0</v>
      </c>
      <c r="N29" s="66"/>
      <c r="O29" s="23">
        <v>0</v>
      </c>
      <c r="P29" s="23">
        <v>0</v>
      </c>
      <c r="Q29" s="23">
        <f t="shared" si="1"/>
        <v>0</v>
      </c>
    </row>
    <row r="30" spans="1:17" ht="21" customHeight="1" x14ac:dyDescent="0.25">
      <c r="A30" s="14">
        <v>19</v>
      </c>
      <c r="B30" s="24"/>
      <c r="C30" s="136"/>
      <c r="D30" s="136"/>
      <c r="E30" s="136"/>
      <c r="F30" s="136"/>
      <c r="G30" s="136"/>
      <c r="H30" s="136"/>
      <c r="I30" s="136"/>
      <c r="J30" s="136"/>
      <c r="K30" s="23">
        <v>0</v>
      </c>
      <c r="L30" s="23">
        <v>0</v>
      </c>
      <c r="M30" s="23">
        <f t="shared" si="0"/>
        <v>0</v>
      </c>
      <c r="N30" s="66"/>
      <c r="O30" s="23">
        <v>0</v>
      </c>
      <c r="P30" s="23">
        <v>0</v>
      </c>
      <c r="Q30" s="23">
        <f t="shared" si="1"/>
        <v>0</v>
      </c>
    </row>
    <row r="31" spans="1:17" ht="21" customHeight="1" x14ac:dyDescent="0.25">
      <c r="A31" s="14">
        <v>20</v>
      </c>
      <c r="B31" s="24"/>
      <c r="C31" s="136"/>
      <c r="D31" s="136"/>
      <c r="E31" s="136"/>
      <c r="F31" s="136"/>
      <c r="G31" s="136"/>
      <c r="H31" s="136"/>
      <c r="I31" s="136"/>
      <c r="J31" s="136"/>
      <c r="K31" s="23">
        <v>0</v>
      </c>
      <c r="L31" s="23">
        <v>0</v>
      </c>
      <c r="M31" s="23">
        <f t="shared" si="0"/>
        <v>0</v>
      </c>
      <c r="N31" s="66"/>
      <c r="O31" s="23">
        <v>0</v>
      </c>
      <c r="P31" s="23">
        <v>0</v>
      </c>
      <c r="Q31" s="23">
        <f t="shared" si="1"/>
        <v>0</v>
      </c>
    </row>
    <row r="32" spans="1:17" ht="21" customHeight="1" x14ac:dyDescent="0.25">
      <c r="A32" s="14">
        <v>21</v>
      </c>
      <c r="B32" s="24"/>
      <c r="C32" s="136"/>
      <c r="D32" s="136"/>
      <c r="E32" s="136"/>
      <c r="F32" s="136"/>
      <c r="G32" s="136"/>
      <c r="H32" s="136"/>
      <c r="I32" s="136"/>
      <c r="J32" s="136"/>
      <c r="K32" s="23">
        <v>0</v>
      </c>
      <c r="L32" s="23">
        <v>0</v>
      </c>
      <c r="M32" s="23">
        <f t="shared" si="0"/>
        <v>0</v>
      </c>
      <c r="N32" s="66"/>
      <c r="O32" s="23">
        <v>0</v>
      </c>
      <c r="P32" s="23">
        <v>0</v>
      </c>
      <c r="Q32" s="23">
        <f t="shared" si="1"/>
        <v>0</v>
      </c>
    </row>
    <row r="33" spans="1:17" ht="21" customHeight="1" x14ac:dyDescent="0.25">
      <c r="A33" s="14">
        <v>22</v>
      </c>
      <c r="B33" s="24"/>
      <c r="C33" s="136"/>
      <c r="D33" s="136"/>
      <c r="E33" s="136"/>
      <c r="F33" s="136"/>
      <c r="G33" s="136"/>
      <c r="H33" s="136"/>
      <c r="I33" s="136"/>
      <c r="J33" s="136"/>
      <c r="K33" s="23">
        <v>0</v>
      </c>
      <c r="L33" s="23">
        <v>0</v>
      </c>
      <c r="M33" s="23">
        <f t="shared" si="0"/>
        <v>0</v>
      </c>
      <c r="N33" s="66"/>
      <c r="O33" s="23">
        <v>0</v>
      </c>
      <c r="P33" s="23">
        <v>0</v>
      </c>
      <c r="Q33" s="23">
        <f t="shared" si="1"/>
        <v>0</v>
      </c>
    </row>
    <row r="34" spans="1:17" ht="21" customHeight="1" x14ac:dyDescent="0.25">
      <c r="A34" s="14">
        <v>23</v>
      </c>
      <c r="B34" s="24"/>
      <c r="C34" s="136"/>
      <c r="D34" s="136"/>
      <c r="E34" s="136"/>
      <c r="F34" s="136"/>
      <c r="G34" s="136"/>
      <c r="H34" s="136"/>
      <c r="I34" s="136"/>
      <c r="J34" s="136"/>
      <c r="K34" s="23">
        <v>0</v>
      </c>
      <c r="L34" s="23">
        <v>0</v>
      </c>
      <c r="M34" s="23">
        <f t="shared" si="0"/>
        <v>0</v>
      </c>
      <c r="N34" s="66"/>
      <c r="O34" s="23">
        <v>0</v>
      </c>
      <c r="P34" s="23">
        <v>0</v>
      </c>
      <c r="Q34" s="23">
        <f t="shared" si="1"/>
        <v>0</v>
      </c>
    </row>
    <row r="35" spans="1:17" ht="21" customHeight="1" x14ac:dyDescent="0.25">
      <c r="A35" s="14">
        <v>24</v>
      </c>
      <c r="B35" s="24"/>
      <c r="C35" s="136"/>
      <c r="D35" s="136"/>
      <c r="E35" s="136"/>
      <c r="F35" s="136"/>
      <c r="G35" s="136"/>
      <c r="H35" s="136"/>
      <c r="I35" s="136"/>
      <c r="J35" s="136"/>
      <c r="K35" s="23">
        <v>0</v>
      </c>
      <c r="L35" s="23">
        <v>0</v>
      </c>
      <c r="M35" s="23">
        <f t="shared" si="0"/>
        <v>0</v>
      </c>
      <c r="N35" s="66"/>
      <c r="O35" s="23">
        <v>0</v>
      </c>
      <c r="P35" s="23">
        <v>0</v>
      </c>
      <c r="Q35" s="23">
        <f t="shared" si="1"/>
        <v>0</v>
      </c>
    </row>
    <row r="36" spans="1:17" ht="21" customHeight="1" x14ac:dyDescent="0.25">
      <c r="A36" s="14">
        <v>25</v>
      </c>
      <c r="B36" s="24"/>
      <c r="C36" s="136"/>
      <c r="D36" s="136"/>
      <c r="E36" s="136"/>
      <c r="F36" s="136"/>
      <c r="G36" s="136"/>
      <c r="H36" s="136"/>
      <c r="I36" s="136"/>
      <c r="J36" s="136"/>
      <c r="K36" s="23">
        <v>0</v>
      </c>
      <c r="L36" s="23">
        <v>0</v>
      </c>
      <c r="M36" s="23">
        <f t="shared" si="0"/>
        <v>0</v>
      </c>
      <c r="N36" s="66"/>
      <c r="O36" s="23">
        <v>0</v>
      </c>
      <c r="P36" s="23">
        <v>0</v>
      </c>
      <c r="Q36" s="23">
        <f t="shared" si="1"/>
        <v>0</v>
      </c>
    </row>
    <row r="37" spans="1:17" ht="21" customHeight="1" x14ac:dyDescent="0.25">
      <c r="A37" s="14">
        <v>26</v>
      </c>
      <c r="B37" s="24"/>
      <c r="C37" s="136"/>
      <c r="D37" s="136"/>
      <c r="E37" s="136"/>
      <c r="F37" s="136"/>
      <c r="G37" s="136"/>
      <c r="H37" s="136"/>
      <c r="I37" s="136"/>
      <c r="J37" s="136"/>
      <c r="K37" s="23">
        <v>0</v>
      </c>
      <c r="L37" s="23">
        <v>0</v>
      </c>
      <c r="M37" s="23">
        <f t="shared" si="0"/>
        <v>0</v>
      </c>
      <c r="N37" s="66"/>
      <c r="O37" s="23">
        <v>0</v>
      </c>
      <c r="P37" s="23">
        <v>0</v>
      </c>
      <c r="Q37" s="23">
        <f t="shared" si="1"/>
        <v>0</v>
      </c>
    </row>
    <row r="38" spans="1:17" ht="21" customHeight="1" x14ac:dyDescent="0.25">
      <c r="A38" s="14">
        <v>27</v>
      </c>
      <c r="B38" s="24"/>
      <c r="C38" s="136"/>
      <c r="D38" s="136"/>
      <c r="E38" s="136"/>
      <c r="F38" s="136"/>
      <c r="G38" s="136"/>
      <c r="H38" s="136"/>
      <c r="I38" s="136"/>
      <c r="J38" s="136"/>
      <c r="K38" s="23">
        <v>0</v>
      </c>
      <c r="L38" s="23">
        <v>0</v>
      </c>
      <c r="M38" s="23">
        <f t="shared" si="0"/>
        <v>0</v>
      </c>
      <c r="N38" s="66"/>
      <c r="O38" s="23">
        <v>0</v>
      </c>
      <c r="P38" s="23">
        <v>0</v>
      </c>
      <c r="Q38" s="23">
        <f t="shared" si="1"/>
        <v>0</v>
      </c>
    </row>
    <row r="39" spans="1:17" ht="21" customHeight="1" x14ac:dyDescent="0.25">
      <c r="A39" s="14">
        <v>28</v>
      </c>
      <c r="B39" s="24"/>
      <c r="C39" s="136"/>
      <c r="D39" s="136"/>
      <c r="E39" s="136"/>
      <c r="F39" s="136"/>
      <c r="G39" s="136"/>
      <c r="H39" s="136"/>
      <c r="I39" s="136"/>
      <c r="J39" s="136"/>
      <c r="K39" s="23">
        <v>0</v>
      </c>
      <c r="L39" s="23">
        <v>0</v>
      </c>
      <c r="M39" s="23">
        <f t="shared" si="0"/>
        <v>0</v>
      </c>
      <c r="N39" s="66"/>
      <c r="O39" s="23">
        <v>0</v>
      </c>
      <c r="P39" s="23">
        <v>0</v>
      </c>
      <c r="Q39" s="23">
        <f t="shared" si="1"/>
        <v>0</v>
      </c>
    </row>
    <row r="40" spans="1:17" ht="21" customHeight="1" x14ac:dyDescent="0.25">
      <c r="A40" s="14">
        <v>29</v>
      </c>
      <c r="B40" s="24"/>
      <c r="C40" s="136"/>
      <c r="D40" s="136"/>
      <c r="E40" s="136"/>
      <c r="F40" s="136"/>
      <c r="G40" s="136"/>
      <c r="H40" s="136"/>
      <c r="I40" s="136"/>
      <c r="J40" s="136"/>
      <c r="K40" s="23">
        <v>0</v>
      </c>
      <c r="L40" s="23">
        <v>0</v>
      </c>
      <c r="M40" s="23">
        <f t="shared" si="0"/>
        <v>0</v>
      </c>
      <c r="N40" s="66"/>
      <c r="O40" s="23">
        <v>0</v>
      </c>
      <c r="P40" s="23">
        <v>0</v>
      </c>
      <c r="Q40" s="23">
        <f t="shared" si="1"/>
        <v>0</v>
      </c>
    </row>
    <row r="41" spans="1:17" ht="21" customHeight="1" x14ac:dyDescent="0.25">
      <c r="A41" s="14">
        <v>30</v>
      </c>
      <c r="B41" s="24"/>
      <c r="C41" s="136"/>
      <c r="D41" s="136"/>
      <c r="E41" s="136"/>
      <c r="F41" s="136"/>
      <c r="G41" s="136"/>
      <c r="H41" s="136"/>
      <c r="I41" s="136"/>
      <c r="J41" s="136"/>
      <c r="K41" s="23">
        <v>0</v>
      </c>
      <c r="L41" s="23">
        <v>0</v>
      </c>
      <c r="M41" s="23">
        <f t="shared" si="0"/>
        <v>0</v>
      </c>
      <c r="N41" s="66"/>
      <c r="O41" s="23">
        <v>0</v>
      </c>
      <c r="P41" s="23">
        <v>0</v>
      </c>
      <c r="Q41" s="23">
        <f t="shared" si="1"/>
        <v>0</v>
      </c>
    </row>
    <row r="42" spans="1:17" ht="21" customHeight="1" x14ac:dyDescent="0.25">
      <c r="A42" s="14">
        <v>31</v>
      </c>
      <c r="B42" s="24"/>
      <c r="C42" s="136"/>
      <c r="D42" s="136"/>
      <c r="E42" s="136"/>
      <c r="F42" s="136"/>
      <c r="G42" s="136"/>
      <c r="H42" s="136"/>
      <c r="I42" s="136"/>
      <c r="J42" s="136"/>
      <c r="K42" s="23">
        <v>0</v>
      </c>
      <c r="L42" s="23">
        <v>0</v>
      </c>
      <c r="M42" s="23">
        <f t="shared" si="0"/>
        <v>0</v>
      </c>
      <c r="N42" s="66"/>
      <c r="O42" s="23">
        <v>0</v>
      </c>
      <c r="P42" s="23">
        <v>0</v>
      </c>
      <c r="Q42" s="23">
        <f t="shared" si="1"/>
        <v>0</v>
      </c>
    </row>
    <row r="43" spans="1:17" ht="21" customHeight="1" x14ac:dyDescent="0.25">
      <c r="A43" s="14">
        <v>32</v>
      </c>
      <c r="B43" s="24"/>
      <c r="C43" s="136"/>
      <c r="D43" s="136"/>
      <c r="E43" s="136"/>
      <c r="F43" s="136"/>
      <c r="G43" s="136"/>
      <c r="H43" s="136"/>
      <c r="I43" s="136"/>
      <c r="J43" s="136"/>
      <c r="K43" s="23">
        <v>0</v>
      </c>
      <c r="L43" s="23">
        <v>0</v>
      </c>
      <c r="M43" s="23">
        <f t="shared" si="0"/>
        <v>0</v>
      </c>
      <c r="N43" s="66"/>
      <c r="O43" s="23">
        <v>0</v>
      </c>
      <c r="P43" s="23">
        <v>0</v>
      </c>
      <c r="Q43" s="23">
        <f t="shared" si="1"/>
        <v>0</v>
      </c>
    </row>
    <row r="44" spans="1:17" ht="21" customHeight="1" x14ac:dyDescent="0.25">
      <c r="A44" s="14">
        <v>33</v>
      </c>
      <c r="B44" s="24"/>
      <c r="C44" s="136"/>
      <c r="D44" s="136"/>
      <c r="E44" s="136"/>
      <c r="F44" s="136"/>
      <c r="G44" s="136"/>
      <c r="H44" s="136"/>
      <c r="I44" s="136"/>
      <c r="J44" s="136"/>
      <c r="K44" s="23">
        <v>0</v>
      </c>
      <c r="L44" s="23">
        <v>0</v>
      </c>
      <c r="M44" s="23">
        <f t="shared" si="0"/>
        <v>0</v>
      </c>
      <c r="N44" s="66"/>
      <c r="O44" s="23">
        <v>0</v>
      </c>
      <c r="P44" s="23">
        <v>0</v>
      </c>
      <c r="Q44" s="23">
        <f t="shared" si="1"/>
        <v>0</v>
      </c>
    </row>
    <row r="45" spans="1:17" ht="21" customHeight="1" x14ac:dyDescent="0.25">
      <c r="A45" s="14">
        <v>34</v>
      </c>
      <c r="B45" s="24"/>
      <c r="C45" s="136"/>
      <c r="D45" s="136"/>
      <c r="E45" s="136"/>
      <c r="F45" s="136"/>
      <c r="G45" s="136"/>
      <c r="H45" s="136"/>
      <c r="I45" s="136"/>
      <c r="J45" s="136"/>
      <c r="K45" s="23">
        <v>0</v>
      </c>
      <c r="L45" s="23">
        <v>0</v>
      </c>
      <c r="M45" s="23">
        <f t="shared" si="0"/>
        <v>0</v>
      </c>
      <c r="N45" s="66"/>
      <c r="O45" s="23">
        <v>0</v>
      </c>
      <c r="P45" s="23">
        <v>0</v>
      </c>
      <c r="Q45" s="23">
        <f t="shared" si="1"/>
        <v>0</v>
      </c>
    </row>
    <row r="46" spans="1:17" ht="21" customHeight="1" x14ac:dyDescent="0.25">
      <c r="A46" s="14">
        <v>35</v>
      </c>
      <c r="B46" s="24"/>
      <c r="C46" s="136"/>
      <c r="D46" s="136"/>
      <c r="E46" s="136"/>
      <c r="F46" s="136"/>
      <c r="G46" s="136"/>
      <c r="H46" s="136"/>
      <c r="I46" s="136"/>
      <c r="J46" s="136"/>
      <c r="K46" s="23">
        <v>0</v>
      </c>
      <c r="L46" s="23">
        <v>0</v>
      </c>
      <c r="M46" s="23">
        <f t="shared" si="0"/>
        <v>0</v>
      </c>
      <c r="N46" s="66"/>
      <c r="O46" s="23">
        <v>0</v>
      </c>
      <c r="P46" s="23">
        <v>0</v>
      </c>
      <c r="Q46" s="23">
        <f t="shared" si="1"/>
        <v>0</v>
      </c>
    </row>
    <row r="47" spans="1:17" ht="21" customHeight="1" x14ac:dyDescent="0.25">
      <c r="A47" s="14">
        <v>36</v>
      </c>
      <c r="B47" s="24"/>
      <c r="C47" s="136"/>
      <c r="D47" s="136"/>
      <c r="E47" s="136"/>
      <c r="F47" s="136"/>
      <c r="G47" s="136"/>
      <c r="H47" s="136"/>
      <c r="I47" s="136"/>
      <c r="J47" s="136"/>
      <c r="K47" s="23">
        <v>0</v>
      </c>
      <c r="L47" s="23">
        <v>0</v>
      </c>
      <c r="M47" s="23">
        <f t="shared" si="0"/>
        <v>0</v>
      </c>
      <c r="N47" s="66"/>
      <c r="O47" s="23">
        <v>0</v>
      </c>
      <c r="P47" s="23">
        <v>0</v>
      </c>
      <c r="Q47" s="23">
        <f t="shared" si="1"/>
        <v>0</v>
      </c>
    </row>
    <row r="48" spans="1:17" ht="21" customHeight="1" x14ac:dyDescent="0.25">
      <c r="A48" s="14">
        <v>37</v>
      </c>
      <c r="B48" s="24"/>
      <c r="C48" s="136"/>
      <c r="D48" s="136"/>
      <c r="E48" s="136"/>
      <c r="F48" s="136"/>
      <c r="G48" s="136"/>
      <c r="H48" s="136"/>
      <c r="I48" s="136"/>
      <c r="J48" s="136"/>
      <c r="K48" s="23">
        <v>0</v>
      </c>
      <c r="L48" s="23">
        <v>0</v>
      </c>
      <c r="M48" s="23">
        <f t="shared" si="0"/>
        <v>0</v>
      </c>
      <c r="N48" s="66"/>
      <c r="O48" s="23">
        <v>0</v>
      </c>
      <c r="P48" s="23">
        <v>0</v>
      </c>
      <c r="Q48" s="23">
        <f t="shared" si="1"/>
        <v>0</v>
      </c>
    </row>
    <row r="49" spans="1:17" ht="21" customHeight="1" x14ac:dyDescent="0.25">
      <c r="A49" s="14">
        <v>38</v>
      </c>
      <c r="B49" s="24"/>
      <c r="C49" s="136"/>
      <c r="D49" s="136"/>
      <c r="E49" s="136"/>
      <c r="F49" s="136"/>
      <c r="G49" s="136"/>
      <c r="H49" s="136"/>
      <c r="I49" s="136"/>
      <c r="J49" s="136"/>
      <c r="K49" s="23">
        <v>0</v>
      </c>
      <c r="L49" s="23">
        <v>0</v>
      </c>
      <c r="M49" s="23">
        <f t="shared" si="0"/>
        <v>0</v>
      </c>
      <c r="N49" s="66"/>
      <c r="O49" s="23">
        <v>0</v>
      </c>
      <c r="P49" s="23">
        <v>0</v>
      </c>
      <c r="Q49" s="23">
        <f t="shared" si="1"/>
        <v>0</v>
      </c>
    </row>
    <row r="50" spans="1:17" ht="21" customHeight="1" x14ac:dyDescent="0.25">
      <c r="A50" s="14">
        <v>39</v>
      </c>
      <c r="B50" s="24"/>
      <c r="C50" s="136"/>
      <c r="D50" s="136"/>
      <c r="E50" s="136"/>
      <c r="F50" s="136"/>
      <c r="G50" s="136"/>
      <c r="H50" s="136"/>
      <c r="I50" s="136"/>
      <c r="J50" s="136"/>
      <c r="K50" s="23">
        <v>0</v>
      </c>
      <c r="L50" s="23">
        <v>0</v>
      </c>
      <c r="M50" s="23">
        <f t="shared" si="0"/>
        <v>0</v>
      </c>
      <c r="N50" s="66"/>
      <c r="O50" s="23">
        <v>0</v>
      </c>
      <c r="P50" s="23">
        <v>0</v>
      </c>
      <c r="Q50" s="23">
        <f t="shared" si="1"/>
        <v>0</v>
      </c>
    </row>
    <row r="51" spans="1:17" ht="21" customHeight="1" x14ac:dyDescent="0.25">
      <c r="A51" s="14">
        <v>40</v>
      </c>
      <c r="B51" s="24"/>
      <c r="C51" s="136"/>
      <c r="D51" s="136"/>
      <c r="E51" s="136"/>
      <c r="F51" s="136"/>
      <c r="G51" s="136"/>
      <c r="H51" s="136"/>
      <c r="I51" s="136"/>
      <c r="J51" s="136"/>
      <c r="K51" s="23">
        <v>0</v>
      </c>
      <c r="L51" s="23">
        <v>0</v>
      </c>
      <c r="M51" s="23">
        <f t="shared" si="0"/>
        <v>0</v>
      </c>
      <c r="N51" s="66"/>
      <c r="O51" s="23">
        <v>0</v>
      </c>
      <c r="P51" s="23">
        <v>0</v>
      </c>
      <c r="Q51" s="23">
        <f t="shared" si="1"/>
        <v>0</v>
      </c>
    </row>
    <row r="52" spans="1:17" ht="21" customHeight="1" x14ac:dyDescent="0.25">
      <c r="A52" s="14">
        <v>41</v>
      </c>
      <c r="B52" s="24"/>
      <c r="C52" s="136"/>
      <c r="D52" s="136"/>
      <c r="E52" s="136"/>
      <c r="F52" s="136"/>
      <c r="G52" s="136"/>
      <c r="H52" s="136"/>
      <c r="I52" s="136"/>
      <c r="J52" s="136"/>
      <c r="K52" s="23">
        <v>0</v>
      </c>
      <c r="L52" s="23">
        <v>0</v>
      </c>
      <c r="M52" s="23">
        <f t="shared" si="0"/>
        <v>0</v>
      </c>
      <c r="N52" s="66"/>
      <c r="O52" s="23">
        <v>0</v>
      </c>
      <c r="P52" s="23">
        <v>0</v>
      </c>
      <c r="Q52" s="23">
        <f t="shared" si="1"/>
        <v>0</v>
      </c>
    </row>
    <row r="53" spans="1:17" ht="21" customHeight="1" x14ac:dyDescent="0.25">
      <c r="A53" s="14">
        <v>42</v>
      </c>
      <c r="B53" s="24"/>
      <c r="C53" s="136"/>
      <c r="D53" s="136"/>
      <c r="E53" s="136"/>
      <c r="F53" s="136"/>
      <c r="G53" s="136"/>
      <c r="H53" s="136"/>
      <c r="I53" s="136"/>
      <c r="J53" s="136"/>
      <c r="K53" s="23">
        <v>0</v>
      </c>
      <c r="L53" s="23">
        <v>0</v>
      </c>
      <c r="M53" s="23">
        <f t="shared" si="0"/>
        <v>0</v>
      </c>
      <c r="N53" s="66"/>
      <c r="O53" s="23">
        <v>0</v>
      </c>
      <c r="P53" s="23">
        <v>0</v>
      </c>
      <c r="Q53" s="23">
        <f t="shared" si="1"/>
        <v>0</v>
      </c>
    </row>
    <row r="54" spans="1:17" ht="21" customHeight="1" x14ac:dyDescent="0.25">
      <c r="A54" s="14">
        <v>43</v>
      </c>
      <c r="B54" s="24"/>
      <c r="C54" s="136"/>
      <c r="D54" s="136"/>
      <c r="E54" s="136"/>
      <c r="F54" s="136"/>
      <c r="G54" s="136"/>
      <c r="H54" s="136"/>
      <c r="I54" s="136"/>
      <c r="J54" s="136"/>
      <c r="K54" s="23">
        <v>0</v>
      </c>
      <c r="L54" s="23">
        <v>0</v>
      </c>
      <c r="M54" s="23">
        <f t="shared" si="0"/>
        <v>0</v>
      </c>
      <c r="N54" s="66"/>
      <c r="O54" s="23">
        <v>0</v>
      </c>
      <c r="P54" s="23">
        <v>0</v>
      </c>
      <c r="Q54" s="23">
        <f t="shared" si="1"/>
        <v>0</v>
      </c>
    </row>
    <row r="55" spans="1:17" ht="21" customHeight="1" x14ac:dyDescent="0.25">
      <c r="A55" s="14">
        <v>44</v>
      </c>
      <c r="B55" s="24"/>
      <c r="C55" s="136"/>
      <c r="D55" s="136"/>
      <c r="E55" s="136"/>
      <c r="F55" s="136"/>
      <c r="G55" s="136"/>
      <c r="H55" s="136"/>
      <c r="I55" s="136"/>
      <c r="J55" s="136"/>
      <c r="K55" s="23">
        <v>0</v>
      </c>
      <c r="L55" s="23">
        <v>0</v>
      </c>
      <c r="M55" s="23">
        <f t="shared" si="0"/>
        <v>0</v>
      </c>
      <c r="N55" s="66"/>
      <c r="O55" s="23">
        <v>0</v>
      </c>
      <c r="P55" s="23">
        <v>0</v>
      </c>
      <c r="Q55" s="23">
        <f t="shared" si="1"/>
        <v>0</v>
      </c>
    </row>
    <row r="56" spans="1:17" ht="21" customHeight="1" x14ac:dyDescent="0.25">
      <c r="A56" s="14">
        <v>45</v>
      </c>
      <c r="B56" s="24"/>
      <c r="C56" s="136"/>
      <c r="D56" s="136"/>
      <c r="E56" s="136"/>
      <c r="F56" s="136"/>
      <c r="G56" s="136"/>
      <c r="H56" s="136"/>
      <c r="I56" s="136"/>
      <c r="J56" s="136"/>
      <c r="K56" s="23">
        <v>0</v>
      </c>
      <c r="L56" s="23">
        <v>0</v>
      </c>
      <c r="M56" s="23">
        <f t="shared" si="0"/>
        <v>0</v>
      </c>
      <c r="N56" s="66"/>
      <c r="O56" s="23">
        <v>0</v>
      </c>
      <c r="P56" s="23">
        <v>0</v>
      </c>
      <c r="Q56" s="23">
        <f t="shared" si="1"/>
        <v>0</v>
      </c>
    </row>
    <row r="57" spans="1:17" ht="21" customHeight="1" x14ac:dyDescent="0.25">
      <c r="A57" s="14">
        <v>46</v>
      </c>
      <c r="B57" s="24"/>
      <c r="C57" s="136"/>
      <c r="D57" s="136"/>
      <c r="E57" s="136"/>
      <c r="F57" s="136"/>
      <c r="G57" s="136"/>
      <c r="H57" s="136"/>
      <c r="I57" s="136"/>
      <c r="J57" s="136"/>
      <c r="K57" s="23">
        <v>0</v>
      </c>
      <c r="L57" s="23">
        <v>0</v>
      </c>
      <c r="M57" s="23">
        <f t="shared" si="0"/>
        <v>0</v>
      </c>
      <c r="N57" s="66"/>
      <c r="O57" s="23">
        <v>0</v>
      </c>
      <c r="P57" s="23">
        <v>0</v>
      </c>
      <c r="Q57" s="23">
        <f t="shared" si="1"/>
        <v>0</v>
      </c>
    </row>
    <row r="58" spans="1:17" ht="21" customHeight="1" x14ac:dyDescent="0.25">
      <c r="A58" s="14">
        <v>47</v>
      </c>
      <c r="B58" s="24"/>
      <c r="C58" s="136"/>
      <c r="D58" s="136"/>
      <c r="E58" s="136"/>
      <c r="F58" s="136"/>
      <c r="G58" s="136"/>
      <c r="H58" s="136"/>
      <c r="I58" s="136"/>
      <c r="J58" s="136"/>
      <c r="K58" s="23">
        <v>0</v>
      </c>
      <c r="L58" s="23">
        <v>0</v>
      </c>
      <c r="M58" s="23">
        <f t="shared" si="0"/>
        <v>0</v>
      </c>
      <c r="N58" s="66"/>
      <c r="O58" s="23">
        <v>0</v>
      </c>
      <c r="P58" s="23">
        <v>0</v>
      </c>
      <c r="Q58" s="23">
        <f t="shared" si="1"/>
        <v>0</v>
      </c>
    </row>
    <row r="59" spans="1:17" ht="21" customHeight="1" x14ac:dyDescent="0.25">
      <c r="A59" s="14">
        <v>48</v>
      </c>
      <c r="B59" s="24"/>
      <c r="C59" s="136"/>
      <c r="D59" s="136"/>
      <c r="E59" s="136"/>
      <c r="F59" s="136"/>
      <c r="G59" s="136"/>
      <c r="H59" s="136"/>
      <c r="I59" s="136"/>
      <c r="J59" s="136"/>
      <c r="K59" s="23">
        <v>0</v>
      </c>
      <c r="L59" s="23">
        <v>0</v>
      </c>
      <c r="M59" s="23">
        <f t="shared" si="0"/>
        <v>0</v>
      </c>
      <c r="N59" s="66"/>
      <c r="O59" s="23">
        <v>0</v>
      </c>
      <c r="P59" s="23">
        <v>0</v>
      </c>
      <c r="Q59" s="23">
        <f t="shared" si="1"/>
        <v>0</v>
      </c>
    </row>
    <row r="60" spans="1:17" ht="21" customHeight="1" x14ac:dyDescent="0.25">
      <c r="A60" s="14">
        <v>49</v>
      </c>
      <c r="B60" s="24"/>
      <c r="C60" s="136"/>
      <c r="D60" s="136"/>
      <c r="E60" s="136"/>
      <c r="F60" s="136"/>
      <c r="G60" s="136"/>
      <c r="H60" s="136"/>
      <c r="I60" s="136"/>
      <c r="J60" s="136"/>
      <c r="K60" s="23">
        <v>0</v>
      </c>
      <c r="L60" s="23">
        <v>0</v>
      </c>
      <c r="M60" s="23">
        <f t="shared" si="0"/>
        <v>0</v>
      </c>
      <c r="N60" s="66"/>
      <c r="O60" s="23">
        <v>0</v>
      </c>
      <c r="P60" s="23">
        <v>0</v>
      </c>
      <c r="Q60" s="23">
        <f t="shared" si="1"/>
        <v>0</v>
      </c>
    </row>
    <row r="61" spans="1:17" ht="21" customHeight="1" x14ac:dyDescent="0.25">
      <c r="A61" s="14">
        <v>50</v>
      </c>
      <c r="B61" s="24"/>
      <c r="C61" s="136"/>
      <c r="D61" s="136"/>
      <c r="E61" s="136"/>
      <c r="F61" s="136"/>
      <c r="G61" s="136"/>
      <c r="H61" s="136"/>
      <c r="I61" s="136"/>
      <c r="J61" s="136"/>
      <c r="K61" s="23">
        <v>0</v>
      </c>
      <c r="L61" s="23">
        <v>0</v>
      </c>
      <c r="M61" s="23">
        <f t="shared" si="0"/>
        <v>0</v>
      </c>
      <c r="N61" s="66"/>
      <c r="O61" s="23">
        <v>0</v>
      </c>
      <c r="P61" s="23">
        <v>0</v>
      </c>
      <c r="Q61" s="23">
        <f t="shared" si="1"/>
        <v>0</v>
      </c>
    </row>
    <row r="62" spans="1:17" ht="21" customHeight="1" x14ac:dyDescent="0.25">
      <c r="A62" s="14">
        <v>51</v>
      </c>
      <c r="B62" s="24"/>
      <c r="C62" s="136"/>
      <c r="D62" s="136"/>
      <c r="E62" s="136"/>
      <c r="F62" s="136"/>
      <c r="G62" s="136"/>
      <c r="H62" s="136"/>
      <c r="I62" s="136"/>
      <c r="J62" s="136"/>
      <c r="K62" s="23">
        <v>0</v>
      </c>
      <c r="L62" s="23">
        <v>0</v>
      </c>
      <c r="M62" s="23">
        <f t="shared" si="0"/>
        <v>0</v>
      </c>
      <c r="N62" s="66"/>
      <c r="O62" s="23">
        <v>0</v>
      </c>
      <c r="P62" s="23">
        <v>0</v>
      </c>
      <c r="Q62" s="23">
        <f t="shared" si="1"/>
        <v>0</v>
      </c>
    </row>
    <row r="63" spans="1:17" ht="21" customHeight="1" x14ac:dyDescent="0.25">
      <c r="A63" s="14">
        <v>52</v>
      </c>
      <c r="B63" s="24"/>
      <c r="C63" s="136"/>
      <c r="D63" s="136"/>
      <c r="E63" s="136"/>
      <c r="F63" s="136"/>
      <c r="G63" s="136"/>
      <c r="H63" s="136"/>
      <c r="I63" s="136"/>
      <c r="J63" s="136"/>
      <c r="K63" s="23">
        <v>0</v>
      </c>
      <c r="L63" s="23">
        <v>0</v>
      </c>
      <c r="M63" s="23">
        <f t="shared" si="0"/>
        <v>0</v>
      </c>
      <c r="N63" s="66"/>
      <c r="O63" s="23">
        <v>0</v>
      </c>
      <c r="P63" s="23">
        <v>0</v>
      </c>
      <c r="Q63" s="23">
        <f t="shared" si="1"/>
        <v>0</v>
      </c>
    </row>
    <row r="64" spans="1:17" ht="21" customHeight="1" x14ac:dyDescent="0.25">
      <c r="A64" s="14">
        <v>53</v>
      </c>
      <c r="B64" s="24"/>
      <c r="C64" s="136"/>
      <c r="D64" s="136"/>
      <c r="E64" s="136"/>
      <c r="F64" s="136"/>
      <c r="G64" s="136"/>
      <c r="H64" s="136"/>
      <c r="I64" s="136"/>
      <c r="J64" s="136"/>
      <c r="K64" s="23">
        <v>0</v>
      </c>
      <c r="L64" s="23">
        <v>0</v>
      </c>
      <c r="M64" s="23">
        <f t="shared" si="0"/>
        <v>0</v>
      </c>
      <c r="N64" s="66"/>
      <c r="O64" s="23">
        <v>0</v>
      </c>
      <c r="P64" s="23">
        <v>0</v>
      </c>
      <c r="Q64" s="23">
        <f t="shared" si="1"/>
        <v>0</v>
      </c>
    </row>
    <row r="65" spans="1:17" ht="21" customHeight="1" x14ac:dyDescent="0.25">
      <c r="A65" s="14">
        <v>54</v>
      </c>
      <c r="B65" s="24"/>
      <c r="C65" s="136"/>
      <c r="D65" s="136"/>
      <c r="E65" s="136"/>
      <c r="F65" s="136"/>
      <c r="G65" s="136"/>
      <c r="H65" s="136"/>
      <c r="I65" s="136"/>
      <c r="J65" s="136"/>
      <c r="K65" s="23">
        <v>0</v>
      </c>
      <c r="L65" s="23">
        <v>0</v>
      </c>
      <c r="M65" s="23">
        <f t="shared" si="0"/>
        <v>0</v>
      </c>
      <c r="N65" s="66"/>
      <c r="O65" s="23">
        <v>0</v>
      </c>
      <c r="P65" s="23">
        <v>0</v>
      </c>
      <c r="Q65" s="23">
        <f t="shared" si="1"/>
        <v>0</v>
      </c>
    </row>
    <row r="66" spans="1:17" ht="21" customHeight="1" x14ac:dyDescent="0.25">
      <c r="A66" s="14">
        <v>55</v>
      </c>
      <c r="B66" s="24"/>
      <c r="C66" s="136"/>
      <c r="D66" s="136"/>
      <c r="E66" s="136"/>
      <c r="F66" s="136"/>
      <c r="G66" s="136"/>
      <c r="H66" s="136"/>
      <c r="I66" s="136"/>
      <c r="J66" s="136"/>
      <c r="K66" s="23">
        <v>0</v>
      </c>
      <c r="L66" s="23">
        <v>0</v>
      </c>
      <c r="M66" s="23">
        <f t="shared" si="0"/>
        <v>0</v>
      </c>
      <c r="N66" s="66"/>
      <c r="O66" s="23">
        <v>0</v>
      </c>
      <c r="P66" s="23">
        <v>0</v>
      </c>
      <c r="Q66" s="23">
        <f t="shared" si="1"/>
        <v>0</v>
      </c>
    </row>
    <row r="67" spans="1:17" ht="21" customHeight="1" x14ac:dyDescent="0.25">
      <c r="A67" s="14">
        <v>56</v>
      </c>
      <c r="B67" s="24"/>
      <c r="C67" s="136"/>
      <c r="D67" s="136"/>
      <c r="E67" s="136"/>
      <c r="F67" s="136"/>
      <c r="G67" s="136"/>
      <c r="H67" s="136"/>
      <c r="I67" s="136"/>
      <c r="J67" s="136"/>
      <c r="K67" s="23">
        <v>0</v>
      </c>
      <c r="L67" s="23">
        <v>0</v>
      </c>
      <c r="M67" s="23">
        <f t="shared" si="0"/>
        <v>0</v>
      </c>
      <c r="N67" s="66"/>
      <c r="O67" s="23">
        <v>0</v>
      </c>
      <c r="P67" s="23">
        <v>0</v>
      </c>
      <c r="Q67" s="23">
        <f t="shared" si="1"/>
        <v>0</v>
      </c>
    </row>
    <row r="68" spans="1:17" ht="21" customHeight="1" x14ac:dyDescent="0.25">
      <c r="A68" s="14">
        <v>57</v>
      </c>
      <c r="B68" s="24"/>
      <c r="C68" s="136"/>
      <c r="D68" s="136"/>
      <c r="E68" s="136"/>
      <c r="F68" s="136"/>
      <c r="G68" s="136"/>
      <c r="H68" s="136"/>
      <c r="I68" s="136"/>
      <c r="J68" s="136"/>
      <c r="K68" s="23">
        <v>0</v>
      </c>
      <c r="L68" s="23">
        <v>0</v>
      </c>
      <c r="M68" s="23">
        <f t="shared" si="0"/>
        <v>0</v>
      </c>
      <c r="N68" s="66"/>
      <c r="O68" s="23">
        <v>0</v>
      </c>
      <c r="P68" s="23">
        <v>0</v>
      </c>
      <c r="Q68" s="23">
        <f t="shared" si="1"/>
        <v>0</v>
      </c>
    </row>
    <row r="69" spans="1:17" ht="21" customHeight="1" x14ac:dyDescent="0.25">
      <c r="A69" s="14">
        <v>58</v>
      </c>
      <c r="B69" s="24"/>
      <c r="C69" s="136"/>
      <c r="D69" s="136"/>
      <c r="E69" s="136"/>
      <c r="F69" s="136"/>
      <c r="G69" s="136"/>
      <c r="H69" s="136"/>
      <c r="I69" s="136"/>
      <c r="J69" s="136"/>
      <c r="K69" s="23">
        <v>0</v>
      </c>
      <c r="L69" s="23">
        <v>0</v>
      </c>
      <c r="M69" s="23">
        <f t="shared" si="0"/>
        <v>0</v>
      </c>
      <c r="N69" s="66"/>
      <c r="O69" s="23">
        <v>0</v>
      </c>
      <c r="P69" s="23">
        <v>0</v>
      </c>
      <c r="Q69" s="23">
        <f t="shared" si="1"/>
        <v>0</v>
      </c>
    </row>
    <row r="70" spans="1:17" ht="21" customHeight="1" x14ac:dyDescent="0.25">
      <c r="A70" s="14">
        <v>59</v>
      </c>
      <c r="B70" s="24"/>
      <c r="C70" s="136"/>
      <c r="D70" s="136"/>
      <c r="E70" s="136"/>
      <c r="F70" s="136"/>
      <c r="G70" s="136"/>
      <c r="H70" s="136"/>
      <c r="I70" s="136"/>
      <c r="J70" s="136"/>
      <c r="K70" s="23">
        <v>0</v>
      </c>
      <c r="L70" s="23">
        <v>0</v>
      </c>
      <c r="M70" s="23">
        <f t="shared" si="0"/>
        <v>0</v>
      </c>
      <c r="N70" s="66"/>
      <c r="O70" s="23">
        <v>0</v>
      </c>
      <c r="P70" s="23">
        <v>0</v>
      </c>
      <c r="Q70" s="23">
        <f t="shared" si="1"/>
        <v>0</v>
      </c>
    </row>
    <row r="71" spans="1:17" ht="21" customHeight="1" x14ac:dyDescent="0.25">
      <c r="A71" s="14">
        <v>60</v>
      </c>
      <c r="B71" s="24"/>
      <c r="C71" s="136"/>
      <c r="D71" s="136"/>
      <c r="E71" s="136"/>
      <c r="F71" s="136"/>
      <c r="G71" s="136"/>
      <c r="H71" s="136"/>
      <c r="I71" s="136"/>
      <c r="J71" s="136"/>
      <c r="K71" s="23">
        <v>0</v>
      </c>
      <c r="L71" s="23">
        <v>0</v>
      </c>
      <c r="M71" s="23">
        <f t="shared" si="0"/>
        <v>0</v>
      </c>
      <c r="N71" s="66"/>
      <c r="O71" s="23">
        <v>0</v>
      </c>
      <c r="P71" s="23">
        <v>0</v>
      </c>
      <c r="Q71" s="23">
        <f t="shared" si="1"/>
        <v>0</v>
      </c>
    </row>
    <row r="72" spans="1:17" ht="21" customHeight="1" x14ac:dyDescent="0.25">
      <c r="A72" s="14">
        <v>61</v>
      </c>
      <c r="B72" s="24"/>
      <c r="C72" s="136"/>
      <c r="D72" s="136"/>
      <c r="E72" s="136"/>
      <c r="F72" s="136"/>
      <c r="G72" s="136"/>
      <c r="H72" s="136"/>
      <c r="I72" s="136"/>
      <c r="J72" s="136"/>
      <c r="K72" s="23">
        <v>0</v>
      </c>
      <c r="L72" s="23">
        <v>0</v>
      </c>
      <c r="M72" s="23">
        <f t="shared" si="0"/>
        <v>0</v>
      </c>
      <c r="N72" s="66"/>
      <c r="O72" s="23">
        <v>0</v>
      </c>
      <c r="P72" s="23">
        <v>0</v>
      </c>
      <c r="Q72" s="23">
        <f t="shared" si="1"/>
        <v>0</v>
      </c>
    </row>
    <row r="73" spans="1:17" ht="21" customHeight="1" x14ac:dyDescent="0.25">
      <c r="A73" s="14">
        <v>62</v>
      </c>
      <c r="B73" s="24"/>
      <c r="C73" s="136"/>
      <c r="D73" s="136"/>
      <c r="E73" s="136"/>
      <c r="F73" s="136"/>
      <c r="G73" s="136"/>
      <c r="H73" s="136"/>
      <c r="I73" s="136"/>
      <c r="J73" s="136"/>
      <c r="K73" s="23">
        <v>0</v>
      </c>
      <c r="L73" s="23">
        <v>0</v>
      </c>
      <c r="M73" s="23">
        <f t="shared" si="0"/>
        <v>0</v>
      </c>
      <c r="N73" s="66"/>
      <c r="O73" s="23">
        <v>0</v>
      </c>
      <c r="P73" s="23">
        <v>0</v>
      </c>
      <c r="Q73" s="23">
        <f t="shared" si="1"/>
        <v>0</v>
      </c>
    </row>
    <row r="74" spans="1:17" ht="21" customHeight="1" x14ac:dyDescent="0.25">
      <c r="A74" s="14">
        <v>63</v>
      </c>
      <c r="B74" s="24"/>
      <c r="C74" s="136"/>
      <c r="D74" s="136"/>
      <c r="E74" s="136"/>
      <c r="F74" s="136"/>
      <c r="G74" s="136"/>
      <c r="H74" s="136"/>
      <c r="I74" s="136"/>
      <c r="J74" s="136"/>
      <c r="K74" s="23">
        <v>0</v>
      </c>
      <c r="L74" s="23">
        <v>0</v>
      </c>
      <c r="M74" s="23">
        <f t="shared" si="0"/>
        <v>0</v>
      </c>
      <c r="N74" s="66"/>
      <c r="O74" s="23">
        <v>0</v>
      </c>
      <c r="P74" s="23">
        <v>0</v>
      </c>
      <c r="Q74" s="23">
        <f t="shared" si="1"/>
        <v>0</v>
      </c>
    </row>
    <row r="75" spans="1:17" ht="21" customHeight="1" x14ac:dyDescent="0.25">
      <c r="A75" s="14">
        <v>64</v>
      </c>
      <c r="B75" s="24"/>
      <c r="C75" s="136"/>
      <c r="D75" s="136"/>
      <c r="E75" s="136"/>
      <c r="F75" s="136"/>
      <c r="G75" s="136"/>
      <c r="H75" s="136"/>
      <c r="I75" s="136"/>
      <c r="J75" s="136"/>
      <c r="K75" s="23">
        <v>0</v>
      </c>
      <c r="L75" s="23">
        <v>0</v>
      </c>
      <c r="M75" s="23">
        <f t="shared" si="0"/>
        <v>0</v>
      </c>
      <c r="N75" s="66"/>
      <c r="O75" s="23">
        <v>0</v>
      </c>
      <c r="P75" s="23">
        <v>0</v>
      </c>
      <c r="Q75" s="23">
        <f t="shared" si="1"/>
        <v>0</v>
      </c>
    </row>
    <row r="76" spans="1:17" ht="21" customHeight="1" x14ac:dyDescent="0.25">
      <c r="A76" s="14">
        <v>65</v>
      </c>
      <c r="B76" s="24"/>
      <c r="C76" s="136"/>
      <c r="D76" s="136"/>
      <c r="E76" s="136"/>
      <c r="F76" s="136"/>
      <c r="G76" s="136"/>
      <c r="H76" s="136"/>
      <c r="I76" s="136"/>
      <c r="J76" s="136"/>
      <c r="K76" s="23">
        <v>0</v>
      </c>
      <c r="L76" s="23">
        <v>0</v>
      </c>
      <c r="M76" s="23">
        <f t="shared" si="0"/>
        <v>0</v>
      </c>
      <c r="N76" s="66"/>
      <c r="O76" s="23">
        <v>0</v>
      </c>
      <c r="P76" s="23">
        <v>0</v>
      </c>
      <c r="Q76" s="23">
        <f t="shared" si="1"/>
        <v>0</v>
      </c>
    </row>
    <row r="77" spans="1:17" ht="21" customHeight="1" x14ac:dyDescent="0.25">
      <c r="A77" s="14">
        <v>66</v>
      </c>
      <c r="B77" s="24"/>
      <c r="C77" s="136"/>
      <c r="D77" s="136"/>
      <c r="E77" s="136"/>
      <c r="F77" s="136"/>
      <c r="G77" s="136"/>
      <c r="H77" s="136"/>
      <c r="I77" s="136"/>
      <c r="J77" s="136"/>
      <c r="K77" s="23">
        <v>0</v>
      </c>
      <c r="L77" s="23">
        <v>0</v>
      </c>
      <c r="M77" s="23">
        <f t="shared" si="0"/>
        <v>0</v>
      </c>
      <c r="N77" s="66"/>
      <c r="O77" s="23">
        <v>0</v>
      </c>
      <c r="P77" s="23">
        <v>0</v>
      </c>
      <c r="Q77" s="23">
        <f t="shared" si="1"/>
        <v>0</v>
      </c>
    </row>
    <row r="78" spans="1:17" ht="21" customHeight="1" x14ac:dyDescent="0.25">
      <c r="A78" s="14">
        <v>67</v>
      </c>
      <c r="B78" s="24"/>
      <c r="C78" s="136"/>
      <c r="D78" s="136"/>
      <c r="E78" s="136"/>
      <c r="F78" s="136"/>
      <c r="G78" s="136"/>
      <c r="H78" s="136"/>
      <c r="I78" s="136"/>
      <c r="J78" s="136"/>
      <c r="K78" s="23">
        <v>0</v>
      </c>
      <c r="L78" s="23">
        <v>0</v>
      </c>
      <c r="M78" s="23">
        <f t="shared" ref="M78:M111" si="2">K78-L78+M77</f>
        <v>0</v>
      </c>
      <c r="N78" s="66"/>
      <c r="O78" s="23">
        <v>0</v>
      </c>
      <c r="P78" s="23">
        <v>0</v>
      </c>
      <c r="Q78" s="23">
        <f t="shared" ref="Q78:Q111" si="3">O78-P78+Q77</f>
        <v>0</v>
      </c>
    </row>
    <row r="79" spans="1:17" ht="21" customHeight="1" x14ac:dyDescent="0.25">
      <c r="A79" s="14">
        <v>68</v>
      </c>
      <c r="B79" s="24"/>
      <c r="C79" s="136"/>
      <c r="D79" s="136"/>
      <c r="E79" s="136"/>
      <c r="F79" s="136"/>
      <c r="G79" s="136"/>
      <c r="H79" s="136"/>
      <c r="I79" s="136"/>
      <c r="J79" s="136"/>
      <c r="K79" s="23">
        <v>0</v>
      </c>
      <c r="L79" s="23">
        <v>0</v>
      </c>
      <c r="M79" s="23">
        <f t="shared" si="2"/>
        <v>0</v>
      </c>
      <c r="N79" s="66"/>
      <c r="O79" s="23">
        <v>0</v>
      </c>
      <c r="P79" s="23">
        <v>0</v>
      </c>
      <c r="Q79" s="23">
        <f t="shared" si="3"/>
        <v>0</v>
      </c>
    </row>
    <row r="80" spans="1:17" ht="21" customHeight="1" x14ac:dyDescent="0.25">
      <c r="A80" s="14">
        <v>69</v>
      </c>
      <c r="B80" s="24"/>
      <c r="C80" s="136"/>
      <c r="D80" s="136"/>
      <c r="E80" s="136"/>
      <c r="F80" s="136"/>
      <c r="G80" s="136"/>
      <c r="H80" s="136"/>
      <c r="I80" s="136"/>
      <c r="J80" s="136"/>
      <c r="K80" s="23">
        <v>0</v>
      </c>
      <c r="L80" s="23">
        <v>0</v>
      </c>
      <c r="M80" s="23">
        <f t="shared" si="2"/>
        <v>0</v>
      </c>
      <c r="N80" s="66"/>
      <c r="O80" s="23">
        <v>0</v>
      </c>
      <c r="P80" s="23">
        <v>0</v>
      </c>
      <c r="Q80" s="23">
        <f t="shared" si="3"/>
        <v>0</v>
      </c>
    </row>
    <row r="81" spans="1:17" ht="21" customHeight="1" x14ac:dyDescent="0.25">
      <c r="A81" s="14">
        <v>70</v>
      </c>
      <c r="B81" s="24"/>
      <c r="C81" s="136"/>
      <c r="D81" s="136"/>
      <c r="E81" s="136"/>
      <c r="F81" s="136"/>
      <c r="G81" s="136"/>
      <c r="H81" s="136"/>
      <c r="I81" s="136"/>
      <c r="J81" s="136"/>
      <c r="K81" s="23">
        <v>0</v>
      </c>
      <c r="L81" s="23">
        <v>0</v>
      </c>
      <c r="M81" s="23">
        <f t="shared" si="2"/>
        <v>0</v>
      </c>
      <c r="N81" s="66"/>
      <c r="O81" s="23">
        <v>0</v>
      </c>
      <c r="P81" s="23">
        <v>0</v>
      </c>
      <c r="Q81" s="23">
        <f t="shared" si="3"/>
        <v>0</v>
      </c>
    </row>
    <row r="82" spans="1:17" ht="21" customHeight="1" x14ac:dyDescent="0.25">
      <c r="A82" s="14">
        <v>71</v>
      </c>
      <c r="B82" s="24"/>
      <c r="C82" s="136"/>
      <c r="D82" s="136"/>
      <c r="E82" s="136"/>
      <c r="F82" s="136"/>
      <c r="G82" s="136"/>
      <c r="H82" s="136"/>
      <c r="I82" s="136"/>
      <c r="J82" s="136"/>
      <c r="K82" s="23">
        <v>0</v>
      </c>
      <c r="L82" s="23">
        <v>0</v>
      </c>
      <c r="M82" s="23">
        <f t="shared" si="2"/>
        <v>0</v>
      </c>
      <c r="N82" s="66"/>
      <c r="O82" s="23">
        <v>0</v>
      </c>
      <c r="P82" s="23">
        <v>0</v>
      </c>
      <c r="Q82" s="23">
        <f t="shared" si="3"/>
        <v>0</v>
      </c>
    </row>
    <row r="83" spans="1:17" ht="21" customHeight="1" x14ac:dyDescent="0.25">
      <c r="A83" s="14">
        <v>72</v>
      </c>
      <c r="B83" s="24"/>
      <c r="C83" s="136"/>
      <c r="D83" s="136"/>
      <c r="E83" s="136"/>
      <c r="F83" s="136"/>
      <c r="G83" s="136"/>
      <c r="H83" s="136"/>
      <c r="I83" s="136"/>
      <c r="J83" s="136"/>
      <c r="K83" s="23">
        <v>0</v>
      </c>
      <c r="L83" s="23">
        <v>0</v>
      </c>
      <c r="M83" s="23">
        <f t="shared" si="2"/>
        <v>0</v>
      </c>
      <c r="N83" s="66"/>
      <c r="O83" s="23">
        <v>0</v>
      </c>
      <c r="P83" s="23">
        <v>0</v>
      </c>
      <c r="Q83" s="23">
        <f t="shared" si="3"/>
        <v>0</v>
      </c>
    </row>
    <row r="84" spans="1:17" ht="21" customHeight="1" x14ac:dyDescent="0.25">
      <c r="A84" s="14">
        <v>73</v>
      </c>
      <c r="B84" s="24"/>
      <c r="C84" s="136"/>
      <c r="D84" s="136"/>
      <c r="E84" s="136"/>
      <c r="F84" s="136"/>
      <c r="G84" s="136"/>
      <c r="H84" s="136"/>
      <c r="I84" s="136"/>
      <c r="J84" s="136"/>
      <c r="K84" s="23">
        <v>0</v>
      </c>
      <c r="L84" s="23">
        <v>0</v>
      </c>
      <c r="M84" s="23">
        <f t="shared" si="2"/>
        <v>0</v>
      </c>
      <c r="N84" s="66"/>
      <c r="O84" s="23">
        <v>0</v>
      </c>
      <c r="P84" s="23">
        <v>0</v>
      </c>
      <c r="Q84" s="23">
        <f t="shared" si="3"/>
        <v>0</v>
      </c>
    </row>
    <row r="85" spans="1:17" ht="21" customHeight="1" x14ac:dyDescent="0.25">
      <c r="A85" s="14">
        <v>74</v>
      </c>
      <c r="B85" s="24"/>
      <c r="C85" s="136"/>
      <c r="D85" s="136"/>
      <c r="E85" s="136"/>
      <c r="F85" s="136"/>
      <c r="G85" s="136"/>
      <c r="H85" s="136"/>
      <c r="I85" s="136"/>
      <c r="J85" s="136"/>
      <c r="K85" s="23">
        <v>0</v>
      </c>
      <c r="L85" s="23">
        <v>0</v>
      </c>
      <c r="M85" s="23">
        <f t="shared" si="2"/>
        <v>0</v>
      </c>
      <c r="N85" s="66"/>
      <c r="O85" s="23">
        <v>0</v>
      </c>
      <c r="P85" s="23">
        <v>0</v>
      </c>
      <c r="Q85" s="23">
        <f t="shared" si="3"/>
        <v>0</v>
      </c>
    </row>
    <row r="86" spans="1:17" ht="21" customHeight="1" x14ac:dyDescent="0.25">
      <c r="A86" s="14">
        <v>75</v>
      </c>
      <c r="B86" s="24"/>
      <c r="C86" s="136"/>
      <c r="D86" s="136"/>
      <c r="E86" s="136"/>
      <c r="F86" s="136"/>
      <c r="G86" s="136"/>
      <c r="H86" s="136"/>
      <c r="I86" s="136"/>
      <c r="J86" s="136"/>
      <c r="K86" s="23">
        <v>0</v>
      </c>
      <c r="L86" s="23">
        <v>0</v>
      </c>
      <c r="M86" s="23">
        <f t="shared" si="2"/>
        <v>0</v>
      </c>
      <c r="N86" s="66"/>
      <c r="O86" s="23">
        <v>0</v>
      </c>
      <c r="P86" s="23">
        <v>0</v>
      </c>
      <c r="Q86" s="23">
        <f t="shared" si="3"/>
        <v>0</v>
      </c>
    </row>
    <row r="87" spans="1:17" ht="21" customHeight="1" x14ac:dyDescent="0.25">
      <c r="A87" s="14">
        <v>76</v>
      </c>
      <c r="B87" s="24"/>
      <c r="C87" s="136"/>
      <c r="D87" s="136"/>
      <c r="E87" s="136"/>
      <c r="F87" s="136"/>
      <c r="G87" s="136"/>
      <c r="H87" s="136"/>
      <c r="I87" s="136"/>
      <c r="J87" s="136"/>
      <c r="K87" s="23">
        <v>0</v>
      </c>
      <c r="L87" s="23">
        <v>0</v>
      </c>
      <c r="M87" s="23">
        <f t="shared" si="2"/>
        <v>0</v>
      </c>
      <c r="N87" s="66"/>
      <c r="O87" s="23">
        <v>0</v>
      </c>
      <c r="P87" s="23">
        <v>0</v>
      </c>
      <c r="Q87" s="23">
        <f t="shared" si="3"/>
        <v>0</v>
      </c>
    </row>
    <row r="88" spans="1:17" ht="21" customHeight="1" x14ac:dyDescent="0.25">
      <c r="A88" s="14">
        <v>77</v>
      </c>
      <c r="B88" s="24"/>
      <c r="C88" s="136"/>
      <c r="D88" s="136"/>
      <c r="E88" s="136"/>
      <c r="F88" s="136"/>
      <c r="G88" s="136"/>
      <c r="H88" s="136"/>
      <c r="I88" s="136"/>
      <c r="J88" s="136"/>
      <c r="K88" s="23">
        <v>0</v>
      </c>
      <c r="L88" s="23">
        <v>0</v>
      </c>
      <c r="M88" s="23">
        <f t="shared" si="2"/>
        <v>0</v>
      </c>
      <c r="N88" s="66"/>
      <c r="O88" s="23">
        <v>0</v>
      </c>
      <c r="P88" s="23">
        <v>0</v>
      </c>
      <c r="Q88" s="23">
        <f t="shared" si="3"/>
        <v>0</v>
      </c>
    </row>
    <row r="89" spans="1:17" ht="21" customHeight="1" x14ac:dyDescent="0.25">
      <c r="A89" s="14">
        <v>78</v>
      </c>
      <c r="B89" s="24"/>
      <c r="C89" s="136"/>
      <c r="D89" s="136"/>
      <c r="E89" s="136"/>
      <c r="F89" s="136"/>
      <c r="G89" s="136"/>
      <c r="H89" s="136"/>
      <c r="I89" s="136"/>
      <c r="J89" s="136"/>
      <c r="K89" s="23">
        <v>0</v>
      </c>
      <c r="L89" s="23">
        <v>0</v>
      </c>
      <c r="M89" s="23">
        <f t="shared" si="2"/>
        <v>0</v>
      </c>
      <c r="N89" s="66"/>
      <c r="O89" s="23">
        <v>0</v>
      </c>
      <c r="P89" s="23">
        <v>0</v>
      </c>
      <c r="Q89" s="23">
        <f t="shared" si="3"/>
        <v>0</v>
      </c>
    </row>
    <row r="90" spans="1:17" ht="21" customHeight="1" x14ac:dyDescent="0.25">
      <c r="A90" s="14">
        <v>79</v>
      </c>
      <c r="B90" s="24"/>
      <c r="C90" s="136"/>
      <c r="D90" s="136"/>
      <c r="E90" s="136"/>
      <c r="F90" s="136"/>
      <c r="G90" s="136"/>
      <c r="H90" s="136"/>
      <c r="I90" s="136"/>
      <c r="J90" s="136"/>
      <c r="K90" s="23">
        <v>0</v>
      </c>
      <c r="L90" s="23">
        <v>0</v>
      </c>
      <c r="M90" s="23">
        <f t="shared" si="2"/>
        <v>0</v>
      </c>
      <c r="N90" s="66"/>
      <c r="O90" s="23">
        <v>0</v>
      </c>
      <c r="P90" s="23">
        <v>0</v>
      </c>
      <c r="Q90" s="23">
        <f t="shared" si="3"/>
        <v>0</v>
      </c>
    </row>
    <row r="91" spans="1:17" ht="21" customHeight="1" x14ac:dyDescent="0.25">
      <c r="A91" s="14">
        <v>80</v>
      </c>
      <c r="B91" s="24"/>
      <c r="C91" s="136"/>
      <c r="D91" s="136"/>
      <c r="E91" s="136"/>
      <c r="F91" s="136"/>
      <c r="G91" s="136"/>
      <c r="H91" s="136"/>
      <c r="I91" s="136"/>
      <c r="J91" s="136"/>
      <c r="K91" s="23">
        <v>0</v>
      </c>
      <c r="L91" s="23">
        <v>0</v>
      </c>
      <c r="M91" s="23">
        <f t="shared" si="2"/>
        <v>0</v>
      </c>
      <c r="N91" s="66"/>
      <c r="O91" s="23">
        <v>0</v>
      </c>
      <c r="P91" s="23">
        <v>0</v>
      </c>
      <c r="Q91" s="23">
        <f t="shared" si="3"/>
        <v>0</v>
      </c>
    </row>
    <row r="92" spans="1:17" ht="21" customHeight="1" x14ac:dyDescent="0.25">
      <c r="A92" s="14">
        <v>81</v>
      </c>
      <c r="B92" s="24"/>
      <c r="C92" s="136"/>
      <c r="D92" s="136"/>
      <c r="E92" s="136"/>
      <c r="F92" s="136"/>
      <c r="G92" s="136"/>
      <c r="H92" s="136"/>
      <c r="I92" s="136"/>
      <c r="J92" s="136"/>
      <c r="K92" s="23">
        <v>0</v>
      </c>
      <c r="L92" s="23">
        <v>0</v>
      </c>
      <c r="M92" s="23">
        <f t="shared" si="2"/>
        <v>0</v>
      </c>
      <c r="N92" s="66"/>
      <c r="O92" s="23">
        <v>0</v>
      </c>
      <c r="P92" s="23">
        <v>0</v>
      </c>
      <c r="Q92" s="23">
        <f t="shared" si="3"/>
        <v>0</v>
      </c>
    </row>
    <row r="93" spans="1:17" ht="21" customHeight="1" x14ac:dyDescent="0.25">
      <c r="A93" s="14">
        <v>82</v>
      </c>
      <c r="B93" s="24"/>
      <c r="C93" s="136"/>
      <c r="D93" s="136"/>
      <c r="E93" s="136"/>
      <c r="F93" s="136"/>
      <c r="G93" s="136"/>
      <c r="H93" s="136"/>
      <c r="I93" s="136"/>
      <c r="J93" s="136"/>
      <c r="K93" s="23">
        <v>0</v>
      </c>
      <c r="L93" s="23">
        <v>0</v>
      </c>
      <c r="M93" s="23">
        <f t="shared" si="2"/>
        <v>0</v>
      </c>
      <c r="N93" s="66"/>
      <c r="O93" s="23">
        <v>0</v>
      </c>
      <c r="P93" s="23">
        <v>0</v>
      </c>
      <c r="Q93" s="23">
        <f t="shared" si="3"/>
        <v>0</v>
      </c>
    </row>
    <row r="94" spans="1:17" ht="21" customHeight="1" x14ac:dyDescent="0.25">
      <c r="A94" s="14">
        <v>83</v>
      </c>
      <c r="B94" s="24"/>
      <c r="C94" s="136"/>
      <c r="D94" s="136"/>
      <c r="E94" s="136"/>
      <c r="F94" s="136"/>
      <c r="G94" s="136"/>
      <c r="H94" s="136"/>
      <c r="I94" s="136"/>
      <c r="J94" s="136"/>
      <c r="K94" s="23">
        <v>0</v>
      </c>
      <c r="L94" s="23">
        <v>0</v>
      </c>
      <c r="M94" s="23">
        <f t="shared" si="2"/>
        <v>0</v>
      </c>
      <c r="N94" s="66"/>
      <c r="O94" s="23">
        <v>0</v>
      </c>
      <c r="P94" s="23">
        <v>0</v>
      </c>
      <c r="Q94" s="23">
        <f t="shared" si="3"/>
        <v>0</v>
      </c>
    </row>
    <row r="95" spans="1:17" ht="21" customHeight="1" x14ac:dyDescent="0.25">
      <c r="A95" s="14">
        <v>84</v>
      </c>
      <c r="B95" s="24"/>
      <c r="C95" s="136"/>
      <c r="D95" s="136"/>
      <c r="E95" s="136"/>
      <c r="F95" s="136"/>
      <c r="G95" s="136"/>
      <c r="H95" s="136"/>
      <c r="I95" s="136"/>
      <c r="J95" s="136"/>
      <c r="K95" s="23">
        <v>0</v>
      </c>
      <c r="L95" s="23">
        <v>0</v>
      </c>
      <c r="M95" s="23">
        <f t="shared" si="2"/>
        <v>0</v>
      </c>
      <c r="N95" s="66"/>
      <c r="O95" s="23">
        <v>0</v>
      </c>
      <c r="P95" s="23">
        <v>0</v>
      </c>
      <c r="Q95" s="23">
        <f t="shared" si="3"/>
        <v>0</v>
      </c>
    </row>
    <row r="96" spans="1:17" ht="21" customHeight="1" x14ac:dyDescent="0.25">
      <c r="A96" s="14">
        <v>85</v>
      </c>
      <c r="B96" s="24"/>
      <c r="C96" s="136"/>
      <c r="D96" s="136"/>
      <c r="E96" s="136"/>
      <c r="F96" s="136"/>
      <c r="G96" s="136"/>
      <c r="H96" s="136"/>
      <c r="I96" s="136"/>
      <c r="J96" s="136"/>
      <c r="K96" s="23">
        <v>0</v>
      </c>
      <c r="L96" s="23">
        <v>0</v>
      </c>
      <c r="M96" s="23">
        <f t="shared" si="2"/>
        <v>0</v>
      </c>
      <c r="N96" s="66"/>
      <c r="O96" s="23">
        <v>0</v>
      </c>
      <c r="P96" s="23">
        <v>0</v>
      </c>
      <c r="Q96" s="23">
        <f t="shared" si="3"/>
        <v>0</v>
      </c>
    </row>
    <row r="97" spans="1:17" ht="21" customHeight="1" x14ac:dyDescent="0.25">
      <c r="A97" s="14">
        <v>86</v>
      </c>
      <c r="B97" s="24"/>
      <c r="C97" s="136"/>
      <c r="D97" s="136"/>
      <c r="E97" s="136"/>
      <c r="F97" s="136"/>
      <c r="G97" s="136"/>
      <c r="H97" s="136"/>
      <c r="I97" s="136"/>
      <c r="J97" s="136"/>
      <c r="K97" s="23">
        <v>0</v>
      </c>
      <c r="L97" s="23">
        <v>0</v>
      </c>
      <c r="M97" s="23">
        <f t="shared" si="2"/>
        <v>0</v>
      </c>
      <c r="N97" s="66"/>
      <c r="O97" s="23">
        <v>0</v>
      </c>
      <c r="P97" s="23">
        <v>0</v>
      </c>
      <c r="Q97" s="23">
        <f t="shared" si="3"/>
        <v>0</v>
      </c>
    </row>
    <row r="98" spans="1:17" ht="21" customHeight="1" x14ac:dyDescent="0.25">
      <c r="A98" s="14">
        <v>87</v>
      </c>
      <c r="B98" s="24"/>
      <c r="C98" s="136"/>
      <c r="D98" s="136"/>
      <c r="E98" s="136"/>
      <c r="F98" s="136"/>
      <c r="G98" s="136"/>
      <c r="H98" s="136"/>
      <c r="I98" s="136"/>
      <c r="J98" s="136"/>
      <c r="K98" s="23">
        <v>0</v>
      </c>
      <c r="L98" s="23">
        <v>0</v>
      </c>
      <c r="M98" s="23">
        <f t="shared" si="2"/>
        <v>0</v>
      </c>
      <c r="N98" s="66"/>
      <c r="O98" s="23">
        <v>0</v>
      </c>
      <c r="P98" s="23">
        <v>0</v>
      </c>
      <c r="Q98" s="23">
        <f t="shared" si="3"/>
        <v>0</v>
      </c>
    </row>
    <row r="99" spans="1:17" ht="21" customHeight="1" x14ac:dyDescent="0.25">
      <c r="A99" s="14">
        <v>88</v>
      </c>
      <c r="B99" s="24"/>
      <c r="C99" s="136"/>
      <c r="D99" s="136"/>
      <c r="E99" s="136"/>
      <c r="F99" s="136"/>
      <c r="G99" s="136"/>
      <c r="H99" s="136"/>
      <c r="I99" s="136"/>
      <c r="J99" s="136"/>
      <c r="K99" s="23">
        <v>0</v>
      </c>
      <c r="L99" s="23">
        <v>0</v>
      </c>
      <c r="M99" s="23">
        <f t="shared" si="2"/>
        <v>0</v>
      </c>
      <c r="N99" s="66"/>
      <c r="O99" s="23">
        <v>0</v>
      </c>
      <c r="P99" s="23">
        <v>0</v>
      </c>
      <c r="Q99" s="23">
        <f t="shared" si="3"/>
        <v>0</v>
      </c>
    </row>
    <row r="100" spans="1:17" ht="21" customHeight="1" x14ac:dyDescent="0.25">
      <c r="A100" s="14">
        <v>89</v>
      </c>
      <c r="B100" s="24"/>
      <c r="C100" s="136"/>
      <c r="D100" s="136"/>
      <c r="E100" s="136"/>
      <c r="F100" s="136"/>
      <c r="G100" s="136"/>
      <c r="H100" s="136"/>
      <c r="I100" s="136"/>
      <c r="J100" s="136"/>
      <c r="K100" s="23">
        <v>0</v>
      </c>
      <c r="L100" s="23">
        <v>0</v>
      </c>
      <c r="M100" s="23">
        <f t="shared" si="2"/>
        <v>0</v>
      </c>
      <c r="N100" s="66"/>
      <c r="O100" s="23">
        <v>0</v>
      </c>
      <c r="P100" s="23">
        <v>0</v>
      </c>
      <c r="Q100" s="23">
        <f t="shared" si="3"/>
        <v>0</v>
      </c>
    </row>
    <row r="101" spans="1:17" ht="21" customHeight="1" x14ac:dyDescent="0.25">
      <c r="A101" s="14">
        <v>90</v>
      </c>
      <c r="B101" s="24"/>
      <c r="C101" s="136"/>
      <c r="D101" s="136"/>
      <c r="E101" s="136"/>
      <c r="F101" s="136"/>
      <c r="G101" s="136"/>
      <c r="H101" s="136"/>
      <c r="I101" s="136"/>
      <c r="J101" s="136"/>
      <c r="K101" s="23">
        <v>0</v>
      </c>
      <c r="L101" s="23">
        <v>0</v>
      </c>
      <c r="M101" s="23">
        <f t="shared" si="2"/>
        <v>0</v>
      </c>
      <c r="N101" s="66"/>
      <c r="O101" s="23">
        <v>0</v>
      </c>
      <c r="P101" s="23">
        <v>0</v>
      </c>
      <c r="Q101" s="23">
        <f t="shared" si="3"/>
        <v>0</v>
      </c>
    </row>
    <row r="102" spans="1:17" ht="21" customHeight="1" x14ac:dyDescent="0.25">
      <c r="A102" s="14">
        <v>91</v>
      </c>
      <c r="B102" s="24"/>
      <c r="C102" s="136"/>
      <c r="D102" s="136"/>
      <c r="E102" s="136"/>
      <c r="F102" s="136"/>
      <c r="G102" s="136"/>
      <c r="H102" s="136"/>
      <c r="I102" s="136"/>
      <c r="J102" s="136"/>
      <c r="K102" s="23">
        <v>0</v>
      </c>
      <c r="L102" s="23">
        <v>0</v>
      </c>
      <c r="M102" s="23">
        <f t="shared" si="2"/>
        <v>0</v>
      </c>
      <c r="N102" s="66"/>
      <c r="O102" s="23">
        <v>0</v>
      </c>
      <c r="P102" s="23">
        <v>0</v>
      </c>
      <c r="Q102" s="23">
        <f t="shared" si="3"/>
        <v>0</v>
      </c>
    </row>
    <row r="103" spans="1:17" ht="21" customHeight="1" x14ac:dyDescent="0.25">
      <c r="A103" s="14">
        <v>92</v>
      </c>
      <c r="B103" s="24"/>
      <c r="C103" s="136"/>
      <c r="D103" s="136"/>
      <c r="E103" s="136"/>
      <c r="F103" s="136"/>
      <c r="G103" s="136"/>
      <c r="H103" s="136"/>
      <c r="I103" s="136"/>
      <c r="J103" s="136"/>
      <c r="K103" s="23">
        <v>0</v>
      </c>
      <c r="L103" s="23">
        <v>0</v>
      </c>
      <c r="M103" s="23">
        <f t="shared" si="2"/>
        <v>0</v>
      </c>
      <c r="N103" s="66"/>
      <c r="O103" s="23">
        <v>0</v>
      </c>
      <c r="P103" s="23">
        <v>0</v>
      </c>
      <c r="Q103" s="23">
        <f t="shared" si="3"/>
        <v>0</v>
      </c>
    </row>
    <row r="104" spans="1:17" ht="21" customHeight="1" x14ac:dyDescent="0.25">
      <c r="A104" s="14">
        <v>93</v>
      </c>
      <c r="B104" s="24"/>
      <c r="C104" s="136"/>
      <c r="D104" s="136"/>
      <c r="E104" s="136"/>
      <c r="F104" s="136"/>
      <c r="G104" s="136"/>
      <c r="H104" s="136"/>
      <c r="I104" s="136"/>
      <c r="J104" s="136"/>
      <c r="K104" s="23">
        <v>0</v>
      </c>
      <c r="L104" s="23">
        <v>0</v>
      </c>
      <c r="M104" s="23">
        <f t="shared" si="2"/>
        <v>0</v>
      </c>
      <c r="N104" s="66"/>
      <c r="O104" s="23">
        <v>0</v>
      </c>
      <c r="P104" s="23">
        <v>0</v>
      </c>
      <c r="Q104" s="23">
        <f t="shared" si="3"/>
        <v>0</v>
      </c>
    </row>
    <row r="105" spans="1:17" ht="21" customHeight="1" x14ac:dyDescent="0.25">
      <c r="A105" s="14">
        <v>94</v>
      </c>
      <c r="B105" s="24"/>
      <c r="C105" s="136"/>
      <c r="D105" s="136"/>
      <c r="E105" s="136"/>
      <c r="F105" s="136"/>
      <c r="G105" s="136"/>
      <c r="H105" s="136"/>
      <c r="I105" s="136"/>
      <c r="J105" s="136"/>
      <c r="K105" s="23">
        <v>0</v>
      </c>
      <c r="L105" s="23">
        <v>0</v>
      </c>
      <c r="M105" s="23">
        <f t="shared" si="2"/>
        <v>0</v>
      </c>
      <c r="N105" s="66"/>
      <c r="O105" s="23">
        <v>0</v>
      </c>
      <c r="P105" s="23">
        <v>0</v>
      </c>
      <c r="Q105" s="23">
        <f t="shared" si="3"/>
        <v>0</v>
      </c>
    </row>
    <row r="106" spans="1:17" ht="21" customHeight="1" x14ac:dyDescent="0.25">
      <c r="A106" s="14">
        <v>95</v>
      </c>
      <c r="B106" s="24"/>
      <c r="C106" s="136"/>
      <c r="D106" s="136"/>
      <c r="E106" s="136"/>
      <c r="F106" s="136"/>
      <c r="G106" s="136"/>
      <c r="H106" s="136"/>
      <c r="I106" s="136"/>
      <c r="J106" s="136"/>
      <c r="K106" s="23">
        <v>0</v>
      </c>
      <c r="L106" s="23">
        <v>0</v>
      </c>
      <c r="M106" s="23">
        <f t="shared" si="2"/>
        <v>0</v>
      </c>
      <c r="N106" s="66"/>
      <c r="O106" s="23">
        <v>0</v>
      </c>
      <c r="P106" s="23">
        <v>0</v>
      </c>
      <c r="Q106" s="23">
        <f t="shared" si="3"/>
        <v>0</v>
      </c>
    </row>
    <row r="107" spans="1:17" ht="21" customHeight="1" x14ac:dyDescent="0.25">
      <c r="A107" s="14">
        <v>96</v>
      </c>
      <c r="B107" s="24"/>
      <c r="C107" s="136"/>
      <c r="D107" s="136"/>
      <c r="E107" s="136"/>
      <c r="F107" s="136"/>
      <c r="G107" s="136"/>
      <c r="H107" s="136"/>
      <c r="I107" s="136"/>
      <c r="J107" s="136"/>
      <c r="K107" s="23">
        <v>0</v>
      </c>
      <c r="L107" s="23">
        <v>0</v>
      </c>
      <c r="M107" s="23">
        <f t="shared" si="2"/>
        <v>0</v>
      </c>
      <c r="N107" s="66"/>
      <c r="O107" s="23">
        <v>0</v>
      </c>
      <c r="P107" s="23">
        <v>0</v>
      </c>
      <c r="Q107" s="23">
        <f t="shared" si="3"/>
        <v>0</v>
      </c>
    </row>
    <row r="108" spans="1:17" ht="21" customHeight="1" x14ac:dyDescent="0.25">
      <c r="A108" s="14">
        <v>97</v>
      </c>
      <c r="B108" s="24"/>
      <c r="C108" s="136"/>
      <c r="D108" s="136"/>
      <c r="E108" s="136"/>
      <c r="F108" s="136"/>
      <c r="G108" s="136"/>
      <c r="H108" s="136"/>
      <c r="I108" s="136"/>
      <c r="J108" s="136"/>
      <c r="K108" s="23">
        <v>0</v>
      </c>
      <c r="L108" s="23">
        <v>0</v>
      </c>
      <c r="M108" s="23">
        <f t="shared" si="2"/>
        <v>0</v>
      </c>
      <c r="N108" s="66"/>
      <c r="O108" s="23">
        <v>0</v>
      </c>
      <c r="P108" s="23">
        <v>0</v>
      </c>
      <c r="Q108" s="23">
        <f t="shared" si="3"/>
        <v>0</v>
      </c>
    </row>
    <row r="109" spans="1:17" ht="21" customHeight="1" x14ac:dyDescent="0.25">
      <c r="A109" s="14">
        <v>98</v>
      </c>
      <c r="B109" s="24"/>
      <c r="C109" s="136"/>
      <c r="D109" s="136"/>
      <c r="E109" s="136"/>
      <c r="F109" s="136"/>
      <c r="G109" s="136"/>
      <c r="H109" s="136"/>
      <c r="I109" s="136"/>
      <c r="J109" s="136"/>
      <c r="K109" s="23">
        <v>0</v>
      </c>
      <c r="L109" s="23">
        <v>0</v>
      </c>
      <c r="M109" s="23">
        <f t="shared" si="2"/>
        <v>0</v>
      </c>
      <c r="N109" s="66"/>
      <c r="O109" s="23">
        <v>0</v>
      </c>
      <c r="P109" s="23">
        <v>0</v>
      </c>
      <c r="Q109" s="23">
        <f t="shared" si="3"/>
        <v>0</v>
      </c>
    </row>
    <row r="110" spans="1:17" ht="21" customHeight="1" x14ac:dyDescent="0.25">
      <c r="A110" s="14">
        <v>99</v>
      </c>
      <c r="B110" s="24"/>
      <c r="C110" s="136"/>
      <c r="D110" s="136"/>
      <c r="E110" s="136"/>
      <c r="F110" s="136"/>
      <c r="G110" s="136"/>
      <c r="H110" s="136"/>
      <c r="I110" s="136"/>
      <c r="J110" s="136"/>
      <c r="K110" s="23">
        <v>0</v>
      </c>
      <c r="L110" s="23">
        <v>0</v>
      </c>
      <c r="M110" s="23">
        <f t="shared" si="2"/>
        <v>0</v>
      </c>
      <c r="N110" s="66"/>
      <c r="O110" s="23">
        <v>0</v>
      </c>
      <c r="P110" s="23">
        <v>0</v>
      </c>
      <c r="Q110" s="23">
        <f t="shared" si="3"/>
        <v>0</v>
      </c>
    </row>
    <row r="111" spans="1:17" ht="21" customHeight="1" x14ac:dyDescent="0.25">
      <c r="A111" s="14">
        <v>100</v>
      </c>
      <c r="B111" s="24"/>
      <c r="C111" s="136"/>
      <c r="D111" s="136"/>
      <c r="E111" s="136"/>
      <c r="F111" s="136"/>
      <c r="G111" s="136"/>
      <c r="H111" s="136"/>
      <c r="I111" s="136"/>
      <c r="J111" s="136"/>
      <c r="K111" s="23">
        <v>0</v>
      </c>
      <c r="L111" s="23">
        <v>0</v>
      </c>
      <c r="M111" s="23">
        <f t="shared" si="2"/>
        <v>0</v>
      </c>
      <c r="N111" s="66"/>
      <c r="O111" s="23">
        <v>0</v>
      </c>
      <c r="P111" s="23">
        <v>0</v>
      </c>
      <c r="Q111" s="23">
        <f t="shared" si="3"/>
        <v>0</v>
      </c>
    </row>
  </sheetData>
  <mergeCells count="112">
    <mergeCell ref="C108:J108"/>
    <mergeCell ref="C109:J109"/>
    <mergeCell ref="C110:J110"/>
    <mergeCell ref="C111:J111"/>
    <mergeCell ref="C102:J102"/>
    <mergeCell ref="C103:J103"/>
    <mergeCell ref="C104:J104"/>
    <mergeCell ref="C105:J105"/>
    <mergeCell ref="C106:J106"/>
    <mergeCell ref="C107:J107"/>
    <mergeCell ref="C96:J96"/>
    <mergeCell ref="C97:J97"/>
    <mergeCell ref="C98:J98"/>
    <mergeCell ref="C99:J99"/>
    <mergeCell ref="C100:J100"/>
    <mergeCell ref="C101:J101"/>
    <mergeCell ref="C90:J90"/>
    <mergeCell ref="C91:J91"/>
    <mergeCell ref="C92:J92"/>
    <mergeCell ref="C93:J93"/>
    <mergeCell ref="C94:J94"/>
    <mergeCell ref="C95:J95"/>
    <mergeCell ref="C84:J84"/>
    <mergeCell ref="C85:J85"/>
    <mergeCell ref="C86:J86"/>
    <mergeCell ref="C87:J87"/>
    <mergeCell ref="C88:J88"/>
    <mergeCell ref="C89:J89"/>
    <mergeCell ref="C78:J78"/>
    <mergeCell ref="C79:J79"/>
    <mergeCell ref="C80:J80"/>
    <mergeCell ref="C81:J81"/>
    <mergeCell ref="C82:J82"/>
    <mergeCell ref="C83:J83"/>
    <mergeCell ref="C72:J72"/>
    <mergeCell ref="C73:J73"/>
    <mergeCell ref="C74:J74"/>
    <mergeCell ref="C75:J75"/>
    <mergeCell ref="C76:J76"/>
    <mergeCell ref="C77:J77"/>
    <mergeCell ref="C66:J66"/>
    <mergeCell ref="C67:J67"/>
    <mergeCell ref="C68:J68"/>
    <mergeCell ref="C69:J69"/>
    <mergeCell ref="C70:J70"/>
    <mergeCell ref="C71:J71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59:J59"/>
    <mergeCell ref="C48:J48"/>
    <mergeCell ref="C49:J49"/>
    <mergeCell ref="C50:J50"/>
    <mergeCell ref="C51:J51"/>
    <mergeCell ref="C52:J52"/>
    <mergeCell ref="C53:J53"/>
    <mergeCell ref="C42:J42"/>
    <mergeCell ref="C43:J43"/>
    <mergeCell ref="C44:J44"/>
    <mergeCell ref="C45:J45"/>
    <mergeCell ref="C46:J46"/>
    <mergeCell ref="C47:J47"/>
    <mergeCell ref="C36:J36"/>
    <mergeCell ref="C37:J37"/>
    <mergeCell ref="C38:J38"/>
    <mergeCell ref="C39:J39"/>
    <mergeCell ref="C40:J40"/>
    <mergeCell ref="C41:J41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5:J15"/>
    <mergeCell ref="C16:J16"/>
    <mergeCell ref="C17:J17"/>
    <mergeCell ref="O8:O9"/>
    <mergeCell ref="P8:P9"/>
    <mergeCell ref="Q8:Q9"/>
    <mergeCell ref="K10:M10"/>
    <mergeCell ref="O10:Q10"/>
    <mergeCell ref="C11:J11"/>
    <mergeCell ref="J2:J6"/>
    <mergeCell ref="K2:M6"/>
    <mergeCell ref="A8:B9"/>
    <mergeCell ref="K8:K9"/>
    <mergeCell ref="L8:L9"/>
    <mergeCell ref="M8:M9"/>
    <mergeCell ref="C12:J12"/>
    <mergeCell ref="C13:J13"/>
    <mergeCell ref="C14:J14"/>
  </mergeCells>
  <hyperlinks>
    <hyperlink ref="A8:B9" location="كشف!A1" display="الكشف" xr:uid="{4BCE686D-5BAF-412B-B790-7810345F4765}"/>
  </hyperlink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80</vt:i4>
      </vt:variant>
      <vt:variant>
        <vt:lpstr>النطاقات المسماة</vt:lpstr>
      </vt:variant>
      <vt:variant>
        <vt:i4>2</vt:i4>
      </vt:variant>
    </vt:vector>
  </HeadingPairs>
  <TitlesOfParts>
    <vt:vector size="82" baseType="lpstr">
      <vt:lpstr>كشف</vt:lpstr>
      <vt:lpstr>1</vt:lpstr>
      <vt:lpstr>6</vt:lpstr>
      <vt:lpstr>7</vt:lpstr>
      <vt:lpstr>8</vt:lpstr>
      <vt:lpstr>9</vt:lpstr>
      <vt:lpstr>10</vt:lpstr>
      <vt:lpstr>11</vt:lpstr>
      <vt:lpstr>15</vt:lpstr>
      <vt:lpstr>18</vt:lpstr>
      <vt:lpstr>19</vt:lpstr>
      <vt:lpstr>20</vt:lpstr>
      <vt:lpstr>21</vt:lpstr>
      <vt:lpstr>22</vt:lpstr>
      <vt:lpstr>24</vt:lpstr>
      <vt:lpstr>26</vt:lpstr>
      <vt:lpstr>27</vt:lpstr>
      <vt:lpstr>29</vt:lpstr>
      <vt:lpstr>30</vt:lpstr>
      <vt:lpstr>31</vt:lpstr>
      <vt:lpstr>32</vt:lpstr>
      <vt:lpstr>33</vt:lpstr>
      <vt:lpstr>35</vt:lpstr>
      <vt:lpstr>37</vt:lpstr>
      <vt:lpstr>39</vt:lpstr>
      <vt:lpstr>42</vt:lpstr>
      <vt:lpstr>43</vt:lpstr>
      <vt:lpstr>45</vt:lpstr>
      <vt:lpstr>46</vt:lpstr>
      <vt:lpstr>47</vt:lpstr>
      <vt:lpstr>48</vt:lpstr>
      <vt:lpstr>50</vt:lpstr>
      <vt:lpstr>51</vt:lpstr>
      <vt:lpstr>52</vt:lpstr>
      <vt:lpstr>53</vt:lpstr>
      <vt:lpstr>56</vt:lpstr>
      <vt:lpstr>57</vt:lpstr>
      <vt:lpstr>59</vt:lpstr>
      <vt:lpstr>61</vt:lpstr>
      <vt:lpstr>55</vt:lpstr>
      <vt:lpstr>62</vt:lpstr>
      <vt:lpstr>63</vt:lpstr>
      <vt:lpstr>54</vt:lpstr>
      <vt:lpstr>64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'21'!Print_Area</vt:lpstr>
      <vt:lpstr>'63'!Print_Area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mogaa</cp:lastModifiedBy>
  <cp:lastPrinted>2025-04-26T10:18:18Z</cp:lastPrinted>
  <dcterms:created xsi:type="dcterms:W3CDTF">2015-06-05T18:17:20Z</dcterms:created>
  <dcterms:modified xsi:type="dcterms:W3CDTF">2025-11-16T11:59:38Z</dcterms:modified>
</cp:coreProperties>
</file>