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nasv/Desktop/Summer Internship/"/>
    </mc:Choice>
  </mc:AlternateContent>
  <xr:revisionPtr revIDLastSave="0" documentId="13_ncr:1_{9A34F080-A588-9E4E-A5D6-593269463F55}" xr6:coauthVersionLast="47" xr6:coauthVersionMax="47" xr10:uidLastSave="{00000000-0000-0000-0000-000000000000}"/>
  <bookViews>
    <workbookView xWindow="0" yWindow="460" windowWidth="18400" windowHeight="16020" activeTab="1" xr2:uid="{10E1698C-D919-D041-9C08-BB70C50067BE}"/>
  </bookViews>
  <sheets>
    <sheet name="v" sheetId="1" r:id="rId1"/>
    <sheet name="c" sheetId="3" r:id="rId2"/>
    <sheet name="m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5" i="3" l="1"/>
  <c r="E21" i="3"/>
  <c r="E20" i="3"/>
  <c r="F20" i="3" s="1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F2" i="3" s="1"/>
  <c r="E11" i="2"/>
  <c r="F4" i="1"/>
  <c r="F11" i="1"/>
  <c r="E13" i="1"/>
  <c r="E6" i="1"/>
  <c r="E7" i="1"/>
  <c r="E8" i="1"/>
  <c r="E9" i="1"/>
  <c r="E10" i="1"/>
  <c r="E11" i="1"/>
  <c r="E12" i="1"/>
  <c r="E14" i="1"/>
  <c r="E15" i="1"/>
  <c r="E16" i="1"/>
  <c r="E17" i="1"/>
  <c r="E19" i="1"/>
  <c r="E20" i="1"/>
  <c r="E21" i="1"/>
  <c r="E22" i="1"/>
  <c r="E23" i="1"/>
  <c r="E5" i="1"/>
  <c r="E4" i="1"/>
  <c r="J18" i="1"/>
  <c r="E18" i="1" s="1"/>
  <c r="E19" i="2"/>
  <c r="E2" i="1"/>
  <c r="F2" i="1" s="1"/>
  <c r="E13" i="2"/>
  <c r="E14" i="2"/>
  <c r="E15" i="2"/>
  <c r="E16" i="2"/>
  <c r="E17" i="2"/>
  <c r="E18" i="2"/>
  <c r="E20" i="2"/>
  <c r="E21" i="2"/>
  <c r="E22" i="2"/>
  <c r="E9" i="2"/>
  <c r="E10" i="2"/>
  <c r="E7" i="2"/>
  <c r="E2" i="2"/>
  <c r="F2" i="2" s="1"/>
  <c r="E3" i="2"/>
  <c r="E4" i="2"/>
  <c r="E5" i="2"/>
  <c r="E6" i="2"/>
  <c r="E12" i="2"/>
  <c r="E8" i="2"/>
  <c r="F3" i="3" l="1"/>
  <c r="F13" i="3"/>
  <c r="F23" i="3" s="1"/>
  <c r="F10" i="3"/>
  <c r="F17" i="3"/>
  <c r="F7" i="3"/>
  <c r="F21" i="2"/>
  <c r="F18" i="2"/>
  <c r="F13" i="2"/>
  <c r="F3" i="2"/>
  <c r="F7" i="2"/>
  <c r="F10" i="2"/>
  <c r="G7" i="3" l="1"/>
  <c r="F24" i="2"/>
  <c r="F26" i="2" s="1"/>
  <c r="G26" i="2" s="1"/>
  <c r="G17" i="3" l="1"/>
  <c r="G10" i="3"/>
  <c r="G3" i="3"/>
  <c r="G13" i="3"/>
  <c r="G20" i="3"/>
  <c r="G2" i="3"/>
  <c r="G21" i="2"/>
  <c r="G13" i="2"/>
  <c r="G2" i="2"/>
  <c r="G7" i="2"/>
  <c r="G10" i="2"/>
  <c r="G3" i="2"/>
  <c r="G18" i="2"/>
  <c r="F21" i="1"/>
  <c r="F18" i="1"/>
  <c r="F14" i="1"/>
  <c r="F8" i="1"/>
  <c r="F24" i="1" l="1"/>
  <c r="G4" i="1" l="1"/>
  <c r="F26" i="1"/>
  <c r="G8" i="1"/>
  <c r="G26" i="1"/>
  <c r="G14" i="1"/>
  <c r="G11" i="1"/>
  <c r="G2" i="1"/>
  <c r="G18" i="1"/>
  <c r="G21" i="1"/>
</calcChain>
</file>

<file path=xl/sharedStrings.xml><?xml version="1.0" encoding="utf-8"?>
<sst xmlns="http://schemas.openxmlformats.org/spreadsheetml/2006/main" count="139" uniqueCount="78">
  <si>
    <t>Item</t>
  </si>
  <si>
    <t>Qty</t>
  </si>
  <si>
    <t>Total Mass</t>
  </si>
  <si>
    <t>Subsystem</t>
  </si>
  <si>
    <t>Mass (g)</t>
  </si>
  <si>
    <t>CDH</t>
  </si>
  <si>
    <t>Communication</t>
  </si>
  <si>
    <t>Haigh-Farr S-Band Antenna</t>
  </si>
  <si>
    <t>NanoCom AX100 VHF</t>
  </si>
  <si>
    <t>NanoCom AX100 UHF</t>
  </si>
  <si>
    <t>LimeSDR Mini</t>
  </si>
  <si>
    <t>EPS</t>
  </si>
  <si>
    <t>STARBUCK-Nano</t>
  </si>
  <si>
    <t>Structure</t>
  </si>
  <si>
    <t>ISIS OBC</t>
  </si>
  <si>
    <t>ADCS</t>
  </si>
  <si>
    <t>iMTQ Magnetorquer Board</t>
  </si>
  <si>
    <t>PG400 Gyroscope</t>
  </si>
  <si>
    <t>Thermal</t>
  </si>
  <si>
    <t>Volume</t>
  </si>
  <si>
    <t>Length (mm)</t>
  </si>
  <si>
    <t>Width (mm)</t>
  </si>
  <si>
    <t>Height/Thickness (mm)</t>
  </si>
  <si>
    <t>Payloads</t>
  </si>
  <si>
    <t>ANT-6F VHF</t>
  </si>
  <si>
    <t>TriScape50</t>
  </si>
  <si>
    <t>Total Mass of Subsystem</t>
  </si>
  <si>
    <t>Proposed Mass</t>
  </si>
  <si>
    <t>Max. Mass</t>
  </si>
  <si>
    <t>Margin</t>
  </si>
  <si>
    <t>Aluminum Thermal Straps</t>
  </si>
  <si>
    <t>Rad Hard NAND Flash Memory</t>
  </si>
  <si>
    <t>Proposed Volume</t>
  </si>
  <si>
    <t>Max Volume</t>
  </si>
  <si>
    <t>Volume of Subsystem</t>
  </si>
  <si>
    <t>QubeAIS</t>
  </si>
  <si>
    <t>GaAs Triple-junction solar cells</t>
  </si>
  <si>
    <t>SS200</t>
  </si>
  <si>
    <t>RW222 reaction wheels</t>
  </si>
  <si>
    <t>S-300u microSD card</t>
  </si>
  <si>
    <t>ISIS Antenna System</t>
  </si>
  <si>
    <t>Dimensions</t>
  </si>
  <si>
    <t>100 x 100 x 300</t>
  </si>
  <si>
    <t>98.4 x 98.4 x 98.4</t>
  </si>
  <si>
    <t>25 x 25 x 15</t>
  </si>
  <si>
    <t>95.9 x 90.1 x 17</t>
  </si>
  <si>
    <t>35 x 25.7 x 17</t>
  </si>
  <si>
    <t>96 x 90 x 12.4</t>
  </si>
  <si>
    <t>38 x 25 x 6</t>
  </si>
  <si>
    <t>15 x 11 x 0.7</t>
  </si>
  <si>
    <t>95.89 x 90.17 x 20.82</t>
  </si>
  <si>
    <t>30 x 20 x 2.5</t>
  </si>
  <si>
    <t>98 x 98 x 7</t>
  </si>
  <si>
    <t>80 x 80 x 5</t>
  </si>
  <si>
    <t>65 x 40 x 6.5</t>
  </si>
  <si>
    <t>98 x 196 x 24.8</t>
  </si>
  <si>
    <t>100 x 15 x 1</t>
  </si>
  <si>
    <t>221.7 x 116.7 x 5.3</t>
  </si>
  <si>
    <t>95.9 x 90.2 x 112</t>
  </si>
  <si>
    <t xml:space="preserve">69 x 31.4 </t>
  </si>
  <si>
    <t>-</t>
  </si>
  <si>
    <t>MiSER</t>
  </si>
  <si>
    <t>Louver</t>
  </si>
  <si>
    <t xml:space="preserve">NanoCom AX100 </t>
  </si>
  <si>
    <t>24.66 x 15 x 15</t>
  </si>
  <si>
    <t>98 x 196 x 17</t>
  </si>
  <si>
    <t xml:space="preserve">94.73 x 89.03 </t>
  </si>
  <si>
    <t> ISISPACE 3-Unit CubeSat outer</t>
  </si>
  <si>
    <t> ISISPACE 3-Unit CubeSat inner</t>
  </si>
  <si>
    <t>ISISPACE 3-Unit CubeSat structure</t>
  </si>
  <si>
    <t>Pegasus Class BA01/D</t>
  </si>
  <si>
    <t>ST200</t>
  </si>
  <si>
    <t>Thermal Straps</t>
  </si>
  <si>
    <t>Total Cost</t>
  </si>
  <si>
    <t>Cost (USD)</t>
  </si>
  <si>
    <t>Cost of Subsystem</t>
  </si>
  <si>
    <t>Cost of Subsystems</t>
  </si>
  <si>
    <t>Launcher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</si>
</sst>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  <xf numFmtId="10" fontId="0" fillId="0" borderId="0" xfId="0" applyNumberFormat="1" applyAlignment="1">
      <alignment horizontal="center"/>
    </xf>
    <xf numFmtId="0" fontId="2" fillId="0" borderId="0" xfId="0" applyFont="1"/>
    <xf numFmtId="164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2" fontId="0" fillId="0" borderId="0" xfId="0" applyNumberFormat="1"/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/>
    <xf numFmtId="0" fontId="0" fillId="0" borderId="0" xfId="0" applyAlignment="1">
      <alignment horizontal="left"/>
    </xf>
    <xf numFmtId="0" fontId="3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B565D-54A5-8444-8E77-7C7CD47E590E}">
  <dimension ref="A1:K26"/>
  <sheetViews>
    <sheetView zoomScale="113" workbookViewId="0">
      <selection sqref="A1:G26"/>
    </sheetView>
  </sheetViews>
  <sheetFormatPr baseColWidth="10" defaultRowHeight="16" x14ac:dyDescent="0.2"/>
  <cols>
    <col min="1" max="1" width="15.5" bestFit="1" customWidth="1"/>
    <col min="2" max="2" width="27.5" bestFit="1" customWidth="1"/>
    <col min="3" max="3" width="12.1640625" bestFit="1" customWidth="1"/>
    <col min="4" max="4" width="18.83203125" style="1" bestFit="1" customWidth="1"/>
    <col min="5" max="5" width="12.1640625" bestFit="1" customWidth="1"/>
    <col min="6" max="6" width="19.1640625" bestFit="1" customWidth="1"/>
    <col min="10" max="10" width="12.1640625" bestFit="1" customWidth="1"/>
    <col min="11" max="11" width="20.5" bestFit="1" customWidth="1"/>
  </cols>
  <sheetData>
    <row r="1" spans="1:11" s="11" customFormat="1" x14ac:dyDescent="0.2">
      <c r="A1" s="3" t="s">
        <v>3</v>
      </c>
      <c r="B1" s="3" t="s">
        <v>0</v>
      </c>
      <c r="C1" s="3" t="s">
        <v>1</v>
      </c>
      <c r="D1" s="3" t="s">
        <v>41</v>
      </c>
      <c r="E1" s="3" t="s">
        <v>19</v>
      </c>
      <c r="F1" s="18" t="s">
        <v>34</v>
      </c>
      <c r="G1" s="18"/>
      <c r="I1" s="3" t="s">
        <v>20</v>
      </c>
      <c r="J1" s="3" t="s">
        <v>21</v>
      </c>
      <c r="K1" s="3" t="s">
        <v>22</v>
      </c>
    </row>
    <row r="2" spans="1:11" x14ac:dyDescent="0.2">
      <c r="A2" s="14" t="s">
        <v>13</v>
      </c>
      <c r="B2" t="s">
        <v>67</v>
      </c>
      <c r="C2">
        <v>1</v>
      </c>
      <c r="D2" s="1" t="s">
        <v>42</v>
      </c>
      <c r="E2" s="15">
        <f>I2*J2*K2-I3*J3*K3*3</f>
        <v>141708.28799999924</v>
      </c>
      <c r="F2" s="14">
        <f>SUM(E2)</f>
        <v>141708.28799999924</v>
      </c>
      <c r="G2" s="17">
        <f>F2/F24</f>
        <v>5.0454358685578543E-2</v>
      </c>
      <c r="I2">
        <v>100</v>
      </c>
      <c r="J2">
        <v>100</v>
      </c>
      <c r="K2">
        <v>300</v>
      </c>
    </row>
    <row r="3" spans="1:11" x14ac:dyDescent="0.2">
      <c r="A3" s="14"/>
      <c r="B3" t="s">
        <v>68</v>
      </c>
      <c r="C3">
        <v>3</v>
      </c>
      <c r="D3" s="1" t="s">
        <v>43</v>
      </c>
      <c r="E3" s="15"/>
      <c r="F3" s="14"/>
      <c r="G3" s="17"/>
      <c r="I3">
        <v>98.4</v>
      </c>
      <c r="J3">
        <v>98.4</v>
      </c>
      <c r="K3">
        <v>98.4</v>
      </c>
    </row>
    <row r="4" spans="1:11" x14ac:dyDescent="0.2">
      <c r="A4" s="14" t="s">
        <v>15</v>
      </c>
      <c r="B4" t="s">
        <v>71</v>
      </c>
      <c r="C4">
        <v>1</v>
      </c>
      <c r="D4" s="1" t="s">
        <v>64</v>
      </c>
      <c r="E4" s="8">
        <f>PRODUCT(C4,I4:K4)</f>
        <v>32042.100000000002</v>
      </c>
      <c r="F4" s="19">
        <f>SUM(E4:E7)</f>
        <v>222348.63</v>
      </c>
      <c r="G4" s="17">
        <f>F4/F24</f>
        <v>7.9165853244003978E-2</v>
      </c>
      <c r="I4">
        <v>29</v>
      </c>
      <c r="J4">
        <v>29</v>
      </c>
      <c r="K4">
        <v>38.1</v>
      </c>
    </row>
    <row r="5" spans="1:11" x14ac:dyDescent="0.2">
      <c r="A5" s="14"/>
      <c r="B5" t="s">
        <v>38</v>
      </c>
      <c r="C5">
        <v>3</v>
      </c>
      <c r="D5" s="1" t="s">
        <v>44</v>
      </c>
      <c r="E5">
        <f>PRODUCT(C5,I5:K5)</f>
        <v>28125</v>
      </c>
      <c r="F5" s="14"/>
      <c r="G5" s="17"/>
      <c r="I5">
        <v>25</v>
      </c>
      <c r="J5">
        <v>25</v>
      </c>
      <c r="K5">
        <v>15</v>
      </c>
    </row>
    <row r="6" spans="1:11" x14ac:dyDescent="0.2">
      <c r="A6" s="14"/>
      <c r="B6" t="s">
        <v>16</v>
      </c>
      <c r="C6">
        <v>1</v>
      </c>
      <c r="D6" s="1" t="s">
        <v>45</v>
      </c>
      <c r="E6">
        <f t="shared" ref="E6:E23" si="0">PRODUCT(C6,I6:K6)</f>
        <v>146890.03</v>
      </c>
      <c r="F6" s="14"/>
      <c r="G6" s="17"/>
      <c r="I6">
        <v>95.9</v>
      </c>
      <c r="J6">
        <v>90.1</v>
      </c>
      <c r="K6">
        <v>17</v>
      </c>
    </row>
    <row r="7" spans="1:11" x14ac:dyDescent="0.2">
      <c r="A7" s="14"/>
      <c r="B7" t="s">
        <v>17</v>
      </c>
      <c r="C7">
        <v>1</v>
      </c>
      <c r="D7" s="1" t="s">
        <v>46</v>
      </c>
      <c r="E7">
        <f t="shared" si="0"/>
        <v>15291.5</v>
      </c>
      <c r="F7" s="14"/>
      <c r="G7" s="17"/>
      <c r="I7">
        <v>35</v>
      </c>
      <c r="J7">
        <v>25.7</v>
      </c>
      <c r="K7">
        <v>17</v>
      </c>
    </row>
    <row r="8" spans="1:11" x14ac:dyDescent="0.2">
      <c r="A8" s="14" t="s">
        <v>5</v>
      </c>
      <c r="B8" t="s">
        <v>14</v>
      </c>
      <c r="C8">
        <v>1</v>
      </c>
      <c r="D8" s="1" t="s">
        <v>47</v>
      </c>
      <c r="E8">
        <f t="shared" si="0"/>
        <v>107136</v>
      </c>
      <c r="F8" s="14">
        <f>SUM(E8:E10)</f>
        <v>112951.5</v>
      </c>
      <c r="G8" s="17">
        <f>F8/F24</f>
        <v>4.0215682339441963E-2</v>
      </c>
      <c r="I8">
        <v>96</v>
      </c>
      <c r="J8">
        <v>90</v>
      </c>
      <c r="K8">
        <v>12.4</v>
      </c>
    </row>
    <row r="9" spans="1:11" x14ac:dyDescent="0.2">
      <c r="A9" s="14"/>
      <c r="B9" t="s">
        <v>31</v>
      </c>
      <c r="C9">
        <v>1</v>
      </c>
      <c r="D9" s="1" t="s">
        <v>48</v>
      </c>
      <c r="E9">
        <f t="shared" si="0"/>
        <v>5700</v>
      </c>
      <c r="F9" s="14"/>
      <c r="G9" s="17"/>
      <c r="I9">
        <v>38</v>
      </c>
      <c r="J9">
        <v>25</v>
      </c>
      <c r="K9">
        <v>6</v>
      </c>
    </row>
    <row r="10" spans="1:11" x14ac:dyDescent="0.2">
      <c r="A10" s="14"/>
      <c r="B10" t="s">
        <v>39</v>
      </c>
      <c r="C10">
        <v>1</v>
      </c>
      <c r="D10" s="1" t="s">
        <v>49</v>
      </c>
      <c r="E10">
        <f t="shared" si="0"/>
        <v>115.49999999999999</v>
      </c>
      <c r="F10" s="14"/>
      <c r="G10" s="17"/>
      <c r="I10">
        <v>15</v>
      </c>
      <c r="J10">
        <v>11</v>
      </c>
      <c r="K10">
        <v>0.7</v>
      </c>
    </row>
    <row r="11" spans="1:11" x14ac:dyDescent="0.2">
      <c r="A11" s="14" t="s">
        <v>11</v>
      </c>
      <c r="B11" t="s">
        <v>12</v>
      </c>
      <c r="C11">
        <v>1</v>
      </c>
      <c r="D11" s="1" t="s">
        <v>50</v>
      </c>
      <c r="E11">
        <f t="shared" si="0"/>
        <v>180018.07506599999</v>
      </c>
      <c r="F11" s="14">
        <f>SUM(E11:E13)</f>
        <v>294568.07506599999</v>
      </c>
      <c r="G11" s="17">
        <f>F11/F24</f>
        <v>0.10487913957933405</v>
      </c>
      <c r="I11">
        <v>95.89</v>
      </c>
      <c r="J11">
        <v>90.17</v>
      </c>
      <c r="K11">
        <v>20.82</v>
      </c>
    </row>
    <row r="12" spans="1:11" x14ac:dyDescent="0.2">
      <c r="A12" s="14"/>
      <c r="B12" t="s">
        <v>36</v>
      </c>
      <c r="C12">
        <v>1</v>
      </c>
      <c r="D12" s="1" t="s">
        <v>51</v>
      </c>
      <c r="E12">
        <f t="shared" si="0"/>
        <v>1500</v>
      </c>
      <c r="F12" s="14"/>
      <c r="G12" s="17"/>
      <c r="I12">
        <v>30</v>
      </c>
      <c r="J12">
        <v>20</v>
      </c>
      <c r="K12">
        <v>2.5</v>
      </c>
    </row>
    <row r="13" spans="1:11" x14ac:dyDescent="0.2">
      <c r="A13" s="10"/>
      <c r="B13" s="13" t="s">
        <v>70</v>
      </c>
      <c r="C13">
        <v>1</v>
      </c>
      <c r="E13">
        <f t="shared" si="0"/>
        <v>113050</v>
      </c>
      <c r="F13" s="10"/>
      <c r="G13" s="9"/>
      <c r="I13">
        <v>85</v>
      </c>
      <c r="J13">
        <v>95</v>
      </c>
      <c r="K13">
        <v>14</v>
      </c>
    </row>
    <row r="14" spans="1:11" x14ac:dyDescent="0.2">
      <c r="A14" s="14" t="s">
        <v>6</v>
      </c>
      <c r="B14" t="s">
        <v>40</v>
      </c>
      <c r="C14">
        <v>1</v>
      </c>
      <c r="D14" s="1" t="s">
        <v>52</v>
      </c>
      <c r="E14">
        <f t="shared" si="0"/>
        <v>67228</v>
      </c>
      <c r="F14" s="14">
        <f>SUM(E14:E17)</f>
        <v>118294.6</v>
      </c>
      <c r="G14" s="17">
        <f>F14/F24</f>
        <v>4.2118060017541613E-2</v>
      </c>
      <c r="I14">
        <v>98</v>
      </c>
      <c r="J14">
        <v>98</v>
      </c>
      <c r="K14">
        <v>7</v>
      </c>
    </row>
    <row r="15" spans="1:11" x14ac:dyDescent="0.2">
      <c r="A15" s="14"/>
      <c r="B15" t="s">
        <v>7</v>
      </c>
      <c r="C15">
        <v>1</v>
      </c>
      <c r="D15" s="1" t="s">
        <v>53</v>
      </c>
      <c r="E15">
        <f t="shared" si="0"/>
        <v>32000</v>
      </c>
      <c r="F15" s="14"/>
      <c r="G15" s="17"/>
      <c r="I15">
        <v>80</v>
      </c>
      <c r="J15">
        <v>80</v>
      </c>
      <c r="K15">
        <v>5</v>
      </c>
    </row>
    <row r="16" spans="1:11" x14ac:dyDescent="0.2">
      <c r="A16" s="14"/>
      <c r="B16" t="s">
        <v>63</v>
      </c>
      <c r="C16">
        <v>1</v>
      </c>
      <c r="D16" s="1" t="s">
        <v>54</v>
      </c>
      <c r="E16">
        <f t="shared" si="0"/>
        <v>16900</v>
      </c>
      <c r="F16" s="14"/>
      <c r="G16" s="17"/>
      <c r="I16">
        <v>65</v>
      </c>
      <c r="J16">
        <v>40</v>
      </c>
      <c r="K16">
        <v>6.5</v>
      </c>
    </row>
    <row r="17" spans="1:11" x14ac:dyDescent="0.2">
      <c r="A17" s="14"/>
      <c r="B17" t="s">
        <v>10</v>
      </c>
      <c r="C17">
        <v>1</v>
      </c>
      <c r="D17" s="1" t="s">
        <v>59</v>
      </c>
      <c r="E17">
        <f t="shared" si="0"/>
        <v>2166.6</v>
      </c>
      <c r="F17" s="14"/>
      <c r="G17" s="17"/>
      <c r="I17">
        <v>69</v>
      </c>
      <c r="J17">
        <v>31.4</v>
      </c>
      <c r="K17" s="2" t="s">
        <v>60</v>
      </c>
    </row>
    <row r="18" spans="1:11" x14ac:dyDescent="0.2">
      <c r="A18" s="14" t="s">
        <v>18</v>
      </c>
      <c r="B18" t="s">
        <v>61</v>
      </c>
      <c r="C18">
        <v>1</v>
      </c>
      <c r="D18" s="1" t="s">
        <v>65</v>
      </c>
      <c r="E18">
        <f t="shared" si="0"/>
        <v>326536</v>
      </c>
      <c r="F18" s="14">
        <f>SUM(E18:E20)</f>
        <v>804394.4</v>
      </c>
      <c r="G18" s="17">
        <f>F18/F24</f>
        <v>0.28639964645025529</v>
      </c>
      <c r="I18">
        <v>98</v>
      </c>
      <c r="J18">
        <f>98*2</f>
        <v>196</v>
      </c>
      <c r="K18">
        <v>17</v>
      </c>
    </row>
    <row r="19" spans="1:11" x14ac:dyDescent="0.2">
      <c r="A19" s="14"/>
      <c r="B19" t="s">
        <v>62</v>
      </c>
      <c r="C19">
        <v>1</v>
      </c>
      <c r="D19" s="1" t="s">
        <v>55</v>
      </c>
      <c r="E19">
        <f t="shared" si="0"/>
        <v>476358.40000000002</v>
      </c>
      <c r="F19" s="14"/>
      <c r="G19" s="17"/>
      <c r="I19">
        <v>98</v>
      </c>
      <c r="J19">
        <v>196</v>
      </c>
      <c r="K19">
        <v>24.8</v>
      </c>
    </row>
    <row r="20" spans="1:11" x14ac:dyDescent="0.2">
      <c r="A20" s="14"/>
      <c r="B20" t="s">
        <v>30</v>
      </c>
      <c r="C20">
        <v>1</v>
      </c>
      <c r="D20" s="1" t="s">
        <v>56</v>
      </c>
      <c r="E20">
        <f t="shared" si="0"/>
        <v>1500</v>
      </c>
      <c r="F20" s="14"/>
      <c r="G20" s="17"/>
      <c r="I20">
        <v>100</v>
      </c>
      <c r="J20">
        <v>15</v>
      </c>
      <c r="K20">
        <v>1</v>
      </c>
    </row>
    <row r="21" spans="1:11" x14ac:dyDescent="0.2">
      <c r="A21" s="14" t="s">
        <v>23</v>
      </c>
      <c r="B21" t="s">
        <v>24</v>
      </c>
      <c r="C21">
        <v>1</v>
      </c>
      <c r="D21" s="1" t="s">
        <v>57</v>
      </c>
      <c r="E21">
        <f t="shared" si="0"/>
        <v>137123.66699999999</v>
      </c>
      <c r="F21" s="14">
        <f>SUM(E21:E23)</f>
        <v>1114377.6389000001</v>
      </c>
      <c r="G21" s="17">
        <f>F21/F24</f>
        <v>0.39676725968384452</v>
      </c>
      <c r="I21">
        <v>221.7</v>
      </c>
      <c r="J21">
        <v>116.7</v>
      </c>
      <c r="K21">
        <v>5.3</v>
      </c>
    </row>
    <row r="22" spans="1:11" x14ac:dyDescent="0.2">
      <c r="A22" s="14"/>
      <c r="B22" t="s">
        <v>25</v>
      </c>
      <c r="C22">
        <v>1</v>
      </c>
      <c r="D22" s="1" t="s">
        <v>58</v>
      </c>
      <c r="E22">
        <f t="shared" si="0"/>
        <v>968820.16</v>
      </c>
      <c r="F22" s="14"/>
      <c r="G22" s="17"/>
      <c r="I22">
        <v>95.9</v>
      </c>
      <c r="J22">
        <v>90.2</v>
      </c>
      <c r="K22">
        <v>112</v>
      </c>
    </row>
    <row r="23" spans="1:11" x14ac:dyDescent="0.2">
      <c r="A23" s="14"/>
      <c r="B23" t="s">
        <v>35</v>
      </c>
      <c r="C23">
        <v>1</v>
      </c>
      <c r="D23" s="1" t="s">
        <v>66</v>
      </c>
      <c r="E23">
        <f t="shared" si="0"/>
        <v>8433.8119000000006</v>
      </c>
      <c r="F23" s="14"/>
      <c r="G23" s="17"/>
      <c r="I23">
        <v>94.73</v>
      </c>
      <c r="J23">
        <v>89.03</v>
      </c>
      <c r="K23" s="2" t="s">
        <v>60</v>
      </c>
    </row>
    <row r="24" spans="1:11" x14ac:dyDescent="0.2">
      <c r="A24" t="s">
        <v>32</v>
      </c>
      <c r="B24" s="16"/>
      <c r="C24" s="16"/>
      <c r="D24" s="16"/>
      <c r="E24" s="16"/>
      <c r="F24" s="7">
        <f>SUM(F2:F22)</f>
        <v>2808643.1319659995</v>
      </c>
      <c r="G24" s="16"/>
    </row>
    <row r="25" spans="1:11" x14ac:dyDescent="0.2">
      <c r="A25" t="s">
        <v>33</v>
      </c>
      <c r="B25" s="16"/>
      <c r="C25" s="16"/>
      <c r="D25" s="16"/>
      <c r="E25" s="16"/>
      <c r="F25" s="7">
        <v>3405000</v>
      </c>
      <c r="G25" s="16"/>
    </row>
    <row r="26" spans="1:11" x14ac:dyDescent="0.2">
      <c r="A26" t="s">
        <v>29</v>
      </c>
      <c r="B26" s="16"/>
      <c r="C26" s="16"/>
      <c r="D26" s="16"/>
      <c r="E26" s="16"/>
      <c r="F26" s="7">
        <f>F25-F24</f>
        <v>596356.86803400051</v>
      </c>
      <c r="G26" s="4">
        <f>F26/F25</f>
        <v>0.17514151777797371</v>
      </c>
    </row>
  </sheetData>
  <mergeCells count="25">
    <mergeCell ref="B24:E26"/>
    <mergeCell ref="G24:G25"/>
    <mergeCell ref="G14:G17"/>
    <mergeCell ref="G18:G20"/>
    <mergeCell ref="F1:G1"/>
    <mergeCell ref="G2:G3"/>
    <mergeCell ref="G4:G7"/>
    <mergeCell ref="G8:G10"/>
    <mergeCell ref="G11:G12"/>
    <mergeCell ref="F2:F3"/>
    <mergeCell ref="F4:F7"/>
    <mergeCell ref="F8:F10"/>
    <mergeCell ref="F11:F12"/>
    <mergeCell ref="G21:G23"/>
    <mergeCell ref="A14:A17"/>
    <mergeCell ref="F14:F17"/>
    <mergeCell ref="A18:A20"/>
    <mergeCell ref="F18:F20"/>
    <mergeCell ref="A21:A23"/>
    <mergeCell ref="F21:F23"/>
    <mergeCell ref="A2:A3"/>
    <mergeCell ref="E2:E3"/>
    <mergeCell ref="A4:A7"/>
    <mergeCell ref="A8:A10"/>
    <mergeCell ref="A11:A12"/>
  </mergeCell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31B54-3672-F64F-B5CD-D3A226094F0F}">
  <dimension ref="A1:G25"/>
  <sheetViews>
    <sheetView tabSelected="1" zoomScale="125" workbookViewId="0">
      <selection activeCell="G25" sqref="A1:G25"/>
    </sheetView>
  </sheetViews>
  <sheetFormatPr baseColWidth="10" defaultRowHeight="16" x14ac:dyDescent="0.2"/>
  <cols>
    <col min="1" max="1" width="14" bestFit="1" customWidth="1"/>
    <col min="2" max="2" width="29.5" bestFit="1" customWidth="1"/>
    <col min="3" max="3" width="4.1640625" bestFit="1" customWidth="1"/>
    <col min="4" max="5" width="10.1640625" bestFit="1" customWidth="1"/>
    <col min="7" max="7" width="11.33203125" customWidth="1"/>
  </cols>
  <sheetData>
    <row r="1" spans="1:7" x14ac:dyDescent="0.2">
      <c r="A1" s="3" t="s">
        <v>3</v>
      </c>
      <c r="B1" s="3" t="s">
        <v>0</v>
      </c>
      <c r="C1" s="3" t="s">
        <v>1</v>
      </c>
      <c r="D1" s="3" t="s">
        <v>74</v>
      </c>
      <c r="E1" s="3" t="s">
        <v>73</v>
      </c>
      <c r="F1" s="18" t="s">
        <v>75</v>
      </c>
      <c r="G1" s="18"/>
    </row>
    <row r="2" spans="1:7" x14ac:dyDescent="0.2">
      <c r="A2" s="1" t="s">
        <v>13</v>
      </c>
      <c r="B2" s="12" t="s">
        <v>69</v>
      </c>
      <c r="C2">
        <v>1</v>
      </c>
      <c r="D2">
        <v>4315</v>
      </c>
      <c r="E2">
        <f t="shared" ref="E2:E6" si="0">C2*D2</f>
        <v>4315</v>
      </c>
      <c r="F2" s="1">
        <f>SUM(E2)</f>
        <v>4315</v>
      </c>
      <c r="G2" s="4">
        <f>F2/F23</f>
        <v>3.0951646570213254E-2</v>
      </c>
    </row>
    <row r="3" spans="1:7" x14ac:dyDescent="0.2">
      <c r="A3" s="14" t="s">
        <v>15</v>
      </c>
      <c r="B3" t="s">
        <v>37</v>
      </c>
      <c r="C3">
        <v>1</v>
      </c>
      <c r="D3">
        <v>3000</v>
      </c>
      <c r="E3">
        <f t="shared" si="0"/>
        <v>3000</v>
      </c>
      <c r="F3" s="14">
        <f>SUM(E3:E6)</f>
        <v>61000</v>
      </c>
      <c r="G3" s="17">
        <f>F3/F23</f>
        <v>0.43755514270753382</v>
      </c>
    </row>
    <row r="4" spans="1:7" x14ac:dyDescent="0.2">
      <c r="A4" s="14"/>
      <c r="B4" t="s">
        <v>38</v>
      </c>
      <c r="C4">
        <v>3</v>
      </c>
      <c r="D4">
        <v>15000</v>
      </c>
      <c r="E4">
        <f t="shared" si="0"/>
        <v>45000</v>
      </c>
      <c r="F4" s="14"/>
      <c r="G4" s="17"/>
    </row>
    <row r="5" spans="1:7" x14ac:dyDescent="0.2">
      <c r="A5" s="14"/>
      <c r="B5" t="s">
        <v>16</v>
      </c>
      <c r="C5">
        <v>1</v>
      </c>
      <c r="D5">
        <v>6000</v>
      </c>
      <c r="E5">
        <f t="shared" si="0"/>
        <v>6000</v>
      </c>
      <c r="F5" s="14"/>
      <c r="G5" s="17"/>
    </row>
    <row r="6" spans="1:7" x14ac:dyDescent="0.2">
      <c r="A6" s="14"/>
      <c r="B6" t="s">
        <v>17</v>
      </c>
      <c r="C6">
        <v>1</v>
      </c>
      <c r="D6">
        <v>7000</v>
      </c>
      <c r="E6">
        <f t="shared" si="0"/>
        <v>7000</v>
      </c>
      <c r="F6" s="14"/>
      <c r="G6" s="17"/>
    </row>
    <row r="7" spans="1:7" x14ac:dyDescent="0.2">
      <c r="A7" s="14" t="s">
        <v>5</v>
      </c>
      <c r="B7" t="s">
        <v>14</v>
      </c>
      <c r="C7">
        <v>1</v>
      </c>
      <c r="D7">
        <v>8090</v>
      </c>
      <c r="E7">
        <f>C7*D7</f>
        <v>8090</v>
      </c>
      <c r="F7" s="14">
        <f>SUM(E7:E9)</f>
        <v>13396</v>
      </c>
      <c r="G7" s="17">
        <f>F7/F23</f>
        <v>9.6089978552624966E-2</v>
      </c>
    </row>
    <row r="8" spans="1:7" x14ac:dyDescent="0.2">
      <c r="A8" s="14"/>
      <c r="B8" t="s">
        <v>31</v>
      </c>
      <c r="C8">
        <v>1</v>
      </c>
      <c r="D8">
        <v>5000</v>
      </c>
      <c r="E8">
        <f>C8*D8</f>
        <v>5000</v>
      </c>
      <c r="F8" s="14"/>
      <c r="G8" s="14"/>
    </row>
    <row r="9" spans="1:7" x14ac:dyDescent="0.2">
      <c r="A9" s="14"/>
      <c r="B9" t="s">
        <v>39</v>
      </c>
      <c r="C9">
        <v>1</v>
      </c>
      <c r="D9">
        <v>306</v>
      </c>
      <c r="E9">
        <f t="shared" ref="E9" si="1">C9*D9</f>
        <v>306</v>
      </c>
      <c r="F9" s="14"/>
      <c r="G9" s="14"/>
    </row>
    <row r="10" spans="1:7" x14ac:dyDescent="0.2">
      <c r="A10" s="14" t="s">
        <v>11</v>
      </c>
      <c r="B10" t="s">
        <v>12</v>
      </c>
      <c r="C10">
        <v>1</v>
      </c>
      <c r="D10">
        <v>7000</v>
      </c>
      <c r="E10">
        <f>C10*D10</f>
        <v>7000</v>
      </c>
      <c r="F10" s="14">
        <f>SUM(E10:E12)</f>
        <v>17000</v>
      </c>
      <c r="G10" s="17">
        <f>F10/F23</f>
        <v>0.12194159714800124</v>
      </c>
    </row>
    <row r="11" spans="1:7" x14ac:dyDescent="0.2">
      <c r="A11" s="14"/>
      <c r="B11" s="13" t="s">
        <v>70</v>
      </c>
      <c r="C11">
        <v>1</v>
      </c>
      <c r="D11">
        <v>4800</v>
      </c>
      <c r="E11">
        <f>C11*D11</f>
        <v>4800</v>
      </c>
      <c r="F11" s="14"/>
      <c r="G11" s="17"/>
    </row>
    <row r="12" spans="1:7" x14ac:dyDescent="0.2">
      <c r="A12" s="14"/>
      <c r="B12" t="s">
        <v>36</v>
      </c>
      <c r="C12">
        <v>1</v>
      </c>
      <c r="D12">
        <v>5200</v>
      </c>
      <c r="E12">
        <f>C12*D12</f>
        <v>5200</v>
      </c>
      <c r="F12" s="14"/>
      <c r="G12" s="14"/>
    </row>
    <row r="13" spans="1:7" x14ac:dyDescent="0.2">
      <c r="A13" s="14" t="s">
        <v>6</v>
      </c>
      <c r="B13" t="s">
        <v>40</v>
      </c>
      <c r="C13">
        <v>1</v>
      </c>
      <c r="D13">
        <v>1500</v>
      </c>
      <c r="E13">
        <f t="shared" ref="E13:E21" si="2">C13*D13</f>
        <v>1500</v>
      </c>
      <c r="F13" s="14">
        <f>SUM(E13:E16)</f>
        <v>17200</v>
      </c>
      <c r="G13" s="17">
        <f>F13/F23</f>
        <v>0.12337620417327183</v>
      </c>
    </row>
    <row r="14" spans="1:7" x14ac:dyDescent="0.2">
      <c r="A14" s="14"/>
      <c r="B14" t="s">
        <v>7</v>
      </c>
      <c r="C14">
        <v>1</v>
      </c>
      <c r="D14">
        <v>7500</v>
      </c>
      <c r="E14">
        <f t="shared" si="2"/>
        <v>7500</v>
      </c>
      <c r="F14" s="14"/>
      <c r="G14" s="14"/>
    </row>
    <row r="15" spans="1:7" x14ac:dyDescent="0.2">
      <c r="A15" s="14"/>
      <c r="B15" t="s">
        <v>63</v>
      </c>
      <c r="C15">
        <v>1</v>
      </c>
      <c r="D15">
        <v>8000</v>
      </c>
      <c r="E15">
        <f t="shared" si="2"/>
        <v>8000</v>
      </c>
      <c r="F15" s="14"/>
      <c r="G15" s="14"/>
    </row>
    <row r="16" spans="1:7" x14ac:dyDescent="0.2">
      <c r="A16" s="14"/>
      <c r="B16" t="s">
        <v>10</v>
      </c>
      <c r="C16">
        <v>1</v>
      </c>
      <c r="D16">
        <v>200</v>
      </c>
      <c r="E16">
        <f t="shared" si="2"/>
        <v>200</v>
      </c>
      <c r="F16" s="14"/>
      <c r="G16" s="14"/>
    </row>
    <row r="17" spans="1:7" x14ac:dyDescent="0.2">
      <c r="A17" s="14" t="s">
        <v>18</v>
      </c>
      <c r="B17" t="s">
        <v>61</v>
      </c>
      <c r="C17">
        <v>1</v>
      </c>
      <c r="D17">
        <v>5000</v>
      </c>
      <c r="E17">
        <v>5000</v>
      </c>
      <c r="F17" s="14">
        <f>SUM(E17:E19)</f>
        <v>10200</v>
      </c>
      <c r="G17" s="20">
        <f>F17/F23</f>
        <v>7.3164958288800735E-2</v>
      </c>
    </row>
    <row r="18" spans="1:7" x14ac:dyDescent="0.2">
      <c r="A18" s="14"/>
      <c r="B18" t="s">
        <v>62</v>
      </c>
      <c r="C18">
        <v>1</v>
      </c>
      <c r="D18">
        <v>5000</v>
      </c>
      <c r="E18">
        <v>5000</v>
      </c>
      <c r="F18" s="14"/>
      <c r="G18" s="20"/>
    </row>
    <row r="19" spans="1:7" x14ac:dyDescent="0.2">
      <c r="A19" s="14"/>
      <c r="B19" t="s">
        <v>72</v>
      </c>
      <c r="C19">
        <v>1</v>
      </c>
      <c r="D19">
        <v>200</v>
      </c>
      <c r="E19">
        <v>200</v>
      </c>
      <c r="F19" s="14"/>
      <c r="G19" s="14"/>
    </row>
    <row r="20" spans="1:7" x14ac:dyDescent="0.2">
      <c r="A20" s="14" t="s">
        <v>23</v>
      </c>
      <c r="B20" t="s">
        <v>24</v>
      </c>
      <c r="C20">
        <v>1</v>
      </c>
      <c r="D20">
        <v>1500</v>
      </c>
      <c r="E20">
        <f t="shared" si="2"/>
        <v>1500</v>
      </c>
      <c r="F20" s="14">
        <f>SUM(E20:E21)</f>
        <v>26500</v>
      </c>
      <c r="G20" s="17">
        <f>F20/F23</f>
        <v>0.19008543084835486</v>
      </c>
    </row>
    <row r="21" spans="1:7" x14ac:dyDescent="0.2">
      <c r="A21" s="14"/>
      <c r="B21" t="s">
        <v>25</v>
      </c>
      <c r="C21">
        <v>1</v>
      </c>
      <c r="D21">
        <v>25000</v>
      </c>
      <c r="E21">
        <f t="shared" si="2"/>
        <v>25000</v>
      </c>
      <c r="F21" s="14"/>
      <c r="G21" s="17"/>
    </row>
    <row r="22" spans="1:7" x14ac:dyDescent="0.2">
      <c r="A22" s="14"/>
      <c r="B22" t="s">
        <v>35</v>
      </c>
      <c r="C22">
        <v>1</v>
      </c>
      <c r="D22">
        <v>23950</v>
      </c>
      <c r="F22" s="14"/>
      <c r="G22" s="17"/>
    </row>
    <row r="23" spans="1:7" x14ac:dyDescent="0.2">
      <c r="A23" s="1" t="s">
        <v>76</v>
      </c>
      <c r="B23" s="16"/>
      <c r="C23" s="16"/>
      <c r="D23" s="16"/>
      <c r="E23" s="16"/>
      <c r="F23" s="1">
        <f>SUM(F2:F16,F20)</f>
        <v>139411</v>
      </c>
      <c r="G23" s="4"/>
    </row>
    <row r="24" spans="1:7" x14ac:dyDescent="0.2">
      <c r="A24" t="s">
        <v>77</v>
      </c>
      <c r="B24" s="16"/>
      <c r="C24" s="16"/>
      <c r="D24" s="16"/>
      <c r="E24" s="16"/>
      <c r="F24" s="1">
        <v>300000</v>
      </c>
    </row>
    <row r="25" spans="1:7" x14ac:dyDescent="0.2">
      <c r="A25" t="s">
        <v>73</v>
      </c>
      <c r="B25" s="16"/>
      <c r="C25" s="16"/>
      <c r="D25" s="16"/>
      <c r="E25" s="16"/>
      <c r="F25" s="1">
        <f>SUM(F23:F24)</f>
        <v>439411</v>
      </c>
    </row>
  </sheetData>
  <mergeCells count="20">
    <mergeCell ref="B23:E25"/>
    <mergeCell ref="A10:A12"/>
    <mergeCell ref="F10:F12"/>
    <mergeCell ref="G10:G12"/>
    <mergeCell ref="A13:A16"/>
    <mergeCell ref="F13:F16"/>
    <mergeCell ref="G13:G16"/>
    <mergeCell ref="A17:A19"/>
    <mergeCell ref="F17:F19"/>
    <mergeCell ref="G17:G19"/>
    <mergeCell ref="A20:A22"/>
    <mergeCell ref="F20:F22"/>
    <mergeCell ref="G20:G22"/>
    <mergeCell ref="F1:G1"/>
    <mergeCell ref="A3:A6"/>
    <mergeCell ref="F3:F6"/>
    <mergeCell ref="G3:G6"/>
    <mergeCell ref="A7:A9"/>
    <mergeCell ref="F7:F9"/>
    <mergeCell ref="G7:G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3471E-4E87-EE44-9B90-0CF2B38A7E26}">
  <dimension ref="A1:L26"/>
  <sheetViews>
    <sheetView zoomScale="110" zoomScaleNormal="110" workbookViewId="0">
      <selection activeCell="G26" sqref="A1:G26"/>
    </sheetView>
  </sheetViews>
  <sheetFormatPr baseColWidth="10" defaultRowHeight="16" x14ac:dyDescent="0.2"/>
  <cols>
    <col min="1" max="1" width="14" bestFit="1" customWidth="1"/>
    <col min="2" max="2" width="29.5" bestFit="1" customWidth="1"/>
    <col min="3" max="3" width="4.1640625" bestFit="1" customWidth="1"/>
    <col min="4" max="4" width="8.33203125" bestFit="1" customWidth="1"/>
    <col min="5" max="5" width="10.1640625" bestFit="1" customWidth="1"/>
    <col min="6" max="6" width="10.83203125" customWidth="1"/>
    <col min="7" max="7" width="11.33203125" customWidth="1"/>
  </cols>
  <sheetData>
    <row r="1" spans="1:12" x14ac:dyDescent="0.2">
      <c r="A1" s="3" t="s">
        <v>3</v>
      </c>
      <c r="B1" s="3" t="s">
        <v>0</v>
      </c>
      <c r="C1" s="3" t="s">
        <v>1</v>
      </c>
      <c r="D1" s="3" t="s">
        <v>4</v>
      </c>
      <c r="E1" s="3" t="s">
        <v>2</v>
      </c>
      <c r="F1" s="18" t="s">
        <v>26</v>
      </c>
      <c r="G1" s="18"/>
      <c r="L1" s="5"/>
    </row>
    <row r="2" spans="1:12" x14ac:dyDescent="0.2">
      <c r="A2" s="1" t="s">
        <v>13</v>
      </c>
      <c r="B2" s="12" t="s">
        <v>69</v>
      </c>
      <c r="C2">
        <v>1</v>
      </c>
      <c r="D2">
        <v>242.8</v>
      </c>
      <c r="E2">
        <f t="shared" ref="E2:E6" si="0">C2*D2</f>
        <v>242.8</v>
      </c>
      <c r="F2" s="1">
        <f>SUM(E2)</f>
        <v>242.8</v>
      </c>
      <c r="G2" s="4">
        <f>F2/F24</f>
        <v>7.7740778688524595E-2</v>
      </c>
      <c r="L2" s="5"/>
    </row>
    <row r="3" spans="1:12" x14ac:dyDescent="0.2">
      <c r="A3" s="14" t="s">
        <v>15</v>
      </c>
      <c r="B3" t="s">
        <v>37</v>
      </c>
      <c r="C3">
        <v>1</v>
      </c>
      <c r="D3">
        <v>42</v>
      </c>
      <c r="E3">
        <f t="shared" si="0"/>
        <v>42</v>
      </c>
      <c r="F3" s="14">
        <f>SUM(E3:E6)</f>
        <v>745</v>
      </c>
      <c r="G3" s="17">
        <f>F3/F24</f>
        <v>0.23853739754098363</v>
      </c>
      <c r="L3" s="5"/>
    </row>
    <row r="4" spans="1:12" x14ac:dyDescent="0.2">
      <c r="A4" s="14"/>
      <c r="B4" t="s">
        <v>38</v>
      </c>
      <c r="C4">
        <v>3</v>
      </c>
      <c r="D4">
        <v>160</v>
      </c>
      <c r="E4">
        <f t="shared" si="0"/>
        <v>480</v>
      </c>
      <c r="F4" s="14"/>
      <c r="G4" s="17"/>
      <c r="L4" s="5"/>
    </row>
    <row r="5" spans="1:12" x14ac:dyDescent="0.2">
      <c r="A5" s="14"/>
      <c r="B5" t="s">
        <v>16</v>
      </c>
      <c r="C5">
        <v>1</v>
      </c>
      <c r="D5">
        <v>196</v>
      </c>
      <c r="E5">
        <f t="shared" si="0"/>
        <v>196</v>
      </c>
      <c r="F5" s="14"/>
      <c r="G5" s="17"/>
      <c r="L5" s="5"/>
    </row>
    <row r="6" spans="1:12" x14ac:dyDescent="0.2">
      <c r="A6" s="14"/>
      <c r="B6" t="s">
        <v>17</v>
      </c>
      <c r="C6">
        <v>1</v>
      </c>
      <c r="D6">
        <v>27</v>
      </c>
      <c r="E6">
        <f t="shared" si="0"/>
        <v>27</v>
      </c>
      <c r="F6" s="14"/>
      <c r="G6" s="17"/>
      <c r="L6" s="5"/>
    </row>
    <row r="7" spans="1:12" x14ac:dyDescent="0.2">
      <c r="A7" s="14" t="s">
        <v>5</v>
      </c>
      <c r="B7" t="s">
        <v>14</v>
      </c>
      <c r="C7">
        <v>1</v>
      </c>
      <c r="D7">
        <v>300</v>
      </c>
      <c r="E7">
        <f>C7*D7</f>
        <v>300</v>
      </c>
      <c r="F7" s="14">
        <f>SUM(E7:E9)</f>
        <v>320.39999999999998</v>
      </c>
      <c r="G7" s="17">
        <f>F7/F24</f>
        <v>0.10258709016393443</v>
      </c>
      <c r="L7" s="5"/>
    </row>
    <row r="8" spans="1:12" x14ac:dyDescent="0.2">
      <c r="A8" s="14"/>
      <c r="B8" t="s">
        <v>31</v>
      </c>
      <c r="C8">
        <v>1</v>
      </c>
      <c r="D8">
        <v>20</v>
      </c>
      <c r="E8">
        <f>C8*D8</f>
        <v>20</v>
      </c>
      <c r="F8" s="14"/>
      <c r="G8" s="14"/>
      <c r="L8" s="5"/>
    </row>
    <row r="9" spans="1:12" x14ac:dyDescent="0.2">
      <c r="A9" s="14"/>
      <c r="B9" t="s">
        <v>39</v>
      </c>
      <c r="C9">
        <v>1</v>
      </c>
      <c r="D9">
        <v>0.4</v>
      </c>
      <c r="E9">
        <f t="shared" ref="E9" si="1">C9*D9</f>
        <v>0.4</v>
      </c>
      <c r="F9" s="14"/>
      <c r="G9" s="14"/>
      <c r="L9" s="5"/>
    </row>
    <row r="10" spans="1:12" x14ac:dyDescent="0.2">
      <c r="A10" s="14" t="s">
        <v>11</v>
      </c>
      <c r="B10" t="s">
        <v>12</v>
      </c>
      <c r="C10">
        <v>1</v>
      </c>
      <c r="D10">
        <v>148</v>
      </c>
      <c r="E10">
        <f>C10*D10</f>
        <v>148</v>
      </c>
      <c r="F10" s="14">
        <f>SUM(E10:E12)</f>
        <v>508</v>
      </c>
      <c r="G10" s="17">
        <f>F10/F24</f>
        <v>0.16265368852459017</v>
      </c>
      <c r="L10" s="5"/>
    </row>
    <row r="11" spans="1:12" x14ac:dyDescent="0.2">
      <c r="A11" s="14"/>
      <c r="B11" s="13" t="s">
        <v>70</v>
      </c>
      <c r="C11">
        <v>1</v>
      </c>
      <c r="D11">
        <v>210</v>
      </c>
      <c r="E11">
        <f>C11*D11</f>
        <v>210</v>
      </c>
      <c r="F11" s="14"/>
      <c r="G11" s="17"/>
      <c r="L11" s="5"/>
    </row>
    <row r="12" spans="1:12" x14ac:dyDescent="0.2">
      <c r="A12" s="14"/>
      <c r="B12" t="s">
        <v>36</v>
      </c>
      <c r="C12">
        <v>1</v>
      </c>
      <c r="D12">
        <v>150</v>
      </c>
      <c r="E12">
        <f>C12*D12</f>
        <v>150</v>
      </c>
      <c r="F12" s="14"/>
      <c r="G12" s="14"/>
      <c r="L12" s="5"/>
    </row>
    <row r="13" spans="1:12" x14ac:dyDescent="0.2">
      <c r="A13" s="14" t="s">
        <v>6</v>
      </c>
      <c r="B13" t="s">
        <v>40</v>
      </c>
      <c r="C13">
        <v>1</v>
      </c>
      <c r="D13">
        <v>100</v>
      </c>
      <c r="E13">
        <f t="shared" ref="E13:E22" si="2">C13*D13</f>
        <v>100</v>
      </c>
      <c r="F13" s="14">
        <f>SUM(E13:E17)</f>
        <v>219</v>
      </c>
      <c r="G13" s="17">
        <f>F13/F24</f>
        <v>7.0120389344262304E-2</v>
      </c>
      <c r="L13" s="5"/>
    </row>
    <row r="14" spans="1:12" x14ac:dyDescent="0.2">
      <c r="A14" s="14"/>
      <c r="B14" t="s">
        <v>7</v>
      </c>
      <c r="C14">
        <v>1</v>
      </c>
      <c r="D14">
        <v>50</v>
      </c>
      <c r="E14">
        <f t="shared" si="2"/>
        <v>50</v>
      </c>
      <c r="F14" s="14"/>
      <c r="G14" s="14"/>
      <c r="L14" s="5"/>
    </row>
    <row r="15" spans="1:12" x14ac:dyDescent="0.2">
      <c r="A15" s="14"/>
      <c r="B15" t="s">
        <v>8</v>
      </c>
      <c r="C15">
        <v>1</v>
      </c>
      <c r="D15">
        <v>24.5</v>
      </c>
      <c r="E15">
        <f t="shared" si="2"/>
        <v>24.5</v>
      </c>
      <c r="F15" s="14"/>
      <c r="G15" s="14"/>
      <c r="L15" s="5"/>
    </row>
    <row r="16" spans="1:12" x14ac:dyDescent="0.2">
      <c r="A16" s="14"/>
      <c r="B16" t="s">
        <v>9</v>
      </c>
      <c r="C16">
        <v>1</v>
      </c>
      <c r="D16">
        <v>24.5</v>
      </c>
      <c r="E16">
        <f t="shared" si="2"/>
        <v>24.5</v>
      </c>
      <c r="F16" s="14"/>
      <c r="G16" s="14"/>
      <c r="L16" s="5"/>
    </row>
    <row r="17" spans="1:12" x14ac:dyDescent="0.2">
      <c r="A17" s="14"/>
      <c r="B17" t="s">
        <v>10</v>
      </c>
      <c r="C17">
        <v>1</v>
      </c>
      <c r="D17">
        <v>20</v>
      </c>
      <c r="E17">
        <f t="shared" si="2"/>
        <v>20</v>
      </c>
      <c r="F17" s="14"/>
      <c r="G17" s="14"/>
      <c r="L17" s="5"/>
    </row>
    <row r="18" spans="1:12" x14ac:dyDescent="0.2">
      <c r="A18" s="14" t="s">
        <v>18</v>
      </c>
      <c r="B18" t="s">
        <v>61</v>
      </c>
      <c r="C18">
        <v>1</v>
      </c>
      <c r="D18">
        <v>120</v>
      </c>
      <c r="E18">
        <f t="shared" si="2"/>
        <v>120</v>
      </c>
      <c r="F18" s="14">
        <f>SUM(E18:E20)</f>
        <v>628</v>
      </c>
      <c r="G18" s="20">
        <f>F18/F24</f>
        <v>0.20107581967213117</v>
      </c>
      <c r="L18" s="5"/>
    </row>
    <row r="19" spans="1:12" x14ac:dyDescent="0.2">
      <c r="A19" s="14"/>
      <c r="B19" t="s">
        <v>62</v>
      </c>
      <c r="C19">
        <v>1</v>
      </c>
      <c r="D19">
        <v>500</v>
      </c>
      <c r="E19">
        <f t="shared" si="2"/>
        <v>500</v>
      </c>
      <c r="F19" s="14"/>
      <c r="G19" s="20"/>
      <c r="L19" s="5"/>
    </row>
    <row r="20" spans="1:12" x14ac:dyDescent="0.2">
      <c r="A20" s="14"/>
      <c r="B20" t="s">
        <v>30</v>
      </c>
      <c r="C20">
        <v>1</v>
      </c>
      <c r="D20">
        <v>8</v>
      </c>
      <c r="E20">
        <f t="shared" si="2"/>
        <v>8</v>
      </c>
      <c r="F20" s="14"/>
      <c r="G20" s="14"/>
      <c r="L20" s="5"/>
    </row>
    <row r="21" spans="1:12" x14ac:dyDescent="0.2">
      <c r="A21" s="14" t="s">
        <v>23</v>
      </c>
      <c r="B21" t="s">
        <v>24</v>
      </c>
      <c r="C21">
        <v>1</v>
      </c>
      <c r="D21">
        <v>90</v>
      </c>
      <c r="E21">
        <f t="shared" si="2"/>
        <v>90</v>
      </c>
      <c r="F21" s="14">
        <f>SUM(E21:E22)</f>
        <v>460</v>
      </c>
      <c r="G21" s="17">
        <f>F21/F24</f>
        <v>0.14728483606557377</v>
      </c>
      <c r="L21" s="5"/>
    </row>
    <row r="22" spans="1:12" x14ac:dyDescent="0.2">
      <c r="A22" s="14"/>
      <c r="B22" t="s">
        <v>25</v>
      </c>
      <c r="C22">
        <v>1</v>
      </c>
      <c r="D22">
        <v>370</v>
      </c>
      <c r="E22">
        <f t="shared" si="2"/>
        <v>370</v>
      </c>
      <c r="F22" s="14"/>
      <c r="G22" s="17"/>
      <c r="L22" s="5"/>
    </row>
    <row r="23" spans="1:12" x14ac:dyDescent="0.2">
      <c r="A23" s="14"/>
      <c r="B23" t="s">
        <v>35</v>
      </c>
      <c r="C23">
        <v>1</v>
      </c>
      <c r="D23">
        <v>55</v>
      </c>
      <c r="E23">
        <v>55</v>
      </c>
      <c r="F23" s="14"/>
      <c r="G23" s="17"/>
      <c r="L23" s="5"/>
    </row>
    <row r="24" spans="1:12" x14ac:dyDescent="0.2">
      <c r="A24" s="1" t="s">
        <v>27</v>
      </c>
      <c r="B24" s="16"/>
      <c r="C24" s="16"/>
      <c r="D24" s="16"/>
      <c r="E24" s="16"/>
      <c r="F24" s="1">
        <f>SUM(F2:F22)</f>
        <v>3123.2</v>
      </c>
      <c r="G24" s="21"/>
      <c r="L24" s="5"/>
    </row>
    <row r="25" spans="1:12" x14ac:dyDescent="0.2">
      <c r="A25" s="1" t="s">
        <v>28</v>
      </c>
      <c r="B25" s="16"/>
      <c r="C25" s="16"/>
      <c r="D25" s="16"/>
      <c r="E25" s="16"/>
      <c r="F25" s="1">
        <v>6000</v>
      </c>
      <c r="G25" s="21"/>
    </row>
    <row r="26" spans="1:12" x14ac:dyDescent="0.2">
      <c r="A26" s="1" t="s">
        <v>29</v>
      </c>
      <c r="B26" s="16"/>
      <c r="C26" s="16"/>
      <c r="D26" s="16"/>
      <c r="E26" s="16"/>
      <c r="F26" s="1">
        <f>F25-F24</f>
        <v>2876.8</v>
      </c>
      <c r="G26" s="6">
        <f>F26/F25</f>
        <v>0.47946666666666671</v>
      </c>
    </row>
  </sheetData>
  <mergeCells count="21">
    <mergeCell ref="A21:A23"/>
    <mergeCell ref="F21:F23"/>
    <mergeCell ref="G21:G23"/>
    <mergeCell ref="G24:G25"/>
    <mergeCell ref="B24:E26"/>
    <mergeCell ref="F13:F17"/>
    <mergeCell ref="G13:G17"/>
    <mergeCell ref="A7:A9"/>
    <mergeCell ref="A13:A17"/>
    <mergeCell ref="A18:A20"/>
    <mergeCell ref="F18:F20"/>
    <mergeCell ref="G18:G20"/>
    <mergeCell ref="A3:A6"/>
    <mergeCell ref="A10:A12"/>
    <mergeCell ref="F1:G1"/>
    <mergeCell ref="F3:F6"/>
    <mergeCell ref="G3:G6"/>
    <mergeCell ref="F7:F9"/>
    <mergeCell ref="G7:G9"/>
    <mergeCell ref="F10:F12"/>
    <mergeCell ref="G10:G12"/>
  </mergeCells>
  <pageMargins left="0.7" right="0.7" top="0.75" bottom="0.75" header="0.3" footer="0.3"/>
  <pageSetup paperSize="9" orientation="portrait" horizontalDpi="0" verticalDpi="0"/>
  <ignoredErrors>
    <ignoredError sqref="F21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</vt:lpstr>
      <vt:lpstr>c</vt:lpstr>
      <vt:lpstr>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Ziya Sana</dc:creator>
  <cp:lastModifiedBy>Ziya Sana</cp:lastModifiedBy>
  <dcterms:created xsi:type="dcterms:W3CDTF">2024-07-17T04:57:43Z</dcterms:created>
  <dcterms:modified xsi:type="dcterms:W3CDTF">2024-07-27T06:53:45Z</dcterms:modified>
</cp:coreProperties>
</file>