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54680B8-C075-4257-A862-824D2F291031}" xr6:coauthVersionLast="47" xr6:coauthVersionMax="47" xr10:uidLastSave="{00000000-0000-0000-0000-000000000000}"/>
  <bookViews>
    <workbookView xWindow="-108" yWindow="-108" windowWidth="23256" windowHeight="12456" activeTab="1" xr2:uid="{08027C19-5946-42F3-99FC-A68A0B320B28}"/>
  </bookViews>
  <sheets>
    <sheet name="Actual Sheet" sheetId="3" r:id="rId1"/>
    <sheet name="Scenario1" sheetId="6" r:id="rId2"/>
    <sheet name="Scenario2"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7" l="1"/>
  <c r="L6" i="7" s="1"/>
  <c r="M5" i="7"/>
  <c r="M6" i="7" s="1"/>
  <c r="N5" i="7"/>
  <c r="C32" i="7" s="1"/>
  <c r="O5" i="7"/>
  <c r="D33" i="7" s="1"/>
  <c r="P5" i="7"/>
  <c r="E33" i="7" s="1"/>
  <c r="Q5" i="7"/>
  <c r="F29" i="7" s="1"/>
  <c r="R5" i="7"/>
  <c r="G32" i="7" s="1"/>
  <c r="S5" i="7"/>
  <c r="H32" i="7" s="1"/>
  <c r="T5" i="7"/>
  <c r="K5" i="7"/>
  <c r="K6" i="7" s="1"/>
  <c r="C42" i="7"/>
  <c r="C37" i="7"/>
  <c r="E36" i="7"/>
  <c r="E35" i="7"/>
  <c r="D35" i="7"/>
  <c r="H34" i="7"/>
  <c r="G34" i="7"/>
  <c r="F34" i="7"/>
  <c r="E34" i="7"/>
  <c r="D34" i="7"/>
  <c r="C34" i="7"/>
  <c r="H30" i="7"/>
  <c r="G30" i="7"/>
  <c r="F30" i="7"/>
  <c r="E30" i="7"/>
  <c r="D30" i="7"/>
  <c r="C30" i="7"/>
  <c r="D17" i="7"/>
  <c r="H37" i="7" s="1"/>
  <c r="L5" i="6"/>
  <c r="M5" i="6"/>
  <c r="M6" i="6" s="1"/>
  <c r="N5" i="6"/>
  <c r="C22" i="6" s="1"/>
  <c r="O5" i="6"/>
  <c r="D33" i="6" s="1"/>
  <c r="P5" i="6"/>
  <c r="E33" i="6" s="1"/>
  <c r="Q5" i="6"/>
  <c r="F33" i="6" s="1"/>
  <c r="R5" i="6"/>
  <c r="G32" i="6" s="1"/>
  <c r="S5" i="6"/>
  <c r="H32" i="6" s="1"/>
  <c r="T5" i="6"/>
  <c r="K5" i="6"/>
  <c r="K6" i="6" s="1"/>
  <c r="C42" i="6"/>
  <c r="C37" i="6"/>
  <c r="E36" i="6"/>
  <c r="E35" i="6"/>
  <c r="D35" i="6"/>
  <c r="H34" i="6"/>
  <c r="G34" i="6"/>
  <c r="F34" i="6"/>
  <c r="E34" i="6"/>
  <c r="D34" i="6"/>
  <c r="C34" i="6"/>
  <c r="H30" i="6"/>
  <c r="G30" i="6"/>
  <c r="F30" i="6"/>
  <c r="E30" i="6"/>
  <c r="D30" i="6"/>
  <c r="C30" i="6"/>
  <c r="D17" i="6"/>
  <c r="H37" i="6" s="1"/>
  <c r="C24" i="3"/>
  <c r="D29" i="3"/>
  <c r="D38" i="3" s="1"/>
  <c r="E29" i="3"/>
  <c r="E38" i="3" s="1"/>
  <c r="F29" i="3"/>
  <c r="G29" i="3"/>
  <c r="H29" i="3"/>
  <c r="C29" i="3"/>
  <c r="C42" i="3"/>
  <c r="F38" i="3"/>
  <c r="H37" i="3"/>
  <c r="E37" i="3"/>
  <c r="C37" i="3"/>
  <c r="D17" i="3"/>
  <c r="E36" i="3"/>
  <c r="E35" i="3"/>
  <c r="D35" i="3"/>
  <c r="D34" i="3"/>
  <c r="E34" i="3"/>
  <c r="F34" i="3"/>
  <c r="G34" i="3"/>
  <c r="H34" i="3"/>
  <c r="C34" i="3"/>
  <c r="D33" i="3"/>
  <c r="E33" i="3"/>
  <c r="F33" i="3"/>
  <c r="G33" i="3"/>
  <c r="H33" i="3"/>
  <c r="C33" i="3"/>
  <c r="D32" i="3"/>
  <c r="E32" i="3"/>
  <c r="F32" i="3"/>
  <c r="G32" i="3"/>
  <c r="H32" i="3"/>
  <c r="C32" i="3"/>
  <c r="C38" i="3" s="1"/>
  <c r="D30" i="3"/>
  <c r="E30" i="3"/>
  <c r="F30" i="3"/>
  <c r="G30" i="3"/>
  <c r="H30" i="3"/>
  <c r="C30" i="3"/>
  <c r="L6" i="3"/>
  <c r="M6" i="3"/>
  <c r="K6" i="3"/>
  <c r="D22" i="3"/>
  <c r="D23" i="3" s="1"/>
  <c r="E22" i="3"/>
  <c r="E23" i="3" s="1"/>
  <c r="F22" i="3"/>
  <c r="F23" i="3" s="1"/>
  <c r="G22" i="3"/>
  <c r="G23" i="3" s="1"/>
  <c r="H22" i="3"/>
  <c r="H23" i="3" s="1"/>
  <c r="C22" i="3"/>
  <c r="C23" i="3" s="1"/>
  <c r="H38" i="3" l="1"/>
  <c r="G38" i="3"/>
  <c r="F29" i="6"/>
  <c r="C32" i="6"/>
  <c r="D32" i="7"/>
  <c r="F32" i="7"/>
  <c r="F33" i="7"/>
  <c r="E32" i="7"/>
  <c r="F22" i="7"/>
  <c r="F23" i="7" s="1"/>
  <c r="C29" i="7"/>
  <c r="G33" i="7"/>
  <c r="H33" i="7"/>
  <c r="D32" i="6"/>
  <c r="C33" i="6"/>
  <c r="C29" i="6"/>
  <c r="G33" i="6"/>
  <c r="E29" i="6"/>
  <c r="H33" i="6"/>
  <c r="L6" i="6"/>
  <c r="C24" i="6" s="1"/>
  <c r="C25" i="6" s="1"/>
  <c r="G22" i="6"/>
  <c r="G23" i="6" s="1"/>
  <c r="H22" i="6"/>
  <c r="S6" i="6" s="1"/>
  <c r="E32" i="6"/>
  <c r="D29" i="6"/>
  <c r="D38" i="6" s="1"/>
  <c r="F32" i="6"/>
  <c r="F38" i="6" s="1"/>
  <c r="D29" i="7"/>
  <c r="D38" i="7" s="1"/>
  <c r="E29" i="7"/>
  <c r="C33" i="7"/>
  <c r="C38" i="7" s="1"/>
  <c r="C24" i="7"/>
  <c r="C22" i="7"/>
  <c r="G22" i="7"/>
  <c r="R6" i="7" s="1"/>
  <c r="H22" i="7"/>
  <c r="H23" i="7" s="1"/>
  <c r="G29" i="7"/>
  <c r="H29" i="7"/>
  <c r="D22" i="7"/>
  <c r="D23" i="7" s="1"/>
  <c r="E22" i="7"/>
  <c r="P6" i="7" s="1"/>
  <c r="H38" i="7"/>
  <c r="G23" i="7"/>
  <c r="E37" i="7"/>
  <c r="Q6" i="7"/>
  <c r="G29" i="6"/>
  <c r="H29" i="6"/>
  <c r="D22" i="6"/>
  <c r="O6" i="6" s="1"/>
  <c r="E22" i="6"/>
  <c r="P6" i="6" s="1"/>
  <c r="F22" i="6"/>
  <c r="F23" i="6" s="1"/>
  <c r="N6" i="6"/>
  <c r="C23" i="6"/>
  <c r="R6" i="6"/>
  <c r="E37" i="6"/>
  <c r="Q6" i="3"/>
  <c r="P6" i="3"/>
  <c r="O6" i="3"/>
  <c r="C25" i="3"/>
  <c r="C40" i="3" s="1"/>
  <c r="C43" i="3" s="1"/>
  <c r="D42" i="3" s="1"/>
  <c r="N6" i="3"/>
  <c r="S6" i="3"/>
  <c r="R6" i="3"/>
  <c r="H24" i="3" s="1"/>
  <c r="H25" i="3" s="1"/>
  <c r="D24" i="3" l="1"/>
  <c r="D25" i="3" s="1"/>
  <c r="D40" i="3" s="1"/>
  <c r="D43" i="3" s="1"/>
  <c r="E42" i="3" s="1"/>
  <c r="H40" i="3"/>
  <c r="H23" i="6"/>
  <c r="E38" i="6"/>
  <c r="C38" i="6"/>
  <c r="C40" i="6" s="1"/>
  <c r="C43" i="6" s="1"/>
  <c r="D42" i="6" s="1"/>
  <c r="F38" i="7"/>
  <c r="C25" i="7"/>
  <c r="C40" i="7" s="1"/>
  <c r="C43" i="7" s="1"/>
  <c r="D42" i="7" s="1"/>
  <c r="S6" i="7"/>
  <c r="C23" i="7"/>
  <c r="N6" i="7"/>
  <c r="D24" i="7" s="1"/>
  <c r="E23" i="7"/>
  <c r="G38" i="7"/>
  <c r="E38" i="7"/>
  <c r="E24" i="6"/>
  <c r="D24" i="6"/>
  <c r="F24" i="6"/>
  <c r="F25" i="6" s="1"/>
  <c r="F40" i="6" s="1"/>
  <c r="H38" i="6"/>
  <c r="G38" i="6"/>
  <c r="E25" i="6"/>
  <c r="E40" i="6" s="1"/>
  <c r="E23" i="6"/>
  <c r="D25" i="6"/>
  <c r="D40" i="6" s="1"/>
  <c r="O6" i="7"/>
  <c r="F24" i="7" s="1"/>
  <c r="F25" i="7" s="1"/>
  <c r="F40" i="7" s="1"/>
  <c r="H24" i="7"/>
  <c r="H25" i="7" s="1"/>
  <c r="H40" i="7" s="1"/>
  <c r="D25" i="7"/>
  <c r="D40" i="7" s="1"/>
  <c r="D43" i="7"/>
  <c r="E42" i="7" s="1"/>
  <c r="G24" i="7"/>
  <c r="G25" i="7" s="1"/>
  <c r="G40" i="7" s="1"/>
  <c r="E24" i="7"/>
  <c r="E25" i="7" s="1"/>
  <c r="E40" i="7" s="1"/>
  <c r="E43" i="7" s="1"/>
  <c r="F42" i="7" s="1"/>
  <c r="Q6" i="6"/>
  <c r="G24" i="6" s="1"/>
  <c r="G25" i="6" s="1"/>
  <c r="D23" i="6"/>
  <c r="G24" i="3"/>
  <c r="G25" i="3" s="1"/>
  <c r="G40" i="3" s="1"/>
  <c r="E24" i="3"/>
  <c r="E25" i="3" s="1"/>
  <c r="E40" i="3" s="1"/>
  <c r="F24" i="3"/>
  <c r="F25" i="3" s="1"/>
  <c r="F40" i="3" s="1"/>
  <c r="D43" i="6" l="1"/>
  <c r="E42" i="6" s="1"/>
  <c r="G40" i="6"/>
  <c r="E43" i="6"/>
  <c r="F42" i="6" s="1"/>
  <c r="F43" i="6" s="1"/>
  <c r="G42" i="6" s="1"/>
  <c r="G43" i="6" s="1"/>
  <c r="H42" i="6" s="1"/>
  <c r="F43" i="7"/>
  <c r="G42" i="7" s="1"/>
  <c r="G43" i="7"/>
  <c r="H42" i="7" s="1"/>
  <c r="H43" i="7" s="1"/>
  <c r="H24" i="6"/>
  <c r="H25" i="6" s="1"/>
  <c r="H40" i="6" s="1"/>
  <c r="H43" i="6" s="1"/>
  <c r="E43" i="3"/>
  <c r="F42" i="3" s="1"/>
  <c r="F43" i="3" l="1"/>
  <c r="G42" i="3" s="1"/>
  <c r="G43" i="3" s="1"/>
  <c r="H42" i="3" s="1"/>
  <c r="H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Sanatan Ranjan</author>
  </authors>
  <commentList>
    <comment ref="C14" authorId="0" shapeId="0" xr:uid="{C5DB1C2E-E0E8-4A4C-A7CF-AEDDF6810DE7}">
      <text>
        <r>
          <rPr>
            <b/>
            <sz val="9"/>
            <color indexed="81"/>
            <rFont val="Tahoma"/>
            <family val="2"/>
          </rPr>
          <t>Sanatan Ranjan:</t>
        </r>
        <r>
          <rPr>
            <sz val="9"/>
            <color indexed="81"/>
            <rFont val="Tahoma"/>
            <family val="2"/>
          </rPr>
          <t xml:space="preserve">
50% will be paid in May and the remaining in June</t>
        </r>
      </text>
    </comment>
    <comment ref="C16" authorId="0" shapeId="0" xr:uid="{333438DC-E46C-45D1-8B0D-E361CCB9CCE8}">
      <text>
        <r>
          <rPr>
            <b/>
            <sz val="9"/>
            <color indexed="81"/>
            <rFont val="Tahoma"/>
            <family val="2"/>
          </rPr>
          <t>Sanatan Ranjan:</t>
        </r>
        <r>
          <rPr>
            <sz val="9"/>
            <color indexed="81"/>
            <rFont val="Tahoma"/>
            <family val="2"/>
          </rPr>
          <t xml:space="preserve">
Semi Anually &amp; it has to be Pay in month June.
</t>
        </r>
      </text>
    </comment>
    <comment ref="D17" authorId="0" shapeId="0" xr:uid="{A9F78C6D-EF32-49BF-BAA2-C3F76BF2FD7D}">
      <text>
        <r>
          <rPr>
            <b/>
            <sz val="9"/>
            <color indexed="81"/>
            <rFont val="Tahoma"/>
            <family val="2"/>
          </rPr>
          <t>Sanatan Ranjan:</t>
        </r>
        <r>
          <rPr>
            <sz val="9"/>
            <color indexed="81"/>
            <rFont val="Tahoma"/>
            <family val="2"/>
          </rPr>
          <t xml:space="preserve">
Pay in equal installments.</t>
        </r>
      </text>
    </comment>
    <comment ref="J22" authorId="0" shapeId="0" xr:uid="{22A3F7D0-CF7F-4E56-B74E-B4DCD6E28F44}">
      <text>
        <r>
          <rPr>
            <b/>
            <sz val="9"/>
            <color indexed="81"/>
            <rFont val="Tahoma"/>
            <family val="2"/>
          </rPr>
          <t>Sanatan Ranjan:</t>
        </r>
        <r>
          <rPr>
            <sz val="9"/>
            <color indexed="81"/>
            <rFont val="Tahoma"/>
            <family val="2"/>
          </rPr>
          <t xml:space="preserve">
sales in cash = 20% of current Month sales 
</t>
        </r>
      </text>
    </comment>
    <comment ref="J24" authorId="0" shapeId="0" xr:uid="{F3590516-A726-4B7A-9A9C-EDFEA4D88895}">
      <text>
        <r>
          <rPr>
            <b/>
            <sz val="9"/>
            <color indexed="81"/>
            <rFont val="Tahoma"/>
            <family val="2"/>
          </rPr>
          <t>Sanatan Ranjan:</t>
        </r>
        <r>
          <rPr>
            <sz val="9"/>
            <color indexed="81"/>
            <rFont val="Tahoma"/>
            <family val="2"/>
          </rPr>
          <t xml:space="preserve">
Collect only 50% amount receivable of previous month after sales</t>
        </r>
      </text>
    </comment>
    <comment ref="K24" authorId="0" shapeId="0" xr:uid="{5B0009D2-F997-4F21-9B23-5D8A282A9A60}">
      <text>
        <r>
          <rPr>
            <b/>
            <sz val="9"/>
            <color indexed="81"/>
            <rFont val="Tahoma"/>
            <family val="2"/>
          </rPr>
          <t>Sanatan Ranjan:</t>
        </r>
        <r>
          <rPr>
            <sz val="9"/>
            <color indexed="81"/>
            <rFont val="Tahoma"/>
            <family val="2"/>
          </rPr>
          <t xml:space="preserve">
Collect 30% amount receivable after sales on 2nd month.</t>
        </r>
      </text>
    </comment>
    <comment ref="L24" authorId="0" shapeId="0" xr:uid="{EA9481B0-774B-45A4-AF8D-5003560EC8E0}">
      <text>
        <r>
          <rPr>
            <b/>
            <sz val="9"/>
            <color indexed="81"/>
            <rFont val="Tahoma"/>
            <family val="2"/>
          </rPr>
          <t>Sanatan Ranjan:</t>
        </r>
        <r>
          <rPr>
            <sz val="9"/>
            <color indexed="81"/>
            <rFont val="Tahoma"/>
            <family val="2"/>
          </rPr>
          <t xml:space="preserve">
Collect 20% amount receivable after sales on 2nd month.
</t>
        </r>
      </text>
    </comment>
    <comment ref="J29" authorId="0" shapeId="0" xr:uid="{082E9779-8A78-4813-B389-FA6F547F41DA}">
      <text>
        <r>
          <rPr>
            <b/>
            <sz val="9"/>
            <color indexed="81"/>
            <rFont val="Tahoma"/>
            <charset val="1"/>
          </rPr>
          <t>Sanatan Ranjan:</t>
        </r>
        <r>
          <rPr>
            <sz val="9"/>
            <color indexed="81"/>
            <rFont val="Tahoma"/>
            <charset val="1"/>
          </rPr>
          <t xml:space="preserve">
buys 60% of the materials required for the next month m the previous month.</t>
        </r>
      </text>
    </comment>
    <comment ref="K29" authorId="0" shapeId="0" xr:uid="{39376EE8-FA26-4F27-A439-4D19F62F14E3}">
      <text>
        <r>
          <rPr>
            <b/>
            <sz val="9"/>
            <color indexed="81"/>
            <rFont val="Tahoma"/>
            <charset val="1"/>
          </rPr>
          <t>Sanatan Ranjan:</t>
        </r>
        <r>
          <rPr>
            <sz val="9"/>
            <color indexed="81"/>
            <rFont val="Tahoma"/>
            <charset val="1"/>
          </rPr>
          <t xml:space="preserve">
pays for 60% of purchases in last month</t>
        </r>
      </text>
    </comment>
    <comment ref="L29" authorId="0" shapeId="0" xr:uid="{5BDBFF4B-6521-4314-8A1B-99EBC970D98C}">
      <text>
        <r>
          <rPr>
            <b/>
            <sz val="9"/>
            <color indexed="81"/>
            <rFont val="Tahoma"/>
            <charset val="1"/>
          </rPr>
          <t>Sanatan Ranjan:</t>
        </r>
        <r>
          <rPr>
            <sz val="9"/>
            <color indexed="81"/>
            <rFont val="Tahoma"/>
            <charset val="1"/>
          </rPr>
          <t xml:space="preserve">
pays for 20% of purchases of 2nd last month</t>
        </r>
      </text>
    </comment>
    <comment ref="M29" authorId="0" shapeId="0" xr:uid="{44EF655F-6710-4C59-8BB8-0ED6FC25CA26}">
      <text>
        <r>
          <rPr>
            <b/>
            <sz val="9"/>
            <color indexed="81"/>
            <rFont val="Tahoma"/>
            <charset val="1"/>
          </rPr>
          <t>Sanatan Ranjan:</t>
        </r>
        <r>
          <rPr>
            <sz val="9"/>
            <color indexed="81"/>
            <rFont val="Tahoma"/>
            <charset val="1"/>
          </rPr>
          <t xml:space="preserve">
pays for 20% of purchases of 3rd last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Sanatan Ranjan</author>
  </authors>
  <commentList>
    <comment ref="C14" authorId="0" shapeId="0" xr:uid="{C7CFFCD9-0496-483A-BE5C-D24EAF7FDBBD}">
      <text>
        <r>
          <rPr>
            <b/>
            <sz val="9"/>
            <color indexed="81"/>
            <rFont val="Tahoma"/>
            <family val="2"/>
          </rPr>
          <t>Sanatan Ranjan:</t>
        </r>
        <r>
          <rPr>
            <sz val="9"/>
            <color indexed="81"/>
            <rFont val="Tahoma"/>
            <family val="2"/>
          </rPr>
          <t xml:space="preserve">
50% will be paid in May and the remaining in June</t>
        </r>
      </text>
    </comment>
    <comment ref="C16" authorId="0" shapeId="0" xr:uid="{34BD3BF3-D8FA-4DB3-9F1B-2C787FE1B002}">
      <text>
        <r>
          <rPr>
            <b/>
            <sz val="9"/>
            <color indexed="81"/>
            <rFont val="Tahoma"/>
            <family val="2"/>
          </rPr>
          <t>Sanatan Ranjan:</t>
        </r>
        <r>
          <rPr>
            <sz val="9"/>
            <color indexed="81"/>
            <rFont val="Tahoma"/>
            <family val="2"/>
          </rPr>
          <t xml:space="preserve">
Semi Anually &amp; it has to be Pay in month June.
</t>
        </r>
      </text>
    </comment>
    <comment ref="D17" authorId="0" shapeId="0" xr:uid="{8CBE701D-0DDB-43BB-941E-F341F2C5831D}">
      <text>
        <r>
          <rPr>
            <b/>
            <sz val="9"/>
            <color indexed="81"/>
            <rFont val="Tahoma"/>
            <family val="2"/>
          </rPr>
          <t>Sanatan Ranjan:</t>
        </r>
        <r>
          <rPr>
            <sz val="9"/>
            <color indexed="81"/>
            <rFont val="Tahoma"/>
            <family val="2"/>
          </rPr>
          <t xml:space="preserve">
Pay in equal installments.</t>
        </r>
      </text>
    </comment>
    <comment ref="J22" authorId="0" shapeId="0" xr:uid="{64E3F2C4-C47A-4B74-829A-65F88590B45C}">
      <text>
        <r>
          <rPr>
            <b/>
            <sz val="9"/>
            <color indexed="81"/>
            <rFont val="Tahoma"/>
            <family val="2"/>
          </rPr>
          <t>Sanatan Ranjan:</t>
        </r>
        <r>
          <rPr>
            <sz val="9"/>
            <color indexed="81"/>
            <rFont val="Tahoma"/>
            <family val="2"/>
          </rPr>
          <t xml:space="preserve">
sales in cash = 20% of current Month sales 
</t>
        </r>
      </text>
    </comment>
    <comment ref="J24" authorId="0" shapeId="0" xr:uid="{95B1FCB6-7186-46E8-97B0-E8622EF31EB2}">
      <text>
        <r>
          <rPr>
            <b/>
            <sz val="9"/>
            <color indexed="81"/>
            <rFont val="Tahoma"/>
            <family val="2"/>
          </rPr>
          <t>Sanatan Ranjan:</t>
        </r>
        <r>
          <rPr>
            <sz val="9"/>
            <color indexed="81"/>
            <rFont val="Tahoma"/>
            <family val="2"/>
          </rPr>
          <t xml:space="preserve">
Collect only 50% amount receivable of previous month after sales</t>
        </r>
      </text>
    </comment>
    <comment ref="K24" authorId="0" shapeId="0" xr:uid="{37F66011-EA58-48E5-BE71-A3E1F07B3B92}">
      <text>
        <r>
          <rPr>
            <b/>
            <sz val="9"/>
            <color indexed="81"/>
            <rFont val="Tahoma"/>
            <family val="2"/>
          </rPr>
          <t>Sanatan Ranjan:</t>
        </r>
        <r>
          <rPr>
            <sz val="9"/>
            <color indexed="81"/>
            <rFont val="Tahoma"/>
            <family val="2"/>
          </rPr>
          <t xml:space="preserve">
Collect 30% amount receivable after sales on 2nd month.</t>
        </r>
      </text>
    </comment>
    <comment ref="L24" authorId="0" shapeId="0" xr:uid="{EE1744A2-D017-4CE3-A73C-0C7BDE688081}">
      <text>
        <r>
          <rPr>
            <b/>
            <sz val="9"/>
            <color indexed="81"/>
            <rFont val="Tahoma"/>
            <family val="2"/>
          </rPr>
          <t>Sanatan Ranjan:</t>
        </r>
        <r>
          <rPr>
            <sz val="9"/>
            <color indexed="81"/>
            <rFont val="Tahoma"/>
            <family val="2"/>
          </rPr>
          <t xml:space="preserve">
Collect 20% amount receivable after sales on 2nd month.
</t>
        </r>
      </text>
    </comment>
    <comment ref="J29" authorId="0" shapeId="0" xr:uid="{3069DEFD-5901-41FB-B062-AA3AABB5BA94}">
      <text>
        <r>
          <rPr>
            <b/>
            <sz val="9"/>
            <color indexed="81"/>
            <rFont val="Tahoma"/>
            <charset val="1"/>
          </rPr>
          <t>Sanatan Ranjan:</t>
        </r>
        <r>
          <rPr>
            <sz val="9"/>
            <color indexed="81"/>
            <rFont val="Tahoma"/>
            <charset val="1"/>
          </rPr>
          <t xml:space="preserve">
buys 60% of the materials required for the next month m the previous month.</t>
        </r>
      </text>
    </comment>
    <comment ref="K29" authorId="0" shapeId="0" xr:uid="{800786AA-17C9-4F7B-8C5C-6A3F1B786A83}">
      <text>
        <r>
          <rPr>
            <b/>
            <sz val="9"/>
            <color indexed="81"/>
            <rFont val="Tahoma"/>
            <charset val="1"/>
          </rPr>
          <t>Sanatan Ranjan:</t>
        </r>
        <r>
          <rPr>
            <sz val="9"/>
            <color indexed="81"/>
            <rFont val="Tahoma"/>
            <charset val="1"/>
          </rPr>
          <t xml:space="preserve">
pays for 60% of purchases in last month</t>
        </r>
      </text>
    </comment>
    <comment ref="L29" authorId="0" shapeId="0" xr:uid="{DD1276F3-6188-4134-A25B-971EAB50D654}">
      <text>
        <r>
          <rPr>
            <b/>
            <sz val="9"/>
            <color indexed="81"/>
            <rFont val="Tahoma"/>
            <charset val="1"/>
          </rPr>
          <t>Sanatan Ranjan:</t>
        </r>
        <r>
          <rPr>
            <sz val="9"/>
            <color indexed="81"/>
            <rFont val="Tahoma"/>
            <charset val="1"/>
          </rPr>
          <t xml:space="preserve">
pays for 20% of purchases of 2nd last month</t>
        </r>
      </text>
    </comment>
    <comment ref="M29" authorId="0" shapeId="0" xr:uid="{8C4B4C81-919A-4F52-8820-F1E1AB2DAEC1}">
      <text>
        <r>
          <rPr>
            <b/>
            <sz val="9"/>
            <color indexed="81"/>
            <rFont val="Tahoma"/>
            <charset val="1"/>
          </rPr>
          <t>Sanatan Ranjan:</t>
        </r>
        <r>
          <rPr>
            <sz val="9"/>
            <color indexed="81"/>
            <rFont val="Tahoma"/>
            <charset val="1"/>
          </rPr>
          <t xml:space="preserve">
pays for 20% of purchases of 3rd last month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Sanatan Ranjan</author>
  </authors>
  <commentList>
    <comment ref="C14" authorId="0" shapeId="0" xr:uid="{03A6E8B4-ADA0-49D4-831F-3FA637BC08A6}">
      <text>
        <r>
          <rPr>
            <b/>
            <sz val="9"/>
            <color indexed="81"/>
            <rFont val="Tahoma"/>
            <family val="2"/>
          </rPr>
          <t>Sanatan Ranjan:</t>
        </r>
        <r>
          <rPr>
            <sz val="9"/>
            <color indexed="81"/>
            <rFont val="Tahoma"/>
            <family val="2"/>
          </rPr>
          <t xml:space="preserve">
50% will be paid in May and the remaining in June</t>
        </r>
      </text>
    </comment>
    <comment ref="C16" authorId="0" shapeId="0" xr:uid="{F592972E-28C2-419D-8FDF-6BD3908E7397}">
      <text>
        <r>
          <rPr>
            <b/>
            <sz val="9"/>
            <color indexed="81"/>
            <rFont val="Tahoma"/>
            <family val="2"/>
          </rPr>
          <t>Sanatan Ranjan:</t>
        </r>
        <r>
          <rPr>
            <sz val="9"/>
            <color indexed="81"/>
            <rFont val="Tahoma"/>
            <family val="2"/>
          </rPr>
          <t xml:space="preserve">
Semi Anually &amp; it has to be Pay in month June.
</t>
        </r>
      </text>
    </comment>
    <comment ref="D17" authorId="0" shapeId="0" xr:uid="{3F462C5B-C4EA-43C7-929D-408464A2E667}">
      <text>
        <r>
          <rPr>
            <b/>
            <sz val="9"/>
            <color indexed="81"/>
            <rFont val="Tahoma"/>
            <family val="2"/>
          </rPr>
          <t>Sanatan Ranjan:</t>
        </r>
        <r>
          <rPr>
            <sz val="9"/>
            <color indexed="81"/>
            <rFont val="Tahoma"/>
            <family val="2"/>
          </rPr>
          <t xml:space="preserve">
Pay in equal installments.</t>
        </r>
      </text>
    </comment>
    <comment ref="J22" authorId="0" shapeId="0" xr:uid="{461BFF1F-5A29-4E7B-B23C-4334D1E76D89}">
      <text>
        <r>
          <rPr>
            <b/>
            <sz val="9"/>
            <color indexed="81"/>
            <rFont val="Tahoma"/>
            <family val="2"/>
          </rPr>
          <t>Sanatan Ranjan:</t>
        </r>
        <r>
          <rPr>
            <sz val="9"/>
            <color indexed="81"/>
            <rFont val="Tahoma"/>
            <family val="2"/>
          </rPr>
          <t xml:space="preserve">
sales in cash = 20% of current Month sales 
</t>
        </r>
      </text>
    </comment>
    <comment ref="J24" authorId="0" shapeId="0" xr:uid="{E8B739F9-5EA6-45DE-A2E4-3A88D0643202}">
      <text>
        <r>
          <rPr>
            <b/>
            <sz val="9"/>
            <color indexed="81"/>
            <rFont val="Tahoma"/>
            <family val="2"/>
          </rPr>
          <t>Sanatan Ranjan:</t>
        </r>
        <r>
          <rPr>
            <sz val="9"/>
            <color indexed="81"/>
            <rFont val="Tahoma"/>
            <family val="2"/>
          </rPr>
          <t xml:space="preserve">
Collect only 50% amount receivable of previous month after sales</t>
        </r>
      </text>
    </comment>
    <comment ref="K24" authorId="0" shapeId="0" xr:uid="{AACAD2CD-E6D3-40C0-9CD6-5D159DE4DA8C}">
      <text>
        <r>
          <rPr>
            <b/>
            <sz val="9"/>
            <color indexed="81"/>
            <rFont val="Tahoma"/>
            <family val="2"/>
          </rPr>
          <t>Sanatan Ranjan:</t>
        </r>
        <r>
          <rPr>
            <sz val="9"/>
            <color indexed="81"/>
            <rFont val="Tahoma"/>
            <family val="2"/>
          </rPr>
          <t xml:space="preserve">
Collect 30% amount receivable after sales on 2nd month.</t>
        </r>
      </text>
    </comment>
    <comment ref="L24" authorId="0" shapeId="0" xr:uid="{9E1EDB60-7315-407A-9771-F33EABBBA3CE}">
      <text>
        <r>
          <rPr>
            <b/>
            <sz val="9"/>
            <color indexed="81"/>
            <rFont val="Tahoma"/>
            <family val="2"/>
          </rPr>
          <t>Sanatan Ranjan:</t>
        </r>
        <r>
          <rPr>
            <sz val="9"/>
            <color indexed="81"/>
            <rFont val="Tahoma"/>
            <family val="2"/>
          </rPr>
          <t xml:space="preserve">
Collect 20% amount receivable after sales on 2nd month.
</t>
        </r>
      </text>
    </comment>
    <comment ref="J29" authorId="0" shapeId="0" xr:uid="{071738A6-6B7F-452B-9EAA-28F8CD321F33}">
      <text>
        <r>
          <rPr>
            <b/>
            <sz val="9"/>
            <color indexed="81"/>
            <rFont val="Tahoma"/>
            <charset val="1"/>
          </rPr>
          <t>Sanatan Ranjan:</t>
        </r>
        <r>
          <rPr>
            <sz val="9"/>
            <color indexed="81"/>
            <rFont val="Tahoma"/>
            <charset val="1"/>
          </rPr>
          <t xml:space="preserve">
buys 60% of the materials required for the next month m the previous month.</t>
        </r>
      </text>
    </comment>
    <comment ref="K29" authorId="0" shapeId="0" xr:uid="{091006E4-6A53-4107-9BFC-8065F18DED7A}">
      <text>
        <r>
          <rPr>
            <b/>
            <sz val="9"/>
            <color indexed="81"/>
            <rFont val="Tahoma"/>
            <charset val="1"/>
          </rPr>
          <t>Sanatan Ranjan:</t>
        </r>
        <r>
          <rPr>
            <sz val="9"/>
            <color indexed="81"/>
            <rFont val="Tahoma"/>
            <charset val="1"/>
          </rPr>
          <t xml:space="preserve">
pays for 60% of purchases in last month</t>
        </r>
      </text>
    </comment>
    <comment ref="L29" authorId="0" shapeId="0" xr:uid="{E133C261-FAF9-4F72-8041-BEEC2105BA1C}">
      <text>
        <r>
          <rPr>
            <b/>
            <sz val="9"/>
            <color indexed="81"/>
            <rFont val="Tahoma"/>
            <charset val="1"/>
          </rPr>
          <t>Sanatan Ranjan:</t>
        </r>
        <r>
          <rPr>
            <sz val="9"/>
            <color indexed="81"/>
            <rFont val="Tahoma"/>
            <charset val="1"/>
          </rPr>
          <t xml:space="preserve">
pays for 20% of purchases of 2nd last month</t>
        </r>
      </text>
    </comment>
    <comment ref="M29" authorId="0" shapeId="0" xr:uid="{BC9B85B4-9834-4FF9-B96E-B960E50A2000}">
      <text>
        <r>
          <rPr>
            <b/>
            <sz val="9"/>
            <color indexed="81"/>
            <rFont val="Tahoma"/>
            <charset val="1"/>
          </rPr>
          <t>Sanatan Ranjan:</t>
        </r>
        <r>
          <rPr>
            <sz val="9"/>
            <color indexed="81"/>
            <rFont val="Tahoma"/>
            <charset val="1"/>
          </rPr>
          <t xml:space="preserve">
pays for 20% of purchases of 3rd last month</t>
        </r>
      </text>
    </comment>
  </commentList>
</comments>
</file>

<file path=xl/sharedStrings.xml><?xml version="1.0" encoding="utf-8"?>
<sst xmlns="http://schemas.openxmlformats.org/spreadsheetml/2006/main" count="192" uniqueCount="58">
  <si>
    <t>Cash Inflow</t>
  </si>
  <si>
    <t>April</t>
  </si>
  <si>
    <t>May</t>
  </si>
  <si>
    <t>June</t>
  </si>
  <si>
    <t>July</t>
  </si>
  <si>
    <t>August</t>
  </si>
  <si>
    <t>September</t>
  </si>
  <si>
    <t>Cash Sales</t>
  </si>
  <si>
    <t>Total Cash Inflow</t>
  </si>
  <si>
    <t>Cash Outflow</t>
  </si>
  <si>
    <t>Material Purchases</t>
  </si>
  <si>
    <t>Payment for material purchases</t>
  </si>
  <si>
    <t>Wages &amp; Salaries</t>
  </si>
  <si>
    <t>Variable Esp</t>
  </si>
  <si>
    <t>Fixed Exp</t>
  </si>
  <si>
    <t>Power &amp; Fuel</t>
  </si>
  <si>
    <t>Depriciation</t>
  </si>
  <si>
    <t>Capital Exp</t>
  </si>
  <si>
    <t>Interest Payment</t>
  </si>
  <si>
    <t>Tax Payment</t>
  </si>
  <si>
    <t>Toal Cash Outflow</t>
  </si>
  <si>
    <t>NET CASH FLOW</t>
  </si>
  <si>
    <t>Opening Balance</t>
  </si>
  <si>
    <t>Closing Balance</t>
  </si>
  <si>
    <t>Payal Plastics Company</t>
  </si>
  <si>
    <t>Actual &amp; Forecast sales (In Lakh)</t>
  </si>
  <si>
    <t>Rs (In Lakh)</t>
  </si>
  <si>
    <t>Jan</t>
  </si>
  <si>
    <t>Feb</t>
  </si>
  <si>
    <t>March</t>
  </si>
  <si>
    <t>Aug</t>
  </si>
  <si>
    <t>Sept</t>
  </si>
  <si>
    <t>Oct</t>
  </si>
  <si>
    <t>Month (Actual)</t>
  </si>
  <si>
    <t>Credit Sales</t>
  </si>
  <si>
    <t>Credit Sales collection</t>
  </si>
  <si>
    <t>Avg Raw Material comsumption</t>
  </si>
  <si>
    <t>Wages &amp;  Salaries</t>
  </si>
  <si>
    <t>Depriciations</t>
  </si>
  <si>
    <t>Capitral Expenditure</t>
  </si>
  <si>
    <t>Borrowing</t>
  </si>
  <si>
    <t>Interst on borrowing</t>
  </si>
  <si>
    <t>Tax Due (April)</t>
  </si>
  <si>
    <t>Tax Liability(Mar/June/Sept/Dec)</t>
  </si>
  <si>
    <t>Actual &amp; Forecast Sales (In Lakh)</t>
  </si>
  <si>
    <t>Decreased Sales Forecast (BY 10%)</t>
  </si>
  <si>
    <r>
      <t>Increased Sales Forecast (</t>
    </r>
    <r>
      <rPr>
        <b/>
        <sz val="11"/>
        <color theme="1"/>
        <rFont val="Calibri"/>
        <family val="2"/>
        <scheme val="minor"/>
      </rPr>
      <t>BY 10%)</t>
    </r>
  </si>
  <si>
    <t xml:space="preserve">SALES INCREASED </t>
  </si>
  <si>
    <t>SALES INC BY 10 %</t>
  </si>
  <si>
    <t>SALES DEC BY 10%</t>
  </si>
  <si>
    <t>SALES DECREAASED</t>
  </si>
  <si>
    <t xml:space="preserve"> </t>
  </si>
  <si>
    <t>EXPLANATIONS:-</t>
  </si>
  <si>
    <t>Here the ending cash balance decrreased gradually and goes to negative after may, we can  easily observe, after may there is slight deficit in the ending cash balnce but after june the conditon is very bad. I think there is a severe liquidity isssue which required immediate corrective action like reducing expenses or arranging short term financing resources.</t>
  </si>
  <si>
    <t>Large payments for raw materials, wages, and other expenses contribute to the cash flow problems. Additionally, capital expenditures and tax payments further strain the cash position. PPC must consider strategies such as negotiating better payment terms with suppliers, improving collection processes, or securing short-term financing to cover cash deficits.</t>
  </si>
  <si>
    <t>IMPLICATIONS:-</t>
  </si>
  <si>
    <t xml:space="preserve"> While increased sales improve cash inflows, but we can still observe some negative cash flow in May and July which lead to deficit in closing balance of july and  after july there is no deficit and have positive ending balance.</t>
  </si>
  <si>
    <t>Due to lower sales I can observe the cash flow problem from the very first month after April, leading to even larger deficits. PPC would face a more severe liquidity crisis.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</si>
</sst>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b/>
      <u/>
      <sz val="16"/>
      <color theme="4" tint="-0.249977111117893"/>
      <name val="Calibri"/>
      <family val="2"/>
      <scheme val="minor"/>
    </font>
    <font>
      <sz val="11"/>
      <color theme="4" tint="-0.24997711111789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92D050"/>
        <bgColor indexed="64"/>
      </patternFill>
    </fill>
    <fill>
      <patternFill patternType="solid">
        <fgColor theme="7"/>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7"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indexed="64"/>
      </right>
      <top/>
      <bottom/>
      <diagonal/>
    </border>
    <border>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rgb="FF00B0F0"/>
      </right>
      <top/>
      <bottom/>
      <diagonal/>
    </border>
    <border>
      <left style="thin">
        <color rgb="FF00B0F0"/>
      </left>
      <right style="thin">
        <color rgb="FF00B0F0"/>
      </right>
      <top style="thin">
        <color rgb="FF00B0F0"/>
      </top>
      <bottom style="thin">
        <color rgb="FF00B0F0"/>
      </bottom>
      <diagonal/>
    </border>
    <border>
      <left style="thin">
        <color rgb="FFFF0000"/>
      </left>
      <right style="thin">
        <color rgb="FFFF0000"/>
      </right>
      <top style="thin">
        <color rgb="FFFF0000"/>
      </top>
      <bottom/>
      <diagonal/>
    </border>
    <border>
      <left style="thin">
        <color rgb="FFFF0000"/>
      </left>
      <right style="thin">
        <color rgb="FFFF0000"/>
      </right>
      <top/>
      <bottom/>
      <diagonal/>
    </border>
    <border>
      <left style="thin">
        <color rgb="FF00B0F0"/>
      </left>
      <right/>
      <top style="thin">
        <color rgb="FF00B0F0"/>
      </top>
      <bottom style="thin">
        <color rgb="FF00B0F0"/>
      </bottom>
      <diagonal/>
    </border>
    <border>
      <left style="thin">
        <color rgb="FFFF0000"/>
      </left>
      <right/>
      <top/>
      <bottom/>
      <diagonal/>
    </border>
    <border>
      <left style="medium">
        <color indexed="64"/>
      </left>
      <right/>
      <top style="medium">
        <color indexed="64"/>
      </top>
      <bottom style="thin">
        <color rgb="FF00B0F0"/>
      </bottom>
      <diagonal/>
    </border>
    <border>
      <left/>
      <right/>
      <top style="medium">
        <color indexed="64"/>
      </top>
      <bottom style="thin">
        <color rgb="FF00B0F0"/>
      </bottom>
      <diagonal/>
    </border>
    <border>
      <left/>
      <right style="medium">
        <color indexed="64"/>
      </right>
      <top style="medium">
        <color indexed="64"/>
      </top>
      <bottom style="thin">
        <color rgb="FF00B0F0"/>
      </bottom>
      <diagonal/>
    </border>
    <border>
      <left style="medium">
        <color indexed="64"/>
      </left>
      <right style="thin">
        <color rgb="FF00B0F0"/>
      </right>
      <top style="thin">
        <color rgb="FF00B0F0"/>
      </top>
      <bottom style="thin">
        <color rgb="FF00B0F0"/>
      </bottom>
      <diagonal/>
    </border>
    <border>
      <left style="thin">
        <color rgb="FF00B0F0"/>
      </left>
      <right style="medium">
        <color indexed="64"/>
      </right>
      <top style="thin">
        <color rgb="FF00B0F0"/>
      </top>
      <bottom style="thin">
        <color rgb="FF00B0F0"/>
      </bottom>
      <diagonal/>
    </border>
    <border>
      <left style="medium">
        <color indexed="64"/>
      </left>
      <right style="thin">
        <color rgb="FF00B0F0"/>
      </right>
      <top style="thin">
        <color rgb="FF00B0F0"/>
      </top>
      <bottom style="medium">
        <color indexed="64"/>
      </bottom>
      <diagonal/>
    </border>
    <border>
      <left style="thin">
        <color rgb="FF00B0F0"/>
      </left>
      <right style="thin">
        <color rgb="FF00B0F0"/>
      </right>
      <top style="thin">
        <color rgb="FF00B0F0"/>
      </top>
      <bottom style="medium">
        <color indexed="64"/>
      </bottom>
      <diagonal/>
    </border>
    <border>
      <left style="thin">
        <color rgb="FF00B0F0"/>
      </left>
      <right style="medium">
        <color indexed="64"/>
      </right>
      <top style="thin">
        <color rgb="FF00B0F0"/>
      </top>
      <bottom style="medium">
        <color indexed="64"/>
      </bottom>
      <diagonal/>
    </border>
    <border>
      <left style="medium">
        <color indexed="64"/>
      </left>
      <right style="thin">
        <color rgb="FFFF0000"/>
      </right>
      <top style="medium">
        <color indexed="64"/>
      </top>
      <bottom/>
      <diagonal/>
    </border>
    <border>
      <left style="thin">
        <color rgb="FFFF0000"/>
      </left>
      <right style="thin">
        <color rgb="FFFF0000"/>
      </right>
      <top style="medium">
        <color indexed="64"/>
      </top>
      <bottom/>
      <diagonal/>
    </border>
    <border>
      <left style="thin">
        <color rgb="FFFF0000"/>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FF0000"/>
      </right>
      <top style="medium">
        <color indexed="64"/>
      </top>
      <bottom style="thin">
        <color rgb="FFFF0000"/>
      </bottom>
      <diagonal/>
    </border>
    <border>
      <left/>
      <right style="medium">
        <color indexed="64"/>
      </right>
      <top style="medium">
        <color indexed="64"/>
      </top>
      <bottom style="thin">
        <color rgb="FFFF0000"/>
      </bottom>
      <diagonal/>
    </border>
    <border>
      <left style="medium">
        <color indexed="64"/>
      </left>
      <right style="thin">
        <color rgb="FFFF0000"/>
      </right>
      <top style="thin">
        <color rgb="FFFF0000"/>
      </top>
      <bottom style="thin">
        <color rgb="FFFF0000"/>
      </bottom>
      <diagonal/>
    </border>
    <border>
      <left/>
      <right style="medium">
        <color indexed="64"/>
      </right>
      <top style="thin">
        <color rgb="FFFF0000"/>
      </top>
      <bottom style="thin">
        <color rgb="FFFF0000"/>
      </bottom>
      <diagonal/>
    </border>
    <border>
      <left/>
      <right style="medium">
        <color indexed="64"/>
      </right>
      <top/>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bottom style="medium">
        <color indexed="64"/>
      </bottom>
      <diagonal/>
    </border>
    <border>
      <left style="thin">
        <color rgb="FFFF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FF0000"/>
      </right>
      <top/>
      <bottom/>
      <diagonal/>
    </border>
    <border>
      <left style="thin">
        <color rgb="FFFF0000"/>
      </left>
      <right style="medium">
        <color indexed="64"/>
      </right>
      <top/>
      <bottom/>
      <diagonal/>
    </border>
  </borders>
  <cellStyleXfs count="2">
    <xf numFmtId="0" fontId="0" fillId="0" borderId="0"/>
    <xf numFmtId="44" fontId="1" fillId="0" borderId="0" applyFont="0" applyFill="0" applyBorder="0" applyAlignment="0" applyProtection="0"/>
  </cellStyleXfs>
  <cellXfs count="113">
    <xf numFmtId="0" fontId="0" fillId="0" borderId="0" xfId="0"/>
    <xf numFmtId="0" fontId="2" fillId="0" borderId="0" xfId="0" applyFont="1"/>
    <xf numFmtId="0" fontId="0" fillId="0" borderId="1" xfId="0" applyBorder="1"/>
    <xf numFmtId="0" fontId="2" fillId="2" borderId="1" xfId="0" applyFont="1" applyFill="1" applyBorder="1"/>
    <xf numFmtId="0" fontId="0" fillId="2" borderId="1" xfId="0" applyFill="1" applyBorder="1"/>
    <xf numFmtId="0" fontId="2" fillId="3" borderId="0" xfId="0" applyFont="1" applyFill="1"/>
    <xf numFmtId="0" fontId="0" fillId="4" borderId="1" xfId="0" applyFill="1" applyBorder="1"/>
    <xf numFmtId="0" fontId="2" fillId="5" borderId="1" xfId="0" applyFont="1" applyFill="1" applyBorder="1"/>
    <xf numFmtId="0" fontId="0" fillId="5" borderId="1" xfId="0" applyFill="1" applyBorder="1"/>
    <xf numFmtId="9" fontId="0" fillId="0" borderId="0" xfId="0" applyNumberFormat="1"/>
    <xf numFmtId="9" fontId="0" fillId="7" borderId="0" xfId="0" applyNumberFormat="1" applyFill="1"/>
    <xf numFmtId="9" fontId="0" fillId="8" borderId="3" xfId="0" applyNumberFormat="1" applyFill="1" applyBorder="1"/>
    <xf numFmtId="0" fontId="0" fillId="8" borderId="2" xfId="0" applyFill="1" applyBorder="1"/>
    <xf numFmtId="9" fontId="0" fillId="0" borderId="5" xfId="0" applyNumberFormat="1" applyBorder="1"/>
    <xf numFmtId="0" fontId="0" fillId="0" borderId="2" xfId="0" applyBorder="1"/>
    <xf numFmtId="164" fontId="0" fillId="0" borderId="0" xfId="0" applyNumberFormat="1"/>
    <xf numFmtId="164" fontId="0" fillId="0" borderId="1" xfId="0" applyNumberFormat="1" applyBorder="1"/>
    <xf numFmtId="164" fontId="0" fillId="5" borderId="1" xfId="0" applyNumberFormat="1" applyFill="1" applyBorder="1"/>
    <xf numFmtId="44" fontId="0" fillId="0" borderId="1" xfId="1" applyFont="1" applyBorder="1"/>
    <xf numFmtId="44" fontId="0" fillId="2" borderId="1" xfId="1" applyFont="1" applyFill="1" applyBorder="1"/>
    <xf numFmtId="44" fontId="0" fillId="0" borderId="5" xfId="1" applyFont="1" applyBorder="1"/>
    <xf numFmtId="44" fontId="0" fillId="8" borderId="5" xfId="1" applyFont="1" applyFill="1" applyBorder="1"/>
    <xf numFmtId="44" fontId="0" fillId="4" borderId="0" xfId="1" applyFont="1" applyFill="1"/>
    <xf numFmtId="44" fontId="0" fillId="0" borderId="2" xfId="1" applyFont="1" applyBorder="1"/>
    <xf numFmtId="0" fontId="0" fillId="0" borderId="6" xfId="0" applyBorder="1"/>
    <xf numFmtId="0" fontId="0" fillId="0" borderId="7" xfId="0" applyBorder="1"/>
    <xf numFmtId="44" fontId="0" fillId="0" borderId="7" xfId="1" applyFont="1" applyBorder="1"/>
    <xf numFmtId="44" fontId="0" fillId="0" borderId="10" xfId="1" applyFont="1" applyBorder="1"/>
    <xf numFmtId="164" fontId="0" fillId="3" borderId="0" xfId="0" applyNumberFormat="1" applyFill="1"/>
    <xf numFmtId="164" fontId="0" fillId="4" borderId="1" xfId="0" applyNumberFormat="1" applyFill="1" applyBorder="1"/>
    <xf numFmtId="0" fontId="0" fillId="0" borderId="9" xfId="0" applyBorder="1"/>
    <xf numFmtId="44" fontId="0" fillId="0" borderId="11" xfId="1" applyFont="1" applyFill="1" applyBorder="1"/>
    <xf numFmtId="44" fontId="0" fillId="4" borderId="1" xfId="0" applyNumberFormat="1" applyFill="1" applyBorder="1"/>
    <xf numFmtId="0" fontId="0" fillId="0" borderId="0" xfId="0" applyAlignment="1">
      <alignment wrapText="1"/>
    </xf>
    <xf numFmtId="0" fontId="0" fillId="0" borderId="0" xfId="0" applyAlignment="1">
      <alignment horizontal="center" wrapText="1"/>
    </xf>
    <xf numFmtId="0" fontId="0" fillId="0" borderId="15" xfId="0" applyBorder="1"/>
    <xf numFmtId="0" fontId="0" fillId="0" borderId="16" xfId="0" applyBorder="1"/>
    <xf numFmtId="0" fontId="0" fillId="0" borderId="17" xfId="0" applyBorder="1"/>
    <xf numFmtId="44" fontId="0" fillId="0" borderId="18" xfId="1" applyFont="1" applyBorder="1"/>
    <xf numFmtId="44" fontId="0" fillId="0" borderId="19" xfId="1" applyFont="1" applyBorder="1"/>
    <xf numFmtId="44" fontId="0" fillId="0" borderId="16" xfId="1" applyFont="1" applyBorder="1"/>
    <xf numFmtId="0" fontId="2" fillId="2" borderId="23" xfId="0" applyFont="1" applyFill="1" applyBorder="1"/>
    <xf numFmtId="0" fontId="0" fillId="2" borderId="24" xfId="0" applyFill="1" applyBorder="1"/>
    <xf numFmtId="0" fontId="0" fillId="2" borderId="25" xfId="0" applyFill="1" applyBorder="1"/>
    <xf numFmtId="0" fontId="0" fillId="0" borderId="26" xfId="0" applyBorder="1"/>
    <xf numFmtId="44" fontId="0" fillId="0" borderId="27" xfId="1" applyFont="1" applyBorder="1"/>
    <xf numFmtId="0" fontId="2" fillId="2" borderId="28" xfId="0" applyFont="1" applyFill="1" applyBorder="1"/>
    <xf numFmtId="44" fontId="0" fillId="2" borderId="29" xfId="1" applyFont="1" applyFill="1" applyBorder="1"/>
    <xf numFmtId="44" fontId="0" fillId="2" borderId="30" xfId="1" applyFont="1" applyFill="1" applyBorder="1"/>
    <xf numFmtId="0" fontId="2" fillId="5" borderId="23" xfId="0" applyFont="1" applyFill="1" applyBorder="1"/>
    <xf numFmtId="0" fontId="0" fillId="5" borderId="24" xfId="0" applyFill="1" applyBorder="1"/>
    <xf numFmtId="0" fontId="0" fillId="5" borderId="25" xfId="0" applyFill="1" applyBorder="1"/>
    <xf numFmtId="164" fontId="0" fillId="0" borderId="27" xfId="0" applyNumberFormat="1" applyBorder="1"/>
    <xf numFmtId="0" fontId="2" fillId="5" borderId="28" xfId="0" applyFont="1" applyFill="1" applyBorder="1"/>
    <xf numFmtId="164" fontId="0" fillId="5" borderId="29" xfId="0" applyNumberFormat="1" applyFill="1" applyBorder="1"/>
    <xf numFmtId="164" fontId="0" fillId="5" borderId="30" xfId="0" applyNumberFormat="1" applyFill="1" applyBorder="1"/>
    <xf numFmtId="0" fontId="0" fillId="4" borderId="23" xfId="0" applyFill="1" applyBorder="1"/>
    <xf numFmtId="44" fontId="0" fillId="4" borderId="24" xfId="0" applyNumberFormat="1" applyFill="1" applyBorder="1"/>
    <xf numFmtId="164" fontId="0" fillId="4" borderId="24" xfId="0" applyNumberFormat="1" applyFill="1" applyBorder="1"/>
    <xf numFmtId="164" fontId="0" fillId="4" borderId="25" xfId="0" applyNumberFormat="1" applyFill="1" applyBorder="1"/>
    <xf numFmtId="0" fontId="0" fillId="4" borderId="28" xfId="0" applyFill="1" applyBorder="1"/>
    <xf numFmtId="164" fontId="0" fillId="4" borderId="29" xfId="0" applyNumberFormat="1" applyFill="1" applyBorder="1"/>
    <xf numFmtId="164" fontId="0" fillId="4" borderId="30" xfId="0" applyNumberFormat="1" applyFill="1" applyBorder="1"/>
    <xf numFmtId="0" fontId="0" fillId="0" borderId="31" xfId="0" applyBorder="1"/>
    <xf numFmtId="9" fontId="0" fillId="0" borderId="32" xfId="0" applyNumberFormat="1" applyBorder="1"/>
    <xf numFmtId="0" fontId="0" fillId="0" borderId="33" xfId="0" applyBorder="1"/>
    <xf numFmtId="44" fontId="0" fillId="0" borderId="34" xfId="1" applyFont="1" applyBorder="1"/>
    <xf numFmtId="0" fontId="0" fillId="8" borderId="33" xfId="0" applyFill="1" applyBorder="1"/>
    <xf numFmtId="44" fontId="0" fillId="8" borderId="34" xfId="1" applyFont="1" applyFill="1" applyBorder="1"/>
    <xf numFmtId="9" fontId="0" fillId="8" borderId="35" xfId="0" applyNumberFormat="1" applyFill="1" applyBorder="1"/>
    <xf numFmtId="44" fontId="0" fillId="0" borderId="36" xfId="1" applyFont="1" applyBorder="1"/>
    <xf numFmtId="0" fontId="0" fillId="0" borderId="37" xfId="0" applyBorder="1"/>
    <xf numFmtId="44" fontId="0" fillId="0" borderId="38" xfId="1" applyFont="1" applyFill="1" applyBorder="1"/>
    <xf numFmtId="0" fontId="2" fillId="4" borderId="39" xfId="0" applyFont="1" applyFill="1" applyBorder="1"/>
    <xf numFmtId="9" fontId="2" fillId="4" borderId="40" xfId="0" applyNumberFormat="1" applyFont="1" applyFill="1" applyBorder="1"/>
    <xf numFmtId="0" fontId="2" fillId="4" borderId="0" xfId="0" applyFont="1" applyFill="1"/>
    <xf numFmtId="9" fontId="2" fillId="4" borderId="0" xfId="0" applyNumberFormat="1" applyFont="1" applyFill="1"/>
    <xf numFmtId="0" fontId="2" fillId="3" borderId="41" xfId="0" applyFont="1" applyFill="1" applyBorder="1"/>
    <xf numFmtId="164" fontId="0" fillId="3" borderId="42" xfId="0" applyNumberFormat="1" applyFill="1" applyBorder="1"/>
    <xf numFmtId="164" fontId="0" fillId="3" borderId="43" xfId="0" applyNumberFormat="1" applyFill="1" applyBorder="1"/>
    <xf numFmtId="0" fontId="2" fillId="0" borderId="44" xfId="0" applyFont="1" applyBorder="1"/>
    <xf numFmtId="0" fontId="0" fillId="0" borderId="45" xfId="0" applyBorder="1"/>
    <xf numFmtId="0" fontId="0" fillId="0" borderId="46" xfId="0" applyBorder="1"/>
    <xf numFmtId="0" fontId="0" fillId="0" borderId="47" xfId="0" applyBorder="1"/>
    <xf numFmtId="0" fontId="0" fillId="0" borderId="35" xfId="0" applyBorder="1"/>
    <xf numFmtId="0" fontId="0" fillId="0" borderId="48" xfId="0" applyBorder="1"/>
    <xf numFmtId="0" fontId="0" fillId="0" borderId="49" xfId="0" applyBorder="1"/>
    <xf numFmtId="0" fontId="0" fillId="0" borderId="50" xfId="0" applyBorder="1"/>
    <xf numFmtId="0" fontId="0" fillId="0" borderId="51" xfId="0" applyBorder="1"/>
    <xf numFmtId="44" fontId="0" fillId="0" borderId="52" xfId="1" applyFont="1" applyFill="1" applyBorder="1"/>
    <xf numFmtId="0" fontId="0" fillId="0" borderId="44" xfId="0" applyBorder="1"/>
    <xf numFmtId="0" fontId="2" fillId="0" borderId="45" xfId="0" applyFont="1" applyBorder="1"/>
    <xf numFmtId="0" fontId="2" fillId="0" borderId="46" xfId="0" applyFont="1" applyBorder="1"/>
    <xf numFmtId="0" fontId="3" fillId="0" borderId="0" xfId="0" applyFont="1" applyAlignment="1">
      <alignment horizontal="center" wrapText="1"/>
    </xf>
    <xf numFmtId="0" fontId="4" fillId="0" borderId="0" xfId="0" applyFont="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2" fillId="0" borderId="47" xfId="0" applyFont="1" applyBorder="1" applyAlignment="1">
      <alignment horizontal="center" wrapText="1"/>
    </xf>
    <xf numFmtId="0" fontId="2" fillId="0" borderId="0" xfId="0" applyFont="1" applyAlignment="1">
      <alignment horizontal="center" wrapText="1"/>
    </xf>
    <xf numFmtId="0" fontId="2" fillId="0" borderId="35" xfId="0" applyFont="1" applyBorder="1" applyAlignment="1">
      <alignment horizontal="center" wrapText="1"/>
    </xf>
    <xf numFmtId="0" fontId="0" fillId="0" borderId="0" xfId="0" applyAlignment="1">
      <alignment horizontal="center" wrapText="1"/>
    </xf>
    <xf numFmtId="0" fontId="0" fillId="0" borderId="35" xfId="0" applyBorder="1" applyAlignment="1">
      <alignment horizontal="center" wrapText="1"/>
    </xf>
    <xf numFmtId="0" fontId="0" fillId="0" borderId="47" xfId="0" applyBorder="1" applyAlignment="1">
      <alignment horizontal="center" wrapText="1"/>
    </xf>
    <xf numFmtId="0" fontId="0" fillId="6" borderId="20" xfId="0" applyFill="1" applyBorder="1" applyAlignment="1">
      <alignment horizontal="center" wrapText="1"/>
    </xf>
    <xf numFmtId="0" fontId="0" fillId="6" borderId="21" xfId="0" applyFill="1" applyBorder="1" applyAlignment="1">
      <alignment horizontal="center" wrapText="1"/>
    </xf>
    <xf numFmtId="0" fontId="0" fillId="6" borderId="22" xfId="0" applyFill="1" applyBorder="1" applyAlignment="1">
      <alignment horizontal="center" wrapText="1"/>
    </xf>
    <xf numFmtId="0" fontId="0" fillId="4" borderId="12" xfId="0" applyFill="1" applyBorder="1" applyAlignment="1">
      <alignment horizont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0" fontId="2" fillId="4" borderId="0" xfId="0" applyFont="1" applyFill="1" applyAlignment="1">
      <alignment horizontal="center"/>
    </xf>
    <xf numFmtId="0" fontId="0" fillId="4" borderId="0" xfId="0" applyFill="1" applyAlignment="1">
      <alignment horizontal="center"/>
    </xf>
    <xf numFmtId="0" fontId="2" fillId="4" borderId="0" xfId="0" applyFont="1" applyFill="1" applyAlignment="1">
      <alignment horizontal="center" wrapText="1"/>
    </xf>
    <xf numFmtId="0" fontId="0" fillId="4" borderId="0" xfId="0" applyFill="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4AA3-2A0F-4760-8B94-D380F29AC16E}">
  <dimension ref="B1:T56"/>
  <sheetViews>
    <sheetView showGridLines="0" topLeftCell="A23" zoomScaleNormal="100" workbookViewId="0">
      <selection activeCell="C60" sqref="C60"/>
    </sheetView>
  </sheetViews>
  <sheetFormatPr defaultRowHeight="14.4" x14ac:dyDescent="0.3"/>
  <cols>
    <col min="1" max="1" width="13.21875" bestFit="1" customWidth="1"/>
    <col min="2" max="2" width="28.33203125" bestFit="1" customWidth="1"/>
    <col min="3" max="3" width="8.88671875" customWidth="1"/>
    <col min="4" max="7" width="9.88671875" bestFit="1" customWidth="1"/>
    <col min="8" max="8" width="10.33203125" bestFit="1" customWidth="1"/>
    <col min="9" max="9" width="16.88671875" customWidth="1"/>
    <col min="10" max="10" width="15.44140625" bestFit="1" customWidth="1"/>
    <col min="11" max="20" width="8.88671875" bestFit="1" customWidth="1"/>
  </cols>
  <sheetData>
    <row r="1" spans="2:20" x14ac:dyDescent="0.3">
      <c r="B1" s="93" t="s">
        <v>24</v>
      </c>
      <c r="C1" s="94"/>
      <c r="D1" s="94"/>
      <c r="E1" s="94"/>
    </row>
    <row r="2" spans="2:20" x14ac:dyDescent="0.3">
      <c r="B2" s="94"/>
      <c r="C2" s="94"/>
      <c r="D2" s="94"/>
      <c r="E2" s="94"/>
    </row>
    <row r="3" spans="2:20" ht="14.4" customHeight="1" x14ac:dyDescent="0.3">
      <c r="I3" s="24"/>
      <c r="J3" s="95" t="s">
        <v>25</v>
      </c>
      <c r="K3" s="96"/>
      <c r="L3" s="96"/>
      <c r="M3" s="96"/>
      <c r="N3" s="96"/>
      <c r="O3" s="96"/>
      <c r="P3" s="96"/>
      <c r="Q3" s="96"/>
      <c r="R3" s="96"/>
      <c r="S3" s="96"/>
      <c r="T3" s="96"/>
    </row>
    <row r="4" spans="2:20" x14ac:dyDescent="0.3">
      <c r="I4" s="24"/>
      <c r="J4" s="25" t="s">
        <v>33</v>
      </c>
      <c r="K4" s="25" t="s">
        <v>27</v>
      </c>
      <c r="L4" s="25" t="s">
        <v>28</v>
      </c>
      <c r="M4" s="25" t="s">
        <v>29</v>
      </c>
      <c r="N4" s="25" t="s">
        <v>1</v>
      </c>
      <c r="O4" s="25" t="s">
        <v>2</v>
      </c>
      <c r="P4" s="25" t="s">
        <v>3</v>
      </c>
      <c r="Q4" s="25" t="s">
        <v>4</v>
      </c>
      <c r="R4" s="25" t="s">
        <v>30</v>
      </c>
      <c r="S4" s="25" t="s">
        <v>31</v>
      </c>
      <c r="T4" s="25" t="s">
        <v>32</v>
      </c>
    </row>
    <row r="5" spans="2:20" x14ac:dyDescent="0.3">
      <c r="I5" s="24"/>
      <c r="J5" s="25" t="s">
        <v>26</v>
      </c>
      <c r="K5" s="26">
        <v>240</v>
      </c>
      <c r="L5" s="26">
        <v>280</v>
      </c>
      <c r="M5" s="26">
        <v>320</v>
      </c>
      <c r="N5" s="26">
        <v>260</v>
      </c>
      <c r="O5" s="26">
        <v>210</v>
      </c>
      <c r="P5" s="26">
        <v>160</v>
      </c>
      <c r="Q5" s="26">
        <v>240</v>
      </c>
      <c r="R5" s="26">
        <v>200</v>
      </c>
      <c r="S5" s="26">
        <v>160</v>
      </c>
      <c r="T5" s="26">
        <v>200</v>
      </c>
    </row>
    <row r="6" spans="2:20" x14ac:dyDescent="0.3">
      <c r="I6" s="24"/>
      <c r="J6" s="25" t="s">
        <v>34</v>
      </c>
      <c r="K6" s="26">
        <f>K5*(1-$J$22)</f>
        <v>192</v>
      </c>
      <c r="L6" s="26">
        <f t="shared" ref="L6:M6" si="0">L5*(1-$J$22)</f>
        <v>224</v>
      </c>
      <c r="M6" s="26">
        <f t="shared" si="0"/>
        <v>256</v>
      </c>
      <c r="N6" s="26">
        <f>N5-C22</f>
        <v>208</v>
      </c>
      <c r="O6" s="26">
        <f t="shared" ref="O6:S6" si="1">O5-D22</f>
        <v>168</v>
      </c>
      <c r="P6" s="26">
        <f t="shared" si="1"/>
        <v>128</v>
      </c>
      <c r="Q6" s="26">
        <f t="shared" si="1"/>
        <v>192</v>
      </c>
      <c r="R6" s="26">
        <f t="shared" si="1"/>
        <v>160</v>
      </c>
      <c r="S6" s="26">
        <f t="shared" si="1"/>
        <v>128</v>
      </c>
      <c r="T6" s="26"/>
    </row>
    <row r="7" spans="2:20" x14ac:dyDescent="0.3">
      <c r="I7" s="24"/>
      <c r="J7" s="25"/>
      <c r="K7" s="26"/>
      <c r="L7" s="26"/>
      <c r="M7" s="26"/>
      <c r="N7" s="26"/>
      <c r="O7" s="26"/>
      <c r="P7" s="26"/>
      <c r="Q7" s="26"/>
      <c r="R7" s="26"/>
      <c r="S7" s="26"/>
      <c r="T7" s="26"/>
    </row>
    <row r="8" spans="2:20" x14ac:dyDescent="0.3">
      <c r="I8" s="24"/>
      <c r="J8" s="25" t="s">
        <v>37</v>
      </c>
      <c r="K8" s="26"/>
      <c r="L8" s="26"/>
      <c r="M8" s="27"/>
      <c r="N8" s="26">
        <v>42</v>
      </c>
      <c r="O8" s="26">
        <v>39</v>
      </c>
      <c r="P8" s="26">
        <v>32</v>
      </c>
      <c r="Q8" s="26">
        <v>40</v>
      </c>
      <c r="R8" s="26">
        <v>32</v>
      </c>
      <c r="S8" s="26">
        <v>28</v>
      </c>
      <c r="T8" s="26"/>
    </row>
    <row r="9" spans="2:20" x14ac:dyDescent="0.3">
      <c r="I9" s="24"/>
      <c r="J9" s="25" t="s">
        <v>14</v>
      </c>
      <c r="K9" s="26">
        <v>2.5</v>
      </c>
      <c r="L9" s="26">
        <v>2.5</v>
      </c>
      <c r="M9" s="27">
        <v>2.5</v>
      </c>
      <c r="N9" s="26">
        <v>2.5</v>
      </c>
      <c r="O9" s="26">
        <v>2.5</v>
      </c>
      <c r="P9" s="26">
        <v>2.5</v>
      </c>
      <c r="Q9" s="26">
        <v>2.5</v>
      </c>
      <c r="R9" s="26">
        <v>2.5</v>
      </c>
      <c r="S9" s="26">
        <v>2.5</v>
      </c>
      <c r="T9" s="26">
        <v>2.5</v>
      </c>
    </row>
    <row r="10" spans="2:20" x14ac:dyDescent="0.3">
      <c r="I10" s="24"/>
      <c r="J10" s="25" t="s">
        <v>38</v>
      </c>
      <c r="K10" s="26">
        <v>12</v>
      </c>
      <c r="L10" s="26">
        <v>12</v>
      </c>
      <c r="M10" s="26">
        <v>12</v>
      </c>
      <c r="N10" s="26">
        <v>12</v>
      </c>
      <c r="O10" s="26">
        <v>12</v>
      </c>
      <c r="P10" s="26">
        <v>12</v>
      </c>
      <c r="Q10" s="26">
        <v>12</v>
      </c>
      <c r="R10" s="26">
        <v>12</v>
      </c>
      <c r="S10" s="26">
        <v>12</v>
      </c>
      <c r="T10" s="26">
        <v>12</v>
      </c>
    </row>
    <row r="13" spans="2:20" x14ac:dyDescent="0.3">
      <c r="B13" s="14" t="s">
        <v>36</v>
      </c>
      <c r="C13" s="13">
        <v>0.7</v>
      </c>
    </row>
    <row r="14" spans="2:20" x14ac:dyDescent="0.3">
      <c r="B14" s="14" t="s">
        <v>39</v>
      </c>
      <c r="C14" s="20">
        <v>70</v>
      </c>
    </row>
    <row r="15" spans="2:20" x14ac:dyDescent="0.3">
      <c r="B15" s="12" t="s">
        <v>40</v>
      </c>
      <c r="C15" s="21">
        <v>20</v>
      </c>
    </row>
    <row r="16" spans="2:20" x14ac:dyDescent="0.3">
      <c r="B16" s="12" t="s">
        <v>41</v>
      </c>
      <c r="C16" s="11">
        <v>0.16</v>
      </c>
    </row>
    <row r="17" spans="2:13" x14ac:dyDescent="0.3">
      <c r="B17" s="14" t="s">
        <v>43</v>
      </c>
      <c r="C17" s="20">
        <v>24</v>
      </c>
      <c r="D17" s="22">
        <f>C17/4</f>
        <v>6</v>
      </c>
    </row>
    <row r="18" spans="2:13" x14ac:dyDescent="0.3">
      <c r="B18" s="14" t="s">
        <v>42</v>
      </c>
      <c r="C18" s="23">
        <v>2.5</v>
      </c>
    </row>
    <row r="19" spans="2:13" x14ac:dyDescent="0.3">
      <c r="B19" s="30" t="s">
        <v>22</v>
      </c>
      <c r="C19" s="31">
        <v>1.4</v>
      </c>
    </row>
    <row r="20" spans="2:13" x14ac:dyDescent="0.3">
      <c r="C20" s="1" t="s">
        <v>1</v>
      </c>
      <c r="D20" s="1" t="s">
        <v>2</v>
      </c>
      <c r="E20" s="1" t="s">
        <v>3</v>
      </c>
      <c r="F20" s="1" t="s">
        <v>4</v>
      </c>
      <c r="G20" s="1" t="s">
        <v>5</v>
      </c>
      <c r="H20" s="1" t="s">
        <v>6</v>
      </c>
    </row>
    <row r="21" spans="2:13" x14ac:dyDescent="0.3">
      <c r="B21" s="3" t="s">
        <v>0</v>
      </c>
      <c r="C21" s="4"/>
      <c r="D21" s="4"/>
      <c r="E21" s="4"/>
      <c r="F21" s="4"/>
      <c r="G21" s="4"/>
      <c r="H21" s="4"/>
    </row>
    <row r="22" spans="2:13" x14ac:dyDescent="0.3">
      <c r="B22" s="2" t="s">
        <v>7</v>
      </c>
      <c r="C22" s="18">
        <f>$J$22*N5</f>
        <v>52</v>
      </c>
      <c r="D22" s="18">
        <f t="shared" ref="D22:H22" si="2">$J$22*O5</f>
        <v>42</v>
      </c>
      <c r="E22" s="18">
        <f t="shared" si="2"/>
        <v>32</v>
      </c>
      <c r="F22" s="18">
        <f t="shared" si="2"/>
        <v>48</v>
      </c>
      <c r="G22" s="18">
        <f t="shared" si="2"/>
        <v>40</v>
      </c>
      <c r="H22" s="18">
        <f t="shared" si="2"/>
        <v>32</v>
      </c>
      <c r="J22" s="9">
        <v>0.2</v>
      </c>
    </row>
    <row r="23" spans="2:13" x14ac:dyDescent="0.3">
      <c r="B23" s="2" t="s">
        <v>34</v>
      </c>
      <c r="C23" s="18">
        <f>N5-C22</f>
        <v>208</v>
      </c>
      <c r="D23" s="18">
        <f t="shared" ref="D23:H23" si="3">O5-D22</f>
        <v>168</v>
      </c>
      <c r="E23" s="18">
        <f t="shared" si="3"/>
        <v>128</v>
      </c>
      <c r="F23" s="18">
        <f t="shared" si="3"/>
        <v>192</v>
      </c>
      <c r="G23" s="18">
        <f t="shared" si="3"/>
        <v>160</v>
      </c>
      <c r="H23" s="18">
        <f t="shared" si="3"/>
        <v>128</v>
      </c>
    </row>
    <row r="24" spans="2:13" x14ac:dyDescent="0.3">
      <c r="B24" s="2" t="s">
        <v>35</v>
      </c>
      <c r="C24" s="18">
        <f>($J$24*M6)+($K$24*L6)+($L$24*K6)</f>
        <v>233.6</v>
      </c>
      <c r="D24" s="18">
        <f>($J$24*N6)+($K$24*M6)+($L$24*L6)</f>
        <v>225.60000000000002</v>
      </c>
      <c r="E24" s="18">
        <f t="shared" ref="E24:H24" si="4">($J$24*O6)+($K$24*N6)+($L$24*M6)</f>
        <v>197.60000000000002</v>
      </c>
      <c r="F24" s="18">
        <f t="shared" si="4"/>
        <v>156</v>
      </c>
      <c r="G24" s="18">
        <f t="shared" si="4"/>
        <v>168</v>
      </c>
      <c r="H24" s="18">
        <f t="shared" si="4"/>
        <v>163.19999999999999</v>
      </c>
      <c r="J24" s="9">
        <v>0.5</v>
      </c>
      <c r="K24" s="9">
        <v>0.3</v>
      </c>
      <c r="L24" s="9">
        <v>0.2</v>
      </c>
    </row>
    <row r="25" spans="2:13" x14ac:dyDescent="0.3">
      <c r="B25" s="3" t="s">
        <v>8</v>
      </c>
      <c r="C25" s="19">
        <f>C22+C24</f>
        <v>285.60000000000002</v>
      </c>
      <c r="D25" s="19">
        <f t="shared" ref="D25:H25" si="5">D22+D24</f>
        <v>267.60000000000002</v>
      </c>
      <c r="E25" s="19">
        <f t="shared" si="5"/>
        <v>229.60000000000002</v>
      </c>
      <c r="F25" s="19">
        <f t="shared" si="5"/>
        <v>204</v>
      </c>
      <c r="G25" s="19">
        <f t="shared" si="5"/>
        <v>208</v>
      </c>
      <c r="H25" s="19">
        <f t="shared" si="5"/>
        <v>195.2</v>
      </c>
    </row>
    <row r="27" spans="2:13" x14ac:dyDescent="0.3">
      <c r="B27" s="7" t="s">
        <v>9</v>
      </c>
      <c r="C27" s="8"/>
      <c r="D27" s="8"/>
      <c r="E27" s="8"/>
      <c r="F27" s="8"/>
      <c r="G27" s="8"/>
      <c r="H27" s="8"/>
    </row>
    <row r="28" spans="2:13" x14ac:dyDescent="0.3">
      <c r="B28" s="2" t="s">
        <v>10</v>
      </c>
      <c r="C28" s="15"/>
      <c r="D28" s="15"/>
      <c r="E28" s="15"/>
      <c r="F28" s="15"/>
      <c r="G28" s="15"/>
      <c r="H28" s="16"/>
    </row>
    <row r="29" spans="2:13" x14ac:dyDescent="0.3">
      <c r="B29" s="2" t="s">
        <v>11</v>
      </c>
      <c r="C29" s="16">
        <f>($C$13*$J$29*N5)+($C$13*$L$29*M5)+($C$13*$M$29*L5)</f>
        <v>193.2</v>
      </c>
      <c r="D29" s="16">
        <f t="shared" ref="D29:H29" si="6">($C$13*$J$29*O5)+($C$13*$L$29*N5)+($C$13*$M$29*M5)</f>
        <v>169.39999999999998</v>
      </c>
      <c r="E29" s="16">
        <f t="shared" si="6"/>
        <v>133</v>
      </c>
      <c r="F29" s="16">
        <f t="shared" si="6"/>
        <v>152.6</v>
      </c>
      <c r="G29" s="16">
        <f t="shared" si="6"/>
        <v>140</v>
      </c>
      <c r="H29" s="16">
        <f t="shared" si="6"/>
        <v>128.80000000000001</v>
      </c>
      <c r="J29" s="10">
        <v>0.6</v>
      </c>
      <c r="K29" s="9">
        <v>0.6</v>
      </c>
      <c r="L29" s="9">
        <v>0.2</v>
      </c>
      <c r="M29" s="9">
        <v>0.2</v>
      </c>
    </row>
    <row r="30" spans="2:13" x14ac:dyDescent="0.3">
      <c r="B30" s="2" t="s">
        <v>12</v>
      </c>
      <c r="C30" s="16">
        <f t="shared" ref="C30:H30" si="7">N8</f>
        <v>42</v>
      </c>
      <c r="D30" s="16">
        <f t="shared" si="7"/>
        <v>39</v>
      </c>
      <c r="E30" s="16">
        <f t="shared" si="7"/>
        <v>32</v>
      </c>
      <c r="F30" s="16">
        <f t="shared" si="7"/>
        <v>40</v>
      </c>
      <c r="G30" s="16">
        <f t="shared" si="7"/>
        <v>32</v>
      </c>
      <c r="H30" s="16">
        <f t="shared" si="7"/>
        <v>28</v>
      </c>
    </row>
    <row r="31" spans="2:13" x14ac:dyDescent="0.3">
      <c r="B31" s="2" t="s">
        <v>14</v>
      </c>
      <c r="C31" s="16">
        <v>2.5</v>
      </c>
      <c r="D31" s="16">
        <v>2.5</v>
      </c>
      <c r="E31" s="16">
        <v>2.5</v>
      </c>
      <c r="F31" s="16">
        <v>2.5</v>
      </c>
      <c r="G31" s="16">
        <v>2.5</v>
      </c>
      <c r="H31" s="16">
        <v>2.5</v>
      </c>
    </row>
    <row r="32" spans="2:13" x14ac:dyDescent="0.3">
      <c r="B32" s="2" t="s">
        <v>13</v>
      </c>
      <c r="C32" s="16">
        <f>$J$32*N5</f>
        <v>13</v>
      </c>
      <c r="D32" s="16">
        <f t="shared" ref="D32:H32" si="8">$J$32*O5</f>
        <v>10.5</v>
      </c>
      <c r="E32" s="16">
        <f t="shared" si="8"/>
        <v>8</v>
      </c>
      <c r="F32" s="16">
        <f t="shared" si="8"/>
        <v>12</v>
      </c>
      <c r="G32" s="16">
        <f t="shared" si="8"/>
        <v>10</v>
      </c>
      <c r="H32" s="16">
        <f t="shared" si="8"/>
        <v>8</v>
      </c>
      <c r="J32" s="9">
        <v>0.05</v>
      </c>
    </row>
    <row r="33" spans="2:13" x14ac:dyDescent="0.3">
      <c r="B33" s="2" t="s">
        <v>15</v>
      </c>
      <c r="C33" s="16">
        <f>$J$33*N5</f>
        <v>10.4</v>
      </c>
      <c r="D33" s="16">
        <f t="shared" ref="D33:H33" si="9">$J$33*O5</f>
        <v>8.4</v>
      </c>
      <c r="E33" s="16">
        <f t="shared" si="9"/>
        <v>6.4</v>
      </c>
      <c r="F33" s="16">
        <f t="shared" si="9"/>
        <v>9.6</v>
      </c>
      <c r="G33" s="16">
        <f t="shared" si="9"/>
        <v>8</v>
      </c>
      <c r="H33" s="16">
        <f t="shared" si="9"/>
        <v>6.4</v>
      </c>
      <c r="J33" s="9">
        <v>0.04</v>
      </c>
    </row>
    <row r="34" spans="2:13" x14ac:dyDescent="0.3">
      <c r="B34" s="2" t="s">
        <v>16</v>
      </c>
      <c r="C34" s="16">
        <f>N10</f>
        <v>12</v>
      </c>
      <c r="D34" s="16">
        <f t="shared" ref="D34:H34" si="10">O10</f>
        <v>12</v>
      </c>
      <c r="E34" s="16">
        <f t="shared" si="10"/>
        <v>12</v>
      </c>
      <c r="F34" s="16">
        <f t="shared" si="10"/>
        <v>12</v>
      </c>
      <c r="G34" s="16">
        <f t="shared" si="10"/>
        <v>12</v>
      </c>
      <c r="H34" s="16">
        <f t="shared" si="10"/>
        <v>12</v>
      </c>
    </row>
    <row r="35" spans="2:13" x14ac:dyDescent="0.3">
      <c r="B35" s="2" t="s">
        <v>17</v>
      </c>
      <c r="C35" s="16"/>
      <c r="D35" s="16">
        <f>$C$14*0.5</f>
        <v>35</v>
      </c>
      <c r="E35" s="16">
        <f>$C$14*0.5</f>
        <v>35</v>
      </c>
      <c r="F35" s="16"/>
      <c r="G35" s="16"/>
      <c r="H35" s="16"/>
    </row>
    <row r="36" spans="2:13" x14ac:dyDescent="0.3">
      <c r="B36" s="2" t="s">
        <v>18</v>
      </c>
      <c r="C36" s="16"/>
      <c r="D36" s="16"/>
      <c r="E36" s="16">
        <f>C15*C16/2</f>
        <v>1.6</v>
      </c>
      <c r="F36" s="16"/>
      <c r="G36" s="16"/>
      <c r="H36" s="16"/>
    </row>
    <row r="37" spans="2:13" x14ac:dyDescent="0.3">
      <c r="B37" s="2" t="s">
        <v>19</v>
      </c>
      <c r="C37" s="16">
        <f>C18</f>
        <v>2.5</v>
      </c>
      <c r="D37" s="16"/>
      <c r="E37" s="16">
        <f>D17</f>
        <v>6</v>
      </c>
      <c r="F37" s="16"/>
      <c r="G37" s="16"/>
      <c r="H37" s="16">
        <f>D17</f>
        <v>6</v>
      </c>
    </row>
    <row r="38" spans="2:13" x14ac:dyDescent="0.3">
      <c r="B38" s="7" t="s">
        <v>20</v>
      </c>
      <c r="C38" s="17">
        <f>C28+C29+C30+C31+C32+C33+C34+C35+C36+C37</f>
        <v>275.59999999999997</v>
      </c>
      <c r="D38" s="17">
        <f t="shared" ref="D38:H38" si="11">D28+D29+D30+D31+D32+D33+D34+D35+D36+D37</f>
        <v>276.79999999999995</v>
      </c>
      <c r="E38" s="17">
        <f t="shared" si="11"/>
        <v>236.5</v>
      </c>
      <c r="F38" s="17">
        <f t="shared" si="11"/>
        <v>228.7</v>
      </c>
      <c r="G38" s="17">
        <f t="shared" si="11"/>
        <v>204.5</v>
      </c>
      <c r="H38" s="17">
        <f t="shared" si="11"/>
        <v>191.70000000000002</v>
      </c>
    </row>
    <row r="40" spans="2:13" x14ac:dyDescent="0.3">
      <c r="B40" s="5" t="s">
        <v>21</v>
      </c>
      <c r="C40" s="28">
        <f>C25-C38</f>
        <v>10.000000000000057</v>
      </c>
      <c r="D40" s="28">
        <f t="shared" ref="D40:H40" si="12">D25-D38</f>
        <v>-9.1999999999999318</v>
      </c>
      <c r="E40" s="28">
        <f t="shared" si="12"/>
        <v>-6.8999999999999773</v>
      </c>
      <c r="F40" s="28">
        <f t="shared" si="12"/>
        <v>-24.699999999999989</v>
      </c>
      <c r="G40" s="28">
        <f t="shared" si="12"/>
        <v>3.5</v>
      </c>
      <c r="H40" s="28">
        <f t="shared" si="12"/>
        <v>3.4999999999999716</v>
      </c>
    </row>
    <row r="42" spans="2:13" x14ac:dyDescent="0.3">
      <c r="B42" s="6" t="s">
        <v>22</v>
      </c>
      <c r="C42" s="32">
        <f>$C$19</f>
        <v>1.4</v>
      </c>
      <c r="D42" s="29">
        <f>C43</f>
        <v>11.400000000000057</v>
      </c>
      <c r="E42" s="29">
        <f>D43</f>
        <v>2.2000000000001254</v>
      </c>
      <c r="F42" s="29">
        <f>E43</f>
        <v>-4.6999999999998519</v>
      </c>
      <c r="G42" s="29">
        <f>F43</f>
        <v>-29.399999999999842</v>
      </c>
      <c r="H42" s="29">
        <f>G43</f>
        <v>-25.899999999999842</v>
      </c>
    </row>
    <row r="43" spans="2:13" x14ac:dyDescent="0.3">
      <c r="B43" s="6" t="s">
        <v>23</v>
      </c>
      <c r="C43" s="29">
        <f>C40+C42</f>
        <v>11.400000000000057</v>
      </c>
      <c r="D43" s="29">
        <f t="shared" ref="D43:H43" si="13">D40+D42</f>
        <v>2.2000000000001254</v>
      </c>
      <c r="E43" s="29">
        <f t="shared" si="13"/>
        <v>-4.6999999999998519</v>
      </c>
      <c r="F43" s="29">
        <f t="shared" si="13"/>
        <v>-29.399999999999842</v>
      </c>
      <c r="G43" s="29">
        <f t="shared" si="13"/>
        <v>-25.899999999999842</v>
      </c>
      <c r="H43" s="29">
        <f t="shared" si="13"/>
        <v>-22.399999999999871</v>
      </c>
    </row>
    <row r="44" spans="2:13" ht="15" thickBot="1" x14ac:dyDescent="0.35"/>
    <row r="45" spans="2:13" x14ac:dyDescent="0.3">
      <c r="B45" s="80" t="s">
        <v>52</v>
      </c>
      <c r="C45" s="81"/>
      <c r="D45" s="81"/>
      <c r="E45" s="81"/>
      <c r="F45" s="81"/>
      <c r="G45" s="81"/>
      <c r="H45" s="81"/>
      <c r="I45" s="81"/>
      <c r="J45" s="82"/>
    </row>
    <row r="46" spans="2:13" ht="15.6" customHeight="1" x14ac:dyDescent="0.3">
      <c r="B46" s="97" t="s">
        <v>53</v>
      </c>
      <c r="C46" s="98"/>
      <c r="D46" s="98"/>
      <c r="E46" s="98"/>
      <c r="F46" s="98"/>
      <c r="G46" s="98"/>
      <c r="H46" s="98"/>
      <c r="I46" s="98"/>
      <c r="J46" s="99"/>
      <c r="K46" s="33"/>
      <c r="L46" s="33"/>
      <c r="M46" s="33"/>
    </row>
    <row r="47" spans="2:13" x14ac:dyDescent="0.3">
      <c r="B47" s="97"/>
      <c r="C47" s="98"/>
      <c r="D47" s="98"/>
      <c r="E47" s="98"/>
      <c r="F47" s="98"/>
      <c r="G47" s="98"/>
      <c r="H47" s="98"/>
      <c r="I47" s="98"/>
      <c r="J47" s="99"/>
      <c r="K47" s="33"/>
      <c r="L47" s="33"/>
      <c r="M47" s="33"/>
    </row>
    <row r="48" spans="2:13" x14ac:dyDescent="0.3">
      <c r="B48" s="97"/>
      <c r="C48" s="98"/>
      <c r="D48" s="98"/>
      <c r="E48" s="98"/>
      <c r="F48" s="98"/>
      <c r="G48" s="98"/>
      <c r="H48" s="98"/>
      <c r="I48" s="98"/>
      <c r="J48" s="99"/>
      <c r="K48" s="33"/>
      <c r="L48" s="33"/>
      <c r="M48" s="33"/>
    </row>
    <row r="49" spans="2:13" x14ac:dyDescent="0.3">
      <c r="B49" s="97"/>
      <c r="C49" s="98"/>
      <c r="D49" s="98"/>
      <c r="E49" s="98"/>
      <c r="F49" s="98"/>
      <c r="G49" s="98"/>
      <c r="H49" s="98"/>
      <c r="I49" s="98"/>
      <c r="J49" s="99"/>
      <c r="K49" s="33"/>
      <c r="L49" s="33"/>
      <c r="M49" s="33"/>
    </row>
    <row r="50" spans="2:13" x14ac:dyDescent="0.3">
      <c r="B50" s="83"/>
      <c r="J50" s="84"/>
      <c r="K50" s="33"/>
      <c r="L50" s="33"/>
      <c r="M50" s="33"/>
    </row>
    <row r="51" spans="2:13" x14ac:dyDescent="0.3">
      <c r="B51" s="83"/>
      <c r="J51" s="84"/>
    </row>
    <row r="52" spans="2:13" x14ac:dyDescent="0.3">
      <c r="B52" s="83"/>
      <c r="J52" s="84"/>
    </row>
    <row r="53" spans="2:13" x14ac:dyDescent="0.3">
      <c r="B53" s="97" t="s">
        <v>54</v>
      </c>
      <c r="C53" s="100"/>
      <c r="D53" s="100"/>
      <c r="E53" s="100"/>
      <c r="F53" s="100"/>
      <c r="G53" s="100"/>
      <c r="H53" s="100"/>
      <c r="I53" s="100"/>
      <c r="J53" s="101"/>
    </row>
    <row r="54" spans="2:13" x14ac:dyDescent="0.3">
      <c r="B54" s="102"/>
      <c r="C54" s="100"/>
      <c r="D54" s="100"/>
      <c r="E54" s="100"/>
      <c r="F54" s="100"/>
      <c r="G54" s="100"/>
      <c r="H54" s="100"/>
      <c r="I54" s="100"/>
      <c r="J54" s="101"/>
      <c r="K54" s="34"/>
      <c r="L54" s="34"/>
      <c r="M54" s="34"/>
    </row>
    <row r="55" spans="2:13" x14ac:dyDescent="0.3">
      <c r="B55" s="102"/>
      <c r="C55" s="100"/>
      <c r="D55" s="100"/>
      <c r="E55" s="100"/>
      <c r="F55" s="100"/>
      <c r="G55" s="100"/>
      <c r="H55" s="100"/>
      <c r="I55" s="100"/>
      <c r="J55" s="101"/>
    </row>
    <row r="56" spans="2:13" ht="15" thickBot="1" x14ac:dyDescent="0.35">
      <c r="B56" s="85"/>
      <c r="C56" s="86"/>
      <c r="D56" s="86"/>
      <c r="E56" s="86"/>
      <c r="F56" s="86"/>
      <c r="G56" s="86"/>
      <c r="H56" s="86"/>
      <c r="I56" s="86"/>
      <c r="J56" s="87"/>
    </row>
  </sheetData>
  <mergeCells count="4">
    <mergeCell ref="B1:E2"/>
    <mergeCell ref="J3:T3"/>
    <mergeCell ref="B46:J49"/>
    <mergeCell ref="B53:J5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9EBF-61EC-4F46-8F35-1CD74D2E9D2B}">
  <dimension ref="B1:T49"/>
  <sheetViews>
    <sheetView showGridLines="0" tabSelected="1" workbookViewId="0">
      <selection activeCell="J40" sqref="J40"/>
    </sheetView>
  </sheetViews>
  <sheetFormatPr defaultRowHeight="14.4" x14ac:dyDescent="0.3"/>
  <cols>
    <col min="1" max="1" width="13.21875" bestFit="1" customWidth="1"/>
    <col min="2" max="2" width="28.33203125" bestFit="1" customWidth="1"/>
    <col min="4" max="7" width="9.88671875" bestFit="1" customWidth="1"/>
    <col min="8" max="8" width="10.33203125" bestFit="1" customWidth="1"/>
    <col min="9" max="9" width="16.88671875" customWidth="1"/>
    <col min="10" max="10" width="16.6640625" bestFit="1" customWidth="1"/>
  </cols>
  <sheetData>
    <row r="1" spans="2:20" ht="15" thickBot="1" x14ac:dyDescent="0.35">
      <c r="B1" s="93" t="s">
        <v>24</v>
      </c>
      <c r="C1" s="94"/>
      <c r="D1" s="94"/>
      <c r="E1" s="94"/>
    </row>
    <row r="2" spans="2:20" ht="15" thickBot="1" x14ac:dyDescent="0.35">
      <c r="B2" s="94"/>
      <c r="C2" s="94"/>
      <c r="D2" s="94"/>
      <c r="E2" s="94"/>
      <c r="J2" s="73" t="s">
        <v>47</v>
      </c>
      <c r="K2" s="74">
        <v>0.1</v>
      </c>
    </row>
    <row r="3" spans="2:20" ht="14.4" customHeight="1" x14ac:dyDescent="0.3">
      <c r="J3" s="103" t="s">
        <v>46</v>
      </c>
      <c r="K3" s="104"/>
      <c r="L3" s="104"/>
      <c r="M3" s="104"/>
      <c r="N3" s="104"/>
      <c r="O3" s="104"/>
      <c r="P3" s="104"/>
      <c r="Q3" s="104"/>
      <c r="R3" s="104"/>
      <c r="S3" s="104"/>
      <c r="T3" s="105"/>
    </row>
    <row r="4" spans="2:20" x14ac:dyDescent="0.3">
      <c r="B4" s="109" t="s">
        <v>48</v>
      </c>
      <c r="C4" s="110"/>
      <c r="D4" s="110"/>
      <c r="J4" s="35" t="s">
        <v>33</v>
      </c>
      <c r="K4" s="25" t="s">
        <v>27</v>
      </c>
      <c r="L4" s="25" t="s">
        <v>28</v>
      </c>
      <c r="M4" s="25" t="s">
        <v>29</v>
      </c>
      <c r="N4" s="25" t="s">
        <v>1</v>
      </c>
      <c r="O4" s="25" t="s">
        <v>2</v>
      </c>
      <c r="P4" s="25" t="s">
        <v>3</v>
      </c>
      <c r="Q4" s="25" t="s">
        <v>4</v>
      </c>
      <c r="R4" s="25" t="s">
        <v>30</v>
      </c>
      <c r="S4" s="25" t="s">
        <v>31</v>
      </c>
      <c r="T4" s="36" t="s">
        <v>32</v>
      </c>
    </row>
    <row r="5" spans="2:20" x14ac:dyDescent="0.3">
      <c r="B5" s="110"/>
      <c r="C5" s="110"/>
      <c r="D5" s="110"/>
      <c r="J5" s="35" t="s">
        <v>26</v>
      </c>
      <c r="K5" s="26">
        <f t="shared" ref="K5:T5" si="0">K15+(K15*$K$2)</f>
        <v>264</v>
      </c>
      <c r="L5" s="26">
        <f t="shared" si="0"/>
        <v>308</v>
      </c>
      <c r="M5" s="26">
        <f t="shared" si="0"/>
        <v>352</v>
      </c>
      <c r="N5" s="26">
        <f t="shared" si="0"/>
        <v>286</v>
      </c>
      <c r="O5" s="26">
        <f t="shared" si="0"/>
        <v>231</v>
      </c>
      <c r="P5" s="26">
        <f t="shared" si="0"/>
        <v>176</v>
      </c>
      <c r="Q5" s="26">
        <f t="shared" si="0"/>
        <v>264</v>
      </c>
      <c r="R5" s="26">
        <f t="shared" si="0"/>
        <v>220</v>
      </c>
      <c r="S5" s="26">
        <f t="shared" si="0"/>
        <v>176</v>
      </c>
      <c r="T5" s="40">
        <f t="shared" si="0"/>
        <v>220</v>
      </c>
    </row>
    <row r="6" spans="2:20" x14ac:dyDescent="0.3">
      <c r="J6" s="35" t="s">
        <v>34</v>
      </c>
      <c r="K6" s="26">
        <f>K5*(1-$J$22)</f>
        <v>211.20000000000002</v>
      </c>
      <c r="L6" s="26">
        <f t="shared" ref="L6:M6" si="1">L5*(1-$J$22)</f>
        <v>246.4</v>
      </c>
      <c r="M6" s="26">
        <f t="shared" si="1"/>
        <v>281.60000000000002</v>
      </c>
      <c r="N6" s="26">
        <f>N5-C22</f>
        <v>228.8</v>
      </c>
      <c r="O6" s="26">
        <f t="shared" ref="O6:S6" si="2">O5-D22</f>
        <v>184.8</v>
      </c>
      <c r="P6" s="26">
        <f t="shared" si="2"/>
        <v>140.80000000000001</v>
      </c>
      <c r="Q6" s="26">
        <f t="shared" si="2"/>
        <v>211.2</v>
      </c>
      <c r="R6" s="26">
        <f t="shared" si="2"/>
        <v>176</v>
      </c>
      <c r="S6" s="26">
        <f t="shared" si="2"/>
        <v>140.80000000000001</v>
      </c>
      <c r="T6" s="40"/>
    </row>
    <row r="7" spans="2:20" x14ac:dyDescent="0.3">
      <c r="J7" s="35"/>
      <c r="K7" s="26"/>
      <c r="L7" s="26"/>
      <c r="M7" s="26"/>
      <c r="N7" s="26"/>
      <c r="O7" s="26"/>
      <c r="P7" s="26"/>
      <c r="Q7" s="26"/>
      <c r="R7" s="26"/>
      <c r="S7" s="26"/>
      <c r="T7" s="40"/>
    </row>
    <row r="8" spans="2:20" x14ac:dyDescent="0.3">
      <c r="J8" s="35" t="s">
        <v>37</v>
      </c>
      <c r="K8" s="26"/>
      <c r="L8" s="26"/>
      <c r="M8" s="27"/>
      <c r="N8" s="26">
        <v>42</v>
      </c>
      <c r="O8" s="26">
        <v>39</v>
      </c>
      <c r="P8" s="26">
        <v>32</v>
      </c>
      <c r="Q8" s="26">
        <v>40</v>
      </c>
      <c r="R8" s="26">
        <v>32</v>
      </c>
      <c r="S8" s="26">
        <v>28</v>
      </c>
      <c r="T8" s="40"/>
    </row>
    <row r="9" spans="2:20" x14ac:dyDescent="0.3">
      <c r="J9" s="35" t="s">
        <v>14</v>
      </c>
      <c r="K9" s="26">
        <v>2.5</v>
      </c>
      <c r="L9" s="26">
        <v>2.5</v>
      </c>
      <c r="M9" s="27">
        <v>2.5</v>
      </c>
      <c r="N9" s="26">
        <v>2.5</v>
      </c>
      <c r="O9" s="26">
        <v>2.5</v>
      </c>
      <c r="P9" s="26">
        <v>2.5</v>
      </c>
      <c r="Q9" s="26">
        <v>2.5</v>
      </c>
      <c r="R9" s="26">
        <v>2.5</v>
      </c>
      <c r="S9" s="26">
        <v>2.5</v>
      </c>
      <c r="T9" s="40">
        <v>2.5</v>
      </c>
    </row>
    <row r="10" spans="2:20" ht="15" thickBot="1" x14ac:dyDescent="0.35">
      <c r="J10" s="37" t="s">
        <v>38</v>
      </c>
      <c r="K10" s="38">
        <v>12</v>
      </c>
      <c r="L10" s="38">
        <v>12</v>
      </c>
      <c r="M10" s="38">
        <v>12</v>
      </c>
      <c r="N10" s="38">
        <v>12</v>
      </c>
      <c r="O10" s="38">
        <v>12</v>
      </c>
      <c r="P10" s="38">
        <v>12</v>
      </c>
      <c r="Q10" s="38">
        <v>12</v>
      </c>
      <c r="R10" s="38">
        <v>12</v>
      </c>
      <c r="S10" s="38">
        <v>12</v>
      </c>
      <c r="T10" s="39">
        <v>12</v>
      </c>
    </row>
    <row r="12" spans="2:20" ht="15" thickBot="1" x14ac:dyDescent="0.35"/>
    <row r="13" spans="2:20" x14ac:dyDescent="0.3">
      <c r="B13" s="63" t="s">
        <v>36</v>
      </c>
      <c r="C13" s="64">
        <v>0.7</v>
      </c>
      <c r="J13" s="106" t="s">
        <v>44</v>
      </c>
      <c r="K13" s="107"/>
      <c r="L13" s="107"/>
      <c r="M13" s="107"/>
      <c r="N13" s="107"/>
      <c r="O13" s="107"/>
      <c r="P13" s="107"/>
      <c r="Q13" s="107"/>
      <c r="R13" s="107"/>
      <c r="S13" s="107"/>
      <c r="T13" s="108"/>
    </row>
    <row r="14" spans="2:20" x14ac:dyDescent="0.3">
      <c r="B14" s="65" t="s">
        <v>39</v>
      </c>
      <c r="C14" s="66">
        <v>70</v>
      </c>
      <c r="J14" s="35" t="s">
        <v>33</v>
      </c>
      <c r="K14" s="25" t="s">
        <v>27</v>
      </c>
      <c r="L14" s="25" t="s">
        <v>28</v>
      </c>
      <c r="M14" s="25" t="s">
        <v>29</v>
      </c>
      <c r="N14" s="25" t="s">
        <v>1</v>
      </c>
      <c r="O14" s="25" t="s">
        <v>2</v>
      </c>
      <c r="P14" s="25" t="s">
        <v>3</v>
      </c>
      <c r="Q14" s="25" t="s">
        <v>4</v>
      </c>
      <c r="R14" s="25" t="s">
        <v>30</v>
      </c>
      <c r="S14" s="25" t="s">
        <v>31</v>
      </c>
      <c r="T14" s="36" t="s">
        <v>32</v>
      </c>
    </row>
    <row r="15" spans="2:20" ht="15" thickBot="1" x14ac:dyDescent="0.35">
      <c r="B15" s="67" t="s">
        <v>40</v>
      </c>
      <c r="C15" s="68">
        <v>20</v>
      </c>
      <c r="J15" s="37" t="s">
        <v>26</v>
      </c>
      <c r="K15" s="38">
        <v>240</v>
      </c>
      <c r="L15" s="38">
        <v>280</v>
      </c>
      <c r="M15" s="38">
        <v>320</v>
      </c>
      <c r="N15" s="38">
        <v>260</v>
      </c>
      <c r="O15" s="38">
        <v>210</v>
      </c>
      <c r="P15" s="38">
        <v>160</v>
      </c>
      <c r="Q15" s="38">
        <v>240</v>
      </c>
      <c r="R15" s="38">
        <v>200</v>
      </c>
      <c r="S15" s="38">
        <v>160</v>
      </c>
      <c r="T15" s="39">
        <v>200</v>
      </c>
    </row>
    <row r="16" spans="2:20" x14ac:dyDescent="0.3">
      <c r="B16" s="67" t="s">
        <v>41</v>
      </c>
      <c r="C16" s="69">
        <v>0.16</v>
      </c>
    </row>
    <row r="17" spans="2:13" x14ac:dyDescent="0.3">
      <c r="B17" s="65" t="s">
        <v>43</v>
      </c>
      <c r="C17" s="66">
        <v>24</v>
      </c>
      <c r="D17" s="22">
        <f>C17/4</f>
        <v>6</v>
      </c>
    </row>
    <row r="18" spans="2:13" x14ac:dyDescent="0.3">
      <c r="B18" s="65" t="s">
        <v>42</v>
      </c>
      <c r="C18" s="70">
        <v>2.5</v>
      </c>
    </row>
    <row r="19" spans="2:13" ht="15" thickBot="1" x14ac:dyDescent="0.35">
      <c r="B19" s="71" t="s">
        <v>22</v>
      </c>
      <c r="C19" s="72">
        <v>1.4</v>
      </c>
    </row>
    <row r="20" spans="2:13" ht="15" thickBot="1" x14ac:dyDescent="0.35">
      <c r="C20" s="1" t="s">
        <v>1</v>
      </c>
      <c r="D20" s="1" t="s">
        <v>2</v>
      </c>
      <c r="E20" s="1" t="s">
        <v>3</v>
      </c>
      <c r="F20" s="1" t="s">
        <v>4</v>
      </c>
      <c r="G20" s="1" t="s">
        <v>5</v>
      </c>
      <c r="H20" s="1" t="s">
        <v>6</v>
      </c>
    </row>
    <row r="21" spans="2:13" x14ac:dyDescent="0.3">
      <c r="B21" s="41" t="s">
        <v>0</v>
      </c>
      <c r="C21" s="42"/>
      <c r="D21" s="42"/>
      <c r="E21" s="42"/>
      <c r="F21" s="42"/>
      <c r="G21" s="42"/>
      <c r="H21" s="43"/>
    </row>
    <row r="22" spans="2:13" x14ac:dyDescent="0.3">
      <c r="B22" s="44" t="s">
        <v>7</v>
      </c>
      <c r="C22" s="18">
        <f>$J$22*N5</f>
        <v>57.2</v>
      </c>
      <c r="D22" s="18">
        <f t="shared" ref="D22:H22" si="3">$J$22*O5</f>
        <v>46.2</v>
      </c>
      <c r="E22" s="18">
        <f t="shared" si="3"/>
        <v>35.200000000000003</v>
      </c>
      <c r="F22" s="18">
        <f t="shared" si="3"/>
        <v>52.800000000000004</v>
      </c>
      <c r="G22" s="18">
        <f t="shared" si="3"/>
        <v>44</v>
      </c>
      <c r="H22" s="45">
        <f t="shared" si="3"/>
        <v>35.200000000000003</v>
      </c>
      <c r="J22" s="9">
        <v>0.2</v>
      </c>
    </row>
    <row r="23" spans="2:13" x14ac:dyDescent="0.3">
      <c r="B23" s="44" t="s">
        <v>34</v>
      </c>
      <c r="C23" s="18">
        <f>N5-C22</f>
        <v>228.8</v>
      </c>
      <c r="D23" s="18">
        <f t="shared" ref="D23:H23" si="4">O5-D22</f>
        <v>184.8</v>
      </c>
      <c r="E23" s="18">
        <f t="shared" si="4"/>
        <v>140.80000000000001</v>
      </c>
      <c r="F23" s="18">
        <f t="shared" si="4"/>
        <v>211.2</v>
      </c>
      <c r="G23" s="18">
        <f t="shared" si="4"/>
        <v>176</v>
      </c>
      <c r="H23" s="45">
        <f t="shared" si="4"/>
        <v>140.80000000000001</v>
      </c>
    </row>
    <row r="24" spans="2:13" x14ac:dyDescent="0.3">
      <c r="B24" s="44" t="s">
        <v>35</v>
      </c>
      <c r="C24" s="18">
        <f>($J$24*M6)+($K$24*L6)+($L$24*K6)</f>
        <v>256.96000000000004</v>
      </c>
      <c r="D24" s="18">
        <f>($J$24*N6)+($K$24*M6)+($L$24*L6)</f>
        <v>248.16</v>
      </c>
      <c r="E24" s="18">
        <f t="shared" ref="E24:H24" si="5">($J$24*O6)+($K$24*N6)+($L$24*M6)</f>
        <v>217.36</v>
      </c>
      <c r="F24" s="18">
        <f t="shared" si="5"/>
        <v>171.60000000000002</v>
      </c>
      <c r="G24" s="18">
        <f t="shared" si="5"/>
        <v>184.8</v>
      </c>
      <c r="H24" s="45">
        <f t="shared" si="5"/>
        <v>179.51999999999998</v>
      </c>
      <c r="J24" s="9">
        <v>0.5</v>
      </c>
      <c r="K24" s="9">
        <v>0.3</v>
      </c>
      <c r="L24" s="9">
        <v>0.2</v>
      </c>
    </row>
    <row r="25" spans="2:13" ht="15" thickBot="1" x14ac:dyDescent="0.35">
      <c r="B25" s="46" t="s">
        <v>8</v>
      </c>
      <c r="C25" s="47">
        <f>C22+C24</f>
        <v>314.16000000000003</v>
      </c>
      <c r="D25" s="47">
        <f t="shared" ref="D25:H25" si="6">D22+D24</f>
        <v>294.36</v>
      </c>
      <c r="E25" s="47">
        <f t="shared" si="6"/>
        <v>252.56</v>
      </c>
      <c r="F25" s="47">
        <f t="shared" si="6"/>
        <v>224.40000000000003</v>
      </c>
      <c r="G25" s="47">
        <f t="shared" si="6"/>
        <v>228.8</v>
      </c>
      <c r="H25" s="48">
        <f t="shared" si="6"/>
        <v>214.71999999999997</v>
      </c>
    </row>
    <row r="26" spans="2:13" ht="15" thickBot="1" x14ac:dyDescent="0.35"/>
    <row r="27" spans="2:13" x14ac:dyDescent="0.3">
      <c r="B27" s="49" t="s">
        <v>9</v>
      </c>
      <c r="C27" s="50"/>
      <c r="D27" s="50"/>
      <c r="E27" s="50"/>
      <c r="F27" s="50"/>
      <c r="G27" s="50"/>
      <c r="H27" s="51"/>
    </row>
    <row r="28" spans="2:13" x14ac:dyDescent="0.3">
      <c r="B28" s="44" t="s">
        <v>10</v>
      </c>
      <c r="C28" s="16"/>
      <c r="D28" s="16"/>
      <c r="E28" s="16"/>
      <c r="F28" s="16"/>
      <c r="G28" s="16"/>
      <c r="H28" s="52"/>
    </row>
    <row r="29" spans="2:13" x14ac:dyDescent="0.3">
      <c r="B29" s="44" t="s">
        <v>11</v>
      </c>
      <c r="C29" s="16">
        <f>($C$13*$J$29*N5)+($C$13*$L$29*M5)+($C$13*$M$29*L5)</f>
        <v>212.51999999999998</v>
      </c>
      <c r="D29" s="16">
        <f t="shared" ref="D29:H29" si="7">($C$13*$J$29*O5)+($C$13*$L$29*N5)+($C$13*$M$29*M5)</f>
        <v>186.34</v>
      </c>
      <c r="E29" s="16">
        <f t="shared" si="7"/>
        <v>146.29999999999998</v>
      </c>
      <c r="F29" s="16">
        <f t="shared" si="7"/>
        <v>167.85999999999999</v>
      </c>
      <c r="G29" s="16">
        <f t="shared" si="7"/>
        <v>153.99999999999997</v>
      </c>
      <c r="H29" s="52">
        <f t="shared" si="7"/>
        <v>141.68</v>
      </c>
      <c r="J29" s="10">
        <v>0.6</v>
      </c>
      <c r="K29" s="9">
        <v>0.6</v>
      </c>
      <c r="L29" s="9">
        <v>0.2</v>
      </c>
      <c r="M29" s="9">
        <v>0.2</v>
      </c>
    </row>
    <row r="30" spans="2:13" x14ac:dyDescent="0.3">
      <c r="B30" s="44" t="s">
        <v>12</v>
      </c>
      <c r="C30" s="16">
        <f t="shared" ref="C30:H30" si="8">N8</f>
        <v>42</v>
      </c>
      <c r="D30" s="16">
        <f t="shared" si="8"/>
        <v>39</v>
      </c>
      <c r="E30" s="16">
        <f t="shared" si="8"/>
        <v>32</v>
      </c>
      <c r="F30" s="16">
        <f t="shared" si="8"/>
        <v>40</v>
      </c>
      <c r="G30" s="16">
        <f t="shared" si="8"/>
        <v>32</v>
      </c>
      <c r="H30" s="52">
        <f t="shared" si="8"/>
        <v>28</v>
      </c>
    </row>
    <row r="31" spans="2:13" x14ac:dyDescent="0.3">
      <c r="B31" s="44" t="s">
        <v>14</v>
      </c>
      <c r="C31" s="16">
        <v>2.5</v>
      </c>
      <c r="D31" s="16">
        <v>2.5</v>
      </c>
      <c r="E31" s="16">
        <v>2.5</v>
      </c>
      <c r="F31" s="16">
        <v>2.5</v>
      </c>
      <c r="G31" s="16">
        <v>2.5</v>
      </c>
      <c r="H31" s="52">
        <v>2.5</v>
      </c>
    </row>
    <row r="32" spans="2:13" x14ac:dyDescent="0.3">
      <c r="B32" s="44" t="s">
        <v>13</v>
      </c>
      <c r="C32" s="16">
        <f>$J$32*N5</f>
        <v>14.3</v>
      </c>
      <c r="D32" s="16">
        <f t="shared" ref="D32:H32" si="9">$J$32*O5</f>
        <v>11.55</v>
      </c>
      <c r="E32" s="16">
        <f t="shared" si="9"/>
        <v>8.8000000000000007</v>
      </c>
      <c r="F32" s="16">
        <f t="shared" si="9"/>
        <v>13.200000000000001</v>
      </c>
      <c r="G32" s="16">
        <f t="shared" si="9"/>
        <v>11</v>
      </c>
      <c r="H32" s="52">
        <f t="shared" si="9"/>
        <v>8.8000000000000007</v>
      </c>
      <c r="J32" s="9">
        <v>0.05</v>
      </c>
    </row>
    <row r="33" spans="2:10" x14ac:dyDescent="0.3">
      <c r="B33" s="44" t="s">
        <v>15</v>
      </c>
      <c r="C33" s="16">
        <f>$J$33*N5</f>
        <v>11.44</v>
      </c>
      <c r="D33" s="16">
        <f t="shared" ref="D33:H33" si="10">$J$33*O5</f>
        <v>9.24</v>
      </c>
      <c r="E33" s="16">
        <f t="shared" si="10"/>
        <v>7.04</v>
      </c>
      <c r="F33" s="16">
        <f t="shared" si="10"/>
        <v>10.56</v>
      </c>
      <c r="G33" s="16">
        <f t="shared" si="10"/>
        <v>8.8000000000000007</v>
      </c>
      <c r="H33" s="52">
        <f t="shared" si="10"/>
        <v>7.04</v>
      </c>
      <c r="J33" s="9">
        <v>0.04</v>
      </c>
    </row>
    <row r="34" spans="2:10" x14ac:dyDescent="0.3">
      <c r="B34" s="44" t="s">
        <v>16</v>
      </c>
      <c r="C34" s="16">
        <f>N10</f>
        <v>12</v>
      </c>
      <c r="D34" s="16">
        <f t="shared" ref="D34:H34" si="11">O10</f>
        <v>12</v>
      </c>
      <c r="E34" s="16">
        <f t="shared" si="11"/>
        <v>12</v>
      </c>
      <c r="F34" s="16">
        <f t="shared" si="11"/>
        <v>12</v>
      </c>
      <c r="G34" s="16">
        <f t="shared" si="11"/>
        <v>12</v>
      </c>
      <c r="H34" s="52">
        <f t="shared" si="11"/>
        <v>12</v>
      </c>
    </row>
    <row r="35" spans="2:10" x14ac:dyDescent="0.3">
      <c r="B35" s="44" t="s">
        <v>17</v>
      </c>
      <c r="C35" s="16"/>
      <c r="D35" s="16">
        <f>$C$14*0.5</f>
        <v>35</v>
      </c>
      <c r="E35" s="16">
        <f>$C$14*0.5</f>
        <v>35</v>
      </c>
      <c r="F35" s="16"/>
      <c r="G35" s="16"/>
      <c r="H35" s="52"/>
    </row>
    <row r="36" spans="2:10" x14ac:dyDescent="0.3">
      <c r="B36" s="44" t="s">
        <v>18</v>
      </c>
      <c r="C36" s="16"/>
      <c r="D36" s="16"/>
      <c r="E36" s="16">
        <f>C15*C16/2</f>
        <v>1.6</v>
      </c>
      <c r="F36" s="16"/>
      <c r="G36" s="16"/>
      <c r="H36" s="52"/>
    </row>
    <row r="37" spans="2:10" x14ac:dyDescent="0.3">
      <c r="B37" s="44" t="s">
        <v>19</v>
      </c>
      <c r="C37" s="16">
        <f>C18</f>
        <v>2.5</v>
      </c>
      <c r="D37" s="16"/>
      <c r="E37" s="16">
        <f>D17</f>
        <v>6</v>
      </c>
      <c r="F37" s="16"/>
      <c r="G37" s="16"/>
      <c r="H37" s="52">
        <f>D17</f>
        <v>6</v>
      </c>
    </row>
    <row r="38" spans="2:10" ht="15" thickBot="1" x14ac:dyDescent="0.35">
      <c r="B38" s="53" t="s">
        <v>20</v>
      </c>
      <c r="C38" s="54">
        <f>C28+C29+C30+C31+C32+C33+C34+C35+C36+C37</f>
        <v>297.26</v>
      </c>
      <c r="D38" s="54">
        <f t="shared" ref="D38:H38" si="12">D28+D29+D30+D31+D32+D33+D34+D35+D36+D37</f>
        <v>295.63</v>
      </c>
      <c r="E38" s="54">
        <f t="shared" si="12"/>
        <v>251.23999999999998</v>
      </c>
      <c r="F38" s="54">
        <f t="shared" si="12"/>
        <v>246.11999999999998</v>
      </c>
      <c r="G38" s="54">
        <f t="shared" si="12"/>
        <v>220.29999999999998</v>
      </c>
      <c r="H38" s="55">
        <f t="shared" si="12"/>
        <v>206.02</v>
      </c>
    </row>
    <row r="39" spans="2:10" ht="15" thickBot="1" x14ac:dyDescent="0.35"/>
    <row r="40" spans="2:10" ht="15" thickBot="1" x14ac:dyDescent="0.35">
      <c r="B40" s="77" t="s">
        <v>21</v>
      </c>
      <c r="C40" s="78">
        <f>C25-C38</f>
        <v>16.900000000000034</v>
      </c>
      <c r="D40" s="78">
        <f t="shared" ref="D40:H40" si="13">D25-D38</f>
        <v>-1.2699999999999818</v>
      </c>
      <c r="E40" s="78">
        <f t="shared" si="13"/>
        <v>1.3200000000000216</v>
      </c>
      <c r="F40" s="78">
        <f t="shared" si="13"/>
        <v>-21.719999999999942</v>
      </c>
      <c r="G40" s="78">
        <f t="shared" si="13"/>
        <v>8.5000000000000284</v>
      </c>
      <c r="H40" s="79">
        <f t="shared" si="13"/>
        <v>8.6999999999999602</v>
      </c>
    </row>
    <row r="41" spans="2:10" ht="15" thickBot="1" x14ac:dyDescent="0.35"/>
    <row r="42" spans="2:10" x14ac:dyDescent="0.3">
      <c r="B42" s="56" t="s">
        <v>22</v>
      </c>
      <c r="C42" s="57">
        <f>$C$19</f>
        <v>1.4</v>
      </c>
      <c r="D42" s="58">
        <f>C43</f>
        <v>18.300000000000033</v>
      </c>
      <c r="E42" s="58">
        <f>D43</f>
        <v>17.030000000000051</v>
      </c>
      <c r="F42" s="58">
        <f>E43</f>
        <v>18.350000000000072</v>
      </c>
      <c r="G42" s="58">
        <f>F43</f>
        <v>-3.3699999999998695</v>
      </c>
      <c r="H42" s="59">
        <f>G43</f>
        <v>5.1300000000001589</v>
      </c>
    </row>
    <row r="43" spans="2:10" ht="15" thickBot="1" x14ac:dyDescent="0.35">
      <c r="B43" s="60" t="s">
        <v>23</v>
      </c>
      <c r="C43" s="61">
        <f>C40+C42</f>
        <v>18.300000000000033</v>
      </c>
      <c r="D43" s="61">
        <f t="shared" ref="D43:H43" si="14">D40+D42</f>
        <v>17.030000000000051</v>
      </c>
      <c r="E43" s="61">
        <f t="shared" si="14"/>
        <v>18.350000000000072</v>
      </c>
      <c r="F43" s="61">
        <f t="shared" si="14"/>
        <v>-3.3699999999998695</v>
      </c>
      <c r="G43" s="61">
        <f t="shared" si="14"/>
        <v>5.1300000000001589</v>
      </c>
      <c r="H43" s="62">
        <f t="shared" si="14"/>
        <v>13.830000000000119</v>
      </c>
    </row>
    <row r="45" spans="2:10" x14ac:dyDescent="0.3">
      <c r="B45" s="1" t="s">
        <v>55</v>
      </c>
    </row>
    <row r="46" spans="2:10" x14ac:dyDescent="0.3">
      <c r="B46" s="98" t="s">
        <v>56</v>
      </c>
      <c r="C46" s="100"/>
      <c r="D46" s="100"/>
      <c r="E46" s="100"/>
      <c r="F46" s="100"/>
      <c r="G46" s="100"/>
      <c r="H46" s="100"/>
      <c r="I46" s="100"/>
      <c r="J46" s="100"/>
    </row>
    <row r="47" spans="2:10" x14ac:dyDescent="0.3">
      <c r="B47" s="100"/>
      <c r="C47" s="100"/>
      <c r="D47" s="100"/>
      <c r="E47" s="100"/>
      <c r="F47" s="100"/>
      <c r="G47" s="100"/>
      <c r="H47" s="100"/>
      <c r="I47" s="100"/>
      <c r="J47" s="100"/>
    </row>
    <row r="48" spans="2:10" x14ac:dyDescent="0.3">
      <c r="B48" s="100"/>
      <c r="C48" s="100"/>
      <c r="D48" s="100"/>
      <c r="E48" s="100"/>
      <c r="F48" s="100"/>
      <c r="G48" s="100"/>
      <c r="H48" s="100"/>
      <c r="I48" s="100"/>
      <c r="J48" s="100"/>
    </row>
    <row r="49" spans="2:10" x14ac:dyDescent="0.3">
      <c r="B49" s="100"/>
      <c r="C49" s="100"/>
      <c r="D49" s="100"/>
      <c r="E49" s="100"/>
      <c r="F49" s="100"/>
      <c r="G49" s="100"/>
      <c r="H49" s="100"/>
      <c r="I49" s="100"/>
      <c r="J49" s="100"/>
    </row>
  </sheetData>
  <mergeCells count="5">
    <mergeCell ref="B1:E2"/>
    <mergeCell ref="J3:T3"/>
    <mergeCell ref="J13:T13"/>
    <mergeCell ref="B4:D5"/>
    <mergeCell ref="B46:J4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D7CE-2930-40AB-B77F-1C3B4D33D056}">
  <dimension ref="B1:T49"/>
  <sheetViews>
    <sheetView showGridLines="0" workbookViewId="0">
      <selection activeCell="H49" sqref="H49"/>
    </sheetView>
  </sheetViews>
  <sheetFormatPr defaultRowHeight="14.4" x14ac:dyDescent="0.3"/>
  <cols>
    <col min="1" max="1" width="13.21875" bestFit="1" customWidth="1"/>
    <col min="2" max="2" width="28.33203125" bestFit="1" customWidth="1"/>
    <col min="4" max="7" width="9.88671875" bestFit="1" customWidth="1"/>
    <col min="8" max="8" width="10.33203125" bestFit="1" customWidth="1"/>
    <col min="9" max="9" width="16.88671875" customWidth="1"/>
    <col min="10" max="10" width="17.88671875" bestFit="1" customWidth="1"/>
  </cols>
  <sheetData>
    <row r="1" spans="2:20" x14ac:dyDescent="0.3">
      <c r="B1" s="93" t="s">
        <v>24</v>
      </c>
      <c r="C1" s="94"/>
      <c r="D1" s="94"/>
      <c r="E1" s="94"/>
    </row>
    <row r="2" spans="2:20" ht="15" thickBot="1" x14ac:dyDescent="0.35">
      <c r="B2" s="94"/>
      <c r="C2" s="94"/>
      <c r="D2" s="94"/>
      <c r="E2" s="94"/>
      <c r="J2" s="75" t="s">
        <v>50</v>
      </c>
      <c r="K2" s="76">
        <v>0.1</v>
      </c>
    </row>
    <row r="3" spans="2:20" ht="14.4" customHeight="1" x14ac:dyDescent="0.3">
      <c r="J3" s="103" t="s">
        <v>45</v>
      </c>
      <c r="K3" s="104"/>
      <c r="L3" s="104"/>
      <c r="M3" s="104"/>
      <c r="N3" s="104"/>
      <c r="O3" s="104"/>
      <c r="P3" s="104"/>
      <c r="Q3" s="104"/>
      <c r="R3" s="104"/>
      <c r="S3" s="104"/>
      <c r="T3" s="105"/>
    </row>
    <row r="4" spans="2:20" x14ac:dyDescent="0.3">
      <c r="B4" s="111" t="s">
        <v>49</v>
      </c>
      <c r="C4" s="112"/>
      <c r="D4" s="112"/>
      <c r="J4" s="35" t="s">
        <v>33</v>
      </c>
      <c r="K4" s="25" t="s">
        <v>27</v>
      </c>
      <c r="L4" s="25" t="s">
        <v>28</v>
      </c>
      <c r="M4" s="25" t="s">
        <v>29</v>
      </c>
      <c r="N4" s="25" t="s">
        <v>1</v>
      </c>
      <c r="O4" s="25" t="s">
        <v>2</v>
      </c>
      <c r="P4" s="25" t="s">
        <v>3</v>
      </c>
      <c r="Q4" s="25" t="s">
        <v>4</v>
      </c>
      <c r="R4" s="25" t="s">
        <v>30</v>
      </c>
      <c r="S4" s="25" t="s">
        <v>31</v>
      </c>
      <c r="T4" s="36" t="s">
        <v>32</v>
      </c>
    </row>
    <row r="5" spans="2:20" x14ac:dyDescent="0.3">
      <c r="B5" s="112"/>
      <c r="C5" s="112"/>
      <c r="D5" s="112"/>
      <c r="J5" s="35" t="s">
        <v>26</v>
      </c>
      <c r="K5" s="26">
        <f t="shared" ref="K5:T5" si="0">K17*(1-$K$2)</f>
        <v>216</v>
      </c>
      <c r="L5" s="26">
        <f t="shared" si="0"/>
        <v>252</v>
      </c>
      <c r="M5" s="26">
        <f t="shared" si="0"/>
        <v>288</v>
      </c>
      <c r="N5" s="26">
        <f t="shared" si="0"/>
        <v>234</v>
      </c>
      <c r="O5" s="26">
        <f t="shared" si="0"/>
        <v>189</v>
      </c>
      <c r="P5" s="26">
        <f t="shared" si="0"/>
        <v>144</v>
      </c>
      <c r="Q5" s="26">
        <f t="shared" si="0"/>
        <v>216</v>
      </c>
      <c r="R5" s="26">
        <f t="shared" si="0"/>
        <v>180</v>
      </c>
      <c r="S5" s="26">
        <f t="shared" si="0"/>
        <v>144</v>
      </c>
      <c r="T5" s="40">
        <f t="shared" si="0"/>
        <v>180</v>
      </c>
    </row>
    <row r="6" spans="2:20" x14ac:dyDescent="0.3">
      <c r="J6" s="35" t="s">
        <v>34</v>
      </c>
      <c r="K6" s="26">
        <f>K5*(1-$J$22)</f>
        <v>172.8</v>
      </c>
      <c r="L6" s="26">
        <f t="shared" ref="L6:M6" si="1">L5*(1-$J$22)</f>
        <v>201.60000000000002</v>
      </c>
      <c r="M6" s="26">
        <f t="shared" si="1"/>
        <v>230.4</v>
      </c>
      <c r="N6" s="26">
        <f>N5-C22</f>
        <v>187.2</v>
      </c>
      <c r="O6" s="26">
        <f t="shared" ref="O6:S6" si="2">O5-D22</f>
        <v>151.19999999999999</v>
      </c>
      <c r="P6" s="26">
        <f t="shared" si="2"/>
        <v>115.2</v>
      </c>
      <c r="Q6" s="26">
        <f t="shared" si="2"/>
        <v>172.8</v>
      </c>
      <c r="R6" s="26">
        <f t="shared" si="2"/>
        <v>144</v>
      </c>
      <c r="S6" s="26">
        <f t="shared" si="2"/>
        <v>115.2</v>
      </c>
      <c r="T6" s="40"/>
    </row>
    <row r="7" spans="2:20" x14ac:dyDescent="0.3">
      <c r="J7" s="35"/>
      <c r="K7" s="26"/>
      <c r="L7" s="26"/>
      <c r="M7" s="26"/>
      <c r="N7" s="26"/>
      <c r="O7" s="26"/>
      <c r="P7" s="26"/>
      <c r="Q7" s="26"/>
      <c r="R7" s="26"/>
      <c r="S7" s="26"/>
      <c r="T7" s="40"/>
    </row>
    <row r="8" spans="2:20" x14ac:dyDescent="0.3">
      <c r="J8" s="35" t="s">
        <v>37</v>
      </c>
      <c r="K8" s="26"/>
      <c r="L8" s="26"/>
      <c r="M8" s="27"/>
      <c r="N8" s="26">
        <v>42</v>
      </c>
      <c r="O8" s="26">
        <v>39</v>
      </c>
      <c r="P8" s="26">
        <v>32</v>
      </c>
      <c r="Q8" s="26">
        <v>40</v>
      </c>
      <c r="R8" s="26">
        <v>32</v>
      </c>
      <c r="S8" s="26">
        <v>28</v>
      </c>
      <c r="T8" s="40"/>
    </row>
    <row r="9" spans="2:20" x14ac:dyDescent="0.3">
      <c r="J9" s="35" t="s">
        <v>14</v>
      </c>
      <c r="K9" s="26">
        <v>2.5</v>
      </c>
      <c r="L9" s="26">
        <v>2.5</v>
      </c>
      <c r="M9" s="27">
        <v>2.5</v>
      </c>
      <c r="N9" s="26">
        <v>2.5</v>
      </c>
      <c r="O9" s="26">
        <v>2.5</v>
      </c>
      <c r="P9" s="26">
        <v>2.5</v>
      </c>
      <c r="Q9" s="26">
        <v>2.5</v>
      </c>
      <c r="R9" s="26">
        <v>2.5</v>
      </c>
      <c r="S9" s="26">
        <v>2.5</v>
      </c>
      <c r="T9" s="40">
        <v>2.5</v>
      </c>
    </row>
    <row r="10" spans="2:20" ht="15" thickBot="1" x14ac:dyDescent="0.35">
      <c r="J10" s="37" t="s">
        <v>38</v>
      </c>
      <c r="K10" s="38">
        <v>12</v>
      </c>
      <c r="L10" s="38">
        <v>12</v>
      </c>
      <c r="M10" s="38">
        <v>12</v>
      </c>
      <c r="N10" s="38">
        <v>12</v>
      </c>
      <c r="O10" s="38">
        <v>12</v>
      </c>
      <c r="P10" s="38">
        <v>12</v>
      </c>
      <c r="Q10" s="38">
        <v>12</v>
      </c>
      <c r="R10" s="38">
        <v>12</v>
      </c>
      <c r="S10" s="38">
        <v>12</v>
      </c>
      <c r="T10" s="39">
        <v>12</v>
      </c>
    </row>
    <row r="12" spans="2:20" ht="15" thickBot="1" x14ac:dyDescent="0.35">
      <c r="I12" t="s">
        <v>51</v>
      </c>
    </row>
    <row r="13" spans="2:20" x14ac:dyDescent="0.3">
      <c r="B13" s="63" t="s">
        <v>36</v>
      </c>
      <c r="C13" s="64">
        <v>0.7</v>
      </c>
    </row>
    <row r="14" spans="2:20" ht="15" thickBot="1" x14ac:dyDescent="0.35">
      <c r="B14" s="65" t="s">
        <v>39</v>
      </c>
      <c r="C14" s="66">
        <v>70</v>
      </c>
    </row>
    <row r="15" spans="2:20" x14ac:dyDescent="0.3">
      <c r="B15" s="67" t="s">
        <v>40</v>
      </c>
      <c r="C15" s="68">
        <v>20</v>
      </c>
      <c r="J15" s="106" t="s">
        <v>44</v>
      </c>
      <c r="K15" s="107"/>
      <c r="L15" s="107"/>
      <c r="M15" s="107"/>
      <c r="N15" s="107"/>
      <c r="O15" s="107"/>
      <c r="P15" s="107"/>
      <c r="Q15" s="107"/>
      <c r="R15" s="107"/>
      <c r="S15" s="107"/>
      <c r="T15" s="108"/>
    </row>
    <row r="16" spans="2:20" x14ac:dyDescent="0.3">
      <c r="B16" s="67" t="s">
        <v>41</v>
      </c>
      <c r="C16" s="69">
        <v>0.16</v>
      </c>
      <c r="J16" s="35" t="s">
        <v>33</v>
      </c>
      <c r="K16" s="25" t="s">
        <v>27</v>
      </c>
      <c r="L16" s="25" t="s">
        <v>28</v>
      </c>
      <c r="M16" s="25" t="s">
        <v>29</v>
      </c>
      <c r="N16" s="25" t="s">
        <v>1</v>
      </c>
      <c r="O16" s="25" t="s">
        <v>2</v>
      </c>
      <c r="P16" s="25" t="s">
        <v>3</v>
      </c>
      <c r="Q16" s="25" t="s">
        <v>4</v>
      </c>
      <c r="R16" s="25" t="s">
        <v>30</v>
      </c>
      <c r="S16" s="25" t="s">
        <v>31</v>
      </c>
      <c r="T16" s="36" t="s">
        <v>32</v>
      </c>
    </row>
    <row r="17" spans="2:20" ht="15" thickBot="1" x14ac:dyDescent="0.35">
      <c r="B17" s="65" t="s">
        <v>43</v>
      </c>
      <c r="C17" s="66">
        <v>24</v>
      </c>
      <c r="D17" s="22">
        <f>C17/4</f>
        <v>6</v>
      </c>
      <c r="J17" s="37" t="s">
        <v>26</v>
      </c>
      <c r="K17" s="38">
        <v>240</v>
      </c>
      <c r="L17" s="38">
        <v>280</v>
      </c>
      <c r="M17" s="38">
        <v>320</v>
      </c>
      <c r="N17" s="38">
        <v>260</v>
      </c>
      <c r="O17" s="38">
        <v>210</v>
      </c>
      <c r="P17" s="38">
        <v>160</v>
      </c>
      <c r="Q17" s="38">
        <v>240</v>
      </c>
      <c r="R17" s="38">
        <v>200</v>
      </c>
      <c r="S17" s="38">
        <v>160</v>
      </c>
      <c r="T17" s="39">
        <v>200</v>
      </c>
    </row>
    <row r="18" spans="2:20" x14ac:dyDescent="0.3">
      <c r="B18" s="65" t="s">
        <v>42</v>
      </c>
      <c r="C18" s="70">
        <v>2.5</v>
      </c>
    </row>
    <row r="19" spans="2:20" ht="15" thickBot="1" x14ac:dyDescent="0.35">
      <c r="B19" s="88" t="s">
        <v>22</v>
      </c>
      <c r="C19" s="89">
        <v>1.4</v>
      </c>
    </row>
    <row r="20" spans="2:20" ht="15" thickBot="1" x14ac:dyDescent="0.35">
      <c r="B20" s="90"/>
      <c r="C20" s="91" t="s">
        <v>1</v>
      </c>
      <c r="D20" s="91" t="s">
        <v>2</v>
      </c>
      <c r="E20" s="91" t="s">
        <v>3</v>
      </c>
      <c r="F20" s="91" t="s">
        <v>4</v>
      </c>
      <c r="G20" s="91" t="s">
        <v>5</v>
      </c>
      <c r="H20" s="92" t="s">
        <v>6</v>
      </c>
    </row>
    <row r="21" spans="2:20" x14ac:dyDescent="0.3">
      <c r="B21" s="41" t="s">
        <v>0</v>
      </c>
      <c r="C21" s="42"/>
      <c r="D21" s="42"/>
      <c r="E21" s="42"/>
      <c r="F21" s="42"/>
      <c r="G21" s="42"/>
      <c r="H21" s="43"/>
    </row>
    <row r="22" spans="2:20" x14ac:dyDescent="0.3">
      <c r="B22" s="44" t="s">
        <v>7</v>
      </c>
      <c r="C22" s="18">
        <f>$J$22*N5</f>
        <v>46.800000000000004</v>
      </c>
      <c r="D22" s="18">
        <f t="shared" ref="D22:H22" si="3">$J$22*O5</f>
        <v>37.800000000000004</v>
      </c>
      <c r="E22" s="18">
        <f t="shared" si="3"/>
        <v>28.8</v>
      </c>
      <c r="F22" s="18">
        <f t="shared" si="3"/>
        <v>43.2</v>
      </c>
      <c r="G22" s="18">
        <f t="shared" si="3"/>
        <v>36</v>
      </c>
      <c r="H22" s="45">
        <f t="shared" si="3"/>
        <v>28.8</v>
      </c>
      <c r="J22" s="9">
        <v>0.2</v>
      </c>
    </row>
    <row r="23" spans="2:20" x14ac:dyDescent="0.3">
      <c r="B23" s="44" t="s">
        <v>34</v>
      </c>
      <c r="C23" s="18">
        <f>N5-C22</f>
        <v>187.2</v>
      </c>
      <c r="D23" s="18">
        <f t="shared" ref="D23:H23" si="4">O5-D22</f>
        <v>151.19999999999999</v>
      </c>
      <c r="E23" s="18">
        <f t="shared" si="4"/>
        <v>115.2</v>
      </c>
      <c r="F23" s="18">
        <f t="shared" si="4"/>
        <v>172.8</v>
      </c>
      <c r="G23" s="18">
        <f t="shared" si="4"/>
        <v>144</v>
      </c>
      <c r="H23" s="45">
        <f t="shared" si="4"/>
        <v>115.2</v>
      </c>
    </row>
    <row r="24" spans="2:20" x14ac:dyDescent="0.3">
      <c r="B24" s="44" t="s">
        <v>35</v>
      </c>
      <c r="C24" s="18">
        <f>($J$24*M6)+($K$24*L6)+($L$24*K6)</f>
        <v>210.24</v>
      </c>
      <c r="D24" s="18">
        <f>($J$24*N6)+($K$24*M6)+($L$24*L6)</f>
        <v>203.04000000000002</v>
      </c>
      <c r="E24" s="18">
        <f t="shared" ref="E24:H24" si="5">($J$24*O6)+($K$24*N6)+($L$24*M6)</f>
        <v>177.84</v>
      </c>
      <c r="F24" s="18">
        <f t="shared" si="5"/>
        <v>140.39999999999998</v>
      </c>
      <c r="G24" s="18">
        <f t="shared" si="5"/>
        <v>151.20000000000002</v>
      </c>
      <c r="H24" s="45">
        <f t="shared" si="5"/>
        <v>146.88</v>
      </c>
      <c r="J24" s="9">
        <v>0.5</v>
      </c>
      <c r="K24" s="9">
        <v>0.3</v>
      </c>
      <c r="L24" s="9">
        <v>0.2</v>
      </c>
    </row>
    <row r="25" spans="2:20" ht="15" thickBot="1" x14ac:dyDescent="0.35">
      <c r="B25" s="46" t="s">
        <v>8</v>
      </c>
      <c r="C25" s="47">
        <f>C22+C24</f>
        <v>257.04000000000002</v>
      </c>
      <c r="D25" s="47">
        <f t="shared" ref="D25:H25" si="6">D22+D24</f>
        <v>240.84000000000003</v>
      </c>
      <c r="E25" s="47">
        <f t="shared" si="6"/>
        <v>206.64000000000001</v>
      </c>
      <c r="F25" s="47">
        <f t="shared" si="6"/>
        <v>183.59999999999997</v>
      </c>
      <c r="G25" s="47">
        <f t="shared" si="6"/>
        <v>187.20000000000002</v>
      </c>
      <c r="H25" s="48">
        <f t="shared" si="6"/>
        <v>175.68</v>
      </c>
    </row>
    <row r="26" spans="2:20" ht="15" thickBot="1" x14ac:dyDescent="0.35"/>
    <row r="27" spans="2:20" x14ac:dyDescent="0.3">
      <c r="B27" s="49" t="s">
        <v>9</v>
      </c>
      <c r="C27" s="50"/>
      <c r="D27" s="50"/>
      <c r="E27" s="50"/>
      <c r="F27" s="50"/>
      <c r="G27" s="50"/>
      <c r="H27" s="51"/>
    </row>
    <row r="28" spans="2:20" x14ac:dyDescent="0.3">
      <c r="B28" s="44" t="s">
        <v>10</v>
      </c>
      <c r="C28" s="15"/>
      <c r="D28" s="15"/>
      <c r="E28" s="15"/>
      <c r="F28" s="15"/>
      <c r="G28" s="15"/>
      <c r="H28" s="52"/>
    </row>
    <row r="29" spans="2:20" x14ac:dyDescent="0.3">
      <c r="B29" s="44" t="s">
        <v>11</v>
      </c>
      <c r="C29" s="16">
        <f>($C$13*$J$29*N5)+($C$13*$L$29*M5)+($C$13*$M$29*L5)</f>
        <v>173.88</v>
      </c>
      <c r="D29" s="16">
        <f t="shared" ref="D29:H29" si="7">($C$13*$J$29*O5)+($C$13*$L$29*N5)+($C$13*$M$29*M5)</f>
        <v>152.45999999999998</v>
      </c>
      <c r="E29" s="16">
        <f t="shared" si="7"/>
        <v>119.69999999999999</v>
      </c>
      <c r="F29" s="16">
        <f t="shared" si="7"/>
        <v>137.34</v>
      </c>
      <c r="G29" s="16">
        <f t="shared" si="7"/>
        <v>125.99999999999999</v>
      </c>
      <c r="H29" s="52">
        <f t="shared" si="7"/>
        <v>115.91999999999999</v>
      </c>
      <c r="J29" s="10">
        <v>0.6</v>
      </c>
      <c r="K29" s="9">
        <v>0.6</v>
      </c>
      <c r="L29" s="9">
        <v>0.2</v>
      </c>
      <c r="M29" s="9">
        <v>0.2</v>
      </c>
    </row>
    <row r="30" spans="2:20" x14ac:dyDescent="0.3">
      <c r="B30" s="44" t="s">
        <v>12</v>
      </c>
      <c r="C30" s="16">
        <f t="shared" ref="C30:H30" si="8">N8</f>
        <v>42</v>
      </c>
      <c r="D30" s="16">
        <f t="shared" si="8"/>
        <v>39</v>
      </c>
      <c r="E30" s="16">
        <f t="shared" si="8"/>
        <v>32</v>
      </c>
      <c r="F30" s="16">
        <f t="shared" si="8"/>
        <v>40</v>
      </c>
      <c r="G30" s="16">
        <f t="shared" si="8"/>
        <v>32</v>
      </c>
      <c r="H30" s="52">
        <f t="shared" si="8"/>
        <v>28</v>
      </c>
    </row>
    <row r="31" spans="2:20" x14ac:dyDescent="0.3">
      <c r="B31" s="44" t="s">
        <v>14</v>
      </c>
      <c r="C31" s="16">
        <v>2.5</v>
      </c>
      <c r="D31" s="16">
        <v>2.5</v>
      </c>
      <c r="E31" s="16">
        <v>2.5</v>
      </c>
      <c r="F31" s="16">
        <v>2.5</v>
      </c>
      <c r="G31" s="16">
        <v>2.5</v>
      </c>
      <c r="H31" s="52">
        <v>2.5</v>
      </c>
    </row>
    <row r="32" spans="2:20" x14ac:dyDescent="0.3">
      <c r="B32" s="44" t="s">
        <v>13</v>
      </c>
      <c r="C32" s="16">
        <f>$J$32*N5</f>
        <v>11.700000000000001</v>
      </c>
      <c r="D32" s="16">
        <f t="shared" ref="D32:H32" si="9">$J$32*O5</f>
        <v>9.4500000000000011</v>
      </c>
      <c r="E32" s="16">
        <f t="shared" si="9"/>
        <v>7.2</v>
      </c>
      <c r="F32" s="16">
        <f t="shared" si="9"/>
        <v>10.8</v>
      </c>
      <c r="G32" s="16">
        <f t="shared" si="9"/>
        <v>9</v>
      </c>
      <c r="H32" s="52">
        <f t="shared" si="9"/>
        <v>7.2</v>
      </c>
      <c r="J32" s="9">
        <v>0.05</v>
      </c>
    </row>
    <row r="33" spans="2:10" x14ac:dyDescent="0.3">
      <c r="B33" s="44" t="s">
        <v>15</v>
      </c>
      <c r="C33" s="16">
        <f>$J$33*N5</f>
        <v>9.36</v>
      </c>
      <c r="D33" s="16">
        <f t="shared" ref="D33:H33" si="10">$J$33*O5</f>
        <v>7.5600000000000005</v>
      </c>
      <c r="E33" s="16">
        <f t="shared" si="10"/>
        <v>5.76</v>
      </c>
      <c r="F33" s="16">
        <f t="shared" si="10"/>
        <v>8.64</v>
      </c>
      <c r="G33" s="16">
        <f t="shared" si="10"/>
        <v>7.2</v>
      </c>
      <c r="H33" s="52">
        <f t="shared" si="10"/>
        <v>5.76</v>
      </c>
      <c r="J33" s="9">
        <v>0.04</v>
      </c>
    </row>
    <row r="34" spans="2:10" x14ac:dyDescent="0.3">
      <c r="B34" s="44" t="s">
        <v>16</v>
      </c>
      <c r="C34" s="16">
        <f>N10</f>
        <v>12</v>
      </c>
      <c r="D34" s="16">
        <f t="shared" ref="D34:H34" si="11">O10</f>
        <v>12</v>
      </c>
      <c r="E34" s="16">
        <f t="shared" si="11"/>
        <v>12</v>
      </c>
      <c r="F34" s="16">
        <f t="shared" si="11"/>
        <v>12</v>
      </c>
      <c r="G34" s="16">
        <f t="shared" si="11"/>
        <v>12</v>
      </c>
      <c r="H34" s="52">
        <f t="shared" si="11"/>
        <v>12</v>
      </c>
    </row>
    <row r="35" spans="2:10" x14ac:dyDescent="0.3">
      <c r="B35" s="44" t="s">
        <v>17</v>
      </c>
      <c r="C35" s="16"/>
      <c r="D35" s="16">
        <f>$C$14*0.5</f>
        <v>35</v>
      </c>
      <c r="E35" s="16">
        <f>$C$14*0.5</f>
        <v>35</v>
      </c>
      <c r="F35" s="16"/>
      <c r="G35" s="16"/>
      <c r="H35" s="52"/>
    </row>
    <row r="36" spans="2:10" x14ac:dyDescent="0.3">
      <c r="B36" s="44" t="s">
        <v>18</v>
      </c>
      <c r="C36" s="16"/>
      <c r="D36" s="16"/>
      <c r="E36" s="16">
        <f>C15*C16/2</f>
        <v>1.6</v>
      </c>
      <c r="F36" s="16"/>
      <c r="G36" s="16"/>
      <c r="H36" s="52"/>
    </row>
    <row r="37" spans="2:10" x14ac:dyDescent="0.3">
      <c r="B37" s="44" t="s">
        <v>19</v>
      </c>
      <c r="C37" s="16">
        <f>C18</f>
        <v>2.5</v>
      </c>
      <c r="D37" s="16"/>
      <c r="E37" s="16">
        <f>D17</f>
        <v>6</v>
      </c>
      <c r="F37" s="16"/>
      <c r="G37" s="16"/>
      <c r="H37" s="52">
        <f>D17</f>
        <v>6</v>
      </c>
    </row>
    <row r="38" spans="2:10" ht="15" thickBot="1" x14ac:dyDescent="0.35">
      <c r="B38" s="53" t="s">
        <v>20</v>
      </c>
      <c r="C38" s="54">
        <f>C28+C29+C30+C31+C32+C33+C34+C35+C36+C37</f>
        <v>253.94</v>
      </c>
      <c r="D38" s="54">
        <f t="shared" ref="D38:H38" si="12">D28+D29+D30+D31+D32+D33+D34+D35+D36+D37</f>
        <v>257.96999999999997</v>
      </c>
      <c r="E38" s="54">
        <f t="shared" si="12"/>
        <v>221.75999999999996</v>
      </c>
      <c r="F38" s="54">
        <f t="shared" si="12"/>
        <v>211.28000000000003</v>
      </c>
      <c r="G38" s="54">
        <f t="shared" si="12"/>
        <v>188.7</v>
      </c>
      <c r="H38" s="55">
        <f t="shared" si="12"/>
        <v>177.37999999999997</v>
      </c>
    </row>
    <row r="40" spans="2:10" x14ac:dyDescent="0.3">
      <c r="B40" s="5" t="s">
        <v>21</v>
      </c>
      <c r="C40" s="28">
        <f>C25-C38</f>
        <v>3.1000000000000227</v>
      </c>
      <c r="D40" s="28">
        <f t="shared" ref="D40:H40" si="13">D25-D38</f>
        <v>-17.129999999999939</v>
      </c>
      <c r="E40" s="28">
        <f t="shared" si="13"/>
        <v>-15.119999999999948</v>
      </c>
      <c r="F40" s="28">
        <f t="shared" si="13"/>
        <v>-27.680000000000064</v>
      </c>
      <c r="G40" s="28">
        <f t="shared" si="13"/>
        <v>-1.4999999999999716</v>
      </c>
      <c r="H40" s="28">
        <f t="shared" si="13"/>
        <v>-1.6999999999999602</v>
      </c>
    </row>
    <row r="41" spans="2:10" ht="15" thickBot="1" x14ac:dyDescent="0.35"/>
    <row r="42" spans="2:10" x14ac:dyDescent="0.3">
      <c r="B42" s="56" t="s">
        <v>22</v>
      </c>
      <c r="C42" s="57">
        <f>$C$19</f>
        <v>1.4</v>
      </c>
      <c r="D42" s="58">
        <f>C43</f>
        <v>4.5000000000000231</v>
      </c>
      <c r="E42" s="58">
        <f>D43</f>
        <v>-12.629999999999916</v>
      </c>
      <c r="F42" s="58">
        <f>E43</f>
        <v>-27.749999999999865</v>
      </c>
      <c r="G42" s="58">
        <f>F43</f>
        <v>-55.429999999999929</v>
      </c>
      <c r="H42" s="59">
        <f>G43</f>
        <v>-56.9299999999999</v>
      </c>
    </row>
    <row r="43" spans="2:10" ht="15" thickBot="1" x14ac:dyDescent="0.35">
      <c r="B43" s="60" t="s">
        <v>23</v>
      </c>
      <c r="C43" s="61">
        <f>C40+C42</f>
        <v>4.5000000000000231</v>
      </c>
      <c r="D43" s="61">
        <f t="shared" ref="D43:H43" si="14">D40+D42</f>
        <v>-12.629999999999916</v>
      </c>
      <c r="E43" s="61">
        <f t="shared" si="14"/>
        <v>-27.749999999999865</v>
      </c>
      <c r="F43" s="61">
        <f t="shared" si="14"/>
        <v>-55.429999999999929</v>
      </c>
      <c r="G43" s="61">
        <f t="shared" si="14"/>
        <v>-56.9299999999999</v>
      </c>
      <c r="H43" s="62">
        <f t="shared" si="14"/>
        <v>-58.62999999999986</v>
      </c>
    </row>
    <row r="45" spans="2:10" x14ac:dyDescent="0.3">
      <c r="B45" s="1" t="s">
        <v>55</v>
      </c>
    </row>
    <row r="46" spans="2:10" x14ac:dyDescent="0.3">
      <c r="B46" s="98" t="s">
        <v>57</v>
      </c>
      <c r="C46" s="100"/>
      <c r="D46" s="100"/>
      <c r="E46" s="100"/>
      <c r="F46" s="100"/>
      <c r="G46" s="100"/>
      <c r="H46" s="100"/>
      <c r="I46" s="100"/>
      <c r="J46" s="100"/>
    </row>
    <row r="47" spans="2:10" x14ac:dyDescent="0.3">
      <c r="B47" s="100"/>
      <c r="C47" s="100"/>
      <c r="D47" s="100"/>
      <c r="E47" s="100"/>
      <c r="F47" s="100"/>
      <c r="G47" s="100"/>
      <c r="H47" s="100"/>
      <c r="I47" s="100"/>
      <c r="J47" s="100"/>
    </row>
    <row r="49" spans="8:8" x14ac:dyDescent="0.3">
      <c r="H49" t="s">
        <v>51</v>
      </c>
    </row>
  </sheetData>
  <mergeCells count="5">
    <mergeCell ref="B1:E2"/>
    <mergeCell ref="J3:T3"/>
    <mergeCell ref="J15:T15"/>
    <mergeCell ref="B4:D5"/>
    <mergeCell ref="B46:J4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Actual Sheet</vt:lpstr>
      <vt:lpstr>Scenario1</vt:lpstr>
      <vt:lpstr>Scenario2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Sanatan Ranjan</dc:creator>
  <cp:lastModifiedBy>Sanatan Ranjan</cp:lastModifiedBy>
  <dcterms:created xsi:type="dcterms:W3CDTF">2024-07-23T09:03:21Z</dcterms:created>
  <dcterms:modified xsi:type="dcterms:W3CDTF">2024-07-31T09:11:26Z</dcterms:modified>
</cp:coreProperties>
</file>