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056a8de64a813fa4/Desktop/"/>
    </mc:Choice>
  </mc:AlternateContent>
  <xr:revisionPtr revIDLastSave="0" documentId="8_{E532B043-90DC-42B7-9BC5-A233EC8C8009}" xr6:coauthVersionLast="47" xr6:coauthVersionMax="47" xr10:uidLastSave="{00000000-0000-0000-0000-000000000000}"/>
  <bookViews>
    <workbookView xWindow="-108" yWindow="-108" windowWidth="23256" windowHeight="12456" xr2:uid="{26D4546B-D2A1-4444-8EAF-A6228F96F0C1}"/>
  </bookViews>
  <sheets>
    <sheet name="Data" sheetId="1" r:id="rId1"/>
    <sheet name="Descriptive Statistics" sheetId="2" r:id="rId2"/>
    <sheet name="EDA-CondForm" sheetId="3" r:id="rId3"/>
    <sheet name="Sales by formulas" sheetId="4" r:id="rId4"/>
    <sheet name="Sales by Pivot" sheetId="5" r:id="rId5"/>
    <sheet name="Top 5 Products by $ per unit" sheetId="10" r:id="rId6"/>
    <sheet name="Any anamolies in data" sheetId="11" r:id="rId7"/>
    <sheet name="Best Salesperson by country" sheetId="12" r:id="rId8"/>
    <sheet name="Total Profit by Product" sheetId="14" r:id="rId9"/>
    <sheet name="Dynamic Country level sales " sheetId="15" r:id="rId10"/>
  </sheets>
  <definedNames>
    <definedName name="_xlnm._FilterDatabase" localSheetId="7" hidden="1">'Best Salesperson by country'!$L$4:$N$10</definedName>
    <definedName name="_xlnm._FilterDatabase" localSheetId="0" hidden="1">Data!$C$11:$G$11</definedName>
    <definedName name="_xlnm._FilterDatabase" localSheetId="2" hidden="1">'EDA-CondForm'!$A$4:$D$304</definedName>
    <definedName name="_xlnm._FilterDatabase" localSheetId="3" hidden="1">'Sales by formulas'!$B$4:$E$4</definedName>
    <definedName name="_xlchart.v1.0" hidden="1">'Any anamolies in data'!$R$2</definedName>
    <definedName name="_xlchart.v1.1" hidden="1">'Any anamolies in data'!$R$3:$R$302</definedName>
    <definedName name="_xlchart.v1.2" hidden="1">'Any anamolies in data'!$P$3:$P$302</definedName>
    <definedName name="_xlchart.v1.3" hidden="1">'Any anamolies in data'!$R$3:$R$302</definedName>
    <definedName name="_xlcn.WorksheetConnection_beginnerDAcourseblankversion1.xlsbdata1" hidden="1">Data[]</definedName>
    <definedName name="Slicer_Geography">#N/A</definedName>
    <definedName name="Slicer_Sales_Person">#N/A</definedName>
  </definedNames>
  <calcPr calcId="191029"/>
  <pivotCaches>
    <pivotCache cacheId="0" r:id="rId11"/>
    <pivotCache cacheId="1" r:id="rId12"/>
    <pivotCache cacheId="2" r:id="rId13"/>
    <pivotCache cacheId="3" r:id="rId14"/>
    <pivotCache cacheId="4" r:id="rId15"/>
  </pivotCaches>
  <extLst>
    <ext xmlns:x14="http://schemas.microsoft.com/office/spreadsheetml/2009/9/main" uri="{876F7934-8845-4945-9796-88D515C7AA90}">
      <x14:pivotCaches>
        <pivotCache cacheId="5"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 (version 1).xlsb!data"/>
        </x15:modelTables>
      </x15:dataModel>
    </ext>
  </extLst>
</workbook>
</file>

<file path=xl/calcChain.xml><?xml version="1.0" encoding="utf-8"?>
<calcChain xmlns="http://schemas.openxmlformats.org/spreadsheetml/2006/main">
  <c r="K15" i="12" l="1"/>
  <c r="M17" i="15"/>
  <c r="M7" i="15"/>
  <c r="L8" i="15"/>
  <c r="L9" i="15"/>
  <c r="L10" i="15"/>
  <c r="L11" i="15"/>
  <c r="L12" i="15"/>
  <c r="L13" i="15"/>
  <c r="L14" i="15"/>
  <c r="L15" i="15"/>
  <c r="L16" i="15"/>
  <c r="L17" i="15"/>
  <c r="L7" i="15"/>
  <c r="K8" i="15"/>
  <c r="M8" i="15" s="1"/>
  <c r="K9" i="15"/>
  <c r="M9" i="15" s="1"/>
  <c r="K10" i="15"/>
  <c r="M10" i="15" s="1"/>
  <c r="K11" i="15"/>
  <c r="M11" i="15" s="1"/>
  <c r="K12" i="15"/>
  <c r="M12" i="15" s="1"/>
  <c r="K13" i="15"/>
  <c r="M13" i="15" s="1"/>
  <c r="K14" i="15"/>
  <c r="M14" i="15" s="1"/>
  <c r="K15" i="15"/>
  <c r="M15" i="15" s="1"/>
  <c r="K16" i="15"/>
  <c r="M16" i="15" s="1"/>
  <c r="K17" i="15"/>
  <c r="K7" i="15"/>
  <c r="E12" i="15"/>
  <c r="E9" i="15"/>
  <c r="D12" i="15"/>
  <c r="D9" i="15"/>
  <c r="D6" i="15"/>
  <c r="I165" i="1"/>
  <c r="I43" i="1"/>
  <c r="I280" i="1"/>
  <c r="I133" i="1"/>
  <c r="I202" i="1"/>
  <c r="I173" i="1"/>
  <c r="I21" i="1"/>
  <c r="I140" i="1"/>
  <c r="I99" i="1"/>
  <c r="I101" i="1"/>
  <c r="I105" i="1"/>
  <c r="I81" i="1"/>
  <c r="I291" i="1"/>
  <c r="I266" i="1"/>
  <c r="I150" i="1"/>
  <c r="I184" i="1"/>
  <c r="I86" i="1"/>
  <c r="I243" i="1"/>
  <c r="I187" i="1"/>
  <c r="I270" i="1"/>
  <c r="I188" i="1"/>
  <c r="I120" i="1"/>
  <c r="I189" i="1"/>
  <c r="I190" i="1"/>
  <c r="I156" i="1"/>
  <c r="I191" i="1"/>
  <c r="I216" i="1"/>
  <c r="I158" i="1"/>
  <c r="I33" i="1"/>
  <c r="I275" i="1"/>
  <c r="I306" i="1"/>
  <c r="I34" i="1"/>
  <c r="I123" i="1"/>
  <c r="I309" i="1"/>
  <c r="I65" i="1"/>
  <c r="I161" i="1"/>
  <c r="I36" i="1"/>
  <c r="I276" i="1"/>
  <c r="I311" i="1"/>
  <c r="I277" i="1"/>
  <c r="I39" i="1"/>
  <c r="I125" i="1"/>
  <c r="H278" i="1"/>
  <c r="I278" i="1" s="1"/>
  <c r="H41" i="1"/>
  <c r="I41" i="1" s="1"/>
  <c r="H224" i="1"/>
  <c r="I224" i="1" s="1"/>
  <c r="H67" i="1"/>
  <c r="I67" i="1" s="1"/>
  <c r="H127" i="1"/>
  <c r="I127" i="1" s="1"/>
  <c r="H279" i="1"/>
  <c r="I279" i="1" s="1"/>
  <c r="H128" i="1"/>
  <c r="I128" i="1" s="1"/>
  <c r="H42" i="1"/>
  <c r="I42" i="1" s="1"/>
  <c r="H93" i="1"/>
  <c r="I93" i="1" s="1"/>
  <c r="H165" i="1"/>
  <c r="H12" i="1"/>
  <c r="I12" i="1" s="1"/>
  <c r="H196" i="1"/>
  <c r="I196" i="1" s="1"/>
  <c r="H225" i="1"/>
  <c r="I225" i="1" s="1"/>
  <c r="H13" i="1"/>
  <c r="I13" i="1" s="1"/>
  <c r="H197" i="1"/>
  <c r="I197" i="1" s="1"/>
  <c r="H198" i="1"/>
  <c r="I198" i="1" s="1"/>
  <c r="H129" i="1"/>
  <c r="I129" i="1" s="1"/>
  <c r="H166" i="1"/>
  <c r="I166" i="1" s="1"/>
  <c r="H68" i="1"/>
  <c r="I68" i="1" s="1"/>
  <c r="H14" i="1"/>
  <c r="I14" i="1" s="1"/>
  <c r="H226" i="1"/>
  <c r="I226" i="1" s="1"/>
  <c r="H43" i="1"/>
  <c r="H254" i="1"/>
  <c r="I254" i="1" s="1"/>
  <c r="H44" i="1"/>
  <c r="I44" i="1" s="1"/>
  <c r="H69" i="1"/>
  <c r="I69" i="1" s="1"/>
  <c r="H70" i="1"/>
  <c r="I70" i="1" s="1"/>
  <c r="H199" i="1"/>
  <c r="I199" i="1" s="1"/>
  <c r="H255" i="1"/>
  <c r="I255" i="1" s="1"/>
  <c r="H167" i="1"/>
  <c r="I167" i="1" s="1"/>
  <c r="H256" i="1"/>
  <c r="I256" i="1" s="1"/>
  <c r="H71" i="1"/>
  <c r="I71" i="1" s="1"/>
  <c r="H15" i="1"/>
  <c r="I15" i="1" s="1"/>
  <c r="H45" i="1"/>
  <c r="I45" i="1" s="1"/>
  <c r="H280" i="1"/>
  <c r="H72" i="1"/>
  <c r="I72" i="1" s="1"/>
  <c r="H130" i="1"/>
  <c r="I130" i="1" s="1"/>
  <c r="H16" i="1"/>
  <c r="I16" i="1" s="1"/>
  <c r="H131" i="1"/>
  <c r="I131" i="1" s="1"/>
  <c r="H94" i="1"/>
  <c r="I94" i="1" s="1"/>
  <c r="H281" i="1"/>
  <c r="I281" i="1" s="1"/>
  <c r="H168" i="1"/>
  <c r="I168" i="1" s="1"/>
  <c r="H17" i="1"/>
  <c r="I17" i="1" s="1"/>
  <c r="H132" i="1"/>
  <c r="I132" i="1" s="1"/>
  <c r="H200" i="1"/>
  <c r="I200" i="1" s="1"/>
  <c r="H18" i="1"/>
  <c r="I18" i="1" s="1"/>
  <c r="H133" i="1"/>
  <c r="H169" i="1"/>
  <c r="I169" i="1" s="1"/>
  <c r="H201" i="1"/>
  <c r="I201" i="1" s="1"/>
  <c r="H134" i="1"/>
  <c r="I134" i="1" s="1"/>
  <c r="H282" i="1"/>
  <c r="I282" i="1" s="1"/>
  <c r="H170" i="1"/>
  <c r="I170" i="1" s="1"/>
  <c r="H135" i="1"/>
  <c r="I135" i="1" s="1"/>
  <c r="H19" i="1"/>
  <c r="I19" i="1" s="1"/>
  <c r="H20" i="1"/>
  <c r="I20" i="1" s="1"/>
  <c r="H73" i="1"/>
  <c r="I73" i="1" s="1"/>
  <c r="H283" i="1"/>
  <c r="I283" i="1" s="1"/>
  <c r="H74" i="1"/>
  <c r="I74" i="1" s="1"/>
  <c r="H202" i="1"/>
  <c r="H227" i="1"/>
  <c r="I227" i="1" s="1"/>
  <c r="H171" i="1"/>
  <c r="I171" i="1" s="1"/>
  <c r="H136" i="1"/>
  <c r="I136" i="1" s="1"/>
  <c r="H137" i="1"/>
  <c r="I137" i="1" s="1"/>
  <c r="H257" i="1"/>
  <c r="I257" i="1" s="1"/>
  <c r="H138" i="1"/>
  <c r="I138" i="1" s="1"/>
  <c r="H46" i="1"/>
  <c r="I46" i="1" s="1"/>
  <c r="H95" i="1"/>
  <c r="I95" i="1" s="1"/>
  <c r="H96" i="1"/>
  <c r="I96" i="1" s="1"/>
  <c r="H172" i="1"/>
  <c r="I172" i="1" s="1"/>
  <c r="H284" i="1"/>
  <c r="I284" i="1" s="1"/>
  <c r="H173" i="1"/>
  <c r="H258" i="1"/>
  <c r="I258" i="1" s="1"/>
  <c r="H97" i="1"/>
  <c r="I97" i="1" s="1"/>
  <c r="H228" i="1"/>
  <c r="I228" i="1" s="1"/>
  <c r="H229" i="1"/>
  <c r="I229" i="1" s="1"/>
  <c r="H174" i="1"/>
  <c r="I174" i="1" s="1"/>
  <c r="H203" i="1"/>
  <c r="I203" i="1" s="1"/>
  <c r="H75" i="1"/>
  <c r="I75" i="1" s="1"/>
  <c r="H139" i="1"/>
  <c r="I139" i="1" s="1"/>
  <c r="H230" i="1"/>
  <c r="I230" i="1" s="1"/>
  <c r="H175" i="1"/>
  <c r="I175" i="1" s="1"/>
  <c r="H47" i="1"/>
  <c r="I47" i="1" s="1"/>
  <c r="H21" i="1"/>
  <c r="H204" i="1"/>
  <c r="I204" i="1" s="1"/>
  <c r="H259" i="1"/>
  <c r="I259" i="1" s="1"/>
  <c r="H260" i="1"/>
  <c r="I260" i="1" s="1"/>
  <c r="H22" i="1"/>
  <c r="I22" i="1" s="1"/>
  <c r="H285" i="1"/>
  <c r="I285" i="1" s="1"/>
  <c r="H205" i="1"/>
  <c r="I205" i="1" s="1"/>
  <c r="H261" i="1"/>
  <c r="I261" i="1" s="1"/>
  <c r="H262" i="1"/>
  <c r="I262" i="1" s="1"/>
  <c r="H176" i="1"/>
  <c r="I176" i="1" s="1"/>
  <c r="H76" i="1"/>
  <c r="I76" i="1" s="1"/>
  <c r="H206" i="1"/>
  <c r="I206" i="1" s="1"/>
  <c r="H140" i="1"/>
  <c r="H231" i="1"/>
  <c r="I231" i="1" s="1"/>
  <c r="H232" i="1"/>
  <c r="I232" i="1" s="1"/>
  <c r="H233" i="1"/>
  <c r="I233" i="1" s="1"/>
  <c r="H207" i="1"/>
  <c r="I207" i="1" s="1"/>
  <c r="H286" i="1"/>
  <c r="I286" i="1" s="1"/>
  <c r="H208" i="1"/>
  <c r="I208" i="1" s="1"/>
  <c r="H98" i="1"/>
  <c r="I98" i="1" s="1"/>
  <c r="H23" i="1"/>
  <c r="I23" i="1" s="1"/>
  <c r="H77" i="1"/>
  <c r="I77" i="1" s="1"/>
  <c r="H177" i="1"/>
  <c r="I177" i="1" s="1"/>
  <c r="H287" i="1"/>
  <c r="I287" i="1" s="1"/>
  <c r="H99" i="1"/>
  <c r="H24" i="1"/>
  <c r="I24" i="1" s="1"/>
  <c r="H288" i="1"/>
  <c r="I288" i="1" s="1"/>
  <c r="H263" i="1"/>
  <c r="I263" i="1" s="1"/>
  <c r="H48" i="1"/>
  <c r="I48" i="1" s="1"/>
  <c r="H178" i="1"/>
  <c r="I178" i="1" s="1"/>
  <c r="H78" i="1"/>
  <c r="I78" i="1" s="1"/>
  <c r="H100" i="1"/>
  <c r="I100" i="1" s="1"/>
  <c r="H141" i="1"/>
  <c r="I141" i="1" s="1"/>
  <c r="H264" i="1"/>
  <c r="I264" i="1" s="1"/>
  <c r="H142" i="1"/>
  <c r="I142" i="1" s="1"/>
  <c r="H143" i="1"/>
  <c r="I143" i="1" s="1"/>
  <c r="H101" i="1"/>
  <c r="H25" i="1"/>
  <c r="I25" i="1" s="1"/>
  <c r="H289" i="1"/>
  <c r="I289" i="1" s="1"/>
  <c r="H79" i="1"/>
  <c r="I79" i="1" s="1"/>
  <c r="H290" i="1"/>
  <c r="I290" i="1" s="1"/>
  <c r="H80" i="1"/>
  <c r="I80" i="1" s="1"/>
  <c r="H49" i="1"/>
  <c r="I49" i="1" s="1"/>
  <c r="H144" i="1"/>
  <c r="I144" i="1" s="1"/>
  <c r="H102" i="1"/>
  <c r="I102" i="1" s="1"/>
  <c r="H103" i="1"/>
  <c r="I103" i="1" s="1"/>
  <c r="H104" i="1"/>
  <c r="I104" i="1" s="1"/>
  <c r="H265" i="1"/>
  <c r="I265" i="1" s="1"/>
  <c r="H105" i="1"/>
  <c r="H50" i="1"/>
  <c r="I50" i="1" s="1"/>
  <c r="H106" i="1"/>
  <c r="I106" i="1" s="1"/>
  <c r="H179" i="1"/>
  <c r="I179" i="1" s="1"/>
  <c r="H107" i="1"/>
  <c r="I107" i="1" s="1"/>
  <c r="H180" i="1"/>
  <c r="I180" i="1" s="1"/>
  <c r="H108" i="1"/>
  <c r="I108" i="1" s="1"/>
  <c r="H145" i="1"/>
  <c r="I145" i="1" s="1"/>
  <c r="H51" i="1"/>
  <c r="I51" i="1" s="1"/>
  <c r="H181" i="1"/>
  <c r="I181" i="1" s="1"/>
  <c r="H234" i="1"/>
  <c r="I234" i="1" s="1"/>
  <c r="H52" i="1"/>
  <c r="I52" i="1" s="1"/>
  <c r="H81" i="1"/>
  <c r="H109" i="1"/>
  <c r="I109" i="1" s="1"/>
  <c r="H82" i="1"/>
  <c r="I82" i="1" s="1"/>
  <c r="H26" i="1"/>
  <c r="I26" i="1" s="1"/>
  <c r="H53" i="1"/>
  <c r="I53" i="1" s="1"/>
  <c r="H146" i="1"/>
  <c r="I146" i="1" s="1"/>
  <c r="H235" i="1"/>
  <c r="I235" i="1" s="1"/>
  <c r="H27" i="1"/>
  <c r="I27" i="1" s="1"/>
  <c r="H147" i="1"/>
  <c r="I147" i="1" s="1"/>
  <c r="H54" i="1"/>
  <c r="I54" i="1" s="1"/>
  <c r="H236" i="1"/>
  <c r="I236" i="1" s="1"/>
  <c r="H110" i="1"/>
  <c r="I110" i="1" s="1"/>
  <c r="H291" i="1"/>
  <c r="H111" i="1"/>
  <c r="I111" i="1" s="1"/>
  <c r="H148" i="1"/>
  <c r="I148" i="1" s="1"/>
  <c r="H182" i="1"/>
  <c r="I182" i="1" s="1"/>
  <c r="H149" i="1"/>
  <c r="I149" i="1" s="1"/>
  <c r="H209" i="1"/>
  <c r="I209" i="1" s="1"/>
  <c r="H237" i="1"/>
  <c r="I237" i="1" s="1"/>
  <c r="H28" i="1"/>
  <c r="I28" i="1" s="1"/>
  <c r="H292" i="1"/>
  <c r="I292" i="1" s="1"/>
  <c r="H293" i="1"/>
  <c r="I293" i="1" s="1"/>
  <c r="H112" i="1"/>
  <c r="I112" i="1" s="1"/>
  <c r="H294" i="1"/>
  <c r="I294" i="1" s="1"/>
  <c r="H266" i="1"/>
  <c r="H113" i="1"/>
  <c r="I113" i="1" s="1"/>
  <c r="H295" i="1"/>
  <c r="I295" i="1" s="1"/>
  <c r="H210" i="1"/>
  <c r="I210" i="1" s="1"/>
  <c r="H211" i="1"/>
  <c r="I211" i="1" s="1"/>
  <c r="H114" i="1"/>
  <c r="I114" i="1" s="1"/>
  <c r="H183" i="1"/>
  <c r="I183" i="1" s="1"/>
  <c r="H267" i="1"/>
  <c r="I267" i="1" s="1"/>
  <c r="H55" i="1"/>
  <c r="I55" i="1" s="1"/>
  <c r="H29" i="1"/>
  <c r="I29" i="1" s="1"/>
  <c r="H83" i="1"/>
  <c r="I83" i="1" s="1"/>
  <c r="H296" i="1"/>
  <c r="I296" i="1" s="1"/>
  <c r="H150" i="1"/>
  <c r="H56" i="1"/>
  <c r="I56" i="1" s="1"/>
  <c r="H238" i="1"/>
  <c r="I238" i="1" s="1"/>
  <c r="H151" i="1"/>
  <c r="I151" i="1" s="1"/>
  <c r="H268" i="1"/>
  <c r="I268" i="1" s="1"/>
  <c r="H84" i="1"/>
  <c r="I84" i="1" s="1"/>
  <c r="H212" i="1"/>
  <c r="I212" i="1" s="1"/>
  <c r="H269" i="1"/>
  <c r="I269" i="1" s="1"/>
  <c r="H213" i="1"/>
  <c r="I213" i="1" s="1"/>
  <c r="H57" i="1"/>
  <c r="I57" i="1" s="1"/>
  <c r="H297" i="1"/>
  <c r="I297" i="1" s="1"/>
  <c r="H152" i="1"/>
  <c r="I152" i="1" s="1"/>
  <c r="H184" i="1"/>
  <c r="H239" i="1"/>
  <c r="I239" i="1" s="1"/>
  <c r="H58" i="1"/>
  <c r="I58" i="1" s="1"/>
  <c r="H115" i="1"/>
  <c r="I115" i="1" s="1"/>
  <c r="H214" i="1"/>
  <c r="I214" i="1" s="1"/>
  <c r="H153" i="1"/>
  <c r="I153" i="1" s="1"/>
  <c r="H240" i="1"/>
  <c r="I240" i="1" s="1"/>
  <c r="H241" i="1"/>
  <c r="I241" i="1" s="1"/>
  <c r="H59" i="1"/>
  <c r="I59" i="1" s="1"/>
  <c r="H298" i="1"/>
  <c r="I298" i="1" s="1"/>
  <c r="H299" i="1"/>
  <c r="I299" i="1" s="1"/>
  <c r="H85" i="1"/>
  <c r="I85" i="1" s="1"/>
  <c r="H86" i="1"/>
  <c r="H185" i="1"/>
  <c r="I185" i="1" s="1"/>
  <c r="H300" i="1"/>
  <c r="I300" i="1" s="1"/>
  <c r="H30" i="1"/>
  <c r="I30" i="1" s="1"/>
  <c r="H116" i="1"/>
  <c r="I116" i="1" s="1"/>
  <c r="H186" i="1"/>
  <c r="I186" i="1" s="1"/>
  <c r="H242" i="1"/>
  <c r="I242" i="1" s="1"/>
  <c r="H117" i="1"/>
  <c r="I117" i="1" s="1"/>
  <c r="H154" i="1"/>
  <c r="I154" i="1" s="1"/>
  <c r="H87" i="1"/>
  <c r="I87" i="1" s="1"/>
  <c r="H118" i="1"/>
  <c r="I118" i="1" s="1"/>
  <c r="H243" i="1"/>
  <c r="H187" i="1"/>
  <c r="H244" i="1"/>
  <c r="I244" i="1" s="1"/>
  <c r="H270" i="1"/>
  <c r="H31" i="1"/>
  <c r="I31" i="1" s="1"/>
  <c r="H119" i="1"/>
  <c r="I119" i="1" s="1"/>
  <c r="H188" i="1"/>
  <c r="H155" i="1"/>
  <c r="I155" i="1" s="1"/>
  <c r="H245" i="1"/>
  <c r="I245" i="1" s="1"/>
  <c r="H120" i="1"/>
  <c r="H88" i="1"/>
  <c r="I88" i="1" s="1"/>
  <c r="H32" i="1"/>
  <c r="I32" i="1" s="1"/>
  <c r="H246" i="1"/>
  <c r="I246" i="1" s="1"/>
  <c r="H215" i="1"/>
  <c r="I215" i="1" s="1"/>
  <c r="H247" i="1"/>
  <c r="I247" i="1" s="1"/>
  <c r="H248" i="1"/>
  <c r="I248" i="1" s="1"/>
  <c r="H89" i="1"/>
  <c r="I89" i="1" s="1"/>
  <c r="H271" i="1"/>
  <c r="I271" i="1" s="1"/>
  <c r="H189" i="1"/>
  <c r="H190" i="1"/>
  <c r="H60" i="1"/>
  <c r="I60" i="1" s="1"/>
  <c r="H156" i="1"/>
  <c r="H301" i="1"/>
  <c r="I301" i="1" s="1"/>
  <c r="H302" i="1"/>
  <c r="I302" i="1" s="1"/>
  <c r="H191" i="1"/>
  <c r="H303" i="1"/>
  <c r="I303" i="1" s="1"/>
  <c r="H157" i="1"/>
  <c r="I157" i="1" s="1"/>
  <c r="H216" i="1"/>
  <c r="H304" i="1"/>
  <c r="I304" i="1" s="1"/>
  <c r="H272" i="1"/>
  <c r="I272" i="1" s="1"/>
  <c r="H61" i="1"/>
  <c r="I61" i="1" s="1"/>
  <c r="H249" i="1"/>
  <c r="I249" i="1" s="1"/>
  <c r="H250" i="1"/>
  <c r="I250" i="1" s="1"/>
  <c r="H273" i="1"/>
  <c r="I273" i="1" s="1"/>
  <c r="H62" i="1"/>
  <c r="I62" i="1" s="1"/>
  <c r="H274" i="1"/>
  <c r="I274" i="1" s="1"/>
  <c r="H158" i="1"/>
  <c r="H33" i="1"/>
  <c r="H121" i="1"/>
  <c r="I121" i="1" s="1"/>
  <c r="H275" i="1"/>
  <c r="H305" i="1"/>
  <c r="I305" i="1" s="1"/>
  <c r="H159" i="1"/>
  <c r="I159" i="1" s="1"/>
  <c r="H306" i="1"/>
  <c r="H192" i="1"/>
  <c r="I192" i="1" s="1"/>
  <c r="H307" i="1"/>
  <c r="I307" i="1" s="1"/>
  <c r="H34" i="1"/>
  <c r="H193" i="1"/>
  <c r="I193" i="1" s="1"/>
  <c r="H63" i="1"/>
  <c r="I63" i="1" s="1"/>
  <c r="H122" i="1"/>
  <c r="I122" i="1" s="1"/>
  <c r="H217" i="1"/>
  <c r="I217" i="1" s="1"/>
  <c r="H64" i="1"/>
  <c r="I64" i="1" s="1"/>
  <c r="H218" i="1"/>
  <c r="I218" i="1" s="1"/>
  <c r="H90" i="1"/>
  <c r="I90" i="1" s="1"/>
  <c r="H308" i="1"/>
  <c r="I308" i="1" s="1"/>
  <c r="H123" i="1"/>
  <c r="H309" i="1"/>
  <c r="H160" i="1"/>
  <c r="I160" i="1" s="1"/>
  <c r="H65" i="1"/>
  <c r="H35" i="1"/>
  <c r="I35" i="1" s="1"/>
  <c r="H310" i="1"/>
  <c r="I310" i="1" s="1"/>
  <c r="H161" i="1"/>
  <c r="H219" i="1"/>
  <c r="I219" i="1" s="1"/>
  <c r="H220" i="1"/>
  <c r="I220" i="1" s="1"/>
  <c r="H36" i="1"/>
  <c r="H162" i="1"/>
  <c r="I162" i="1" s="1"/>
  <c r="H66" i="1"/>
  <c r="I66" i="1" s="1"/>
  <c r="H194" i="1"/>
  <c r="I194" i="1" s="1"/>
  <c r="H37" i="1"/>
  <c r="I37" i="1" s="1"/>
  <c r="H38" i="1"/>
  <c r="I38" i="1" s="1"/>
  <c r="H91" i="1"/>
  <c r="I91" i="1" s="1"/>
  <c r="H163" i="1"/>
  <c r="I163" i="1" s="1"/>
  <c r="H195" i="1"/>
  <c r="I195" i="1" s="1"/>
  <c r="H276" i="1"/>
  <c r="H311" i="1"/>
  <c r="H164" i="1"/>
  <c r="I164" i="1" s="1"/>
  <c r="H277" i="1"/>
  <c r="H124" i="1"/>
  <c r="I124" i="1" s="1"/>
  <c r="H221" i="1"/>
  <c r="I221" i="1" s="1"/>
  <c r="H39" i="1"/>
  <c r="H251" i="1"/>
  <c r="I251" i="1" s="1"/>
  <c r="H252" i="1"/>
  <c r="I252" i="1" s="1"/>
  <c r="H125" i="1"/>
  <c r="H126" i="1"/>
  <c r="I126" i="1" s="1"/>
  <c r="H222" i="1"/>
  <c r="I222" i="1" s="1"/>
  <c r="H223" i="1"/>
  <c r="I223" i="1" s="1"/>
  <c r="H40" i="1"/>
  <c r="I40" i="1" s="1"/>
  <c r="H92" i="1"/>
  <c r="I92" i="1" s="1"/>
  <c r="H253" i="1"/>
  <c r="I253" i="1" s="1"/>
  <c r="M5" i="12"/>
  <c r="D22" i="4"/>
  <c r="C22" i="4"/>
  <c r="D21" i="4"/>
  <c r="C21" i="4"/>
  <c r="D20" i="4"/>
  <c r="C20" i="4"/>
  <c r="D19" i="4"/>
  <c r="C19" i="4"/>
  <c r="D18" i="4"/>
  <c r="C18" i="4"/>
  <c r="D17" i="4"/>
  <c r="C17" i="4"/>
  <c r="E8" i="4"/>
  <c r="E6" i="4"/>
  <c r="E9" i="4"/>
  <c r="E10" i="4"/>
  <c r="E5" i="4"/>
  <c r="E7" i="4"/>
  <c r="C8" i="4"/>
  <c r="D8" i="4" s="1"/>
  <c r="C6" i="4"/>
  <c r="D6" i="4" s="1"/>
  <c r="C9" i="4"/>
  <c r="D9" i="4" s="1"/>
  <c r="C10" i="4"/>
  <c r="D10" i="4" s="1"/>
  <c r="C5" i="4"/>
  <c r="D5" i="4" s="1"/>
  <c r="C7" i="4"/>
  <c r="D7" i="4" s="1"/>
  <c r="D9" i="2"/>
  <c r="C9" i="2"/>
  <c r="D8" i="2"/>
  <c r="C8" i="2"/>
  <c r="D6" i="2"/>
  <c r="C6" i="2"/>
  <c r="D5" i="2"/>
  <c r="C5" i="2"/>
  <c r="D4" i="2"/>
  <c r="C4" i="2"/>
  <c r="D3" i="2"/>
  <c r="C3" i="2"/>
  <c r="E10" i="15" l="1"/>
  <c r="E11" i="15" s="1"/>
  <c r="D10" i="15"/>
  <c r="D11" i="15" s="1"/>
  <c r="C7" i="2"/>
  <c r="D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8AB9FE-D94E-4CDC-BF4B-5FBA376D46E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D2169BE-B226-4E3B-AC45-C75FB7D8E266}" name="WorksheetConnection_beginner-DA-course-blank (version 1).xlsb!data" type="102" refreshedVersion="8" minRefreshableVersion="5">
    <extLst>
      <ext xmlns:x15="http://schemas.microsoft.com/office/spreadsheetml/2010/11/main" uri="{DE250136-89BD-433C-8126-D09CA5730AF9}">
        <x15:connection id="data" autoDelete="1">
          <x15:rangePr sourceName="_xlcn.WorksheetConnection_beginnerDAcourseblankversion1.xlsbdata1"/>
        </x15:connection>
      </ext>
    </extLst>
  </connection>
</connections>
</file>

<file path=xl/sharedStrings.xml><?xml version="1.0" encoding="utf-8"?>
<sst xmlns="http://schemas.openxmlformats.org/spreadsheetml/2006/main" count="2587" uniqueCount="81">
  <si>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</si>
  <si>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</si>
  <si>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</si>
  <si>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</si>
  <si>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</si>
  <si>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</si>
  <si>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</si>
  <si>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</si>
  <si>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</si>
  <si>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</si>
  <si>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</si>
  <si>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</si>
  <si>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</si>
  <si>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</si>
  <si>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</si>
  <si>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</si>
  <si>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</si>
  <si>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</si>
  <si>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</si>
  <si>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</si>
  <si>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</si>
  <si>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</si>
  <si>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</si>
  <si>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</si>
  <si>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</si>
  <si>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</si>
  <si>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</si>
  <si>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</si>
  <si>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</si>
  <si>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</si>
  <si>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</si>
  <si>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</si>
  <si>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</si>
  <si>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</si>
  <si>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</si>
  <si>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</si>
  <si>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</si>
  <si>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</si>
  <si>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</si>
  <si>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</si>
  <si>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</si>
  <si>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</si>
  <si>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</si>
  <si>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</si>
  <si>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</si>
  <si>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</si>
  <si>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</si>
  <si>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</si>
  <si>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</si>
  <si>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</si>
  <si>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</si>
  <si>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</si>
  <si>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</si>
  <si>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</si>
  <si>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</si>
  <si>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</si>
  <si>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</si>
  <si>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Min</t>
  </si>
  <si>
    <t>Max</t>
  </si>
  <si>
    <t>Range</t>
  </si>
  <si>
    <t>Quartile1</t>
  </si>
  <si>
    <t>Quartile3</t>
  </si>
  <si>
    <t>Country</t>
  </si>
  <si>
    <t>Row Labels</t>
  </si>
  <si>
    <t>Grand Total</t>
  </si>
  <si>
    <t>Sum of Amount</t>
  </si>
  <si>
    <t>Sum of Units</t>
  </si>
  <si>
    <t>Sum of Amount2</t>
  </si>
  <si>
    <t>Sales per unit</t>
  </si>
  <si>
    <t>Cost per Unit</t>
  </si>
  <si>
    <t>Cost</t>
  </si>
  <si>
    <t>Profit</t>
  </si>
  <si>
    <t>Pick a Country</t>
  </si>
  <si>
    <t>Quick Summary</t>
  </si>
  <si>
    <t>By Sales Person</t>
  </si>
  <si>
    <t>Number of Transactions</t>
  </si>
  <si>
    <t>Sales</t>
  </si>
  <si>
    <t>Quantity</t>
  </si>
  <si>
    <t>Total</t>
  </si>
  <si>
    <t>✅❎</t>
  </si>
  <si>
    <t>Sales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</si>
</sst>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quot;₹&quot;\ * #,##0.00_ ;_ &quot;₹&quot;\ * \-#,##0.00_ ;_ &quot;₹&quot;\ * &quot;-&quot;??_ ;_ @_ "/>
    <numFmt numFmtId="164" formatCode="&quot;$&quot;#,##0_);[Red]\(&quot;$&quot;#,##0\)"/>
    <numFmt numFmtId="165" formatCode="&quot;$&quot;#,##0.00_);[Red]\(&quot;$&quot;#,##0.00\)"/>
    <numFmt numFmtId="166" formatCode="_-[$$-409]* #,##0.00_ ;_-[$$-409]* \-#,##0.00\ ;_-[$$-409]* &quot;-&quot;??_ ;_-@_ "/>
    <numFmt numFmtId="167" formatCode="_-[$$-409]* #,##0_ ;_-[$$-409]* \-#,##0\ ;_-[$$-409]* &quot;-&quot;??_ ;_-@_ "/>
    <numFmt numFmtId="168" formatCode="[$$-1009]#,##0.00"/>
    <numFmt numFmtId="169" formatCode="[$$-1009]#,##0"/>
  </numFmts>
  <fonts count="8"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2"/>
      <color theme="1"/>
      <name val="Calibri"/>
      <family val="2"/>
      <scheme val="minor"/>
    </font>
    <font>
      <sz val="16"/>
      <color rgb="FF444444"/>
      <name val="Calibri"/>
      <family val="2"/>
      <scheme val="minor"/>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tint="0.79998168889431442"/>
        <bgColor indexed="64"/>
      </patternFill>
    </fill>
  </fills>
  <borders count="8">
    <border>
      <left/>
      <right/>
      <top/>
      <bottom/>
      <diagonal/>
    </border>
    <border>
      <left/>
      <right/>
      <top style="dotted">
        <color theme="0" tint="-0.24994659260841701"/>
      </top>
      <bottom style="dotted">
        <color theme="0" tint="-0.2499465926084170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indexed="64"/>
      </bottom>
      <diagonal/>
    </border>
    <border>
      <left/>
      <right/>
      <top style="dotted">
        <color indexed="64"/>
      </top>
      <bottom/>
      <diagonal/>
    </border>
    <border>
      <left/>
      <right/>
      <top/>
      <bottom style="dotted">
        <color indexed="64"/>
      </bottom>
      <diagonal/>
    </border>
  </borders>
  <cellStyleXfs count="3">
    <xf numFmtId="0" fontId="0" fillId="0" borderId="0"/>
    <xf numFmtId="0" fontId="5" fillId="0" borderId="0" applyNumberFormat="0" applyFill="0" applyBorder="0" applyAlignment="0" applyProtection="0"/>
    <xf numFmtId="0" fontId="3" fillId="4" borderId="0" applyNumberFormat="0" applyBorder="0" applyAlignment="0" applyProtection="0"/>
  </cellStyleXfs>
  <cellXfs count="4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6" borderId="2" xfId="0" applyFill="1" applyBorder="1"/>
    <xf numFmtId="0" fontId="0" fillId="6" borderId="3" xfId="0" applyFill="1" applyBorder="1"/>
    <xf numFmtId="0" fontId="0" fillId="0" borderId="2" xfId="0" applyBorder="1"/>
    <xf numFmtId="0" fontId="0" fillId="0" borderId="3" xfId="0" applyBorder="1"/>
    <xf numFmtId="0" fontId="4" fillId="5" borderId="3" xfId="0" applyFont="1" applyFill="1" applyBorder="1"/>
    <xf numFmtId="0" fontId="4" fillId="5" borderId="3" xfId="0" applyFont="1" applyFill="1" applyBorder="1" applyAlignment="1">
      <alignment horizontal="right"/>
    </xf>
    <xf numFmtId="0" fontId="4" fillId="5" borderId="4" xfId="0" applyFont="1" applyFill="1" applyBorder="1" applyAlignment="1">
      <alignment horizontal="right"/>
    </xf>
    <xf numFmtId="164" fontId="0" fillId="6" borderId="3" xfId="0" applyNumberFormat="1" applyFill="1" applyBorder="1"/>
    <xf numFmtId="3" fontId="0" fillId="6" borderId="4" xfId="0" applyNumberFormat="1" applyFill="1" applyBorder="1"/>
    <xf numFmtId="164" fontId="0" fillId="0" borderId="3" xfId="0" applyNumberFormat="1" applyBorder="1"/>
    <xf numFmtId="3" fontId="0" fillId="0" borderId="4" xfId="0" applyNumberFormat="1" applyBorder="1"/>
    <xf numFmtId="166" fontId="0" fillId="0" borderId="0" xfId="0" applyNumberFormat="1"/>
    <xf numFmtId="167" fontId="0" fillId="0" borderId="0" xfId="0" applyNumberFormat="1"/>
    <xf numFmtId="1" fontId="0" fillId="0" borderId="0" xfId="0" applyNumberFormat="1"/>
    <xf numFmtId="0" fontId="2" fillId="4" borderId="6" xfId="2" applyFont="1" applyBorder="1"/>
    <xf numFmtId="0" fontId="2" fillId="4" borderId="6" xfId="2" applyFont="1" applyBorder="1" applyAlignment="1">
      <alignment horizontal="right"/>
    </xf>
    <xf numFmtId="0" fontId="0" fillId="0" borderId="7" xfId="0" applyBorder="1"/>
    <xf numFmtId="167" fontId="0" fillId="0" borderId="7" xfId="0" applyNumberFormat="1" applyBorder="1"/>
    <xf numFmtId="3" fontId="0" fillId="0" borderId="7" xfId="0" applyNumberFormat="1" applyBorder="1"/>
    <xf numFmtId="0" fontId="3" fillId="4" borderId="6" xfId="2" applyBorder="1"/>
    <xf numFmtId="44" fontId="2" fillId="4" borderId="6" xfId="2" applyNumberFormat="1" applyFont="1" applyBorder="1" applyAlignment="1">
      <alignment horizontal="right"/>
    </xf>
    <xf numFmtId="44" fontId="0" fillId="0" borderId="0" xfId="0" applyNumberFormat="1"/>
    <xf numFmtId="44" fontId="0" fillId="0" borderId="7" xfId="0" applyNumberFormat="1" applyBorder="1"/>
    <xf numFmtId="0" fontId="0" fillId="0" borderId="0" xfId="0" pivotButton="1"/>
    <xf numFmtId="0" fontId="0" fillId="0" borderId="0" xfId="0" applyAlignment="1">
      <alignment horizontal="left"/>
    </xf>
    <xf numFmtId="168" fontId="0" fillId="0" borderId="0" xfId="0" applyNumberFormat="1"/>
    <xf numFmtId="169" fontId="0" fillId="0" borderId="0" xfId="0" applyNumberFormat="1"/>
    <xf numFmtId="0" fontId="0" fillId="0" borderId="0" xfId="0" applyAlignment="1">
      <alignment horizontal="left" indent="1"/>
    </xf>
    <xf numFmtId="0" fontId="2" fillId="0" borderId="0" xfId="0" applyFont="1" applyAlignment="1">
      <alignment horizontal="center"/>
    </xf>
    <xf numFmtId="0" fontId="5" fillId="0" borderId="0" xfId="1"/>
    <xf numFmtId="0" fontId="0" fillId="0" borderId="5" xfId="0" applyBorder="1"/>
    <xf numFmtId="0" fontId="0" fillId="7" borderId="5" xfId="0" applyFill="1" applyBorder="1"/>
    <xf numFmtId="0" fontId="0" fillId="8" borderId="0" xfId="0" applyFill="1"/>
    <xf numFmtId="0" fontId="6" fillId="8" borderId="0" xfId="0" applyFont="1" applyFill="1"/>
    <xf numFmtId="0" fontId="0" fillId="0" borderId="0" xfId="0" applyAlignment="1">
      <alignment horizontal="right"/>
    </xf>
    <xf numFmtId="0" fontId="7" fillId="0" borderId="0" xfId="0" applyFont="1"/>
  </cellXfs>
  <cellStyles count="3">
    <cellStyle name="20% - Accent1" xfId="2" builtinId="30"/>
    <cellStyle name="Normal" xfId="0" builtinId="0"/>
    <cellStyle name="Warning Text" xfId="1" builtinId="11"/>
  </cellStyles>
  <dxfs count="14">
    <dxf>
      <font>
        <color rgb="FF9C0006"/>
      </font>
      <fill>
        <patternFill>
          <bgColor rgb="FFFFC7CE"/>
        </patternFill>
      </fill>
    </dxf>
    <dxf>
      <font>
        <color rgb="FF9C0006"/>
      </font>
      <fill>
        <patternFill>
          <bgColor rgb="FFFFC7CE"/>
        </patternFill>
      </fill>
    </dxf>
    <dxf>
      <numFmt numFmtId="169" formatCode="[$$-1009]#,##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6" formatCode="_-[$$-409]* #,##0.00_ ;_-[$$-409]* \-#,##0.00\ ;_-[$$-409]* &quot;-&quot;??_ ;_-@_ "/>
    </dxf>
    <dxf>
      <numFmt numFmtId="169" formatCode="[$$-1009]#,##0"/>
    </dxf>
    <dxf>
      <numFmt numFmtId="168" formatCode="[$$-1009]#,##0.00"/>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'Any anamolies in data'!$S$2</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'Any anamolies in data'!$R$3:$R$302</c:f>
              <c:numCache>
                <c:formatCode>"$"#,##0_);[Red]\("$"#,##0\)</c:formatCode>
                <c:ptCount val="300"/>
                <c:pt idx="0">
                  <c:v>10129</c:v>
                </c:pt>
                <c:pt idx="1">
                  <c:v>9506</c:v>
                </c:pt>
                <c:pt idx="2">
                  <c:v>8841</c:v>
                </c:pt>
                <c:pt idx="3">
                  <c:v>7483</c:v>
                </c:pt>
                <c:pt idx="4">
                  <c:v>7322</c:v>
                </c:pt>
                <c:pt idx="5">
                  <c:v>7189</c:v>
                </c:pt>
                <c:pt idx="6">
                  <c:v>6860</c:v>
                </c:pt>
                <c:pt idx="7">
                  <c:v>6580</c:v>
                </c:pt>
                <c:pt idx="8">
                  <c:v>6433</c:v>
                </c:pt>
                <c:pt idx="9">
                  <c:v>6125</c:v>
                </c:pt>
                <c:pt idx="10">
                  <c:v>5915</c:v>
                </c:pt>
                <c:pt idx="11">
                  <c:v>5677</c:v>
                </c:pt>
                <c:pt idx="12">
                  <c:v>5670</c:v>
                </c:pt>
                <c:pt idx="13">
                  <c:v>5586</c:v>
                </c:pt>
                <c:pt idx="14">
                  <c:v>5474</c:v>
                </c:pt>
                <c:pt idx="15">
                  <c:v>5075</c:v>
                </c:pt>
                <c:pt idx="16">
                  <c:v>4417</c:v>
                </c:pt>
                <c:pt idx="17">
                  <c:v>4326</c:v>
                </c:pt>
                <c:pt idx="18">
                  <c:v>4137</c:v>
                </c:pt>
                <c:pt idx="19">
                  <c:v>3850</c:v>
                </c:pt>
                <c:pt idx="20">
                  <c:v>3752</c:v>
                </c:pt>
                <c:pt idx="21">
                  <c:v>3549</c:v>
                </c:pt>
                <c:pt idx="22">
                  <c:v>2681</c:v>
                </c:pt>
                <c:pt idx="23">
                  <c:v>2646</c:v>
                </c:pt>
                <c:pt idx="24">
                  <c:v>2541</c:v>
                </c:pt>
                <c:pt idx="25">
                  <c:v>2541</c:v>
                </c:pt>
                <c:pt idx="26">
                  <c:v>2436</c:v>
                </c:pt>
                <c:pt idx="27">
                  <c:v>2408</c:v>
                </c:pt>
                <c:pt idx="28">
                  <c:v>2317</c:v>
                </c:pt>
                <c:pt idx="29">
                  <c:v>2268</c:v>
                </c:pt>
                <c:pt idx="30">
                  <c:v>2205</c:v>
                </c:pt>
                <c:pt idx="31">
                  <c:v>1988</c:v>
                </c:pt>
                <c:pt idx="32">
                  <c:v>1778</c:v>
                </c:pt>
                <c:pt idx="33">
                  <c:v>1701</c:v>
                </c:pt>
                <c:pt idx="34">
                  <c:v>1281</c:v>
                </c:pt>
                <c:pt idx="35">
                  <c:v>1134</c:v>
                </c:pt>
                <c:pt idx="36">
                  <c:v>959</c:v>
                </c:pt>
                <c:pt idx="37">
                  <c:v>938</c:v>
                </c:pt>
                <c:pt idx="38">
                  <c:v>819</c:v>
                </c:pt>
                <c:pt idx="39">
                  <c:v>623</c:v>
                </c:pt>
                <c:pt idx="40">
                  <c:v>609</c:v>
                </c:pt>
                <c:pt idx="41">
                  <c:v>469</c:v>
                </c:pt>
                <c:pt idx="42">
                  <c:v>168</c:v>
                </c:pt>
                <c:pt idx="43">
                  <c:v>154</c:v>
                </c:pt>
                <c:pt idx="44">
                  <c:v>63</c:v>
                </c:pt>
                <c:pt idx="45">
                  <c:v>56</c:v>
                </c:pt>
                <c:pt idx="46">
                  <c:v>16184</c:v>
                </c:pt>
                <c:pt idx="47">
                  <c:v>11522</c:v>
                </c:pt>
                <c:pt idx="48">
                  <c:v>11417</c:v>
                </c:pt>
                <c:pt idx="49">
                  <c:v>10311</c:v>
                </c:pt>
                <c:pt idx="50">
                  <c:v>10304</c:v>
                </c:pt>
                <c:pt idx="51">
                  <c:v>10073</c:v>
                </c:pt>
                <c:pt idx="52">
                  <c:v>9772</c:v>
                </c:pt>
                <c:pt idx="53">
                  <c:v>9632</c:v>
                </c:pt>
                <c:pt idx="54">
                  <c:v>9198</c:v>
                </c:pt>
                <c:pt idx="55">
                  <c:v>9051</c:v>
                </c:pt>
                <c:pt idx="56">
                  <c:v>8435</c:v>
                </c:pt>
                <c:pt idx="57">
                  <c:v>8211</c:v>
                </c:pt>
                <c:pt idx="58">
                  <c:v>6657</c:v>
                </c:pt>
                <c:pt idx="59">
                  <c:v>6314</c:v>
                </c:pt>
                <c:pt idx="60">
                  <c:v>6146</c:v>
                </c:pt>
                <c:pt idx="61">
                  <c:v>6118</c:v>
                </c:pt>
                <c:pt idx="62">
                  <c:v>6118</c:v>
                </c:pt>
                <c:pt idx="63">
                  <c:v>6111</c:v>
                </c:pt>
                <c:pt idx="64">
                  <c:v>5551</c:v>
                </c:pt>
                <c:pt idx="65">
                  <c:v>5439</c:v>
                </c:pt>
                <c:pt idx="66">
                  <c:v>5019</c:v>
                </c:pt>
                <c:pt idx="67">
                  <c:v>4970</c:v>
                </c:pt>
                <c:pt idx="68">
                  <c:v>4424</c:v>
                </c:pt>
                <c:pt idx="69">
                  <c:v>4319</c:v>
                </c:pt>
                <c:pt idx="70">
                  <c:v>3773</c:v>
                </c:pt>
                <c:pt idx="71">
                  <c:v>3339</c:v>
                </c:pt>
                <c:pt idx="72">
                  <c:v>3339</c:v>
                </c:pt>
                <c:pt idx="73">
                  <c:v>3164</c:v>
                </c:pt>
                <c:pt idx="74">
                  <c:v>3094</c:v>
                </c:pt>
                <c:pt idx="75">
                  <c:v>2954</c:v>
                </c:pt>
                <c:pt idx="76">
                  <c:v>2870</c:v>
                </c:pt>
                <c:pt idx="77">
                  <c:v>2646</c:v>
                </c:pt>
                <c:pt idx="78">
                  <c:v>2471</c:v>
                </c:pt>
                <c:pt idx="79">
                  <c:v>2317</c:v>
                </c:pt>
                <c:pt idx="80">
                  <c:v>2149</c:v>
                </c:pt>
                <c:pt idx="81">
                  <c:v>2142</c:v>
                </c:pt>
                <c:pt idx="82">
                  <c:v>1925</c:v>
                </c:pt>
                <c:pt idx="83">
                  <c:v>1526</c:v>
                </c:pt>
                <c:pt idx="84">
                  <c:v>1407</c:v>
                </c:pt>
                <c:pt idx="85">
                  <c:v>1400</c:v>
                </c:pt>
                <c:pt idx="86">
                  <c:v>1281</c:v>
                </c:pt>
                <c:pt idx="87">
                  <c:v>973</c:v>
                </c:pt>
                <c:pt idx="88">
                  <c:v>945</c:v>
                </c:pt>
                <c:pt idx="89">
                  <c:v>854</c:v>
                </c:pt>
                <c:pt idx="90">
                  <c:v>798</c:v>
                </c:pt>
                <c:pt idx="91">
                  <c:v>497</c:v>
                </c:pt>
                <c:pt idx="92">
                  <c:v>280</c:v>
                </c:pt>
                <c:pt idx="93">
                  <c:v>217</c:v>
                </c:pt>
                <c:pt idx="94">
                  <c:v>189</c:v>
                </c:pt>
                <c:pt idx="95">
                  <c:v>98</c:v>
                </c:pt>
                <c:pt idx="96">
                  <c:v>15610</c:v>
                </c:pt>
                <c:pt idx="97">
                  <c:v>14329</c:v>
                </c:pt>
                <c:pt idx="98">
                  <c:v>8862</c:v>
                </c:pt>
                <c:pt idx="99">
                  <c:v>8463</c:v>
                </c:pt>
                <c:pt idx="100">
                  <c:v>8155</c:v>
                </c:pt>
                <c:pt idx="101">
                  <c:v>8008</c:v>
                </c:pt>
                <c:pt idx="102">
                  <c:v>7847</c:v>
                </c:pt>
                <c:pt idx="103">
                  <c:v>7777</c:v>
                </c:pt>
                <c:pt idx="104">
                  <c:v>7777</c:v>
                </c:pt>
                <c:pt idx="105">
                  <c:v>7511</c:v>
                </c:pt>
                <c:pt idx="106">
                  <c:v>7280</c:v>
                </c:pt>
                <c:pt idx="107">
                  <c:v>7259</c:v>
                </c:pt>
                <c:pt idx="108">
                  <c:v>6986</c:v>
                </c:pt>
                <c:pt idx="109">
                  <c:v>6832</c:v>
                </c:pt>
                <c:pt idx="110">
                  <c:v>6748</c:v>
                </c:pt>
                <c:pt idx="111">
                  <c:v>6734</c:v>
                </c:pt>
                <c:pt idx="112">
                  <c:v>6300</c:v>
                </c:pt>
                <c:pt idx="113">
                  <c:v>6279</c:v>
                </c:pt>
                <c:pt idx="114">
                  <c:v>5355</c:v>
                </c:pt>
                <c:pt idx="115">
                  <c:v>5019</c:v>
                </c:pt>
                <c:pt idx="116">
                  <c:v>4991</c:v>
                </c:pt>
                <c:pt idx="117">
                  <c:v>4935</c:v>
                </c:pt>
                <c:pt idx="118">
                  <c:v>4242</c:v>
                </c:pt>
                <c:pt idx="119">
                  <c:v>4053</c:v>
                </c:pt>
                <c:pt idx="120">
                  <c:v>4018</c:v>
                </c:pt>
                <c:pt idx="121">
                  <c:v>3829</c:v>
                </c:pt>
                <c:pt idx="122">
                  <c:v>3794</c:v>
                </c:pt>
                <c:pt idx="123">
                  <c:v>3759</c:v>
                </c:pt>
                <c:pt idx="124">
                  <c:v>3689</c:v>
                </c:pt>
                <c:pt idx="125">
                  <c:v>3507</c:v>
                </c:pt>
                <c:pt idx="126">
                  <c:v>3402</c:v>
                </c:pt>
                <c:pt idx="127">
                  <c:v>3339</c:v>
                </c:pt>
                <c:pt idx="128">
                  <c:v>3262</c:v>
                </c:pt>
                <c:pt idx="129">
                  <c:v>3108</c:v>
                </c:pt>
                <c:pt idx="130">
                  <c:v>2919</c:v>
                </c:pt>
                <c:pt idx="131">
                  <c:v>2891</c:v>
                </c:pt>
                <c:pt idx="132">
                  <c:v>2779</c:v>
                </c:pt>
                <c:pt idx="133">
                  <c:v>2583</c:v>
                </c:pt>
                <c:pt idx="134">
                  <c:v>2289</c:v>
                </c:pt>
                <c:pt idx="135">
                  <c:v>2226</c:v>
                </c:pt>
                <c:pt idx="136">
                  <c:v>2219</c:v>
                </c:pt>
                <c:pt idx="137">
                  <c:v>2212</c:v>
                </c:pt>
                <c:pt idx="138">
                  <c:v>2205</c:v>
                </c:pt>
                <c:pt idx="139">
                  <c:v>2009</c:v>
                </c:pt>
                <c:pt idx="140">
                  <c:v>1932</c:v>
                </c:pt>
                <c:pt idx="141">
                  <c:v>1652</c:v>
                </c:pt>
                <c:pt idx="142">
                  <c:v>1568</c:v>
                </c:pt>
                <c:pt idx="143">
                  <c:v>1463</c:v>
                </c:pt>
                <c:pt idx="144">
                  <c:v>1442</c:v>
                </c:pt>
                <c:pt idx="145">
                  <c:v>1428</c:v>
                </c:pt>
                <c:pt idx="146">
                  <c:v>1274</c:v>
                </c:pt>
                <c:pt idx="147">
                  <c:v>938</c:v>
                </c:pt>
                <c:pt idx="148">
                  <c:v>861</c:v>
                </c:pt>
                <c:pt idx="149">
                  <c:v>707</c:v>
                </c:pt>
                <c:pt idx="150">
                  <c:v>700</c:v>
                </c:pt>
                <c:pt idx="151">
                  <c:v>525</c:v>
                </c:pt>
                <c:pt idx="152">
                  <c:v>336</c:v>
                </c:pt>
                <c:pt idx="153">
                  <c:v>252</c:v>
                </c:pt>
                <c:pt idx="154">
                  <c:v>11571</c:v>
                </c:pt>
                <c:pt idx="155">
                  <c:v>9926</c:v>
                </c:pt>
                <c:pt idx="156">
                  <c:v>9835</c:v>
                </c:pt>
                <c:pt idx="157">
                  <c:v>9709</c:v>
                </c:pt>
                <c:pt idx="158">
                  <c:v>9002</c:v>
                </c:pt>
                <c:pt idx="159">
                  <c:v>8813</c:v>
                </c:pt>
                <c:pt idx="160">
                  <c:v>7693</c:v>
                </c:pt>
                <c:pt idx="161">
                  <c:v>7693</c:v>
                </c:pt>
                <c:pt idx="162">
                  <c:v>7308</c:v>
                </c:pt>
                <c:pt idx="163">
                  <c:v>7273</c:v>
                </c:pt>
                <c:pt idx="164">
                  <c:v>6818</c:v>
                </c:pt>
                <c:pt idx="165">
                  <c:v>6608</c:v>
                </c:pt>
                <c:pt idx="166">
                  <c:v>6454</c:v>
                </c:pt>
                <c:pt idx="167">
                  <c:v>6398</c:v>
                </c:pt>
                <c:pt idx="168">
                  <c:v>6391</c:v>
                </c:pt>
                <c:pt idx="169">
                  <c:v>6279</c:v>
                </c:pt>
                <c:pt idx="170">
                  <c:v>6132</c:v>
                </c:pt>
                <c:pt idx="171">
                  <c:v>5306</c:v>
                </c:pt>
                <c:pt idx="172">
                  <c:v>4991</c:v>
                </c:pt>
                <c:pt idx="173">
                  <c:v>4949</c:v>
                </c:pt>
                <c:pt idx="174">
                  <c:v>4683</c:v>
                </c:pt>
                <c:pt idx="175">
                  <c:v>4592</c:v>
                </c:pt>
                <c:pt idx="176">
                  <c:v>4487</c:v>
                </c:pt>
                <c:pt idx="177">
                  <c:v>4487</c:v>
                </c:pt>
                <c:pt idx="178">
                  <c:v>4305</c:v>
                </c:pt>
                <c:pt idx="179">
                  <c:v>3983</c:v>
                </c:pt>
                <c:pt idx="180">
                  <c:v>3556</c:v>
                </c:pt>
                <c:pt idx="181">
                  <c:v>3388</c:v>
                </c:pt>
                <c:pt idx="182">
                  <c:v>3059</c:v>
                </c:pt>
                <c:pt idx="183">
                  <c:v>2933</c:v>
                </c:pt>
                <c:pt idx="184">
                  <c:v>2919</c:v>
                </c:pt>
                <c:pt idx="185">
                  <c:v>2863</c:v>
                </c:pt>
                <c:pt idx="186">
                  <c:v>2856</c:v>
                </c:pt>
                <c:pt idx="187">
                  <c:v>2737</c:v>
                </c:pt>
                <c:pt idx="188">
                  <c:v>2324</c:v>
                </c:pt>
                <c:pt idx="189">
                  <c:v>1904</c:v>
                </c:pt>
                <c:pt idx="190">
                  <c:v>1890</c:v>
                </c:pt>
                <c:pt idx="191">
                  <c:v>1771</c:v>
                </c:pt>
                <c:pt idx="192">
                  <c:v>1624</c:v>
                </c:pt>
                <c:pt idx="193">
                  <c:v>1526</c:v>
                </c:pt>
                <c:pt idx="194">
                  <c:v>1505</c:v>
                </c:pt>
                <c:pt idx="195">
                  <c:v>1085</c:v>
                </c:pt>
                <c:pt idx="196">
                  <c:v>1057</c:v>
                </c:pt>
                <c:pt idx="197">
                  <c:v>938</c:v>
                </c:pt>
                <c:pt idx="198">
                  <c:v>714</c:v>
                </c:pt>
                <c:pt idx="199">
                  <c:v>560</c:v>
                </c:pt>
                <c:pt idx="200">
                  <c:v>518</c:v>
                </c:pt>
                <c:pt idx="201">
                  <c:v>434</c:v>
                </c:pt>
                <c:pt idx="202">
                  <c:v>259</c:v>
                </c:pt>
                <c:pt idx="203">
                  <c:v>245</c:v>
                </c:pt>
                <c:pt idx="204">
                  <c:v>238</c:v>
                </c:pt>
                <c:pt idx="205">
                  <c:v>182</c:v>
                </c:pt>
                <c:pt idx="206">
                  <c:v>42</c:v>
                </c:pt>
                <c:pt idx="207">
                  <c:v>12950</c:v>
                </c:pt>
                <c:pt idx="208">
                  <c:v>9660</c:v>
                </c:pt>
                <c:pt idx="209">
                  <c:v>9443</c:v>
                </c:pt>
                <c:pt idx="210">
                  <c:v>8890</c:v>
                </c:pt>
                <c:pt idx="211">
                  <c:v>7812</c:v>
                </c:pt>
                <c:pt idx="212">
                  <c:v>7651</c:v>
                </c:pt>
                <c:pt idx="213">
                  <c:v>7021</c:v>
                </c:pt>
                <c:pt idx="214">
                  <c:v>6909</c:v>
                </c:pt>
                <c:pt idx="215">
                  <c:v>6370</c:v>
                </c:pt>
                <c:pt idx="216">
                  <c:v>6048</c:v>
                </c:pt>
                <c:pt idx="217">
                  <c:v>6027</c:v>
                </c:pt>
                <c:pt idx="218">
                  <c:v>5817</c:v>
                </c:pt>
                <c:pt idx="219">
                  <c:v>5775</c:v>
                </c:pt>
                <c:pt idx="220">
                  <c:v>5236</c:v>
                </c:pt>
                <c:pt idx="221">
                  <c:v>4956</c:v>
                </c:pt>
                <c:pt idx="222">
                  <c:v>4858</c:v>
                </c:pt>
                <c:pt idx="223">
                  <c:v>4802</c:v>
                </c:pt>
                <c:pt idx="224">
                  <c:v>4438</c:v>
                </c:pt>
                <c:pt idx="225">
                  <c:v>4018</c:v>
                </c:pt>
                <c:pt idx="226">
                  <c:v>4018</c:v>
                </c:pt>
                <c:pt idx="227">
                  <c:v>3976</c:v>
                </c:pt>
                <c:pt idx="228">
                  <c:v>3920</c:v>
                </c:pt>
                <c:pt idx="229">
                  <c:v>3640</c:v>
                </c:pt>
                <c:pt idx="230">
                  <c:v>3192</c:v>
                </c:pt>
                <c:pt idx="231">
                  <c:v>3101</c:v>
                </c:pt>
                <c:pt idx="232">
                  <c:v>3052</c:v>
                </c:pt>
                <c:pt idx="233">
                  <c:v>2989</c:v>
                </c:pt>
                <c:pt idx="234">
                  <c:v>2639</c:v>
                </c:pt>
                <c:pt idx="235">
                  <c:v>2100</c:v>
                </c:pt>
                <c:pt idx="236">
                  <c:v>2016</c:v>
                </c:pt>
                <c:pt idx="237">
                  <c:v>1785</c:v>
                </c:pt>
                <c:pt idx="238">
                  <c:v>1652</c:v>
                </c:pt>
                <c:pt idx="239">
                  <c:v>1638</c:v>
                </c:pt>
                <c:pt idx="240">
                  <c:v>1568</c:v>
                </c:pt>
                <c:pt idx="241">
                  <c:v>1561</c:v>
                </c:pt>
                <c:pt idx="242">
                  <c:v>966</c:v>
                </c:pt>
                <c:pt idx="243">
                  <c:v>630</c:v>
                </c:pt>
                <c:pt idx="244">
                  <c:v>385</c:v>
                </c:pt>
                <c:pt idx="245">
                  <c:v>21</c:v>
                </c:pt>
                <c:pt idx="246">
                  <c:v>0</c:v>
                </c:pt>
                <c:pt idx="247">
                  <c:v>13391</c:v>
                </c:pt>
                <c:pt idx="248">
                  <c:v>12348</c:v>
                </c:pt>
                <c:pt idx="249">
                  <c:v>8869</c:v>
                </c:pt>
                <c:pt idx="250">
                  <c:v>7833</c:v>
                </c:pt>
                <c:pt idx="251">
                  <c:v>7455</c:v>
                </c:pt>
                <c:pt idx="252">
                  <c:v>6853</c:v>
                </c:pt>
                <c:pt idx="253">
                  <c:v>6755</c:v>
                </c:pt>
                <c:pt idx="254">
                  <c:v>6706</c:v>
                </c:pt>
                <c:pt idx="255">
                  <c:v>6657</c:v>
                </c:pt>
                <c:pt idx="256">
                  <c:v>5194</c:v>
                </c:pt>
                <c:pt idx="257">
                  <c:v>5012</c:v>
                </c:pt>
                <c:pt idx="258">
                  <c:v>4781</c:v>
                </c:pt>
                <c:pt idx="259">
                  <c:v>4760</c:v>
                </c:pt>
                <c:pt idx="260">
                  <c:v>4753</c:v>
                </c:pt>
                <c:pt idx="261">
                  <c:v>4753</c:v>
                </c:pt>
                <c:pt idx="262">
                  <c:v>4725</c:v>
                </c:pt>
                <c:pt idx="263">
                  <c:v>4606</c:v>
                </c:pt>
                <c:pt idx="264">
                  <c:v>4585</c:v>
                </c:pt>
                <c:pt idx="265">
                  <c:v>4480</c:v>
                </c:pt>
                <c:pt idx="266">
                  <c:v>3864</c:v>
                </c:pt>
                <c:pt idx="267">
                  <c:v>3808</c:v>
                </c:pt>
                <c:pt idx="268">
                  <c:v>3598</c:v>
                </c:pt>
                <c:pt idx="269">
                  <c:v>3472</c:v>
                </c:pt>
                <c:pt idx="270">
                  <c:v>2793</c:v>
                </c:pt>
                <c:pt idx="271">
                  <c:v>2744</c:v>
                </c:pt>
                <c:pt idx="272">
                  <c:v>2702</c:v>
                </c:pt>
                <c:pt idx="273">
                  <c:v>2562</c:v>
                </c:pt>
                <c:pt idx="274">
                  <c:v>2478</c:v>
                </c:pt>
                <c:pt idx="275">
                  <c:v>2464</c:v>
                </c:pt>
                <c:pt idx="276">
                  <c:v>2429</c:v>
                </c:pt>
                <c:pt idx="277">
                  <c:v>2415</c:v>
                </c:pt>
                <c:pt idx="278">
                  <c:v>2415</c:v>
                </c:pt>
                <c:pt idx="279">
                  <c:v>2275</c:v>
                </c:pt>
                <c:pt idx="280">
                  <c:v>2135</c:v>
                </c:pt>
                <c:pt idx="281">
                  <c:v>2114</c:v>
                </c:pt>
                <c:pt idx="282">
                  <c:v>2114</c:v>
                </c:pt>
                <c:pt idx="283">
                  <c:v>2023</c:v>
                </c:pt>
                <c:pt idx="284">
                  <c:v>2023</c:v>
                </c:pt>
                <c:pt idx="285">
                  <c:v>1974</c:v>
                </c:pt>
                <c:pt idx="286">
                  <c:v>1638</c:v>
                </c:pt>
                <c:pt idx="287">
                  <c:v>1617</c:v>
                </c:pt>
                <c:pt idx="288">
                  <c:v>1589</c:v>
                </c:pt>
                <c:pt idx="289">
                  <c:v>1302</c:v>
                </c:pt>
                <c:pt idx="290">
                  <c:v>1071</c:v>
                </c:pt>
                <c:pt idx="291">
                  <c:v>959</c:v>
                </c:pt>
                <c:pt idx="292">
                  <c:v>847</c:v>
                </c:pt>
                <c:pt idx="293">
                  <c:v>819</c:v>
                </c:pt>
                <c:pt idx="294">
                  <c:v>609</c:v>
                </c:pt>
                <c:pt idx="295">
                  <c:v>567</c:v>
                </c:pt>
                <c:pt idx="296">
                  <c:v>553</c:v>
                </c:pt>
                <c:pt idx="297">
                  <c:v>490</c:v>
                </c:pt>
                <c:pt idx="298">
                  <c:v>357</c:v>
                </c:pt>
                <c:pt idx="299">
                  <c:v>98</c:v>
                </c:pt>
              </c:numCache>
            </c:numRef>
          </c:xVal>
          <c:yVal>
            <c:numRef>
              <c:f>'Any anamolies in data'!$S$3:$S$302</c:f>
              <c:numCache>
                <c:formatCode>#,##0</c:formatCode>
                <c:ptCount val="300"/>
                <c:pt idx="0">
                  <c:v>312</c:v>
                </c:pt>
                <c:pt idx="1">
                  <c:v>87</c:v>
                </c:pt>
                <c:pt idx="2">
                  <c:v>303</c:v>
                </c:pt>
                <c:pt idx="3">
                  <c:v>45</c:v>
                </c:pt>
                <c:pt idx="4">
                  <c:v>36</c:v>
                </c:pt>
                <c:pt idx="5">
                  <c:v>54</c:v>
                </c:pt>
                <c:pt idx="6">
                  <c:v>126</c:v>
                </c:pt>
                <c:pt idx="7">
                  <c:v>183</c:v>
                </c:pt>
                <c:pt idx="8">
                  <c:v>78</c:v>
                </c:pt>
                <c:pt idx="9">
                  <c:v>102</c:v>
                </c:pt>
                <c:pt idx="10">
                  <c:v>3</c:v>
                </c:pt>
                <c:pt idx="11">
                  <c:v>258</c:v>
                </c:pt>
                <c:pt idx="12">
                  <c:v>297</c:v>
                </c:pt>
                <c:pt idx="13">
                  <c:v>525</c:v>
                </c:pt>
                <c:pt idx="14">
                  <c:v>168</c:v>
                </c:pt>
                <c:pt idx="15">
                  <c:v>21</c:v>
                </c:pt>
                <c:pt idx="16">
                  <c:v>153</c:v>
                </c:pt>
                <c:pt idx="17">
                  <c:v>348</c:v>
                </c:pt>
                <c:pt idx="18">
                  <c:v>60</c:v>
                </c:pt>
                <c:pt idx="19">
                  <c:v>102</c:v>
                </c:pt>
                <c:pt idx="20">
                  <c:v>213</c:v>
                </c:pt>
                <c:pt idx="21">
                  <c:v>3</c:v>
                </c:pt>
                <c:pt idx="22">
                  <c:v>54</c:v>
                </c:pt>
                <c:pt idx="23">
                  <c:v>120</c:v>
                </c:pt>
                <c:pt idx="24">
                  <c:v>90</c:v>
                </c:pt>
                <c:pt idx="25">
                  <c:v>45</c:v>
                </c:pt>
                <c:pt idx="26">
                  <c:v>99</c:v>
                </c:pt>
                <c:pt idx="27">
                  <c:v>9</c:v>
                </c:pt>
                <c:pt idx="28">
                  <c:v>123</c:v>
                </c:pt>
                <c:pt idx="29">
                  <c:v>63</c:v>
                </c:pt>
                <c:pt idx="30">
                  <c:v>141</c:v>
                </c:pt>
                <c:pt idx="31">
                  <c:v>39</c:v>
                </c:pt>
                <c:pt idx="32">
                  <c:v>270</c:v>
                </c:pt>
                <c:pt idx="33">
                  <c:v>234</c:v>
                </c:pt>
                <c:pt idx="34">
                  <c:v>75</c:v>
                </c:pt>
                <c:pt idx="35">
                  <c:v>282</c:v>
                </c:pt>
                <c:pt idx="36">
                  <c:v>135</c:v>
                </c:pt>
                <c:pt idx="37">
                  <c:v>6</c:v>
                </c:pt>
                <c:pt idx="38">
                  <c:v>510</c:v>
                </c:pt>
                <c:pt idx="39">
                  <c:v>51</c:v>
                </c:pt>
                <c:pt idx="40">
                  <c:v>87</c:v>
                </c:pt>
                <c:pt idx="41">
                  <c:v>75</c:v>
                </c:pt>
                <c:pt idx="42">
                  <c:v>84</c:v>
                </c:pt>
                <c:pt idx="43">
                  <c:v>21</c:v>
                </c:pt>
                <c:pt idx="44">
                  <c:v>123</c:v>
                </c:pt>
                <c:pt idx="45">
                  <c:v>51</c:v>
                </c:pt>
                <c:pt idx="46">
                  <c:v>39</c:v>
                </c:pt>
                <c:pt idx="47">
                  <c:v>204</c:v>
                </c:pt>
                <c:pt idx="48">
                  <c:v>21</c:v>
                </c:pt>
                <c:pt idx="49">
                  <c:v>231</c:v>
                </c:pt>
                <c:pt idx="50">
                  <c:v>84</c:v>
                </c:pt>
                <c:pt idx="51">
                  <c:v>120</c:v>
                </c:pt>
                <c:pt idx="52">
                  <c:v>90</c:v>
                </c:pt>
                <c:pt idx="53">
                  <c:v>288</c:v>
                </c:pt>
                <c:pt idx="54">
                  <c:v>36</c:v>
                </c:pt>
                <c:pt idx="55">
                  <c:v>57</c:v>
                </c:pt>
                <c:pt idx="56">
                  <c:v>42</c:v>
                </c:pt>
                <c:pt idx="57">
                  <c:v>75</c:v>
                </c:pt>
                <c:pt idx="58">
                  <c:v>303</c:v>
                </c:pt>
                <c:pt idx="59">
                  <c:v>15</c:v>
                </c:pt>
                <c:pt idx="60">
                  <c:v>63</c:v>
                </c:pt>
                <c:pt idx="61">
                  <c:v>9</c:v>
                </c:pt>
                <c:pt idx="62">
                  <c:v>174</c:v>
                </c:pt>
                <c:pt idx="63">
                  <c:v>3</c:v>
                </c:pt>
                <c:pt idx="64">
                  <c:v>252</c:v>
                </c:pt>
                <c:pt idx="65">
                  <c:v>30</c:v>
                </c:pt>
                <c:pt idx="66">
                  <c:v>150</c:v>
                </c:pt>
                <c:pt idx="67">
                  <c:v>156</c:v>
                </c:pt>
                <c:pt idx="68">
                  <c:v>201</c:v>
                </c:pt>
                <c:pt idx="69">
                  <c:v>30</c:v>
                </c:pt>
                <c:pt idx="70">
                  <c:v>165</c:v>
                </c:pt>
                <c:pt idx="71">
                  <c:v>39</c:v>
                </c:pt>
                <c:pt idx="72">
                  <c:v>348</c:v>
                </c:pt>
                <c:pt idx="73">
                  <c:v>306</c:v>
                </c:pt>
                <c:pt idx="74">
                  <c:v>246</c:v>
                </c:pt>
                <c:pt idx="75">
                  <c:v>189</c:v>
                </c:pt>
                <c:pt idx="76">
                  <c:v>300</c:v>
                </c:pt>
                <c:pt idx="77">
                  <c:v>177</c:v>
                </c:pt>
                <c:pt idx="78">
                  <c:v>342</c:v>
                </c:pt>
                <c:pt idx="79">
                  <c:v>261</c:v>
                </c:pt>
                <c:pt idx="80">
                  <c:v>117</c:v>
                </c:pt>
                <c:pt idx="81">
                  <c:v>114</c:v>
                </c:pt>
                <c:pt idx="82">
                  <c:v>192</c:v>
                </c:pt>
                <c:pt idx="83">
                  <c:v>105</c:v>
                </c:pt>
                <c:pt idx="84">
                  <c:v>72</c:v>
                </c:pt>
                <c:pt idx="85">
                  <c:v>135</c:v>
                </c:pt>
                <c:pt idx="86">
                  <c:v>18</c:v>
                </c:pt>
                <c:pt idx="87">
                  <c:v>162</c:v>
                </c:pt>
                <c:pt idx="88">
                  <c:v>75</c:v>
                </c:pt>
                <c:pt idx="89">
                  <c:v>309</c:v>
                </c:pt>
                <c:pt idx="90">
                  <c:v>519</c:v>
                </c:pt>
                <c:pt idx="91">
                  <c:v>63</c:v>
                </c:pt>
                <c:pt idx="92">
                  <c:v>87</c:v>
                </c:pt>
                <c:pt idx="93">
                  <c:v>36</c:v>
                </c:pt>
                <c:pt idx="94">
                  <c:v>48</c:v>
                </c:pt>
                <c:pt idx="95">
                  <c:v>204</c:v>
                </c:pt>
                <c:pt idx="96">
                  <c:v>339</c:v>
                </c:pt>
                <c:pt idx="97">
                  <c:v>150</c:v>
                </c:pt>
                <c:pt idx="98">
                  <c:v>189</c:v>
                </c:pt>
                <c:pt idx="99">
                  <c:v>492</c:v>
                </c:pt>
                <c:pt idx="100">
                  <c:v>90</c:v>
                </c:pt>
                <c:pt idx="101">
                  <c:v>456</c:v>
                </c:pt>
                <c:pt idx="102">
                  <c:v>174</c:v>
                </c:pt>
                <c:pt idx="103">
                  <c:v>504</c:v>
                </c:pt>
                <c:pt idx="104">
                  <c:v>39</c:v>
                </c:pt>
                <c:pt idx="105">
                  <c:v>120</c:v>
                </c:pt>
                <c:pt idx="106">
                  <c:v>201</c:v>
                </c:pt>
                <c:pt idx="107">
                  <c:v>276</c:v>
                </c:pt>
                <c:pt idx="108">
                  <c:v>21</c:v>
                </c:pt>
                <c:pt idx="109">
                  <c:v>27</c:v>
                </c:pt>
                <c:pt idx="110">
                  <c:v>48</c:v>
                </c:pt>
                <c:pt idx="111">
                  <c:v>123</c:v>
                </c:pt>
                <c:pt idx="112">
                  <c:v>42</c:v>
                </c:pt>
                <c:pt idx="113">
                  <c:v>237</c:v>
                </c:pt>
                <c:pt idx="114">
                  <c:v>204</c:v>
                </c:pt>
                <c:pt idx="115">
                  <c:v>156</c:v>
                </c:pt>
                <c:pt idx="116">
                  <c:v>9</c:v>
                </c:pt>
                <c:pt idx="117">
                  <c:v>126</c:v>
                </c:pt>
                <c:pt idx="118">
                  <c:v>207</c:v>
                </c:pt>
                <c:pt idx="119">
                  <c:v>24</c:v>
                </c:pt>
                <c:pt idx="120">
                  <c:v>162</c:v>
                </c:pt>
                <c:pt idx="121">
                  <c:v>24</c:v>
                </c:pt>
                <c:pt idx="122">
                  <c:v>159</c:v>
                </c:pt>
                <c:pt idx="123">
                  <c:v>150</c:v>
                </c:pt>
                <c:pt idx="124">
                  <c:v>312</c:v>
                </c:pt>
                <c:pt idx="125">
                  <c:v>288</c:v>
                </c:pt>
                <c:pt idx="126">
                  <c:v>366</c:v>
                </c:pt>
                <c:pt idx="127">
                  <c:v>75</c:v>
                </c:pt>
                <c:pt idx="128">
                  <c:v>75</c:v>
                </c:pt>
                <c:pt idx="129">
                  <c:v>54</c:v>
                </c:pt>
                <c:pt idx="130">
                  <c:v>93</c:v>
                </c:pt>
                <c:pt idx="131">
                  <c:v>102</c:v>
                </c:pt>
                <c:pt idx="132">
                  <c:v>75</c:v>
                </c:pt>
                <c:pt idx="133">
                  <c:v>18</c:v>
                </c:pt>
                <c:pt idx="134">
                  <c:v>135</c:v>
                </c:pt>
                <c:pt idx="135">
                  <c:v>48</c:v>
                </c:pt>
                <c:pt idx="136">
                  <c:v>75</c:v>
                </c:pt>
                <c:pt idx="137">
                  <c:v>117</c:v>
                </c:pt>
                <c:pt idx="138">
                  <c:v>138</c:v>
                </c:pt>
                <c:pt idx="139">
                  <c:v>219</c:v>
                </c:pt>
                <c:pt idx="140">
                  <c:v>369</c:v>
                </c:pt>
                <c:pt idx="141">
                  <c:v>93</c:v>
                </c:pt>
                <c:pt idx="142">
                  <c:v>96</c:v>
                </c:pt>
                <c:pt idx="143">
                  <c:v>39</c:v>
                </c:pt>
                <c:pt idx="144">
                  <c:v>15</c:v>
                </c:pt>
                <c:pt idx="145">
                  <c:v>93</c:v>
                </c:pt>
                <c:pt idx="146">
                  <c:v>225</c:v>
                </c:pt>
                <c:pt idx="147">
                  <c:v>189</c:v>
                </c:pt>
                <c:pt idx="148">
                  <c:v>195</c:v>
                </c:pt>
                <c:pt idx="149">
                  <c:v>174</c:v>
                </c:pt>
                <c:pt idx="150">
                  <c:v>87</c:v>
                </c:pt>
                <c:pt idx="151">
                  <c:v>48</c:v>
                </c:pt>
                <c:pt idx="152">
                  <c:v>144</c:v>
                </c:pt>
                <c:pt idx="153">
                  <c:v>54</c:v>
                </c:pt>
                <c:pt idx="154">
                  <c:v>138</c:v>
                </c:pt>
                <c:pt idx="155">
                  <c:v>201</c:v>
                </c:pt>
                <c:pt idx="156">
                  <c:v>207</c:v>
                </c:pt>
                <c:pt idx="157">
                  <c:v>30</c:v>
                </c:pt>
                <c:pt idx="158">
                  <c:v>72</c:v>
                </c:pt>
                <c:pt idx="159">
                  <c:v>21</c:v>
                </c:pt>
                <c:pt idx="160">
                  <c:v>87</c:v>
                </c:pt>
                <c:pt idx="161">
                  <c:v>21</c:v>
                </c:pt>
                <c:pt idx="162">
                  <c:v>327</c:v>
                </c:pt>
                <c:pt idx="163">
                  <c:v>96</c:v>
                </c:pt>
                <c:pt idx="164">
                  <c:v>6</c:v>
                </c:pt>
                <c:pt idx="165">
                  <c:v>225</c:v>
                </c:pt>
                <c:pt idx="166">
                  <c:v>54</c:v>
                </c:pt>
                <c:pt idx="167">
                  <c:v>102</c:v>
                </c:pt>
                <c:pt idx="168">
                  <c:v>48</c:v>
                </c:pt>
                <c:pt idx="169">
                  <c:v>45</c:v>
                </c:pt>
                <c:pt idx="170">
                  <c:v>93</c:v>
                </c:pt>
                <c:pt idx="171">
                  <c:v>0</c:v>
                </c:pt>
                <c:pt idx="172">
                  <c:v>12</c:v>
                </c:pt>
                <c:pt idx="173">
                  <c:v>189</c:v>
                </c:pt>
                <c:pt idx="174">
                  <c:v>30</c:v>
                </c:pt>
                <c:pt idx="175">
                  <c:v>324</c:v>
                </c:pt>
                <c:pt idx="176">
                  <c:v>111</c:v>
                </c:pt>
                <c:pt idx="177">
                  <c:v>333</c:v>
                </c:pt>
                <c:pt idx="178">
                  <c:v>156</c:v>
                </c:pt>
                <c:pt idx="179">
                  <c:v>144</c:v>
                </c:pt>
                <c:pt idx="180">
                  <c:v>459</c:v>
                </c:pt>
                <c:pt idx="181">
                  <c:v>123</c:v>
                </c:pt>
                <c:pt idx="182">
                  <c:v>27</c:v>
                </c:pt>
                <c:pt idx="183">
                  <c:v>9</c:v>
                </c:pt>
                <c:pt idx="184">
                  <c:v>45</c:v>
                </c:pt>
                <c:pt idx="185">
                  <c:v>42</c:v>
                </c:pt>
                <c:pt idx="186">
                  <c:v>246</c:v>
                </c:pt>
                <c:pt idx="187">
                  <c:v>93</c:v>
                </c:pt>
                <c:pt idx="188">
                  <c:v>177</c:v>
                </c:pt>
                <c:pt idx="189">
                  <c:v>405</c:v>
                </c:pt>
                <c:pt idx="190">
                  <c:v>195</c:v>
                </c:pt>
                <c:pt idx="191">
                  <c:v>204</c:v>
                </c:pt>
                <c:pt idx="192">
                  <c:v>114</c:v>
                </c:pt>
                <c:pt idx="193">
                  <c:v>240</c:v>
                </c:pt>
                <c:pt idx="194">
                  <c:v>102</c:v>
                </c:pt>
                <c:pt idx="195">
                  <c:v>273</c:v>
                </c:pt>
                <c:pt idx="196">
                  <c:v>54</c:v>
                </c:pt>
                <c:pt idx="197">
                  <c:v>366</c:v>
                </c:pt>
                <c:pt idx="198">
                  <c:v>231</c:v>
                </c:pt>
                <c:pt idx="199">
                  <c:v>81</c:v>
                </c:pt>
                <c:pt idx="200">
                  <c:v>75</c:v>
                </c:pt>
                <c:pt idx="201">
                  <c:v>87</c:v>
                </c:pt>
                <c:pt idx="202">
                  <c:v>207</c:v>
                </c:pt>
                <c:pt idx="203">
                  <c:v>288</c:v>
                </c:pt>
                <c:pt idx="204">
                  <c:v>18</c:v>
                </c:pt>
                <c:pt idx="205">
                  <c:v>48</c:v>
                </c:pt>
                <c:pt idx="206">
                  <c:v>150</c:v>
                </c:pt>
                <c:pt idx="207">
                  <c:v>30</c:v>
                </c:pt>
                <c:pt idx="208">
                  <c:v>27</c:v>
                </c:pt>
                <c:pt idx="209">
                  <c:v>162</c:v>
                </c:pt>
                <c:pt idx="210">
                  <c:v>210</c:v>
                </c:pt>
                <c:pt idx="211">
                  <c:v>81</c:v>
                </c:pt>
                <c:pt idx="212">
                  <c:v>213</c:v>
                </c:pt>
                <c:pt idx="213">
                  <c:v>183</c:v>
                </c:pt>
                <c:pt idx="214">
                  <c:v>81</c:v>
                </c:pt>
                <c:pt idx="215">
                  <c:v>30</c:v>
                </c:pt>
                <c:pt idx="216">
                  <c:v>27</c:v>
                </c:pt>
                <c:pt idx="217">
                  <c:v>144</c:v>
                </c:pt>
                <c:pt idx="218">
                  <c:v>12</c:v>
                </c:pt>
                <c:pt idx="219">
                  <c:v>42</c:v>
                </c:pt>
                <c:pt idx="220">
                  <c:v>51</c:v>
                </c:pt>
                <c:pt idx="221">
                  <c:v>171</c:v>
                </c:pt>
                <c:pt idx="222">
                  <c:v>279</c:v>
                </c:pt>
                <c:pt idx="223">
                  <c:v>36</c:v>
                </c:pt>
                <c:pt idx="224">
                  <c:v>246</c:v>
                </c:pt>
                <c:pt idx="225">
                  <c:v>171</c:v>
                </c:pt>
                <c:pt idx="226">
                  <c:v>126</c:v>
                </c:pt>
                <c:pt idx="227">
                  <c:v>72</c:v>
                </c:pt>
                <c:pt idx="228">
                  <c:v>306</c:v>
                </c:pt>
                <c:pt idx="229">
                  <c:v>51</c:v>
                </c:pt>
                <c:pt idx="230">
                  <c:v>72</c:v>
                </c:pt>
                <c:pt idx="231">
                  <c:v>225</c:v>
                </c:pt>
                <c:pt idx="232">
                  <c:v>378</c:v>
                </c:pt>
                <c:pt idx="233">
                  <c:v>3</c:v>
                </c:pt>
                <c:pt idx="234">
                  <c:v>204</c:v>
                </c:pt>
                <c:pt idx="235">
                  <c:v>414</c:v>
                </c:pt>
                <c:pt idx="236">
                  <c:v>117</c:v>
                </c:pt>
                <c:pt idx="237">
                  <c:v>462</c:v>
                </c:pt>
                <c:pt idx="238">
                  <c:v>102</c:v>
                </c:pt>
                <c:pt idx="239">
                  <c:v>63</c:v>
                </c:pt>
                <c:pt idx="240">
                  <c:v>141</c:v>
                </c:pt>
                <c:pt idx="241">
                  <c:v>27</c:v>
                </c:pt>
                <c:pt idx="242">
                  <c:v>198</c:v>
                </c:pt>
                <c:pt idx="243">
                  <c:v>36</c:v>
                </c:pt>
                <c:pt idx="244">
                  <c:v>249</c:v>
                </c:pt>
                <c:pt idx="245">
                  <c:v>168</c:v>
                </c:pt>
                <c:pt idx="246">
                  <c:v>135</c:v>
                </c:pt>
                <c:pt idx="247">
                  <c:v>201</c:v>
                </c:pt>
                <c:pt idx="248">
                  <c:v>234</c:v>
                </c:pt>
                <c:pt idx="249">
                  <c:v>432</c:v>
                </c:pt>
                <c:pt idx="250">
                  <c:v>243</c:v>
                </c:pt>
                <c:pt idx="251">
                  <c:v>216</c:v>
                </c:pt>
                <c:pt idx="252">
                  <c:v>372</c:v>
                </c:pt>
                <c:pt idx="253">
                  <c:v>252</c:v>
                </c:pt>
                <c:pt idx="254">
                  <c:v>459</c:v>
                </c:pt>
                <c:pt idx="255">
                  <c:v>276</c:v>
                </c:pt>
                <c:pt idx="256">
                  <c:v>288</c:v>
                </c:pt>
                <c:pt idx="257">
                  <c:v>210</c:v>
                </c:pt>
                <c:pt idx="258">
                  <c:v>123</c:v>
                </c:pt>
                <c:pt idx="259">
                  <c:v>69</c:v>
                </c:pt>
                <c:pt idx="260">
                  <c:v>300</c:v>
                </c:pt>
                <c:pt idx="261">
                  <c:v>246</c:v>
                </c:pt>
                <c:pt idx="262">
                  <c:v>174</c:v>
                </c:pt>
                <c:pt idx="263">
                  <c:v>63</c:v>
                </c:pt>
                <c:pt idx="264">
                  <c:v>240</c:v>
                </c:pt>
                <c:pt idx="265">
                  <c:v>357</c:v>
                </c:pt>
                <c:pt idx="266">
                  <c:v>177</c:v>
                </c:pt>
                <c:pt idx="267">
                  <c:v>279</c:v>
                </c:pt>
                <c:pt idx="268">
                  <c:v>81</c:v>
                </c:pt>
                <c:pt idx="269">
                  <c:v>96</c:v>
                </c:pt>
                <c:pt idx="270">
                  <c:v>114</c:v>
                </c:pt>
                <c:pt idx="271">
                  <c:v>9</c:v>
                </c:pt>
                <c:pt idx="272">
                  <c:v>363</c:v>
                </c:pt>
                <c:pt idx="273">
                  <c:v>6</c:v>
                </c:pt>
                <c:pt idx="274">
                  <c:v>21</c:v>
                </c:pt>
                <c:pt idx="275">
                  <c:v>234</c:v>
                </c:pt>
                <c:pt idx="276">
                  <c:v>144</c:v>
                </c:pt>
                <c:pt idx="277">
                  <c:v>255</c:v>
                </c:pt>
                <c:pt idx="278">
                  <c:v>15</c:v>
                </c:pt>
                <c:pt idx="279">
                  <c:v>447</c:v>
                </c:pt>
                <c:pt idx="280">
                  <c:v>27</c:v>
                </c:pt>
                <c:pt idx="281">
                  <c:v>66</c:v>
                </c:pt>
                <c:pt idx="282">
                  <c:v>186</c:v>
                </c:pt>
                <c:pt idx="283">
                  <c:v>168</c:v>
                </c:pt>
                <c:pt idx="284">
                  <c:v>78</c:v>
                </c:pt>
                <c:pt idx="285">
                  <c:v>195</c:v>
                </c:pt>
                <c:pt idx="286">
                  <c:v>48</c:v>
                </c:pt>
                <c:pt idx="287">
                  <c:v>126</c:v>
                </c:pt>
                <c:pt idx="288">
                  <c:v>303</c:v>
                </c:pt>
                <c:pt idx="289">
                  <c:v>402</c:v>
                </c:pt>
                <c:pt idx="290">
                  <c:v>270</c:v>
                </c:pt>
                <c:pt idx="291">
                  <c:v>147</c:v>
                </c:pt>
                <c:pt idx="292">
                  <c:v>129</c:v>
                </c:pt>
                <c:pt idx="293">
                  <c:v>306</c:v>
                </c:pt>
                <c:pt idx="294">
                  <c:v>99</c:v>
                </c:pt>
                <c:pt idx="295">
                  <c:v>228</c:v>
                </c:pt>
                <c:pt idx="296">
                  <c:v>15</c:v>
                </c:pt>
                <c:pt idx="297">
                  <c:v>84</c:v>
                </c:pt>
                <c:pt idx="298">
                  <c:v>126</c:v>
                </c:pt>
                <c:pt idx="299">
                  <c:v>159</c:v>
                </c:pt>
              </c:numCache>
            </c:numRef>
          </c:yVal>
          <c:smooth val="0"/>
          <c:extLst>
            <c:ext xmlns:c16="http://schemas.microsoft.com/office/drawing/2014/chart" uri="{C3380CC4-5D6E-409C-BE32-E72D297353CC}">
              <c16:uniqueId val="{00000000-2AA5-4E9F-A068-2AF7597F3BB4}"/>
            </c:ext>
          </c:extLst>
        </c:ser>
        <c:dLbls>
          <c:showLegendKey val="0"/>
          <c:showVal val="0"/>
          <c:showCatName val="0"/>
          <c:showSerName val="0"/>
          <c:showPercent val="0"/>
          <c:showBubbleSize val="0"/>
        </c:dLbls>
        <c:axId val="1759656272"/>
        <c:axId val="1573919264"/>
      </c:scatterChart>
      <c:valAx>
        <c:axId val="17596562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919264"/>
        <c:crosses val="autoZero"/>
        <c:crossBetween val="midCat"/>
      </c:valAx>
      <c:valAx>
        <c:axId val="1573919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656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84F5E17D-4C72-4B14-8681-18065143D4E3}">
          <cx:tx>
            <cx:txData>
              <cx:f>_xlchart.v1.0</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plotArea>
      <cx:plotAreaRegion>
        <cx:series layoutId="boxWhisker" uniqueId="{7E09DF3A-969D-4C1B-8F27-B4D1685F42F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76200</xdr:colOff>
      <xdr:row>3</xdr:row>
      <xdr:rowOff>106681</xdr:rowOff>
    </xdr:from>
    <xdr:to>
      <xdr:col>14</xdr:col>
      <xdr:colOff>396240</xdr:colOff>
      <xdr:row>12</xdr:row>
      <xdr:rowOff>152401</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1FC90B15-4E61-A45E-D759-1DCD45698851}"/>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8061960" y="655321"/>
              <a:ext cx="214884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14</xdr:row>
      <xdr:rowOff>110490</xdr:rowOff>
    </xdr:from>
    <xdr:to>
      <xdr:col>5</xdr:col>
      <xdr:colOff>434340</xdr:colOff>
      <xdr:row>27</xdr:row>
      <xdr:rowOff>7620</xdr:rowOff>
    </xdr:to>
    <xdr:graphicFrame macro="">
      <xdr:nvGraphicFramePr>
        <xdr:cNvPr id="2" name="Chart 1">
          <a:extLst>
            <a:ext uri="{FF2B5EF4-FFF2-40B4-BE49-F238E27FC236}">
              <a16:creationId xmlns:a16="http://schemas.microsoft.com/office/drawing/2014/main" id="{1279DA6E-EF79-E3FA-F3D8-51784B0B8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137160</xdr:colOff>
      <xdr:row>0</xdr:row>
      <xdr:rowOff>95250</xdr:rowOff>
    </xdr:from>
    <xdr:to>
      <xdr:col>5</xdr:col>
      <xdr:colOff>297180</xdr:colOff>
      <xdr:row>14</xdr:row>
      <xdr:rowOff>22860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C22869C-81AD-0CAA-B551-B4D652C1DE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7160" y="95250"/>
              <a:ext cx="3208020" cy="24879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548640</xdr:colOff>
      <xdr:row>0</xdr:row>
      <xdr:rowOff>140970</xdr:rowOff>
    </xdr:from>
    <xdr:to>
      <xdr:col>13</xdr:col>
      <xdr:colOff>243840</xdr:colOff>
      <xdr:row>15</xdr:row>
      <xdr:rowOff>140970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177E893-E3B1-6661-5F60-0D2A777AC4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596640" y="1409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289560</xdr:colOff>
      <xdr:row>5</xdr:row>
      <xdr:rowOff>83821</xdr:rowOff>
    </xdr:from>
    <xdr:to>
      <xdr:col>10</xdr:col>
      <xdr:colOff>289560</xdr:colOff>
      <xdr:row>16</xdr:row>
      <xdr:rowOff>60961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813BB42A-EB83-0CD9-B2FF-FA174CC464BA}"/>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5379720" y="998221"/>
              <a:ext cx="1828800" cy="1988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ATH" refreshedDate="45251.774997337961" createdVersion="8" refreshedVersion="8" minRefreshableVersion="3" recordCount="300" xr:uid="{7ADFB52B-D1A1-4BD6-8086-12239E7B5E98}">
  <cacheSource type="worksheet">
    <worksheetSource name="Data"/>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5.79" maxValue="14.49"/>
    </cacheField>
    <cacheField name="Cost" numFmtId="168">
      <sharedItems containsSemiMixedTypes="0" containsString="0" containsNumber="1" minValue="0" maxValue="7520.31"/>
    </cacheField>
  </cacheFields>
  <extLst>
    <ext xmlns:x14="http://schemas.microsoft.com/office/spreadsheetml/2009/9/main" uri="{725AE2AE-9491-48be-B2B4-4EB974FC3084}">
      <x14:pivotCacheDefinition pivotCacheId="4075500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TH" refreshedDate="45251.774997337961" backgroundQuery="1" createdVersion="8" refreshedVersion="8" minRefreshableVersion="3" recordCount="0" supportSubquery="1" supportAdvancedDrill="1" xr:uid="{1ACE6CC6-2D58-424F-8580-7FAD87398C4A}">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2" level="32767"/>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Sales Person]" caption="Count of Sales Person" measure="1" displayFolder="" measureGroup="data" count="0">
      <extLst>
        <ext xmlns:x15="http://schemas.microsoft.com/office/spreadsheetml/2010/11/main" uri="{B97F6D7D-B522-45F9-BDA1-12C45D357490}">
          <x15:cacheHierarchy aggregatedColumn="0"/>
        </ext>
      </extLst>
    </cacheHierarchy>
    <cacheHierarchy uniqueName="[Measures].[Distinct Count of Sales Person]" caption="Distinct Count of Sales Person" measure="1" displayFolder="" measureGroup="data" count="0">
      <extLst>
        <ext xmlns:x15="http://schemas.microsoft.com/office/spreadsheetml/2010/11/main" uri="{B97F6D7D-B522-45F9-BDA1-12C45D357490}">
          <x15:cacheHierarchy aggregatedColumn="0"/>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TH" refreshedDate="45251.77499351852" backgroundQuery="1" createdVersion="8" refreshedVersion="8" minRefreshableVersion="3" recordCount="0" supportSubquery="1" supportAdvancedDrill="1" xr:uid="{FDD04355-F960-45F5-886B-4DDB7E584651}">
  <cacheSource type="external" connectionId="1"/>
  <cacheFields count="3">
    <cacheField name="[data].[Sales Person].[Sales Person]" caption="Sales Person" numFmtId="0" level="1">
      <sharedItems count="4">
        <s v="Carla Molina"/>
        <s v="Brien Boise"/>
        <s v="Oby Sorrel"/>
        <s v="Barr Faughny"/>
      </sharedItems>
    </cacheField>
    <cacheField name="[data].[Geography].[Geography]" caption="Geography" numFmtId="0" hierarchy="1" level="1">
      <sharedItems count="6">
        <s v="Australia"/>
        <s v="Canada"/>
        <s v="India"/>
        <s v="New Zealand"/>
        <s v="UK"/>
        <s v="USA"/>
      </sharedItems>
    </cacheField>
    <cacheField name="[Measures].[Sum of Amount]" caption="Sum of Amount" numFmtId="0" hierarchy="7" level="32767"/>
  </cacheFields>
  <cacheHierarchies count="16">
    <cacheHierarchy uniqueName="[data].[Sales Person]" caption="Sales Person" attribute="1" defaultMemberUniqueName="[data].[Sales Person].[All]" allUniqueName="[data].[Sales Person].[All]" dimensionUniqueName="[data]" displayFolder="" count="2" memberValueDatatype="130" unbalanced="0">
      <fieldsUsage count="2">
        <fieldUsage x="-1"/>
        <fieldUsage x="0"/>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1"/>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Sales Person]" caption="Count of Sales Person" measure="1" displayFolder="" measureGroup="data" count="0">
      <extLst>
        <ext xmlns:x15="http://schemas.microsoft.com/office/spreadsheetml/2010/11/main" uri="{B97F6D7D-B522-45F9-BDA1-12C45D357490}">
          <x15:cacheHierarchy aggregatedColumn="0"/>
        </ext>
      </extLst>
    </cacheHierarchy>
    <cacheHierarchy uniqueName="[Measures].[Distinct Count of Sales Person]" caption="Distinct Count of Sales Person" measure="1" displayFolder="" measureGroup="data" count="0">
      <extLst>
        <ext xmlns:x15="http://schemas.microsoft.com/office/spreadsheetml/2010/11/main" uri="{B97F6D7D-B522-45F9-BDA1-12C45D357490}">
          <x15:cacheHierarchy aggregatedColumn="0"/>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TH" refreshedDate="45251.774995717591" backgroundQuery="1" createdVersion="8" refreshedVersion="8" minRefreshableVersion="3" recordCount="0" supportSubquery="1" supportAdvancedDrill="1" xr:uid="{27D0121B-7CDB-4948-929F-C4B3CB0CAB28}">
  <cacheSource type="external" connectionId="1"/>
  <cacheFields count="3">
    <cacheField name="[data].[Sales Person].[Sales Person]" caption="Sales Person" numFmtId="0" level="1">
      <sharedItems count="4">
        <s v="Gigi Bohling"/>
        <s v="Ches Bonnell"/>
        <s v="Barr Faughny"/>
        <s v="Ram Mahesh"/>
      </sharedItems>
    </cacheField>
    <cacheField name="[data].[Geography].[Geography]" caption="Geography" numFmtId="0" hierarchy="1" level="1">
      <sharedItems count="6">
        <s v="Australia"/>
        <s v="Canada"/>
        <s v="India"/>
        <s v="New Zealand"/>
        <s v="UK"/>
        <s v="USA"/>
      </sharedItems>
    </cacheField>
    <cacheField name="[Measures].[Sum of Amount]" caption="Sum of Amount" numFmtId="0" hierarchy="7" level="32767"/>
  </cacheFields>
  <cacheHierarchies count="16">
    <cacheHierarchy uniqueName="[data].[Sales Person]" caption="Sales Person" attribute="1" defaultMemberUniqueName="[data].[Sales Person].[All]" allUniqueName="[data].[Sales Person].[All]" dimensionUniqueName="[data]" displayFolder="" count="2" memberValueDatatype="130" unbalanced="0">
      <fieldsUsage count="2">
        <fieldUsage x="-1"/>
        <fieldUsage x="0"/>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1"/>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Sales Person]" caption="Count of Sales Person" measure="1" displayFolder="" measureGroup="data" count="0">
      <extLst>
        <ext xmlns:x15="http://schemas.microsoft.com/office/spreadsheetml/2010/11/main" uri="{B97F6D7D-B522-45F9-BDA1-12C45D357490}">
          <x15:cacheHierarchy aggregatedColumn="0"/>
        </ext>
      </extLst>
    </cacheHierarchy>
    <cacheHierarchy uniqueName="[Measures].[Distinct Count of Sales Person]" caption="Distinct Count of Sales Person" measure="1" displayFolder="" measureGroup="data" count="0">
      <extLst>
        <ext xmlns:x15="http://schemas.microsoft.com/office/spreadsheetml/2010/11/main" uri="{B97F6D7D-B522-45F9-BDA1-12C45D357490}">
          <x15:cacheHierarchy aggregatedColumn="0"/>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TH" refreshedDate="45251.77873622685" backgroundQuery="1" createdVersion="8" refreshedVersion="8" minRefreshableVersion="3" recordCount="0" supportSubquery="1" supportAdvancedDrill="1" xr:uid="{2915C396-6335-44E5-8E77-BD0313AF8C29}">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 caption="Profit" numFmtId="0" hierarchy="13" level="32767"/>
    <cacheField name="[data].[Geography].[Geography]" caption="Geography" numFmtId="0" hierarchy="1" level="1">
      <sharedItems containsSemiMixedTypes="0" containsNonDate="0" containsString="0"/>
    </cacheField>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Sales Person]" caption="Count of Sales Person" measure="1" displayFolder="" measureGroup="data" count="0">
      <extLst>
        <ext xmlns:x15="http://schemas.microsoft.com/office/spreadsheetml/2010/11/main" uri="{B97F6D7D-B522-45F9-BDA1-12C45D357490}">
          <x15:cacheHierarchy aggregatedColumn="0"/>
        </ext>
      </extLst>
    </cacheHierarchy>
    <cacheHierarchy uniqueName="[Measures].[Distinct Count of Sales Person]" caption="Distinct Count of Sales Person" measure="1" displayFolder="" measureGroup="data" count="0">
      <extLst>
        <ext xmlns:x15="http://schemas.microsoft.com/office/spreadsheetml/2010/11/main" uri="{B97F6D7D-B522-45F9-BDA1-12C45D357490}">
          <x15:cacheHierarchy aggregatedColumn="0"/>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TH" refreshedDate="45251.778431365739" backgroundQuery="1" createdVersion="3" refreshedVersion="8" minRefreshableVersion="3" recordCount="0" supportSubquery="1" supportAdvancedDrill="1" xr:uid="{A8AB93F3-5EDF-474E-9AB5-A7C100A5B6A7}">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Sales Person]" caption="Count of Sales Person" measure="1" displayFolder="" measureGroup="data" count="0">
      <extLst>
        <ext xmlns:x15="http://schemas.microsoft.com/office/spreadsheetml/2010/11/main" uri="{B97F6D7D-B522-45F9-BDA1-12C45D357490}">
          <x15:cacheHierarchy aggregatedColumn="0"/>
        </ext>
      </extLst>
    </cacheHierarchy>
    <cacheHierarchy uniqueName="[Measures].[Distinct Count of Sales Person]" caption="Distinct Count of Sales Person" measure="1" displayFolder="" measureGroup="data" count="0">
      <extLst>
        <ext xmlns:x15="http://schemas.microsoft.com/office/spreadsheetml/2010/11/main" uri="{B97F6D7D-B522-45F9-BDA1-12C45D357490}">
          <x15:cacheHierarchy aggregatedColumn="0"/>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8740711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n v="11.7"/>
    <n v="1333.8"/>
  </r>
  <r>
    <x v="1"/>
    <x v="1"/>
    <s v="Choco Coated Almonds"/>
    <n v="6706"/>
    <n v="459"/>
    <n v="10.38"/>
    <n v="4764.42"/>
  </r>
  <r>
    <x v="2"/>
    <x v="1"/>
    <s v="Almond Choco"/>
    <n v="959"/>
    <n v="147"/>
    <n v="9.77"/>
    <n v="1436.1899999999998"/>
  </r>
  <r>
    <x v="3"/>
    <x v="2"/>
    <s v="Drinking Coco"/>
    <n v="9632"/>
    <n v="288"/>
    <n v="10.38"/>
    <n v="2989.44"/>
  </r>
  <r>
    <x v="4"/>
    <x v="3"/>
    <s v="White Choc"/>
    <n v="2100"/>
    <n v="414"/>
    <n v="12.37"/>
    <n v="5121.1799999999994"/>
  </r>
  <r>
    <x v="0"/>
    <x v="1"/>
    <s v="Peanut Butter Cubes"/>
    <n v="8869"/>
    <n v="432"/>
    <n v="14.49"/>
    <n v="6259.68"/>
  </r>
  <r>
    <x v="4"/>
    <x v="4"/>
    <s v="Smooth Sliky Salty"/>
    <n v="2681"/>
    <n v="54"/>
    <n v="5.79"/>
    <n v="312.66000000000003"/>
  </r>
  <r>
    <x v="1"/>
    <x v="1"/>
    <s v="After Nines"/>
    <n v="5012"/>
    <n v="210"/>
    <n v="9.77"/>
    <n v="2051.6999999999998"/>
  </r>
  <r>
    <x v="5"/>
    <x v="4"/>
    <s v="50% Dark Bites"/>
    <n v="1281"/>
    <n v="75"/>
    <n v="11.7"/>
    <n v="877.5"/>
  </r>
  <r>
    <x v="6"/>
    <x v="0"/>
    <s v="50% Dark Bites"/>
    <n v="4991"/>
    <n v="12"/>
    <n v="11.7"/>
    <n v="140.39999999999998"/>
  </r>
  <r>
    <x v="7"/>
    <x v="3"/>
    <s v="White Choc"/>
    <n v="1785"/>
    <n v="462"/>
    <n v="12.37"/>
    <n v="5714.94"/>
  </r>
  <r>
    <x v="8"/>
    <x v="0"/>
    <s v="Eclairs"/>
    <n v="3983"/>
    <n v="144"/>
    <n v="10.38"/>
    <n v="1494.72"/>
  </r>
  <r>
    <x v="2"/>
    <x v="4"/>
    <s v="Mint Chip Choco"/>
    <n v="2646"/>
    <n v="120"/>
    <n v="14.49"/>
    <n v="1738.8"/>
  </r>
  <r>
    <x v="7"/>
    <x v="5"/>
    <s v="Milk Bars"/>
    <n v="252"/>
    <n v="54"/>
    <n v="14.49"/>
    <n v="782.46"/>
  </r>
  <r>
    <x v="8"/>
    <x v="1"/>
    <s v="White Choc"/>
    <n v="2464"/>
    <n v="234"/>
    <n v="12.37"/>
    <n v="2894.58"/>
  </r>
  <r>
    <x v="8"/>
    <x v="1"/>
    <s v="Manuka Honey Choco"/>
    <n v="2114"/>
    <n v="66"/>
    <n v="7.16"/>
    <n v="472.56"/>
  </r>
  <r>
    <x v="4"/>
    <x v="0"/>
    <s v="Smooth Sliky Salty"/>
    <n v="7693"/>
    <n v="87"/>
    <n v="5.79"/>
    <n v="503.73"/>
  </r>
  <r>
    <x v="6"/>
    <x v="5"/>
    <s v="Orange Choco"/>
    <n v="15610"/>
    <n v="339"/>
    <n v="14.49"/>
    <n v="4912.1099999999997"/>
  </r>
  <r>
    <x v="3"/>
    <x v="5"/>
    <s v="After Nines"/>
    <n v="336"/>
    <n v="144"/>
    <n v="9.77"/>
    <n v="1406.8799999999999"/>
  </r>
  <r>
    <x v="7"/>
    <x v="3"/>
    <s v="Orange Choco"/>
    <n v="9443"/>
    <n v="162"/>
    <n v="14.49"/>
    <n v="2347.38"/>
  </r>
  <r>
    <x v="2"/>
    <x v="5"/>
    <s v="Fruit &amp; Nut Bars"/>
    <n v="8155"/>
    <n v="90"/>
    <n v="10.38"/>
    <n v="934.2"/>
  </r>
  <r>
    <x v="1"/>
    <x v="4"/>
    <s v="Fruit &amp; Nut Bars"/>
    <n v="1701"/>
    <n v="234"/>
    <n v="10.38"/>
    <n v="2428.92"/>
  </r>
  <r>
    <x v="9"/>
    <x v="4"/>
    <s v="After Nines"/>
    <n v="2205"/>
    <n v="141"/>
    <n v="9.77"/>
    <n v="1377.57"/>
  </r>
  <r>
    <x v="1"/>
    <x v="0"/>
    <s v="99% Dark &amp; Pure"/>
    <n v="1771"/>
    <n v="204"/>
    <n v="11.7"/>
    <n v="2386.7999999999997"/>
  </r>
  <r>
    <x v="3"/>
    <x v="1"/>
    <s v="Raspberry Choco"/>
    <n v="2114"/>
    <n v="186"/>
    <n v="14.49"/>
    <n v="2695.14"/>
  </r>
  <r>
    <x v="3"/>
    <x v="2"/>
    <s v="Milk Bars"/>
    <n v="10311"/>
    <n v="231"/>
    <n v="14.49"/>
    <n v="3347.19"/>
  </r>
  <r>
    <x v="8"/>
    <x v="3"/>
    <s v="Mint Chip Choco"/>
    <n v="21"/>
    <n v="168"/>
    <n v="14.49"/>
    <n v="2434.3200000000002"/>
  </r>
  <r>
    <x v="9"/>
    <x v="1"/>
    <s v="Orange Choco"/>
    <n v="1974"/>
    <n v="195"/>
    <n v="14.49"/>
    <n v="2825.55"/>
  </r>
  <r>
    <x v="6"/>
    <x v="2"/>
    <s v="Fruit &amp; Nut Bars"/>
    <n v="6314"/>
    <n v="15"/>
    <n v="10.38"/>
    <n v="155.70000000000002"/>
  </r>
  <r>
    <x v="9"/>
    <x v="0"/>
    <s v="Fruit &amp; Nut Bars"/>
    <n v="4683"/>
    <n v="30"/>
    <n v="10.38"/>
    <n v="311.40000000000003"/>
  </r>
  <r>
    <x v="3"/>
    <x v="0"/>
    <s v="85% Dark Bars"/>
    <n v="6398"/>
    <n v="102"/>
    <n v="11.7"/>
    <n v="1193.3999999999999"/>
  </r>
  <r>
    <x v="7"/>
    <x v="1"/>
    <s v="99% Dark &amp; Pure"/>
    <n v="553"/>
    <n v="15"/>
    <n v="11.7"/>
    <n v="175.5"/>
  </r>
  <r>
    <x v="1"/>
    <x v="3"/>
    <s v="70% Dark Bites"/>
    <n v="7021"/>
    <n v="183"/>
    <n v="11.7"/>
    <n v="2141.1"/>
  </r>
  <r>
    <x v="0"/>
    <x v="3"/>
    <s v="After Nines"/>
    <n v="5817"/>
    <n v="12"/>
    <n v="9.77"/>
    <n v="117.24"/>
  </r>
  <r>
    <x v="3"/>
    <x v="3"/>
    <s v="50% Dark Bites"/>
    <n v="3976"/>
    <n v="72"/>
    <n v="11.7"/>
    <n v="842.4"/>
  </r>
  <r>
    <x v="4"/>
    <x v="4"/>
    <s v="Organic Choco Syrup"/>
    <n v="1134"/>
    <n v="282"/>
    <n v="14.49"/>
    <n v="4086.18"/>
  </r>
  <r>
    <x v="7"/>
    <x v="3"/>
    <s v="Caramel Stuffed Bars"/>
    <n v="6027"/>
    <n v="144"/>
    <n v="10.38"/>
    <n v="1494.72"/>
  </r>
  <r>
    <x v="4"/>
    <x v="0"/>
    <s v="Mint Chip Choco"/>
    <n v="1904"/>
    <n v="405"/>
    <n v="14.49"/>
    <n v="5868.45"/>
  </r>
  <r>
    <x v="5"/>
    <x v="5"/>
    <s v="Choco Coated Almonds"/>
    <n v="3262"/>
    <n v="75"/>
    <n v="10.38"/>
    <n v="778.50000000000011"/>
  </r>
  <r>
    <x v="0"/>
    <x v="5"/>
    <s v="Organic Choco Syrup"/>
    <n v="2289"/>
    <n v="135"/>
    <n v="14.49"/>
    <n v="1956.15"/>
  </r>
  <r>
    <x v="6"/>
    <x v="5"/>
    <s v="Organic Choco Syrup"/>
    <n v="6986"/>
    <n v="21"/>
    <n v="14.49"/>
    <n v="304.29000000000002"/>
  </r>
  <r>
    <x v="7"/>
    <x v="4"/>
    <s v="Fruit &amp; Nut Bars"/>
    <n v="4417"/>
    <n v="153"/>
    <n v="10.38"/>
    <n v="1588.14"/>
  </r>
  <r>
    <x v="4"/>
    <x v="5"/>
    <s v="Raspberry Choco"/>
    <n v="1442"/>
    <n v="15"/>
    <n v="14.49"/>
    <n v="217.35"/>
  </r>
  <r>
    <x v="8"/>
    <x v="1"/>
    <s v="50% Dark Bites"/>
    <n v="2415"/>
    <n v="255"/>
    <n v="11.7"/>
    <n v="2983.5"/>
  </r>
  <r>
    <x v="7"/>
    <x v="0"/>
    <s v="99% Dark &amp; Pure"/>
    <n v="238"/>
    <n v="18"/>
    <n v="11.7"/>
    <n v="210.6"/>
  </r>
  <r>
    <x v="4"/>
    <x v="0"/>
    <s v="Fruit &amp; Nut Bars"/>
    <n v="4949"/>
    <n v="189"/>
    <n v="10.38"/>
    <n v="1961.8200000000002"/>
  </r>
  <r>
    <x v="6"/>
    <x v="4"/>
    <s v="Choco Coated Almonds"/>
    <n v="5075"/>
    <n v="21"/>
    <n v="10.38"/>
    <n v="217.98000000000002"/>
  </r>
  <r>
    <x v="8"/>
    <x v="2"/>
    <s v="Mint Chip Choco"/>
    <n v="9198"/>
    <n v="36"/>
    <n v="14.49"/>
    <n v="521.64"/>
  </r>
  <r>
    <x v="4"/>
    <x v="5"/>
    <s v="Manuka Honey Choco"/>
    <n v="3339"/>
    <n v="75"/>
    <n v="7.16"/>
    <n v="537"/>
  </r>
  <r>
    <x v="0"/>
    <x v="5"/>
    <s v="Eclairs"/>
    <n v="5019"/>
    <n v="156"/>
    <n v="10.38"/>
    <n v="1619.2800000000002"/>
  </r>
  <r>
    <x v="6"/>
    <x v="2"/>
    <s v="Mint Chip Choco"/>
    <n v="16184"/>
    <n v="39"/>
    <n v="14.49"/>
    <n v="565.11"/>
  </r>
  <r>
    <x v="4"/>
    <x v="2"/>
    <s v="Spicy Special Slims"/>
    <n v="497"/>
    <n v="63"/>
    <n v="12.37"/>
    <n v="779.31"/>
  </r>
  <r>
    <x v="7"/>
    <x v="2"/>
    <s v="Manuka Honey Choco"/>
    <n v="8211"/>
    <n v="75"/>
    <n v="7.16"/>
    <n v="537"/>
  </r>
  <r>
    <x v="7"/>
    <x v="4"/>
    <s v="Caramel Stuffed Bars"/>
    <n v="6580"/>
    <n v="183"/>
    <n v="10.38"/>
    <n v="1899.5400000000002"/>
  </r>
  <r>
    <x v="3"/>
    <x v="1"/>
    <s v="Milk Bars"/>
    <n v="4760"/>
    <n v="69"/>
    <n v="14.49"/>
    <n v="999.81000000000006"/>
  </r>
  <r>
    <x v="0"/>
    <x v="2"/>
    <s v="White Choc"/>
    <n v="5439"/>
    <n v="30"/>
    <n v="12.37"/>
    <n v="371.09999999999997"/>
  </r>
  <r>
    <x v="3"/>
    <x v="5"/>
    <s v="Eclairs"/>
    <n v="1463"/>
    <n v="39"/>
    <n v="10.38"/>
    <n v="404.82000000000005"/>
  </r>
  <r>
    <x v="8"/>
    <x v="5"/>
    <s v="Choco Coated Almonds"/>
    <n v="7777"/>
    <n v="504"/>
    <n v="10.38"/>
    <n v="5231.5200000000004"/>
  </r>
  <r>
    <x v="2"/>
    <x v="0"/>
    <s v="Manuka Honey Choco"/>
    <n v="1085"/>
    <n v="273"/>
    <n v="7.16"/>
    <n v="1954.68"/>
  </r>
  <r>
    <x v="6"/>
    <x v="0"/>
    <s v="Smooth Sliky Salty"/>
    <n v="182"/>
    <n v="48"/>
    <n v="5.79"/>
    <n v="277.92"/>
  </r>
  <r>
    <x v="4"/>
    <x v="5"/>
    <s v="Organic Choco Syrup"/>
    <n v="4242"/>
    <n v="207"/>
    <n v="14.49"/>
    <n v="2999.43"/>
  </r>
  <r>
    <x v="4"/>
    <x v="2"/>
    <s v="Choco Coated Almonds"/>
    <n v="6118"/>
    <n v="9"/>
    <n v="10.38"/>
    <n v="93.42"/>
  </r>
  <r>
    <x v="9"/>
    <x v="2"/>
    <s v="Fruit &amp; Nut Bars"/>
    <n v="2317"/>
    <n v="261"/>
    <n v="10.38"/>
    <n v="2709.1800000000003"/>
  </r>
  <r>
    <x v="4"/>
    <x v="4"/>
    <s v="Mint Chip Choco"/>
    <n v="938"/>
    <n v="6"/>
    <n v="14.49"/>
    <n v="86.94"/>
  </r>
  <r>
    <x v="1"/>
    <x v="0"/>
    <s v="Raspberry Choco"/>
    <n v="9709"/>
    <n v="30"/>
    <n v="14.49"/>
    <n v="434.7"/>
  </r>
  <r>
    <x v="5"/>
    <x v="5"/>
    <s v="Orange Choco"/>
    <n v="2205"/>
    <n v="138"/>
    <n v="14.49"/>
    <n v="1999.6200000000001"/>
  </r>
  <r>
    <x v="5"/>
    <x v="0"/>
    <s v="Eclairs"/>
    <n v="4487"/>
    <n v="111"/>
    <n v="10.38"/>
    <n v="1152.18"/>
  </r>
  <r>
    <x v="6"/>
    <x v="1"/>
    <s v="Drinking Coco"/>
    <n v="2415"/>
    <n v="15"/>
    <n v="10.38"/>
    <n v="155.70000000000002"/>
  </r>
  <r>
    <x v="0"/>
    <x v="5"/>
    <s v="99% Dark &amp; Pure"/>
    <n v="4018"/>
    <n v="162"/>
    <n v="11.7"/>
    <n v="1895.3999999999999"/>
  </r>
  <r>
    <x v="6"/>
    <x v="5"/>
    <s v="99% Dark &amp; Pure"/>
    <n v="861"/>
    <n v="195"/>
    <n v="11.7"/>
    <n v="2281.5"/>
  </r>
  <r>
    <x v="9"/>
    <x v="4"/>
    <s v="50% Dark Bites"/>
    <n v="5586"/>
    <n v="525"/>
    <n v="11.7"/>
    <n v="6142.5"/>
  </r>
  <r>
    <x v="5"/>
    <x v="5"/>
    <s v="Peanut Butter Cubes"/>
    <n v="2226"/>
    <n v="48"/>
    <n v="14.49"/>
    <n v="695.52"/>
  </r>
  <r>
    <x v="2"/>
    <x v="5"/>
    <s v="Caramel Stuffed Bars"/>
    <n v="14329"/>
    <n v="150"/>
    <n v="10.38"/>
    <n v="1557.0000000000002"/>
  </r>
  <r>
    <x v="2"/>
    <x v="5"/>
    <s v="Orange Choco"/>
    <n v="8463"/>
    <n v="492"/>
    <n v="14.49"/>
    <n v="7129.08"/>
  </r>
  <r>
    <x v="6"/>
    <x v="5"/>
    <s v="Manuka Honey Choco"/>
    <n v="2891"/>
    <n v="102"/>
    <n v="7.16"/>
    <n v="730.32"/>
  </r>
  <r>
    <x v="8"/>
    <x v="2"/>
    <s v="Fruit &amp; Nut Bars"/>
    <n v="3773"/>
    <n v="165"/>
    <n v="10.38"/>
    <n v="1712.7"/>
  </r>
  <r>
    <x v="3"/>
    <x v="2"/>
    <s v="Caramel Stuffed Bars"/>
    <n v="854"/>
    <n v="309"/>
    <n v="10.38"/>
    <n v="3207.42"/>
  </r>
  <r>
    <x v="4"/>
    <x v="2"/>
    <s v="Eclairs"/>
    <n v="4970"/>
    <n v="156"/>
    <n v="10.38"/>
    <n v="1619.2800000000002"/>
  </r>
  <r>
    <x v="2"/>
    <x v="1"/>
    <s v="Baker's Choco Chips"/>
    <n v="98"/>
    <n v="159"/>
    <n v="9.77"/>
    <n v="1553.4299999999998"/>
  </r>
  <r>
    <x v="6"/>
    <x v="1"/>
    <s v="Raspberry Choco"/>
    <n v="13391"/>
    <n v="201"/>
    <n v="14.49"/>
    <n v="2912.4900000000002"/>
  </r>
  <r>
    <x v="1"/>
    <x v="3"/>
    <s v="Smooth Sliky Salty"/>
    <n v="8890"/>
    <n v="210"/>
    <n v="5.79"/>
    <n v="1215.9000000000001"/>
  </r>
  <r>
    <x v="7"/>
    <x v="4"/>
    <s v="Milk Bars"/>
    <n v="56"/>
    <n v="51"/>
    <n v="14.49"/>
    <n v="738.99"/>
  </r>
  <r>
    <x v="8"/>
    <x v="2"/>
    <s v="White Choc"/>
    <n v="3339"/>
    <n v="39"/>
    <n v="12.37"/>
    <n v="482.42999999999995"/>
  </r>
  <r>
    <x v="9"/>
    <x v="1"/>
    <s v="Drinking Coco"/>
    <n v="3808"/>
    <n v="279"/>
    <n v="10.38"/>
    <n v="2896.0200000000004"/>
  </r>
  <r>
    <x v="9"/>
    <x v="4"/>
    <s v="Milk Bars"/>
    <n v="63"/>
    <n v="123"/>
    <n v="14.49"/>
    <n v="1782.27"/>
  </r>
  <r>
    <x v="7"/>
    <x v="3"/>
    <s v="Organic Choco Syrup"/>
    <n v="7812"/>
    <n v="81"/>
    <n v="14.49"/>
    <n v="1173.69"/>
  </r>
  <r>
    <x v="0"/>
    <x v="0"/>
    <s v="99% Dark &amp; Pure"/>
    <n v="7693"/>
    <n v="21"/>
    <n v="11.7"/>
    <n v="245.7"/>
  </r>
  <r>
    <x v="8"/>
    <x v="2"/>
    <s v="Caramel Stuffed Bars"/>
    <n v="973"/>
    <n v="162"/>
    <n v="10.38"/>
    <n v="1681.5600000000002"/>
  </r>
  <r>
    <x v="9"/>
    <x v="1"/>
    <s v="Spicy Special Slims"/>
    <n v="567"/>
    <n v="228"/>
    <n v="12.37"/>
    <n v="2820.3599999999997"/>
  </r>
  <r>
    <x v="9"/>
    <x v="2"/>
    <s v="Manuka Honey Choco"/>
    <n v="2471"/>
    <n v="342"/>
    <n v="7.16"/>
    <n v="2448.7200000000003"/>
  </r>
  <r>
    <x v="6"/>
    <x v="4"/>
    <s v="Milk Bars"/>
    <n v="7189"/>
    <n v="54"/>
    <n v="14.49"/>
    <n v="782.46"/>
  </r>
  <r>
    <x v="3"/>
    <x v="1"/>
    <s v="Caramel Stuffed Bars"/>
    <n v="7455"/>
    <n v="216"/>
    <n v="10.38"/>
    <n v="2242.0800000000004"/>
  </r>
  <r>
    <x v="8"/>
    <x v="5"/>
    <s v="Baker's Choco Chips"/>
    <n v="3108"/>
    <n v="54"/>
    <n v="9.77"/>
    <n v="527.57999999999993"/>
  </r>
  <r>
    <x v="4"/>
    <x v="4"/>
    <s v="White Choc"/>
    <n v="469"/>
    <n v="75"/>
    <n v="12.37"/>
    <n v="927.74999999999989"/>
  </r>
  <r>
    <x v="2"/>
    <x v="0"/>
    <s v="Fruit &amp; Nut Bars"/>
    <n v="2737"/>
    <n v="93"/>
    <n v="10.38"/>
    <n v="965.34"/>
  </r>
  <r>
    <x v="2"/>
    <x v="0"/>
    <s v="White Choc"/>
    <n v="4305"/>
    <n v="156"/>
    <n v="12.37"/>
    <n v="1929.7199999999998"/>
  </r>
  <r>
    <x v="2"/>
    <x v="4"/>
    <s v="Eclairs"/>
    <n v="2408"/>
    <n v="9"/>
    <n v="10.38"/>
    <n v="93.42"/>
  </r>
  <r>
    <x v="8"/>
    <x v="2"/>
    <s v="99% Dark &amp; Pure"/>
    <n v="1281"/>
    <n v="18"/>
    <n v="11.7"/>
    <n v="210.6"/>
  </r>
  <r>
    <x v="0"/>
    <x v="1"/>
    <s v="Choco Coated Almonds"/>
    <n v="12348"/>
    <n v="234"/>
    <n v="10.38"/>
    <n v="2428.92"/>
  </r>
  <r>
    <x v="8"/>
    <x v="5"/>
    <s v="Caramel Stuffed Bars"/>
    <n v="3689"/>
    <n v="312"/>
    <n v="10.38"/>
    <n v="3238.5600000000004"/>
  </r>
  <r>
    <x v="5"/>
    <x v="2"/>
    <s v="99% Dark &amp; Pure"/>
    <n v="2870"/>
    <n v="300"/>
    <n v="11.7"/>
    <n v="3510"/>
  </r>
  <r>
    <x v="7"/>
    <x v="2"/>
    <s v="Organic Choco Syrup"/>
    <n v="798"/>
    <n v="519"/>
    <n v="14.49"/>
    <n v="7520.31"/>
  </r>
  <r>
    <x v="3"/>
    <x v="0"/>
    <s v="Spicy Special Slims"/>
    <n v="2933"/>
    <n v="9"/>
    <n v="12.37"/>
    <n v="111.33"/>
  </r>
  <r>
    <x v="6"/>
    <x v="1"/>
    <s v="Almond Choco"/>
    <n v="2744"/>
    <n v="9"/>
    <n v="9.77"/>
    <n v="87.929999999999993"/>
  </r>
  <r>
    <x v="0"/>
    <x v="2"/>
    <s v="Peanut Butter Cubes"/>
    <n v="9772"/>
    <n v="90"/>
    <n v="14.49"/>
    <n v="1304.0999999999999"/>
  </r>
  <r>
    <x v="5"/>
    <x v="5"/>
    <s v="White Choc"/>
    <n v="1568"/>
    <n v="96"/>
    <n v="12.37"/>
    <n v="1187.52"/>
  </r>
  <r>
    <x v="7"/>
    <x v="2"/>
    <s v="Mint Chip Choco"/>
    <n v="11417"/>
    <n v="21"/>
    <n v="14.49"/>
    <n v="304.29000000000002"/>
  </r>
  <r>
    <x v="0"/>
    <x v="5"/>
    <s v="Baker's Choco Chips"/>
    <n v="6748"/>
    <n v="48"/>
    <n v="9.77"/>
    <n v="468.96"/>
  </r>
  <r>
    <x v="9"/>
    <x v="2"/>
    <s v="Organic Choco Syrup"/>
    <n v="1407"/>
    <n v="72"/>
    <n v="14.49"/>
    <n v="1043.28"/>
  </r>
  <r>
    <x v="1"/>
    <x v="1"/>
    <s v="Manuka Honey Choco"/>
    <n v="2023"/>
    <n v="168"/>
    <n v="7.16"/>
    <n v="1202.8800000000001"/>
  </r>
  <r>
    <x v="6"/>
    <x v="3"/>
    <s v="Baker's Choco Chips"/>
    <n v="5236"/>
    <n v="51"/>
    <n v="9.77"/>
    <n v="498.27"/>
  </r>
  <r>
    <x v="3"/>
    <x v="2"/>
    <s v="99% Dark &amp; Pure"/>
    <n v="1925"/>
    <n v="192"/>
    <n v="11.7"/>
    <n v="2246.3999999999996"/>
  </r>
  <r>
    <x v="5"/>
    <x v="0"/>
    <s v="50% Dark Bites"/>
    <n v="6608"/>
    <n v="225"/>
    <n v="11.7"/>
    <n v="2632.5"/>
  </r>
  <r>
    <x v="4"/>
    <x v="5"/>
    <s v="Baker's Choco Chips"/>
    <n v="8008"/>
    <n v="456"/>
    <n v="9.77"/>
    <n v="4455.12"/>
  </r>
  <r>
    <x v="9"/>
    <x v="5"/>
    <s v="White Choc"/>
    <n v="1428"/>
    <n v="93"/>
    <n v="12.37"/>
    <n v="1150.4099999999999"/>
  </r>
  <r>
    <x v="4"/>
    <x v="5"/>
    <s v="Almond Choco"/>
    <n v="525"/>
    <n v="48"/>
    <n v="9.77"/>
    <n v="468.96"/>
  </r>
  <r>
    <x v="4"/>
    <x v="0"/>
    <s v="Drinking Coco"/>
    <n v="1505"/>
    <n v="102"/>
    <n v="10.38"/>
    <n v="1058.76"/>
  </r>
  <r>
    <x v="5"/>
    <x v="1"/>
    <s v="70% Dark Bites"/>
    <n v="6755"/>
    <n v="252"/>
    <n v="11.7"/>
    <n v="2948.3999999999996"/>
  </r>
  <r>
    <x v="7"/>
    <x v="0"/>
    <s v="Drinking Coco"/>
    <n v="11571"/>
    <n v="138"/>
    <n v="10.38"/>
    <n v="1432.44"/>
  </r>
  <r>
    <x v="0"/>
    <x v="4"/>
    <s v="White Choc"/>
    <n v="2541"/>
    <n v="90"/>
    <n v="12.37"/>
    <n v="1113.3"/>
  </r>
  <r>
    <x v="3"/>
    <x v="0"/>
    <s v="70% Dark Bites"/>
    <n v="1526"/>
    <n v="240"/>
    <n v="11.7"/>
    <n v="2808"/>
  </r>
  <r>
    <x v="0"/>
    <x v="4"/>
    <s v="Almond Choco"/>
    <n v="6125"/>
    <n v="102"/>
    <n v="9.77"/>
    <n v="996.54"/>
  </r>
  <r>
    <x v="3"/>
    <x v="1"/>
    <s v="Organic Choco Syrup"/>
    <n v="847"/>
    <n v="129"/>
    <n v="14.49"/>
    <n v="1869.21"/>
  </r>
  <r>
    <x v="1"/>
    <x v="1"/>
    <s v="Organic Choco Syrup"/>
    <n v="4753"/>
    <n v="300"/>
    <n v="14.49"/>
    <n v="4347"/>
  </r>
  <r>
    <x v="4"/>
    <x v="4"/>
    <s v="Peanut Butter Cubes"/>
    <n v="959"/>
    <n v="135"/>
    <n v="14.49"/>
    <n v="1956.15"/>
  </r>
  <r>
    <x v="5"/>
    <x v="1"/>
    <s v="85% Dark Bars"/>
    <n v="2793"/>
    <n v="114"/>
    <n v="11.7"/>
    <n v="1333.8"/>
  </r>
  <r>
    <x v="5"/>
    <x v="1"/>
    <s v="50% Dark Bites"/>
    <n v="4606"/>
    <n v="63"/>
    <n v="11.7"/>
    <n v="737.09999999999991"/>
  </r>
  <r>
    <x v="5"/>
    <x v="2"/>
    <s v="Manuka Honey Choco"/>
    <n v="5551"/>
    <n v="252"/>
    <n v="7.16"/>
    <n v="1804.32"/>
  </r>
  <r>
    <x v="9"/>
    <x v="2"/>
    <s v="Choco Coated Almonds"/>
    <n v="6657"/>
    <n v="303"/>
    <n v="10.38"/>
    <n v="3145.1400000000003"/>
  </r>
  <r>
    <x v="5"/>
    <x v="3"/>
    <s v="Eclairs"/>
    <n v="4438"/>
    <n v="246"/>
    <n v="10.38"/>
    <n v="2553.48"/>
  </r>
  <r>
    <x v="1"/>
    <x v="4"/>
    <s v="After Nines"/>
    <n v="168"/>
    <n v="84"/>
    <n v="9.77"/>
    <n v="820.68"/>
  </r>
  <r>
    <x v="5"/>
    <x v="5"/>
    <s v="Eclairs"/>
    <n v="7777"/>
    <n v="39"/>
    <n v="10.38"/>
    <n v="404.82000000000005"/>
  </r>
  <r>
    <x v="6"/>
    <x v="2"/>
    <s v="Eclairs"/>
    <n v="3339"/>
    <n v="348"/>
    <n v="10.38"/>
    <n v="3612.2400000000002"/>
  </r>
  <r>
    <x v="5"/>
    <x v="0"/>
    <s v="Peanut Butter Cubes"/>
    <n v="6391"/>
    <n v="48"/>
    <n v="14.49"/>
    <n v="695.52"/>
  </r>
  <r>
    <x v="6"/>
    <x v="0"/>
    <s v="After Nines"/>
    <n v="518"/>
    <n v="75"/>
    <n v="9.77"/>
    <n v="732.75"/>
  </r>
  <r>
    <x v="5"/>
    <x v="4"/>
    <s v="Caramel Stuffed Bars"/>
    <n v="5677"/>
    <n v="258"/>
    <n v="10.38"/>
    <n v="2678.0400000000004"/>
  </r>
  <r>
    <x v="4"/>
    <x v="3"/>
    <s v="Eclairs"/>
    <n v="6048"/>
    <n v="27"/>
    <n v="10.38"/>
    <n v="280.26000000000005"/>
  </r>
  <r>
    <x v="1"/>
    <x v="4"/>
    <s v="Choco Coated Almonds"/>
    <n v="3752"/>
    <n v="213"/>
    <n v="10.38"/>
    <n v="2210.94"/>
  </r>
  <r>
    <x v="6"/>
    <x v="1"/>
    <s v="Manuka Honey Choco"/>
    <n v="4480"/>
    <n v="357"/>
    <n v="7.16"/>
    <n v="2556.12"/>
  </r>
  <r>
    <x v="2"/>
    <x v="0"/>
    <s v="Almond Choco"/>
    <n v="259"/>
    <n v="207"/>
    <n v="9.77"/>
    <n v="2022.3899999999999"/>
  </r>
  <r>
    <x v="1"/>
    <x v="0"/>
    <s v="70% Dark Bites"/>
    <n v="42"/>
    <n v="150"/>
    <n v="11.7"/>
    <n v="1755"/>
  </r>
  <r>
    <x v="3"/>
    <x v="2"/>
    <s v="Baker's Choco Chips"/>
    <n v="98"/>
    <n v="204"/>
    <n v="9.77"/>
    <n v="1993.08"/>
  </r>
  <r>
    <x v="5"/>
    <x v="1"/>
    <s v="Organic Choco Syrup"/>
    <n v="2478"/>
    <n v="21"/>
    <n v="14.49"/>
    <n v="304.29000000000002"/>
  </r>
  <r>
    <x v="3"/>
    <x v="5"/>
    <s v="Peanut Butter Cubes"/>
    <n v="7847"/>
    <n v="174"/>
    <n v="14.49"/>
    <n v="2521.2600000000002"/>
  </r>
  <r>
    <x v="7"/>
    <x v="0"/>
    <s v="Eclairs"/>
    <n v="9926"/>
    <n v="201"/>
    <n v="10.38"/>
    <n v="2086.38"/>
  </r>
  <r>
    <x v="1"/>
    <x v="4"/>
    <s v="Milk Bars"/>
    <n v="819"/>
    <n v="510"/>
    <n v="14.49"/>
    <n v="7389.9000000000005"/>
  </r>
  <r>
    <x v="4"/>
    <x v="3"/>
    <s v="Manuka Honey Choco"/>
    <n v="3052"/>
    <n v="378"/>
    <n v="7.16"/>
    <n v="2706.48"/>
  </r>
  <r>
    <x v="2"/>
    <x v="5"/>
    <s v="Spicy Special Slims"/>
    <n v="6832"/>
    <n v="27"/>
    <n v="12.37"/>
    <n v="333.98999999999995"/>
  </r>
  <r>
    <x v="7"/>
    <x v="3"/>
    <s v="Mint Chip Choco"/>
    <n v="2016"/>
    <n v="117"/>
    <n v="14.49"/>
    <n v="1695.33"/>
  </r>
  <r>
    <x v="4"/>
    <x v="4"/>
    <s v="Spicy Special Slims"/>
    <n v="7322"/>
    <n v="36"/>
    <n v="12.37"/>
    <n v="445.32"/>
  </r>
  <r>
    <x v="1"/>
    <x v="1"/>
    <s v="Peanut Butter Cubes"/>
    <n v="357"/>
    <n v="126"/>
    <n v="14.49"/>
    <n v="1825.74"/>
  </r>
  <r>
    <x v="2"/>
    <x v="3"/>
    <s v="White Choc"/>
    <n v="3192"/>
    <n v="72"/>
    <n v="12.37"/>
    <n v="890.64"/>
  </r>
  <r>
    <x v="5"/>
    <x v="2"/>
    <s v="After Nines"/>
    <n v="8435"/>
    <n v="42"/>
    <n v="9.77"/>
    <n v="410.34"/>
  </r>
  <r>
    <x v="0"/>
    <x v="3"/>
    <s v="Manuka Honey Choco"/>
    <n v="0"/>
    <n v="135"/>
    <n v="7.16"/>
    <n v="966.6"/>
  </r>
  <r>
    <x v="5"/>
    <x v="5"/>
    <s v="85% Dark Bars"/>
    <n v="8862"/>
    <n v="189"/>
    <n v="11.7"/>
    <n v="2211.2999999999997"/>
  </r>
  <r>
    <x v="4"/>
    <x v="0"/>
    <s v="Caramel Stuffed Bars"/>
    <n v="3556"/>
    <n v="459"/>
    <n v="10.38"/>
    <n v="4764.42"/>
  </r>
  <r>
    <x v="6"/>
    <x v="5"/>
    <s v="Raspberry Choco"/>
    <n v="7280"/>
    <n v="201"/>
    <n v="14.49"/>
    <n v="2912.4900000000002"/>
  </r>
  <r>
    <x v="4"/>
    <x v="5"/>
    <s v="70% Dark Bites"/>
    <n v="3402"/>
    <n v="366"/>
    <n v="11.7"/>
    <n v="4282.2"/>
  </r>
  <r>
    <x v="8"/>
    <x v="0"/>
    <s v="Manuka Honey Choco"/>
    <n v="4592"/>
    <n v="324"/>
    <n v="7.16"/>
    <n v="2319.84"/>
  </r>
  <r>
    <x v="2"/>
    <x v="1"/>
    <s v="Raspberry Choco"/>
    <n v="7833"/>
    <n v="243"/>
    <n v="14.49"/>
    <n v="3521.07"/>
  </r>
  <r>
    <x v="7"/>
    <x v="3"/>
    <s v="Spicy Special Slims"/>
    <n v="7651"/>
    <n v="213"/>
    <n v="12.37"/>
    <n v="2634.81"/>
  </r>
  <r>
    <x v="0"/>
    <x v="1"/>
    <s v="70% Dark Bites"/>
    <n v="2275"/>
    <n v="447"/>
    <n v="11.7"/>
    <n v="5229.8999999999996"/>
  </r>
  <r>
    <x v="0"/>
    <x v="4"/>
    <s v="Milk Bars"/>
    <n v="5670"/>
    <n v="297"/>
    <n v="14.49"/>
    <n v="4303.53"/>
  </r>
  <r>
    <x v="5"/>
    <x v="1"/>
    <s v="Mint Chip Choco"/>
    <n v="2135"/>
    <n v="27"/>
    <n v="14.49"/>
    <n v="391.23"/>
  </r>
  <r>
    <x v="0"/>
    <x v="5"/>
    <s v="Fruit &amp; Nut Bars"/>
    <n v="2779"/>
    <n v="75"/>
    <n v="10.38"/>
    <n v="778.50000000000011"/>
  </r>
  <r>
    <x v="9"/>
    <x v="3"/>
    <s v="Peanut Butter Cubes"/>
    <n v="12950"/>
    <n v="30"/>
    <n v="14.49"/>
    <n v="434.7"/>
  </r>
  <r>
    <x v="5"/>
    <x v="2"/>
    <s v="Drinking Coco"/>
    <n v="2646"/>
    <n v="177"/>
    <n v="10.38"/>
    <n v="1837.2600000000002"/>
  </r>
  <r>
    <x v="0"/>
    <x v="5"/>
    <s v="Peanut Butter Cubes"/>
    <n v="3794"/>
    <n v="159"/>
    <n v="14.49"/>
    <n v="2303.91"/>
  </r>
  <r>
    <x v="8"/>
    <x v="1"/>
    <s v="Peanut Butter Cubes"/>
    <n v="819"/>
    <n v="306"/>
    <n v="14.49"/>
    <n v="4433.9400000000005"/>
  </r>
  <r>
    <x v="8"/>
    <x v="5"/>
    <s v="Orange Choco"/>
    <n v="2583"/>
    <n v="18"/>
    <n v="14.49"/>
    <n v="260.82"/>
  </r>
  <r>
    <x v="5"/>
    <x v="1"/>
    <s v="99% Dark &amp; Pure"/>
    <n v="4585"/>
    <n v="240"/>
    <n v="11.7"/>
    <n v="2808"/>
  </r>
  <r>
    <x v="6"/>
    <x v="5"/>
    <s v="Peanut Butter Cubes"/>
    <n v="1652"/>
    <n v="93"/>
    <n v="14.49"/>
    <n v="1347.57"/>
  </r>
  <r>
    <x v="9"/>
    <x v="5"/>
    <s v="Baker's Choco Chips"/>
    <n v="4991"/>
    <n v="9"/>
    <n v="9.77"/>
    <n v="87.929999999999993"/>
  </r>
  <r>
    <x v="1"/>
    <x v="5"/>
    <s v="Mint Chip Choco"/>
    <n v="2009"/>
    <n v="219"/>
    <n v="14.49"/>
    <n v="3173.31"/>
  </r>
  <r>
    <x v="7"/>
    <x v="3"/>
    <s v="After Nines"/>
    <n v="1568"/>
    <n v="141"/>
    <n v="9.77"/>
    <n v="1377.57"/>
  </r>
  <r>
    <x v="3"/>
    <x v="0"/>
    <s v="Orange Choco"/>
    <n v="3388"/>
    <n v="123"/>
    <n v="14.49"/>
    <n v="1782.27"/>
  </r>
  <r>
    <x v="0"/>
    <x v="4"/>
    <s v="85% Dark Bars"/>
    <n v="623"/>
    <n v="51"/>
    <n v="11.7"/>
    <n v="596.69999999999993"/>
  </r>
  <r>
    <x v="4"/>
    <x v="2"/>
    <s v="Almond Choco"/>
    <n v="10073"/>
    <n v="120"/>
    <n v="9.77"/>
    <n v="1172.3999999999999"/>
  </r>
  <r>
    <x v="1"/>
    <x v="3"/>
    <s v="Baker's Choco Chips"/>
    <n v="1561"/>
    <n v="27"/>
    <n v="9.77"/>
    <n v="263.78999999999996"/>
  </r>
  <r>
    <x v="2"/>
    <x v="2"/>
    <s v="Organic Choco Syrup"/>
    <n v="11522"/>
    <n v="204"/>
    <n v="14.49"/>
    <n v="2955.96"/>
  </r>
  <r>
    <x v="4"/>
    <x v="4"/>
    <s v="Milk Bars"/>
    <n v="2317"/>
    <n v="123"/>
    <n v="14.49"/>
    <n v="1782.27"/>
  </r>
  <r>
    <x v="9"/>
    <x v="0"/>
    <s v="Caramel Stuffed Bars"/>
    <n v="3059"/>
    <n v="27"/>
    <n v="10.38"/>
    <n v="280.26000000000005"/>
  </r>
  <r>
    <x v="3"/>
    <x v="0"/>
    <s v="Baker's Choco Chips"/>
    <n v="2324"/>
    <n v="177"/>
    <n v="9.77"/>
    <n v="1729.29"/>
  </r>
  <r>
    <x v="8"/>
    <x v="3"/>
    <s v="Baker's Choco Chips"/>
    <n v="4956"/>
    <n v="171"/>
    <n v="9.77"/>
    <n v="1670.6699999999998"/>
  </r>
  <r>
    <x v="9"/>
    <x v="5"/>
    <s v="99% Dark &amp; Pure"/>
    <n v="5355"/>
    <n v="204"/>
    <n v="11.7"/>
    <n v="2386.7999999999997"/>
  </r>
  <r>
    <x v="8"/>
    <x v="5"/>
    <s v="50% Dark Bites"/>
    <n v="7259"/>
    <n v="276"/>
    <n v="11.7"/>
    <n v="3229.2"/>
  </r>
  <r>
    <x v="1"/>
    <x v="0"/>
    <s v="Baker's Choco Chips"/>
    <n v="6279"/>
    <n v="45"/>
    <n v="9.77"/>
    <n v="439.65"/>
  </r>
  <r>
    <x v="0"/>
    <x v="4"/>
    <s v="Manuka Honey Choco"/>
    <n v="2541"/>
    <n v="45"/>
    <n v="7.16"/>
    <n v="322.2"/>
  </r>
  <r>
    <x v="4"/>
    <x v="1"/>
    <s v="Organic Choco Syrup"/>
    <n v="3864"/>
    <n v="177"/>
    <n v="14.49"/>
    <n v="2564.73"/>
  </r>
  <r>
    <x v="6"/>
    <x v="2"/>
    <s v="Milk Bars"/>
    <n v="6146"/>
    <n v="63"/>
    <n v="14.49"/>
    <n v="912.87"/>
  </r>
  <r>
    <x v="2"/>
    <x v="3"/>
    <s v="Drinking Coco"/>
    <n v="2639"/>
    <n v="204"/>
    <n v="10.38"/>
    <n v="2117.52"/>
  </r>
  <r>
    <x v="1"/>
    <x v="0"/>
    <s v="After Nines"/>
    <n v="1890"/>
    <n v="195"/>
    <n v="9.77"/>
    <n v="1905.1499999999999"/>
  </r>
  <r>
    <x v="5"/>
    <x v="5"/>
    <s v="50% Dark Bites"/>
    <n v="1932"/>
    <n v="369"/>
    <n v="11.7"/>
    <n v="4317.3"/>
  </r>
  <r>
    <x v="8"/>
    <x v="5"/>
    <s v="White Choc"/>
    <n v="6300"/>
    <n v="42"/>
    <n v="12.37"/>
    <n v="519.54"/>
  </r>
  <r>
    <x v="4"/>
    <x v="0"/>
    <s v="70% Dark Bites"/>
    <n v="560"/>
    <n v="81"/>
    <n v="11.7"/>
    <n v="947.69999999999993"/>
  </r>
  <r>
    <x v="2"/>
    <x v="0"/>
    <s v="Baker's Choco Chips"/>
    <n v="2856"/>
    <n v="246"/>
    <n v="9.77"/>
    <n v="2403.42"/>
  </r>
  <r>
    <x v="2"/>
    <x v="5"/>
    <s v="Eclairs"/>
    <n v="707"/>
    <n v="174"/>
    <n v="10.38"/>
    <n v="1806.1200000000001"/>
  </r>
  <r>
    <x v="1"/>
    <x v="1"/>
    <s v="70% Dark Bites"/>
    <n v="3598"/>
    <n v="81"/>
    <n v="11.7"/>
    <n v="947.69999999999993"/>
  </r>
  <r>
    <x v="0"/>
    <x v="1"/>
    <s v="After Nines"/>
    <n v="6853"/>
    <n v="372"/>
    <n v="9.77"/>
    <n v="3634.44"/>
  </r>
  <r>
    <x v="0"/>
    <x v="1"/>
    <s v="Mint Chip Choco"/>
    <n v="4725"/>
    <n v="174"/>
    <n v="14.49"/>
    <n v="2521.2600000000002"/>
  </r>
  <r>
    <x v="3"/>
    <x v="2"/>
    <s v="Choco Coated Almonds"/>
    <n v="10304"/>
    <n v="84"/>
    <n v="10.38"/>
    <n v="871.92000000000007"/>
  </r>
  <r>
    <x v="3"/>
    <x v="5"/>
    <s v="Mint Chip Choco"/>
    <n v="1274"/>
    <n v="225"/>
    <n v="14.49"/>
    <n v="3260.25"/>
  </r>
  <r>
    <x v="6"/>
    <x v="2"/>
    <s v="70% Dark Bites"/>
    <n v="1526"/>
    <n v="105"/>
    <n v="11.7"/>
    <n v="1228.5"/>
  </r>
  <r>
    <x v="0"/>
    <x v="3"/>
    <s v="Caramel Stuffed Bars"/>
    <n v="3101"/>
    <n v="225"/>
    <n v="10.38"/>
    <n v="2335.5"/>
  </r>
  <r>
    <x v="7"/>
    <x v="0"/>
    <s v="50% Dark Bites"/>
    <n v="1057"/>
    <n v="54"/>
    <n v="11.7"/>
    <n v="631.79999999999995"/>
  </r>
  <r>
    <x v="5"/>
    <x v="0"/>
    <s v="Baker's Choco Chips"/>
    <n v="5306"/>
    <n v="0"/>
    <n v="9.77"/>
    <n v="0"/>
  </r>
  <r>
    <x v="6"/>
    <x v="3"/>
    <s v="85% Dark Bars"/>
    <n v="4018"/>
    <n v="171"/>
    <n v="11.7"/>
    <n v="2000.6999999999998"/>
  </r>
  <r>
    <x v="2"/>
    <x v="5"/>
    <s v="Mint Chip Choco"/>
    <n v="938"/>
    <n v="189"/>
    <n v="14.49"/>
    <n v="2738.61"/>
  </r>
  <r>
    <x v="5"/>
    <x v="4"/>
    <s v="Drinking Coco"/>
    <n v="1778"/>
    <n v="270"/>
    <n v="10.38"/>
    <n v="2802.6000000000004"/>
  </r>
  <r>
    <x v="4"/>
    <x v="3"/>
    <s v="70% Dark Bites"/>
    <n v="1638"/>
    <n v="63"/>
    <n v="11.7"/>
    <n v="737.09999999999991"/>
  </r>
  <r>
    <x v="3"/>
    <x v="4"/>
    <s v="White Choc"/>
    <n v="154"/>
    <n v="21"/>
    <n v="12.37"/>
    <n v="259.77"/>
  </r>
  <r>
    <x v="5"/>
    <x v="0"/>
    <s v="After Nines"/>
    <n v="9835"/>
    <n v="207"/>
    <n v="9.77"/>
    <n v="2022.3899999999999"/>
  </r>
  <r>
    <x v="2"/>
    <x v="0"/>
    <s v="Orange Choco"/>
    <n v="7273"/>
    <n v="96"/>
    <n v="14.49"/>
    <n v="1391.04"/>
  </r>
  <r>
    <x v="6"/>
    <x v="3"/>
    <s v="After Nines"/>
    <n v="6909"/>
    <n v="81"/>
    <n v="9.77"/>
    <n v="791.37"/>
  </r>
  <r>
    <x v="2"/>
    <x v="3"/>
    <s v="85% Dark Bars"/>
    <n v="3920"/>
    <n v="306"/>
    <n v="11.7"/>
    <n v="3580.2"/>
  </r>
  <r>
    <x v="9"/>
    <x v="3"/>
    <s v="Spicy Special Slims"/>
    <n v="4858"/>
    <n v="279"/>
    <n v="12.37"/>
    <n v="3451.2299999999996"/>
  </r>
  <r>
    <x v="7"/>
    <x v="4"/>
    <s v="Almond Choco"/>
    <n v="3549"/>
    <n v="3"/>
    <n v="9.77"/>
    <n v="29.31"/>
  </r>
  <r>
    <x v="5"/>
    <x v="3"/>
    <s v="Organic Choco Syrup"/>
    <n v="966"/>
    <n v="198"/>
    <n v="14.49"/>
    <n v="2869.02"/>
  </r>
  <r>
    <x v="6"/>
    <x v="3"/>
    <s v="Drinking Coco"/>
    <n v="385"/>
    <n v="249"/>
    <n v="10.38"/>
    <n v="2584.6200000000003"/>
  </r>
  <r>
    <x v="4"/>
    <x v="5"/>
    <s v="Mint Chip Choco"/>
    <n v="2219"/>
    <n v="75"/>
    <n v="14.49"/>
    <n v="1086.75"/>
  </r>
  <r>
    <x v="2"/>
    <x v="2"/>
    <s v="Choco Coated Almonds"/>
    <n v="2954"/>
    <n v="189"/>
    <n v="10.38"/>
    <n v="1961.8200000000002"/>
  </r>
  <r>
    <x v="5"/>
    <x v="2"/>
    <s v="Choco Coated Almonds"/>
    <n v="280"/>
    <n v="87"/>
    <n v="10.38"/>
    <n v="903.06000000000006"/>
  </r>
  <r>
    <x v="3"/>
    <x v="2"/>
    <s v="70% Dark Bites"/>
    <n v="6118"/>
    <n v="174"/>
    <n v="11.7"/>
    <n v="2035.8"/>
  </r>
  <r>
    <x v="7"/>
    <x v="3"/>
    <s v="Raspberry Choco"/>
    <n v="4802"/>
    <n v="36"/>
    <n v="14.49"/>
    <n v="521.64"/>
  </r>
  <r>
    <x v="2"/>
    <x v="4"/>
    <s v="85% Dark Bars"/>
    <n v="4137"/>
    <n v="60"/>
    <n v="11.7"/>
    <n v="702"/>
  </r>
  <r>
    <x v="8"/>
    <x v="1"/>
    <s v="Fruit &amp; Nut Bars"/>
    <n v="2023"/>
    <n v="78"/>
    <n v="10.38"/>
    <n v="809.6400000000001"/>
  </r>
  <r>
    <x v="2"/>
    <x v="2"/>
    <s v="70% Dark Bites"/>
    <n v="9051"/>
    <n v="57"/>
    <n v="11.7"/>
    <n v="666.9"/>
  </r>
  <r>
    <x v="2"/>
    <x v="0"/>
    <s v="Caramel Stuffed Bars"/>
    <n v="2919"/>
    <n v="45"/>
    <n v="10.38"/>
    <n v="467.1"/>
  </r>
  <r>
    <x v="3"/>
    <x v="4"/>
    <s v="After Nines"/>
    <n v="5915"/>
    <n v="3"/>
    <n v="9.77"/>
    <n v="29.31"/>
  </r>
  <r>
    <x v="9"/>
    <x v="1"/>
    <s v="Raspberry Choco"/>
    <n v="2562"/>
    <n v="6"/>
    <n v="14.49"/>
    <n v="86.94"/>
  </r>
  <r>
    <x v="6"/>
    <x v="0"/>
    <s v="White Choc"/>
    <n v="8813"/>
    <n v="21"/>
    <n v="12.37"/>
    <n v="259.77"/>
  </r>
  <r>
    <x v="6"/>
    <x v="2"/>
    <s v="Drinking Coco"/>
    <n v="6111"/>
    <n v="3"/>
    <n v="10.38"/>
    <n v="31.14"/>
  </r>
  <r>
    <x v="1"/>
    <x v="5"/>
    <s v="Smooth Sliky Salty"/>
    <n v="3507"/>
    <n v="288"/>
    <n v="5.79"/>
    <n v="1667.52"/>
  </r>
  <r>
    <x v="4"/>
    <x v="2"/>
    <s v="Milk Bars"/>
    <n v="4319"/>
    <n v="30"/>
    <n v="14.49"/>
    <n v="434.7"/>
  </r>
  <r>
    <x v="0"/>
    <x v="4"/>
    <s v="Baker's Choco Chips"/>
    <n v="609"/>
    <n v="87"/>
    <n v="9.77"/>
    <n v="849.99"/>
  </r>
  <r>
    <x v="0"/>
    <x v="3"/>
    <s v="Organic Choco Syrup"/>
    <n v="6370"/>
    <n v="30"/>
    <n v="14.49"/>
    <n v="434.7"/>
  </r>
  <r>
    <x v="6"/>
    <x v="4"/>
    <s v="99% Dark &amp; Pure"/>
    <n v="5474"/>
    <n v="168"/>
    <n v="11.7"/>
    <n v="1965.6"/>
  </r>
  <r>
    <x v="0"/>
    <x v="2"/>
    <s v="Organic Choco Syrup"/>
    <n v="3164"/>
    <n v="306"/>
    <n v="14.49"/>
    <n v="4433.9400000000005"/>
  </r>
  <r>
    <x v="4"/>
    <x v="1"/>
    <s v="Almond Choco"/>
    <n v="1302"/>
    <n v="402"/>
    <n v="9.77"/>
    <n v="3927.54"/>
  </r>
  <r>
    <x v="8"/>
    <x v="0"/>
    <s v="Caramel Stuffed Bars"/>
    <n v="7308"/>
    <n v="327"/>
    <n v="10.38"/>
    <n v="3394.26"/>
  </r>
  <r>
    <x v="0"/>
    <x v="0"/>
    <s v="Organic Choco Syrup"/>
    <n v="6132"/>
    <n v="93"/>
    <n v="14.49"/>
    <n v="1347.57"/>
  </r>
  <r>
    <x v="9"/>
    <x v="1"/>
    <s v="50% Dark Bites"/>
    <n v="3472"/>
    <n v="96"/>
    <n v="11.7"/>
    <n v="1123.1999999999998"/>
  </r>
  <r>
    <x v="1"/>
    <x v="3"/>
    <s v="Drinking Coco"/>
    <n v="9660"/>
    <n v="27"/>
    <n v="10.38"/>
    <n v="280.26000000000005"/>
  </r>
  <r>
    <x v="2"/>
    <x v="4"/>
    <s v="Baker's Choco Chips"/>
    <n v="2436"/>
    <n v="99"/>
    <n v="9.77"/>
    <n v="967.2299999999999"/>
  </r>
  <r>
    <x v="2"/>
    <x v="4"/>
    <s v="Peanut Butter Cubes"/>
    <n v="9506"/>
    <n v="87"/>
    <n v="14.49"/>
    <n v="1260.6300000000001"/>
  </r>
  <r>
    <x v="9"/>
    <x v="0"/>
    <s v="Spicy Special Slims"/>
    <n v="245"/>
    <n v="288"/>
    <n v="12.37"/>
    <n v="3562.56"/>
  </r>
  <r>
    <x v="1"/>
    <x v="1"/>
    <s v="Orange Choco"/>
    <n v="2702"/>
    <n v="363"/>
    <n v="14.49"/>
    <n v="5259.87"/>
  </r>
  <r>
    <x v="9"/>
    <x v="5"/>
    <s v="Eclairs"/>
    <n v="700"/>
    <n v="87"/>
    <n v="10.38"/>
    <n v="903.06000000000006"/>
  </r>
  <r>
    <x v="4"/>
    <x v="5"/>
    <s v="Eclairs"/>
    <n v="3759"/>
    <n v="150"/>
    <n v="10.38"/>
    <n v="1557.0000000000002"/>
  </r>
  <r>
    <x v="7"/>
    <x v="1"/>
    <s v="Eclairs"/>
    <n v="1589"/>
    <n v="303"/>
    <n v="10.38"/>
    <n v="3145.1400000000003"/>
  </r>
  <r>
    <x v="5"/>
    <x v="1"/>
    <s v="Caramel Stuffed Bars"/>
    <n v="5194"/>
    <n v="288"/>
    <n v="10.38"/>
    <n v="2989.44"/>
  </r>
  <r>
    <x v="9"/>
    <x v="2"/>
    <s v="Milk Bars"/>
    <n v="945"/>
    <n v="75"/>
    <n v="14.49"/>
    <n v="1086.75"/>
  </r>
  <r>
    <x v="0"/>
    <x v="4"/>
    <s v="Smooth Sliky Salty"/>
    <n v="1988"/>
    <n v="39"/>
    <n v="5.79"/>
    <n v="225.81"/>
  </r>
  <r>
    <x v="4"/>
    <x v="5"/>
    <s v="Choco Coated Almonds"/>
    <n v="6734"/>
    <n v="123"/>
    <n v="10.38"/>
    <n v="1276.74"/>
  </r>
  <r>
    <x v="0"/>
    <x v="2"/>
    <s v="Almond Choco"/>
    <n v="217"/>
    <n v="36"/>
    <n v="9.77"/>
    <n v="351.71999999999997"/>
  </r>
  <r>
    <x v="6"/>
    <x v="5"/>
    <s v="After Nines"/>
    <n v="6279"/>
    <n v="237"/>
    <n v="9.77"/>
    <n v="2315.4899999999998"/>
  </r>
  <r>
    <x v="0"/>
    <x v="2"/>
    <s v="Milk Bars"/>
    <n v="4424"/>
    <n v="201"/>
    <n v="14.49"/>
    <n v="2912.4900000000002"/>
  </r>
  <r>
    <x v="7"/>
    <x v="2"/>
    <s v="Eclairs"/>
    <n v="189"/>
    <n v="48"/>
    <n v="10.38"/>
    <n v="498.24"/>
  </r>
  <r>
    <x v="6"/>
    <x v="1"/>
    <s v="After Nines"/>
    <n v="490"/>
    <n v="84"/>
    <n v="9.77"/>
    <n v="820.68"/>
  </r>
  <r>
    <x v="1"/>
    <x v="0"/>
    <s v="Spicy Special Slims"/>
    <n v="434"/>
    <n v="87"/>
    <n v="12.37"/>
    <n v="1076.1899999999998"/>
  </r>
  <r>
    <x v="5"/>
    <x v="4"/>
    <s v="70% Dark Bites"/>
    <n v="10129"/>
    <n v="312"/>
    <n v="11.7"/>
    <n v="3650.3999999999996"/>
  </r>
  <r>
    <x v="8"/>
    <x v="3"/>
    <s v="Caramel Stuffed Bars"/>
    <n v="1652"/>
    <n v="102"/>
    <n v="10.38"/>
    <n v="1058.76"/>
  </r>
  <r>
    <x v="1"/>
    <x v="4"/>
    <s v="Spicy Special Slims"/>
    <n v="6433"/>
    <n v="78"/>
    <n v="12.37"/>
    <n v="964.8599999999999"/>
  </r>
  <r>
    <x v="8"/>
    <x v="5"/>
    <s v="Fruit &amp; Nut Bars"/>
    <n v="2212"/>
    <n v="117"/>
    <n v="10.38"/>
    <n v="1214.46"/>
  </r>
  <r>
    <x v="3"/>
    <x v="1"/>
    <s v="99% Dark &amp; Pure"/>
    <n v="609"/>
    <n v="99"/>
    <n v="11.7"/>
    <n v="1158.3"/>
  </r>
  <r>
    <x v="0"/>
    <x v="1"/>
    <s v="85% Dark Bars"/>
    <n v="1638"/>
    <n v="48"/>
    <n v="11.7"/>
    <n v="561.59999999999991"/>
  </r>
  <r>
    <x v="5"/>
    <x v="5"/>
    <s v="Raspberry Choco"/>
    <n v="3829"/>
    <n v="24"/>
    <n v="14.49"/>
    <n v="347.76"/>
  </r>
  <r>
    <x v="0"/>
    <x v="3"/>
    <s v="Raspberry Choco"/>
    <n v="5775"/>
    <n v="42"/>
    <n v="14.49"/>
    <n v="608.58000000000004"/>
  </r>
  <r>
    <x v="4"/>
    <x v="1"/>
    <s v="Orange Choco"/>
    <n v="1071"/>
    <n v="270"/>
    <n v="14.49"/>
    <n v="3912.3"/>
  </r>
  <r>
    <x v="1"/>
    <x v="2"/>
    <s v="Fruit &amp; Nut Bars"/>
    <n v="5019"/>
    <n v="150"/>
    <n v="10.38"/>
    <n v="1557.0000000000002"/>
  </r>
  <r>
    <x v="7"/>
    <x v="0"/>
    <s v="Raspberry Choco"/>
    <n v="2863"/>
    <n v="42"/>
    <n v="14.49"/>
    <n v="608.58000000000004"/>
  </r>
  <r>
    <x v="0"/>
    <x v="1"/>
    <s v="Manuka Honey Choco"/>
    <n v="1617"/>
    <n v="126"/>
    <n v="7.16"/>
    <n v="902.16"/>
  </r>
  <r>
    <x v="4"/>
    <x v="0"/>
    <s v="Baker's Choco Chips"/>
    <n v="6818"/>
    <n v="6"/>
    <n v="9.77"/>
    <n v="58.62"/>
  </r>
  <r>
    <x v="8"/>
    <x v="1"/>
    <s v="Raspberry Choco"/>
    <n v="6657"/>
    <n v="276"/>
    <n v="14.49"/>
    <n v="3999.2400000000002"/>
  </r>
  <r>
    <x v="8"/>
    <x v="5"/>
    <s v="Eclairs"/>
    <n v="2919"/>
    <n v="93"/>
    <n v="10.38"/>
    <n v="965.34"/>
  </r>
  <r>
    <x v="7"/>
    <x v="2"/>
    <s v="Smooth Sliky Salty"/>
    <n v="3094"/>
    <n v="246"/>
    <n v="5.79"/>
    <n v="1424.34"/>
  </r>
  <r>
    <x v="4"/>
    <x v="3"/>
    <s v="85% Dark Bars"/>
    <n v="2989"/>
    <n v="3"/>
    <n v="11.7"/>
    <n v="35.099999999999994"/>
  </r>
  <r>
    <x v="1"/>
    <x v="4"/>
    <s v="Organic Choco Syrup"/>
    <n v="2268"/>
    <n v="63"/>
    <n v="14.49"/>
    <n v="912.87"/>
  </r>
  <r>
    <x v="6"/>
    <x v="1"/>
    <s v="Smooth Sliky Salty"/>
    <n v="4753"/>
    <n v="246"/>
    <n v="5.79"/>
    <n v="1424.34"/>
  </r>
  <r>
    <x v="7"/>
    <x v="5"/>
    <s v="99% Dark &amp; Pure"/>
    <n v="7511"/>
    <n v="120"/>
    <n v="11.7"/>
    <n v="1404"/>
  </r>
  <r>
    <x v="7"/>
    <x v="4"/>
    <s v="Smooth Sliky Salty"/>
    <n v="4326"/>
    <n v="348"/>
    <n v="5.79"/>
    <n v="2014.92"/>
  </r>
  <r>
    <x v="3"/>
    <x v="5"/>
    <s v="Fruit &amp; Nut Bars"/>
    <n v="4935"/>
    <n v="126"/>
    <n v="10.38"/>
    <n v="1307.8800000000001"/>
  </r>
  <r>
    <x v="4"/>
    <x v="1"/>
    <s v="70% Dark Bites"/>
    <n v="4781"/>
    <n v="123"/>
    <n v="11.7"/>
    <n v="1439.1"/>
  </r>
  <r>
    <x v="6"/>
    <x v="4"/>
    <s v="White Choc"/>
    <n v="7483"/>
    <n v="45"/>
    <n v="12.37"/>
    <n v="556.65"/>
  </r>
  <r>
    <x v="9"/>
    <x v="4"/>
    <s v="Almond Choco"/>
    <n v="6860"/>
    <n v="126"/>
    <n v="9.77"/>
    <n v="1231.02"/>
  </r>
  <r>
    <x v="0"/>
    <x v="0"/>
    <s v="Manuka Honey Choco"/>
    <n v="9002"/>
    <n v="72"/>
    <n v="7.16"/>
    <n v="515.52"/>
  </r>
  <r>
    <x v="4"/>
    <x v="2"/>
    <s v="Manuka Honey Choco"/>
    <n v="1400"/>
    <n v="135"/>
    <n v="7.16"/>
    <n v="966.6"/>
  </r>
  <r>
    <x v="9"/>
    <x v="5"/>
    <s v="After Nines"/>
    <n v="4053"/>
    <n v="24"/>
    <n v="9.77"/>
    <n v="234.48"/>
  </r>
  <r>
    <x v="5"/>
    <x v="2"/>
    <s v="Smooth Sliky Salty"/>
    <n v="2149"/>
    <n v="117"/>
    <n v="5.79"/>
    <n v="677.43"/>
  </r>
  <r>
    <x v="8"/>
    <x v="3"/>
    <s v="Manuka Honey Choco"/>
    <n v="3640"/>
    <n v="51"/>
    <n v="7.16"/>
    <n v="365.16"/>
  </r>
  <r>
    <x v="7"/>
    <x v="3"/>
    <s v="Fruit &amp; Nut Bars"/>
    <n v="630"/>
    <n v="36"/>
    <n v="10.38"/>
    <n v="373.68"/>
  </r>
  <r>
    <x v="2"/>
    <x v="1"/>
    <s v="Organic Choco Syrup"/>
    <n v="2429"/>
    <n v="144"/>
    <n v="14.49"/>
    <n v="2086.56"/>
  </r>
  <r>
    <x v="2"/>
    <x v="2"/>
    <s v="White Choc"/>
    <n v="2142"/>
    <n v="114"/>
    <n v="12.37"/>
    <n v="1410.1799999999998"/>
  </r>
  <r>
    <x v="5"/>
    <x v="0"/>
    <s v="70% Dark Bites"/>
    <n v="6454"/>
    <n v="54"/>
    <n v="11.7"/>
    <n v="631.79999999999995"/>
  </r>
  <r>
    <x v="5"/>
    <x v="0"/>
    <s v="Mint Chip Choco"/>
    <n v="4487"/>
    <n v="333"/>
    <n v="14.49"/>
    <n v="4825.17"/>
  </r>
  <r>
    <x v="8"/>
    <x v="0"/>
    <s v="Almond Choco"/>
    <n v="938"/>
    <n v="366"/>
    <n v="9.77"/>
    <n v="3575.8199999999997"/>
  </r>
  <r>
    <x v="8"/>
    <x v="4"/>
    <s v="Baker's Choco Chips"/>
    <n v="8841"/>
    <n v="303"/>
    <n v="9.77"/>
    <n v="2960.31"/>
  </r>
  <r>
    <x v="7"/>
    <x v="3"/>
    <s v="Peanut Butter Cubes"/>
    <n v="4018"/>
    <n v="126"/>
    <n v="14.49"/>
    <n v="1825.74"/>
  </r>
  <r>
    <x v="3"/>
    <x v="0"/>
    <s v="Raspberry Choco"/>
    <n v="714"/>
    <n v="231"/>
    <n v="14.49"/>
    <n v="3347.19"/>
  </r>
  <r>
    <x v="2"/>
    <x v="4"/>
    <s v="White Choc"/>
    <n v="3850"/>
    <n v="102"/>
    <n v="12.37"/>
    <n v="1261.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794D49-EA29-40DB-839C-BA7F07F027A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E12" firstHeaderRow="0" firstDataRow="1" firstDataCol="1"/>
  <pivotFields count="7">
    <pivotField showAll="0">
      <items count="11">
        <item h="1" x="7"/>
        <item h="1" x="1"/>
        <item h="1" x="3"/>
        <item h="1" x="5"/>
        <item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 showAll="0"/>
    <pivotField numFmtId="168" showAll="0"/>
  </pivotFields>
  <rowFields count="1">
    <field x="1"/>
  </rowFields>
  <rowItems count="7">
    <i>
      <x v="2"/>
    </i>
    <i>
      <x v="1"/>
    </i>
    <i>
      <x v="3"/>
    </i>
    <i>
      <x v="4"/>
    </i>
    <i>
      <x/>
    </i>
    <i>
      <x v="5"/>
    </i>
    <i t="grand">
      <x/>
    </i>
  </rowItems>
  <colFields count="1">
    <field x="-2"/>
  </colFields>
  <colItems count="3">
    <i>
      <x/>
    </i>
    <i i="1">
      <x v="1"/>
    </i>
    <i i="2">
      <x v="2"/>
    </i>
  </colItems>
  <dataFields count="3">
    <dataField name="Sum of Amount" fld="3" baseField="0" baseItem="0"/>
    <dataField name="Sum of Amount2" fld="3" baseField="0" baseItem="0"/>
    <dataField name="Sum of Units" fld="4" baseField="0" baseItem="0"/>
  </dataFields>
  <formats count="1">
    <format dxfId="7">
      <pivotArea dataOnly="0" outline="0" fieldPosition="0">
        <references count="1">
          <reference field="4294967294" count="1">
            <x v="0"/>
          </reference>
        </references>
      </pivotArea>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224924-6BC5-497D-A23C-EB3E4E6D3C3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formats count="1">
    <format dxfId="6">
      <pivotArea dataOnly="0" outline="0" fieldPosition="0">
        <references count="1">
          <reference field="4294967294" count="1">
            <x v="0"/>
          </reference>
        </references>
      </pivotArea>
    </format>
  </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 (version 1).xlsb!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ECFC2B-13B5-4FBB-B0FE-C893C6DEC613}"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H17" firstHeaderRow="1" firstDataRow="1" firstDataCol="1"/>
  <pivotFields count="3">
    <pivotField axis="axisRow" allDrilled="1" subtotalTop="0" showAll="0" measureFilter="1"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1"/>
    <field x="0"/>
  </rowFields>
  <rowItems count="13">
    <i>
      <x/>
    </i>
    <i r="1">
      <x/>
    </i>
    <i>
      <x v="1"/>
    </i>
    <i r="1">
      <x v="1"/>
    </i>
    <i>
      <x v="2"/>
    </i>
    <i r="1">
      <x v="1"/>
    </i>
    <i>
      <x v="3"/>
    </i>
    <i r="1">
      <x v="2"/>
    </i>
    <i>
      <x v="4"/>
    </i>
    <i r="1">
      <x/>
    </i>
    <i>
      <x v="5"/>
    </i>
    <i r="1">
      <x v="3"/>
    </i>
    <i t="grand">
      <x/>
    </i>
  </rowItems>
  <colItems count="1">
    <i/>
  </colItems>
  <dataFields count="1">
    <dataField name="Sum of Amount" fld="2"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Sales Person"/>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4" iMeasureHier="7">
      <autoFilter ref="A1">
        <filterColumn colId="0">
          <top10 top="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 (version 1).xlsb!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A35D5B-7B46-4FFB-A8E4-6B87F35BC77A}"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D17" firstHeaderRow="1" firstDataRow="1" firstDataCol="1"/>
  <pivotFields count="3">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1"/>
    <field x="0"/>
  </rowFields>
  <rowItems count="13">
    <i>
      <x/>
    </i>
    <i r="1">
      <x/>
    </i>
    <i>
      <x v="1"/>
    </i>
    <i r="1">
      <x/>
    </i>
    <i>
      <x v="2"/>
    </i>
    <i r="1">
      <x/>
    </i>
    <i>
      <x v="3"/>
    </i>
    <i r="1">
      <x v="1"/>
    </i>
    <i>
      <x v="4"/>
    </i>
    <i r="1">
      <x v="2"/>
    </i>
    <i>
      <x v="5"/>
    </i>
    <i r="1">
      <x v="3"/>
    </i>
    <i t="grand">
      <x/>
    </i>
  </rowItems>
  <colItems count="1">
    <i/>
  </colItems>
  <dataFields count="1">
    <dataField name="Sum of Amount" fld="2"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Sales Person"/>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7">
      <autoFilter ref="A1">
        <filterColumn colId="0">
          <top1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 (version 1).xlsb!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AC66C8-904F-4499-B0DC-577050C529AE}"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26" firstHeaderRow="1" firstDataRow="1" firstDataCol="1"/>
  <pivotFields count="3">
    <pivotField axis="axisRow" allDrilled="1" subtotalTop="0" showAll="0" defaultSubtotal="0" defaultAttributeDrillState="1">
      <items count="22">
        <item x="1"/>
        <item x="3"/>
        <item x="4"/>
        <item x="5"/>
        <item x="6"/>
        <item x="7"/>
        <item x="8"/>
        <item x="9"/>
        <item x="10"/>
        <item x="11"/>
        <item x="12"/>
        <item x="13"/>
        <item x="14"/>
        <item x="16"/>
        <item x="17"/>
        <item x="19"/>
        <item x="20"/>
        <item x="21"/>
        <item x="0"/>
        <item x="2"/>
        <item x="15"/>
        <item x="18"/>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formats count="1">
    <format dxfId="2">
      <pivotArea dataOnly="0" outline="0" fieldPosition="0">
        <references count="1">
          <reference field="4294967294" count="1">
            <x v="0"/>
          </reference>
        </references>
      </pivotArea>
    </format>
  </format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 (version 1).xlsb!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9C081203-E844-40EF-A9FB-F4D82E7B9542}" sourceName="Sales Person">
  <pivotTables>
    <pivotTable tabId="5" name="PivotTable2"/>
  </pivotTables>
  <data>
    <tabular pivotCacheId="407550057">
      <items count="10">
        <i x="7"/>
        <i x="1"/>
        <i x="3"/>
        <i x="5"/>
        <i x="4" s="1"/>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4AA05385-1649-4684-BCDB-105DA772E3D6}" sourceName="[data].[Geography]">
  <pivotTables>
    <pivotTable tabId="14" name="PivotTable6"/>
  </pivotTables>
  <data>
    <olap pivotCacheId="687407112">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DFBD0C9-9C57-41E6-B603-0D84E0DDA2F2}" cache="Slicer_Sales_Person" caption="Sales Pers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44DEF5BE-48AE-4952-91BB-E55672690146}" cache="Slicer_Geography"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C5EE29-09EF-4ED6-93F8-0324659A087A}" name="Data" displayName="Data" ref="C11:I311" totalsRowShown="0" headerRowDxfId="12">
  <autoFilter ref="C11:I311" xr:uid="{17C5EE29-09EF-4ED6-93F8-0324659A087A}"/>
  <sortState xmlns:xlrd2="http://schemas.microsoft.com/office/spreadsheetml/2017/richdata2" ref="C12:I311">
    <sortCondition ref="C11:C311"/>
  </sortState>
  <tableColumns count="7">
    <tableColumn id="1" xr3:uid="{301C4312-6FAF-4B3D-A0E4-FD3A95459AF4}" name="Sales Person"/>
    <tableColumn id="2" xr3:uid="{0479B42D-D372-4E8F-93D6-06A1E067C068}" name="Geography"/>
    <tableColumn id="3" xr3:uid="{66E50EFF-99EC-45FB-B0B8-A08B36ACE90B}" name="Product"/>
    <tableColumn id="4" xr3:uid="{7DC3AD22-CF5B-4A5F-B345-847D657148CF}" name="Amount" dataDxfId="11"/>
    <tableColumn id="5" xr3:uid="{8060318D-90D5-477B-B5A3-87F9B8EB0D0A}" name="Units" dataDxfId="10"/>
    <tableColumn id="6" xr3:uid="{CC8BC5B2-5340-4896-8BE6-789CB5003D2C}" name="Cost per Unit" dataDxfId="9">
      <calculatedColumnFormula>LOOKUP(Data[[#This Row],[Product]],products[[#All],[Product]],products[[#All],[Cost per unit]])</calculatedColumnFormula>
    </tableColumn>
    <tableColumn id="7" xr3:uid="{7391D442-A68F-4DB1-971B-59E6E0C5EC02}"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F0CF1A9-C471-4512-B573-9FA7FD6EC2F4}" name="Data8" displayName="Data8" ref="O2:S302" totalsRowShown="0" headerRowDxfId="5">
  <autoFilter ref="O2:S302" xr:uid="{6F0CF1A9-C471-4512-B573-9FA7FD6EC2F4}"/>
  <sortState xmlns:xlrd2="http://schemas.microsoft.com/office/spreadsheetml/2017/richdata2" ref="O3:S302">
    <sortCondition ref="P2:P302"/>
  </sortState>
  <tableColumns count="5">
    <tableColumn id="1" xr3:uid="{0B74B2CA-B59E-4291-9B1D-0992A7C9373D}" name="Sales Person"/>
    <tableColumn id="2" xr3:uid="{D3EF3695-6B5A-4DB4-8C5F-EF0A9A8BE1D8}" name="Geography"/>
    <tableColumn id="3" xr3:uid="{73C55A1A-3630-47E8-9665-33A821152B31}" name="Product"/>
    <tableColumn id="4" xr3:uid="{C1381D55-075C-418C-85C6-BE9BC8CC07E3}" name="Amount" dataDxfId="4"/>
    <tableColumn id="5" xr3:uid="{20B95DAA-253E-44F1-86D3-10AAD60BFB96}" name="Unit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tabSelected="1" zoomScale="69" zoomScaleNormal="69" workbookViewId="0">
      <selection activeCell="F4" sqref="F4"/>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8" customWidth="1"/>
    <col min="8" max="8" width="22.21875" customWidth="1"/>
    <col min="9" max="9" width="29" customWidth="1"/>
    <col min="10" max="10" width="38.5546875" customWidth="1"/>
    <col min="11" max="11" width="5.77734375" customWidth="1"/>
    <col min="25" max="25" width="21.88671875" bestFit="1" customWidth="1"/>
    <col min="26" max="26" width="14.44140625" customWidth="1"/>
    <col min="31" max="31" width="21.88671875" customWidth="1"/>
  </cols>
  <sheetData>
    <row r="1" spans="1:26" s="2" customFormat="1" ht="52.5" customHeight="1" x14ac:dyDescent="0.3">
      <c r="A1" s="1"/>
      <c r="C1" s="3" t="s">
        <v>80</v>
      </c>
    </row>
    <row r="11" spans="1:26" x14ac:dyDescent="0.3">
      <c r="C11" s="6" t="s">
        <v>11</v>
      </c>
      <c r="D11" s="6" t="s">
        <v>12</v>
      </c>
      <c r="E11" s="6" t="s">
        <v>0</v>
      </c>
      <c r="F11" s="10" t="s">
        <v>1</v>
      </c>
      <c r="G11" s="10" t="s">
        <v>49</v>
      </c>
      <c r="H11" s="6" t="s">
        <v>69</v>
      </c>
      <c r="I11" s="40" t="s">
        <v>70</v>
      </c>
      <c r="K11" s="9" t="s">
        <v>42</v>
      </c>
      <c r="L11" s="2"/>
      <c r="Y11" t="s">
        <v>0</v>
      </c>
      <c r="Z11" t="s">
        <v>50</v>
      </c>
    </row>
    <row r="12" spans="1:26" x14ac:dyDescent="0.3">
      <c r="C12" t="s">
        <v>2</v>
      </c>
      <c r="D12" t="s">
        <v>39</v>
      </c>
      <c r="E12" t="s">
        <v>25</v>
      </c>
      <c r="F12" s="4">
        <v>1785</v>
      </c>
      <c r="G12" s="5">
        <v>462</v>
      </c>
      <c r="H12">
        <f>LOOKUP(Data[[#This Row],[Product]],products[[#All],[Product]],products[[#All],[Cost per unit]])</f>
        <v>12.37</v>
      </c>
      <c r="I12" s="37">
        <f>Data[[#This Row],[Cost per Unit]]*Data[[#This Row],[Units]]</f>
        <v>5714.94</v>
      </c>
      <c r="K12" s="7">
        <v>1</v>
      </c>
      <c r="L12" s="8" t="s">
        <v>43</v>
      </c>
      <c r="Y12" t="s">
        <v>13</v>
      </c>
      <c r="Z12" s="11">
        <v>9.33</v>
      </c>
    </row>
    <row r="13" spans="1:26" x14ac:dyDescent="0.3">
      <c r="C13" t="s">
        <v>2</v>
      </c>
      <c r="D13" t="s">
        <v>34</v>
      </c>
      <c r="E13" t="s">
        <v>13</v>
      </c>
      <c r="F13" s="4">
        <v>252</v>
      </c>
      <c r="G13" s="5">
        <v>54</v>
      </c>
      <c r="H13">
        <f>LOOKUP(Data[[#This Row],[Product]],products[[#All],[Product]],products[[#All],[Cost per unit]])</f>
        <v>14.49</v>
      </c>
      <c r="I13" s="37">
        <f>Data[[#This Row],[Cost per Unit]]*Data[[#This Row],[Units]]</f>
        <v>782.46</v>
      </c>
      <c r="K13" s="7">
        <v>2</v>
      </c>
      <c r="L13" s="8" t="s">
        <v>52</v>
      </c>
      <c r="Y13" t="s">
        <v>14</v>
      </c>
      <c r="Z13" s="11">
        <v>11.7</v>
      </c>
    </row>
    <row r="14" spans="1:26" x14ac:dyDescent="0.3">
      <c r="C14" t="s">
        <v>2</v>
      </c>
      <c r="D14" t="s">
        <v>39</v>
      </c>
      <c r="E14" t="s">
        <v>20</v>
      </c>
      <c r="F14" s="4">
        <v>9443</v>
      </c>
      <c r="G14" s="5">
        <v>162</v>
      </c>
      <c r="H14">
        <f>LOOKUP(Data[[#This Row],[Product]],products[[#All],[Product]],products[[#All],[Cost per unit]])</f>
        <v>14.49</v>
      </c>
      <c r="I14" s="37">
        <f>Data[[#This Row],[Cost per Unit]]*Data[[#This Row],[Units]]</f>
        <v>2347.38</v>
      </c>
      <c r="K14" s="7">
        <v>3</v>
      </c>
      <c r="L14" s="8" t="s">
        <v>44</v>
      </c>
      <c r="Y14" t="s">
        <v>4</v>
      </c>
      <c r="Z14" s="11">
        <v>11.88</v>
      </c>
    </row>
    <row r="15" spans="1:26" x14ac:dyDescent="0.3">
      <c r="C15" t="s">
        <v>2</v>
      </c>
      <c r="D15" t="s">
        <v>35</v>
      </c>
      <c r="E15" t="s">
        <v>19</v>
      </c>
      <c r="F15" s="4">
        <v>553</v>
      </c>
      <c r="G15" s="5">
        <v>15</v>
      </c>
      <c r="H15">
        <f>LOOKUP(Data[[#This Row],[Product]],products[[#All],[Product]],products[[#All],[Cost per unit]])</f>
        <v>11.7</v>
      </c>
      <c r="I15" s="37">
        <f>Data[[#This Row],[Cost per Unit]]*Data[[#This Row],[Units]]</f>
        <v>175.5</v>
      </c>
      <c r="K15" s="7">
        <v>4</v>
      </c>
      <c r="L15" s="8" t="s">
        <v>45</v>
      </c>
      <c r="Y15" t="s">
        <v>15</v>
      </c>
      <c r="Z15" s="11">
        <v>11.73</v>
      </c>
    </row>
    <row r="16" spans="1:26" x14ac:dyDescent="0.3">
      <c r="C16" t="s">
        <v>2</v>
      </c>
      <c r="D16" t="s">
        <v>39</v>
      </c>
      <c r="E16" t="s">
        <v>28</v>
      </c>
      <c r="F16" s="4">
        <v>6027</v>
      </c>
      <c r="G16" s="5">
        <v>144</v>
      </c>
      <c r="H16">
        <f>LOOKUP(Data[[#This Row],[Product]],products[[#All],[Product]],products[[#All],[Cost per unit]])</f>
        <v>10.38</v>
      </c>
      <c r="I16" s="37">
        <f>Data[[#This Row],[Cost per Unit]]*Data[[#This Row],[Units]]</f>
        <v>1494.72</v>
      </c>
      <c r="K16" s="7">
        <v>5</v>
      </c>
      <c r="L16" s="8" t="s">
        <v>53</v>
      </c>
      <c r="Y16" t="s">
        <v>16</v>
      </c>
      <c r="Z16" s="11">
        <v>8.7899999999999991</v>
      </c>
    </row>
    <row r="17" spans="3:26" x14ac:dyDescent="0.3">
      <c r="C17" t="s">
        <v>2</v>
      </c>
      <c r="D17" t="s">
        <v>38</v>
      </c>
      <c r="E17" t="s">
        <v>23</v>
      </c>
      <c r="F17" s="4">
        <v>4417</v>
      </c>
      <c r="G17" s="5">
        <v>153</v>
      </c>
      <c r="H17">
        <f>LOOKUP(Data[[#This Row],[Product]],products[[#All],[Product]],products[[#All],[Cost per unit]])</f>
        <v>10.38</v>
      </c>
      <c r="I17" s="37">
        <f>Data[[#This Row],[Cost per Unit]]*Data[[#This Row],[Units]]</f>
        <v>1588.14</v>
      </c>
      <c r="K17" s="7">
        <v>6</v>
      </c>
      <c r="L17" s="8" t="s">
        <v>54</v>
      </c>
      <c r="Y17" t="s">
        <v>17</v>
      </c>
      <c r="Z17" s="11">
        <v>3.11</v>
      </c>
    </row>
    <row r="18" spans="3:26" x14ac:dyDescent="0.3">
      <c r="C18" t="s">
        <v>2</v>
      </c>
      <c r="D18" t="s">
        <v>37</v>
      </c>
      <c r="E18" t="s">
        <v>19</v>
      </c>
      <c r="F18" s="4">
        <v>238</v>
      </c>
      <c r="G18" s="5">
        <v>18</v>
      </c>
      <c r="H18">
        <f>LOOKUP(Data[[#This Row],[Product]],products[[#All],[Product]],products[[#All],[Cost per unit]])</f>
        <v>11.7</v>
      </c>
      <c r="I18" s="37">
        <f>Data[[#This Row],[Cost per Unit]]*Data[[#This Row],[Units]]</f>
        <v>210.6</v>
      </c>
      <c r="K18" s="7">
        <v>7</v>
      </c>
      <c r="L18" s="8" t="s">
        <v>48</v>
      </c>
      <c r="Y18" t="s">
        <v>18</v>
      </c>
      <c r="Z18" s="11">
        <v>6.47</v>
      </c>
    </row>
    <row r="19" spans="3:26" x14ac:dyDescent="0.3">
      <c r="C19" t="s">
        <v>2</v>
      </c>
      <c r="D19" t="s">
        <v>36</v>
      </c>
      <c r="E19" t="s">
        <v>29</v>
      </c>
      <c r="F19" s="4">
        <v>8211</v>
      </c>
      <c r="G19" s="5">
        <v>75</v>
      </c>
      <c r="H19">
        <f>LOOKUP(Data[[#This Row],[Product]],products[[#All],[Product]],products[[#All],[Cost per unit]])</f>
        <v>7.16</v>
      </c>
      <c r="I19" s="37">
        <f>Data[[#This Row],[Cost per Unit]]*Data[[#This Row],[Units]]</f>
        <v>537</v>
      </c>
      <c r="K19" s="7">
        <v>8</v>
      </c>
      <c r="L19" s="8" t="s">
        <v>51</v>
      </c>
      <c r="Y19" t="s">
        <v>19</v>
      </c>
      <c r="Z19" s="11">
        <v>7.64</v>
      </c>
    </row>
    <row r="20" spans="3:26" x14ac:dyDescent="0.3">
      <c r="C20" t="s">
        <v>2</v>
      </c>
      <c r="D20" t="s">
        <v>38</v>
      </c>
      <c r="E20" t="s">
        <v>28</v>
      </c>
      <c r="F20" s="4">
        <v>6580</v>
      </c>
      <c r="G20" s="5">
        <v>183</v>
      </c>
      <c r="H20">
        <f>LOOKUP(Data[[#This Row],[Product]],products[[#All],[Product]],products[[#All],[Cost per unit]])</f>
        <v>10.38</v>
      </c>
      <c r="I20" s="37">
        <f>Data[[#This Row],[Cost per Unit]]*Data[[#This Row],[Units]]</f>
        <v>1899.5400000000002</v>
      </c>
      <c r="K20" s="7">
        <v>9</v>
      </c>
      <c r="L20" s="8" t="s">
        <v>46</v>
      </c>
      <c r="Y20" t="s">
        <v>20</v>
      </c>
      <c r="Z20" s="11">
        <v>10.62</v>
      </c>
    </row>
    <row r="21" spans="3:26" x14ac:dyDescent="0.3">
      <c r="C21" t="s">
        <v>2</v>
      </c>
      <c r="D21" t="s">
        <v>38</v>
      </c>
      <c r="E21" t="s">
        <v>13</v>
      </c>
      <c r="F21" s="4">
        <v>56</v>
      </c>
      <c r="G21" s="5">
        <v>51</v>
      </c>
      <c r="H21">
        <f>LOOKUP(Data[[#This Row],[Product]],products[[#All],[Product]],products[[#All],[Cost per unit]])</f>
        <v>14.49</v>
      </c>
      <c r="I21" s="37">
        <f>Data[[#This Row],[Cost per Unit]]*Data[[#This Row],[Units]]</f>
        <v>738.99</v>
      </c>
      <c r="K21" s="7">
        <v>10</v>
      </c>
      <c r="L21" s="8" t="s">
        <v>47</v>
      </c>
      <c r="Y21" t="s">
        <v>21</v>
      </c>
      <c r="Z21" s="11">
        <v>9</v>
      </c>
    </row>
    <row r="22" spans="3:26" x14ac:dyDescent="0.3">
      <c r="C22" t="s">
        <v>2</v>
      </c>
      <c r="D22" t="s">
        <v>39</v>
      </c>
      <c r="E22" t="s">
        <v>27</v>
      </c>
      <c r="F22" s="4">
        <v>7812</v>
      </c>
      <c r="G22" s="5">
        <v>81</v>
      </c>
      <c r="H22">
        <f>LOOKUP(Data[[#This Row],[Product]],products[[#All],[Product]],products[[#All],[Cost per unit]])</f>
        <v>14.49</v>
      </c>
      <c r="I22" s="37">
        <f>Data[[#This Row],[Cost per Unit]]*Data[[#This Row],[Units]]</f>
        <v>1173.69</v>
      </c>
      <c r="Y22" t="s">
        <v>22</v>
      </c>
      <c r="Z22" s="11">
        <v>9.77</v>
      </c>
    </row>
    <row r="23" spans="3:26" x14ac:dyDescent="0.3">
      <c r="C23" t="s">
        <v>2</v>
      </c>
      <c r="D23" t="s">
        <v>36</v>
      </c>
      <c r="E23" t="s">
        <v>27</v>
      </c>
      <c r="F23" s="4">
        <v>798</v>
      </c>
      <c r="G23" s="5">
        <v>519</v>
      </c>
      <c r="H23">
        <f>LOOKUP(Data[[#This Row],[Product]],products[[#All],[Product]],products[[#All],[Cost per unit]])</f>
        <v>14.49</v>
      </c>
      <c r="I23" s="37">
        <f>Data[[#This Row],[Cost per Unit]]*Data[[#This Row],[Units]]</f>
        <v>7520.31</v>
      </c>
      <c r="Y23" t="s">
        <v>23</v>
      </c>
      <c r="Z23" s="11">
        <v>6.49</v>
      </c>
    </row>
    <row r="24" spans="3:26" x14ac:dyDescent="0.3">
      <c r="C24" t="s">
        <v>2</v>
      </c>
      <c r="D24" t="s">
        <v>36</v>
      </c>
      <c r="E24" t="s">
        <v>16</v>
      </c>
      <c r="F24" s="4">
        <v>11417</v>
      </c>
      <c r="G24" s="5">
        <v>21</v>
      </c>
      <c r="H24">
        <f>LOOKUP(Data[[#This Row],[Product]],products[[#All],[Product]],products[[#All],[Cost per unit]])</f>
        <v>14.49</v>
      </c>
      <c r="I24" s="37">
        <f>Data[[#This Row],[Cost per Unit]]*Data[[#This Row],[Units]]</f>
        <v>304.29000000000002</v>
      </c>
      <c r="Y24" t="s">
        <v>24</v>
      </c>
      <c r="Z24" s="11">
        <v>4.97</v>
      </c>
    </row>
    <row r="25" spans="3:26" x14ac:dyDescent="0.3">
      <c r="C25" t="s">
        <v>2</v>
      </c>
      <c r="D25" t="s">
        <v>37</v>
      </c>
      <c r="E25" t="s">
        <v>18</v>
      </c>
      <c r="F25" s="4">
        <v>11571</v>
      </c>
      <c r="G25" s="5">
        <v>138</v>
      </c>
      <c r="H25">
        <f>LOOKUP(Data[[#This Row],[Product]],products[[#All],[Product]],products[[#All],[Cost per unit]])</f>
        <v>10.38</v>
      </c>
      <c r="I25" s="37">
        <f>Data[[#This Row],[Cost per Unit]]*Data[[#This Row],[Units]]</f>
        <v>1432.44</v>
      </c>
      <c r="Y25" t="s">
        <v>25</v>
      </c>
      <c r="Z25" s="11">
        <v>13.15</v>
      </c>
    </row>
    <row r="26" spans="3:26" x14ac:dyDescent="0.3">
      <c r="C26" t="s">
        <v>2</v>
      </c>
      <c r="D26" t="s">
        <v>37</v>
      </c>
      <c r="E26" t="s">
        <v>17</v>
      </c>
      <c r="F26" s="4">
        <v>9926</v>
      </c>
      <c r="G26" s="5">
        <v>201</v>
      </c>
      <c r="H26">
        <f>LOOKUP(Data[[#This Row],[Product]],products[[#All],[Product]],products[[#All],[Cost per unit]])</f>
        <v>10.38</v>
      </c>
      <c r="I26" s="37">
        <f>Data[[#This Row],[Cost per Unit]]*Data[[#This Row],[Units]]</f>
        <v>2086.38</v>
      </c>
      <c r="Y26" t="s">
        <v>26</v>
      </c>
      <c r="Z26" s="11">
        <v>5.6</v>
      </c>
    </row>
    <row r="27" spans="3:26" x14ac:dyDescent="0.3">
      <c r="C27" t="s">
        <v>2</v>
      </c>
      <c r="D27" t="s">
        <v>39</v>
      </c>
      <c r="E27" t="s">
        <v>16</v>
      </c>
      <c r="F27" s="4">
        <v>2016</v>
      </c>
      <c r="G27" s="5">
        <v>117</v>
      </c>
      <c r="H27">
        <f>LOOKUP(Data[[#This Row],[Product]],products[[#All],[Product]],products[[#All],[Cost per unit]])</f>
        <v>14.49</v>
      </c>
      <c r="I27" s="37">
        <f>Data[[#This Row],[Cost per Unit]]*Data[[#This Row],[Units]]</f>
        <v>1695.33</v>
      </c>
      <c r="Y27" t="s">
        <v>27</v>
      </c>
      <c r="Z27" s="11">
        <v>16.73</v>
      </c>
    </row>
    <row r="28" spans="3:26" x14ac:dyDescent="0.3">
      <c r="C28" t="s">
        <v>2</v>
      </c>
      <c r="D28" t="s">
        <v>39</v>
      </c>
      <c r="E28" t="s">
        <v>21</v>
      </c>
      <c r="F28" s="4">
        <v>7651</v>
      </c>
      <c r="G28" s="5">
        <v>213</v>
      </c>
      <c r="H28">
        <f>LOOKUP(Data[[#This Row],[Product]],products[[#All],[Product]],products[[#All],[Cost per unit]])</f>
        <v>12.37</v>
      </c>
      <c r="I28" s="37">
        <f>Data[[#This Row],[Cost per Unit]]*Data[[#This Row],[Units]]</f>
        <v>2634.81</v>
      </c>
      <c r="Y28" t="s">
        <v>28</v>
      </c>
      <c r="Z28" s="11">
        <v>10.38</v>
      </c>
    </row>
    <row r="29" spans="3:26" x14ac:dyDescent="0.3">
      <c r="C29" t="s">
        <v>2</v>
      </c>
      <c r="D29" t="s">
        <v>39</v>
      </c>
      <c r="E29" t="s">
        <v>22</v>
      </c>
      <c r="F29" s="4">
        <v>1568</v>
      </c>
      <c r="G29" s="5">
        <v>141</v>
      </c>
      <c r="H29">
        <f>LOOKUP(Data[[#This Row],[Product]],products[[#All],[Product]],products[[#All],[Cost per unit]])</f>
        <v>9.77</v>
      </c>
      <c r="I29" s="37">
        <f>Data[[#This Row],[Cost per Unit]]*Data[[#This Row],[Units]]</f>
        <v>1377.57</v>
      </c>
      <c r="Y29" t="s">
        <v>29</v>
      </c>
      <c r="Z29" s="11">
        <v>7.16</v>
      </c>
    </row>
    <row r="30" spans="3:26" x14ac:dyDescent="0.3">
      <c r="C30" t="s">
        <v>2</v>
      </c>
      <c r="D30" t="s">
        <v>37</v>
      </c>
      <c r="E30" t="s">
        <v>14</v>
      </c>
      <c r="F30" s="4">
        <v>1057</v>
      </c>
      <c r="G30" s="5">
        <v>54</v>
      </c>
      <c r="H30">
        <f>LOOKUP(Data[[#This Row],[Product]],products[[#All],[Product]],products[[#All],[Cost per unit]])</f>
        <v>11.7</v>
      </c>
      <c r="I30" s="37">
        <f>Data[[#This Row],[Cost per Unit]]*Data[[#This Row],[Units]]</f>
        <v>631.79999999999995</v>
      </c>
      <c r="Y30" t="s">
        <v>30</v>
      </c>
      <c r="Z30" s="11">
        <v>14.49</v>
      </c>
    </row>
    <row r="31" spans="3:26" x14ac:dyDescent="0.3">
      <c r="C31" t="s">
        <v>2</v>
      </c>
      <c r="D31" t="s">
        <v>38</v>
      </c>
      <c r="E31" t="s">
        <v>4</v>
      </c>
      <c r="F31" s="4">
        <v>3549</v>
      </c>
      <c r="G31" s="5">
        <v>3</v>
      </c>
      <c r="H31">
        <f>LOOKUP(Data[[#This Row],[Product]],products[[#All],[Product]],products[[#All],[Cost per unit]])</f>
        <v>9.77</v>
      </c>
      <c r="I31" s="37">
        <f>Data[[#This Row],[Cost per Unit]]*Data[[#This Row],[Units]]</f>
        <v>29.31</v>
      </c>
      <c r="Y31" t="s">
        <v>31</v>
      </c>
      <c r="Z31" s="11">
        <v>5.79</v>
      </c>
    </row>
    <row r="32" spans="3:26" x14ac:dyDescent="0.3">
      <c r="C32" t="s">
        <v>2</v>
      </c>
      <c r="D32" t="s">
        <v>39</v>
      </c>
      <c r="E32" t="s">
        <v>15</v>
      </c>
      <c r="F32" s="4">
        <v>4802</v>
      </c>
      <c r="G32" s="5">
        <v>36</v>
      </c>
      <c r="H32">
        <f>LOOKUP(Data[[#This Row],[Product]],products[[#All],[Product]],products[[#All],[Cost per unit]])</f>
        <v>14.49</v>
      </c>
      <c r="I32" s="37">
        <f>Data[[#This Row],[Cost per Unit]]*Data[[#This Row],[Units]]</f>
        <v>521.64</v>
      </c>
      <c r="Y32" t="s">
        <v>32</v>
      </c>
      <c r="Z32" s="11">
        <v>8.65</v>
      </c>
    </row>
    <row r="33" spans="3:26" x14ac:dyDescent="0.3">
      <c r="C33" t="s">
        <v>2</v>
      </c>
      <c r="D33" t="s">
        <v>35</v>
      </c>
      <c r="E33" t="s">
        <v>17</v>
      </c>
      <c r="F33" s="4">
        <v>1589</v>
      </c>
      <c r="G33" s="5">
        <v>303</v>
      </c>
      <c r="H33">
        <f>LOOKUP(Data[[#This Row],[Product]],products[[#All],[Product]],products[[#All],[Cost per unit]])</f>
        <v>10.38</v>
      </c>
      <c r="I33" s="37">
        <f>Data[[#This Row],[Cost per Unit]]*Data[[#This Row],[Units]]</f>
        <v>3145.1400000000003</v>
      </c>
      <c r="Y33" t="s">
        <v>33</v>
      </c>
      <c r="Z33" s="11">
        <v>12.37</v>
      </c>
    </row>
    <row r="34" spans="3:26" x14ac:dyDescent="0.3">
      <c r="C34" t="s">
        <v>2</v>
      </c>
      <c r="D34" t="s">
        <v>36</v>
      </c>
      <c r="E34" t="s">
        <v>17</v>
      </c>
      <c r="F34" s="4">
        <v>189</v>
      </c>
      <c r="G34" s="5">
        <v>48</v>
      </c>
      <c r="H34">
        <f>LOOKUP(Data[[#This Row],[Product]],products[[#All],[Product]],products[[#All],[Cost per unit]])</f>
        <v>10.38</v>
      </c>
      <c r="I34" s="37">
        <f>Data[[#This Row],[Cost per Unit]]*Data[[#This Row],[Units]]</f>
        <v>498.24</v>
      </c>
    </row>
    <row r="35" spans="3:26" x14ac:dyDescent="0.3">
      <c r="C35" t="s">
        <v>2</v>
      </c>
      <c r="D35" t="s">
        <v>37</v>
      </c>
      <c r="E35" t="s">
        <v>15</v>
      </c>
      <c r="F35" s="4">
        <v>2863</v>
      </c>
      <c r="G35" s="5">
        <v>42</v>
      </c>
      <c r="H35">
        <f>LOOKUP(Data[[#This Row],[Product]],products[[#All],[Product]],products[[#All],[Cost per unit]])</f>
        <v>14.49</v>
      </c>
      <c r="I35" s="37">
        <f>Data[[#This Row],[Cost per Unit]]*Data[[#This Row],[Units]]</f>
        <v>608.58000000000004</v>
      </c>
    </row>
    <row r="36" spans="3:26" x14ac:dyDescent="0.3">
      <c r="C36" t="s">
        <v>2</v>
      </c>
      <c r="D36" t="s">
        <v>36</v>
      </c>
      <c r="E36" t="s">
        <v>31</v>
      </c>
      <c r="F36" s="4">
        <v>3094</v>
      </c>
      <c r="G36" s="5">
        <v>246</v>
      </c>
      <c r="H36">
        <f>LOOKUP(Data[[#This Row],[Product]],products[[#All],[Product]],products[[#All],[Cost per unit]])</f>
        <v>5.79</v>
      </c>
      <c r="I36" s="37">
        <f>Data[[#This Row],[Cost per Unit]]*Data[[#This Row],[Units]]</f>
        <v>1424.34</v>
      </c>
    </row>
    <row r="37" spans="3:26" x14ac:dyDescent="0.3">
      <c r="C37" t="s">
        <v>2</v>
      </c>
      <c r="D37" t="s">
        <v>34</v>
      </c>
      <c r="E37" t="s">
        <v>19</v>
      </c>
      <c r="F37" s="4">
        <v>7511</v>
      </c>
      <c r="G37" s="5">
        <v>120</v>
      </c>
      <c r="H37">
        <f>LOOKUP(Data[[#This Row],[Product]],products[[#All],[Product]],products[[#All],[Cost per unit]])</f>
        <v>11.7</v>
      </c>
      <c r="I37" s="37">
        <f>Data[[#This Row],[Cost per Unit]]*Data[[#This Row],[Units]]</f>
        <v>1404</v>
      </c>
    </row>
    <row r="38" spans="3:26" x14ac:dyDescent="0.3">
      <c r="C38" t="s">
        <v>2</v>
      </c>
      <c r="D38" t="s">
        <v>38</v>
      </c>
      <c r="E38" t="s">
        <v>31</v>
      </c>
      <c r="F38" s="4">
        <v>4326</v>
      </c>
      <c r="G38" s="5">
        <v>348</v>
      </c>
      <c r="H38">
        <f>LOOKUP(Data[[#This Row],[Product]],products[[#All],[Product]],products[[#All],[Cost per unit]])</f>
        <v>5.79</v>
      </c>
      <c r="I38" s="37">
        <f>Data[[#This Row],[Cost per Unit]]*Data[[#This Row],[Units]]</f>
        <v>2014.92</v>
      </c>
    </row>
    <row r="39" spans="3:26" x14ac:dyDescent="0.3">
      <c r="C39" t="s">
        <v>2</v>
      </c>
      <c r="D39" t="s">
        <v>39</v>
      </c>
      <c r="E39" t="s">
        <v>23</v>
      </c>
      <c r="F39" s="4">
        <v>630</v>
      </c>
      <c r="G39" s="5">
        <v>36</v>
      </c>
      <c r="H39">
        <f>LOOKUP(Data[[#This Row],[Product]],products[[#All],[Product]],products[[#All],[Cost per unit]])</f>
        <v>10.38</v>
      </c>
      <c r="I39" s="37">
        <f>Data[[#This Row],[Cost per Unit]]*Data[[#This Row],[Units]]</f>
        <v>373.68</v>
      </c>
    </row>
    <row r="40" spans="3:26" x14ac:dyDescent="0.3">
      <c r="C40" t="s">
        <v>2</v>
      </c>
      <c r="D40" t="s">
        <v>39</v>
      </c>
      <c r="E40" t="s">
        <v>33</v>
      </c>
      <c r="F40" s="4">
        <v>4018</v>
      </c>
      <c r="G40" s="5">
        <v>126</v>
      </c>
      <c r="H40">
        <f>LOOKUP(Data[[#This Row],[Product]],products[[#All],[Product]],products[[#All],[Cost per unit]])</f>
        <v>14.49</v>
      </c>
      <c r="I40" s="37">
        <f>Data[[#This Row],[Cost per Unit]]*Data[[#This Row],[Units]]</f>
        <v>1825.74</v>
      </c>
    </row>
    <row r="41" spans="3:26" x14ac:dyDescent="0.3">
      <c r="C41" t="s">
        <v>8</v>
      </c>
      <c r="D41" t="s">
        <v>35</v>
      </c>
      <c r="E41" t="s">
        <v>32</v>
      </c>
      <c r="F41" s="4">
        <v>6706</v>
      </c>
      <c r="G41" s="5">
        <v>459</v>
      </c>
      <c r="H41">
        <f>LOOKUP(Data[[#This Row],[Product]],products[[#All],[Product]],products[[#All],[Cost per unit]])</f>
        <v>10.38</v>
      </c>
      <c r="I41" s="37">
        <f>Data[[#This Row],[Cost per Unit]]*Data[[#This Row],[Units]]</f>
        <v>4764.42</v>
      </c>
    </row>
    <row r="42" spans="3:26" x14ac:dyDescent="0.3">
      <c r="C42" t="s">
        <v>8</v>
      </c>
      <c r="D42" t="s">
        <v>35</v>
      </c>
      <c r="E42" t="s">
        <v>22</v>
      </c>
      <c r="F42" s="4">
        <v>5012</v>
      </c>
      <c r="G42" s="5">
        <v>210</v>
      </c>
      <c r="H42">
        <f>LOOKUP(Data[[#This Row],[Product]],products[[#All],[Product]],products[[#All],[Cost per unit]])</f>
        <v>9.77</v>
      </c>
      <c r="I42" s="37">
        <f>Data[[#This Row],[Cost per Unit]]*Data[[#This Row],[Units]]</f>
        <v>2051.6999999999998</v>
      </c>
    </row>
    <row r="43" spans="3:26" x14ac:dyDescent="0.3">
      <c r="C43" t="s">
        <v>8</v>
      </c>
      <c r="D43" t="s">
        <v>38</v>
      </c>
      <c r="E43" t="s">
        <v>23</v>
      </c>
      <c r="F43" s="4">
        <v>1701</v>
      </c>
      <c r="G43" s="5">
        <v>234</v>
      </c>
      <c r="H43">
        <f>LOOKUP(Data[[#This Row],[Product]],products[[#All],[Product]],products[[#All],[Cost per unit]])</f>
        <v>10.38</v>
      </c>
      <c r="I43" s="37">
        <f>Data[[#This Row],[Cost per Unit]]*Data[[#This Row],[Units]]</f>
        <v>2428.92</v>
      </c>
    </row>
    <row r="44" spans="3:26" x14ac:dyDescent="0.3">
      <c r="C44" t="s">
        <v>8</v>
      </c>
      <c r="D44" t="s">
        <v>37</v>
      </c>
      <c r="E44" t="s">
        <v>19</v>
      </c>
      <c r="F44" s="4">
        <v>1771</v>
      </c>
      <c r="G44" s="5">
        <v>204</v>
      </c>
      <c r="H44">
        <f>LOOKUP(Data[[#This Row],[Product]],products[[#All],[Product]],products[[#All],[Cost per unit]])</f>
        <v>11.7</v>
      </c>
      <c r="I44" s="37">
        <f>Data[[#This Row],[Cost per Unit]]*Data[[#This Row],[Units]]</f>
        <v>2386.7999999999997</v>
      </c>
    </row>
    <row r="45" spans="3:26" x14ac:dyDescent="0.3">
      <c r="C45" t="s">
        <v>8</v>
      </c>
      <c r="D45" t="s">
        <v>39</v>
      </c>
      <c r="E45" t="s">
        <v>30</v>
      </c>
      <c r="F45" s="4">
        <v>7021</v>
      </c>
      <c r="G45" s="5">
        <v>183</v>
      </c>
      <c r="H45">
        <f>LOOKUP(Data[[#This Row],[Product]],products[[#All],[Product]],products[[#All],[Cost per unit]])</f>
        <v>11.7</v>
      </c>
      <c r="I45" s="37">
        <f>Data[[#This Row],[Cost per Unit]]*Data[[#This Row],[Units]]</f>
        <v>2141.1</v>
      </c>
    </row>
    <row r="46" spans="3:26" x14ac:dyDescent="0.3">
      <c r="C46" t="s">
        <v>8</v>
      </c>
      <c r="D46" t="s">
        <v>37</v>
      </c>
      <c r="E46" t="s">
        <v>15</v>
      </c>
      <c r="F46" s="4">
        <v>9709</v>
      </c>
      <c r="G46" s="5">
        <v>30</v>
      </c>
      <c r="H46">
        <f>LOOKUP(Data[[#This Row],[Product]],products[[#All],[Product]],products[[#All],[Cost per unit]])</f>
        <v>14.49</v>
      </c>
      <c r="I46" s="37">
        <f>Data[[#This Row],[Cost per Unit]]*Data[[#This Row],[Units]]</f>
        <v>434.7</v>
      </c>
    </row>
    <row r="47" spans="3:26" x14ac:dyDescent="0.3">
      <c r="C47" t="s">
        <v>8</v>
      </c>
      <c r="D47" t="s">
        <v>39</v>
      </c>
      <c r="E47" t="s">
        <v>31</v>
      </c>
      <c r="F47" s="4">
        <v>8890</v>
      </c>
      <c r="G47" s="5">
        <v>210</v>
      </c>
      <c r="H47">
        <f>LOOKUP(Data[[#This Row],[Product]],products[[#All],[Product]],products[[#All],[Cost per unit]])</f>
        <v>5.79</v>
      </c>
      <c r="I47" s="37">
        <f>Data[[#This Row],[Cost per Unit]]*Data[[#This Row],[Units]]</f>
        <v>1215.9000000000001</v>
      </c>
    </row>
    <row r="48" spans="3:26" x14ac:dyDescent="0.3">
      <c r="C48" t="s">
        <v>8</v>
      </c>
      <c r="D48" t="s">
        <v>35</v>
      </c>
      <c r="E48" t="s">
        <v>29</v>
      </c>
      <c r="F48" s="4">
        <v>2023</v>
      </c>
      <c r="G48" s="5">
        <v>168</v>
      </c>
      <c r="H48">
        <f>LOOKUP(Data[[#This Row],[Product]],products[[#All],[Product]],products[[#All],[Cost per unit]])</f>
        <v>7.16</v>
      </c>
      <c r="I48" s="37">
        <f>Data[[#This Row],[Cost per Unit]]*Data[[#This Row],[Units]]</f>
        <v>1202.8800000000001</v>
      </c>
    </row>
    <row r="49" spans="3:9" x14ac:dyDescent="0.3">
      <c r="C49" t="s">
        <v>8</v>
      </c>
      <c r="D49" t="s">
        <v>35</v>
      </c>
      <c r="E49" t="s">
        <v>27</v>
      </c>
      <c r="F49" s="4">
        <v>4753</v>
      </c>
      <c r="G49" s="5">
        <v>300</v>
      </c>
      <c r="H49">
        <f>LOOKUP(Data[[#This Row],[Product]],products[[#All],[Product]],products[[#All],[Cost per unit]])</f>
        <v>14.49</v>
      </c>
      <c r="I49" s="37">
        <f>Data[[#This Row],[Cost per Unit]]*Data[[#This Row],[Units]]</f>
        <v>4347</v>
      </c>
    </row>
    <row r="50" spans="3:9" x14ac:dyDescent="0.3">
      <c r="C50" t="s">
        <v>8</v>
      </c>
      <c r="D50" t="s">
        <v>38</v>
      </c>
      <c r="E50" t="s">
        <v>22</v>
      </c>
      <c r="F50" s="4">
        <v>168</v>
      </c>
      <c r="G50" s="5">
        <v>84</v>
      </c>
      <c r="H50">
        <f>LOOKUP(Data[[#This Row],[Product]],products[[#All],[Product]],products[[#All],[Cost per unit]])</f>
        <v>9.77</v>
      </c>
      <c r="I50" s="37">
        <f>Data[[#This Row],[Cost per Unit]]*Data[[#This Row],[Units]]</f>
        <v>820.68</v>
      </c>
    </row>
    <row r="51" spans="3:9" x14ac:dyDescent="0.3">
      <c r="C51" t="s">
        <v>8</v>
      </c>
      <c r="D51" t="s">
        <v>38</v>
      </c>
      <c r="E51" t="s">
        <v>32</v>
      </c>
      <c r="F51" s="4">
        <v>3752</v>
      </c>
      <c r="G51" s="5">
        <v>213</v>
      </c>
      <c r="H51">
        <f>LOOKUP(Data[[#This Row],[Product]],products[[#All],[Product]],products[[#All],[Cost per unit]])</f>
        <v>10.38</v>
      </c>
      <c r="I51" s="37">
        <f>Data[[#This Row],[Cost per Unit]]*Data[[#This Row],[Units]]</f>
        <v>2210.94</v>
      </c>
    </row>
    <row r="52" spans="3:9" x14ac:dyDescent="0.3">
      <c r="C52" t="s">
        <v>8</v>
      </c>
      <c r="D52" t="s">
        <v>37</v>
      </c>
      <c r="E52" t="s">
        <v>30</v>
      </c>
      <c r="F52" s="4">
        <v>42</v>
      </c>
      <c r="G52" s="5">
        <v>150</v>
      </c>
      <c r="H52">
        <f>LOOKUP(Data[[#This Row],[Product]],products[[#All],[Product]],products[[#All],[Cost per unit]])</f>
        <v>11.7</v>
      </c>
      <c r="I52" s="37">
        <f>Data[[#This Row],[Cost per Unit]]*Data[[#This Row],[Units]]</f>
        <v>1755</v>
      </c>
    </row>
    <row r="53" spans="3:9" x14ac:dyDescent="0.3">
      <c r="C53" t="s">
        <v>8</v>
      </c>
      <c r="D53" t="s">
        <v>38</v>
      </c>
      <c r="E53" t="s">
        <v>13</v>
      </c>
      <c r="F53" s="4">
        <v>819</v>
      </c>
      <c r="G53" s="5">
        <v>510</v>
      </c>
      <c r="H53">
        <f>LOOKUP(Data[[#This Row],[Product]],products[[#All],[Product]],products[[#All],[Cost per unit]])</f>
        <v>14.49</v>
      </c>
      <c r="I53" s="37">
        <f>Data[[#This Row],[Cost per Unit]]*Data[[#This Row],[Units]]</f>
        <v>7389.9000000000005</v>
      </c>
    </row>
    <row r="54" spans="3:9" x14ac:dyDescent="0.3">
      <c r="C54" t="s">
        <v>8</v>
      </c>
      <c r="D54" t="s">
        <v>35</v>
      </c>
      <c r="E54" t="s">
        <v>33</v>
      </c>
      <c r="F54" s="4">
        <v>357</v>
      </c>
      <c r="G54" s="5">
        <v>126</v>
      </c>
      <c r="H54">
        <f>LOOKUP(Data[[#This Row],[Product]],products[[#All],[Product]],products[[#All],[Cost per unit]])</f>
        <v>14.49</v>
      </c>
      <c r="I54" s="37">
        <f>Data[[#This Row],[Cost per Unit]]*Data[[#This Row],[Units]]</f>
        <v>1825.74</v>
      </c>
    </row>
    <row r="55" spans="3:9" x14ac:dyDescent="0.3">
      <c r="C55" t="s">
        <v>8</v>
      </c>
      <c r="D55" t="s">
        <v>34</v>
      </c>
      <c r="E55" t="s">
        <v>16</v>
      </c>
      <c r="F55" s="4">
        <v>2009</v>
      </c>
      <c r="G55" s="5">
        <v>219</v>
      </c>
      <c r="H55">
        <f>LOOKUP(Data[[#This Row],[Product]],products[[#All],[Product]],products[[#All],[Cost per unit]])</f>
        <v>14.49</v>
      </c>
      <c r="I55" s="37">
        <f>Data[[#This Row],[Cost per Unit]]*Data[[#This Row],[Units]]</f>
        <v>3173.31</v>
      </c>
    </row>
    <row r="56" spans="3:9" x14ac:dyDescent="0.3">
      <c r="C56" t="s">
        <v>8</v>
      </c>
      <c r="D56" t="s">
        <v>39</v>
      </c>
      <c r="E56" t="s">
        <v>26</v>
      </c>
      <c r="F56" s="4">
        <v>1561</v>
      </c>
      <c r="G56" s="5">
        <v>27</v>
      </c>
      <c r="H56">
        <f>LOOKUP(Data[[#This Row],[Product]],products[[#All],[Product]],products[[#All],[Cost per unit]])</f>
        <v>9.77</v>
      </c>
      <c r="I56" s="37">
        <f>Data[[#This Row],[Cost per Unit]]*Data[[#This Row],[Units]]</f>
        <v>263.78999999999996</v>
      </c>
    </row>
    <row r="57" spans="3:9" x14ac:dyDescent="0.3">
      <c r="C57" t="s">
        <v>8</v>
      </c>
      <c r="D57" t="s">
        <v>37</v>
      </c>
      <c r="E57" t="s">
        <v>26</v>
      </c>
      <c r="F57" s="4">
        <v>6279</v>
      </c>
      <c r="G57" s="5">
        <v>45</v>
      </c>
      <c r="H57">
        <f>LOOKUP(Data[[#This Row],[Product]],products[[#All],[Product]],products[[#All],[Cost per unit]])</f>
        <v>9.77</v>
      </c>
      <c r="I57" s="37">
        <f>Data[[#This Row],[Cost per Unit]]*Data[[#This Row],[Units]]</f>
        <v>439.65</v>
      </c>
    </row>
    <row r="58" spans="3:9" x14ac:dyDescent="0.3">
      <c r="C58" t="s">
        <v>8</v>
      </c>
      <c r="D58" t="s">
        <v>37</v>
      </c>
      <c r="E58" t="s">
        <v>22</v>
      </c>
      <c r="F58" s="4">
        <v>1890</v>
      </c>
      <c r="G58" s="5">
        <v>195</v>
      </c>
      <c r="H58">
        <f>LOOKUP(Data[[#This Row],[Product]],products[[#All],[Product]],products[[#All],[Cost per unit]])</f>
        <v>9.77</v>
      </c>
      <c r="I58" s="37">
        <f>Data[[#This Row],[Cost per Unit]]*Data[[#This Row],[Units]]</f>
        <v>1905.1499999999999</v>
      </c>
    </row>
    <row r="59" spans="3:9" x14ac:dyDescent="0.3">
      <c r="C59" t="s">
        <v>8</v>
      </c>
      <c r="D59" t="s">
        <v>35</v>
      </c>
      <c r="E59" t="s">
        <v>30</v>
      </c>
      <c r="F59" s="4">
        <v>3598</v>
      </c>
      <c r="G59" s="5">
        <v>81</v>
      </c>
      <c r="H59">
        <f>LOOKUP(Data[[#This Row],[Product]],products[[#All],[Product]],products[[#All],[Cost per unit]])</f>
        <v>11.7</v>
      </c>
      <c r="I59" s="37">
        <f>Data[[#This Row],[Cost per Unit]]*Data[[#This Row],[Units]]</f>
        <v>947.69999999999993</v>
      </c>
    </row>
    <row r="60" spans="3:9" x14ac:dyDescent="0.3">
      <c r="C60" t="s">
        <v>8</v>
      </c>
      <c r="D60" t="s">
        <v>34</v>
      </c>
      <c r="E60" t="s">
        <v>31</v>
      </c>
      <c r="F60" s="4">
        <v>3507</v>
      </c>
      <c r="G60" s="5">
        <v>288</v>
      </c>
      <c r="H60">
        <f>LOOKUP(Data[[#This Row],[Product]],products[[#All],[Product]],products[[#All],[Cost per unit]])</f>
        <v>5.79</v>
      </c>
      <c r="I60" s="37">
        <f>Data[[#This Row],[Cost per Unit]]*Data[[#This Row],[Units]]</f>
        <v>1667.52</v>
      </c>
    </row>
    <row r="61" spans="3:9" x14ac:dyDescent="0.3">
      <c r="C61" t="s">
        <v>8</v>
      </c>
      <c r="D61" t="s">
        <v>39</v>
      </c>
      <c r="E61" t="s">
        <v>18</v>
      </c>
      <c r="F61" s="4">
        <v>9660</v>
      </c>
      <c r="G61" s="5">
        <v>27</v>
      </c>
      <c r="H61">
        <f>LOOKUP(Data[[#This Row],[Product]],products[[#All],[Product]],products[[#All],[Cost per unit]])</f>
        <v>10.38</v>
      </c>
      <c r="I61" s="37">
        <f>Data[[#This Row],[Cost per Unit]]*Data[[#This Row],[Units]]</f>
        <v>280.26000000000005</v>
      </c>
    </row>
    <row r="62" spans="3:9" x14ac:dyDescent="0.3">
      <c r="C62" t="s">
        <v>8</v>
      </c>
      <c r="D62" t="s">
        <v>35</v>
      </c>
      <c r="E62" t="s">
        <v>20</v>
      </c>
      <c r="F62" s="4">
        <v>2702</v>
      </c>
      <c r="G62" s="5">
        <v>363</v>
      </c>
      <c r="H62">
        <f>LOOKUP(Data[[#This Row],[Product]],products[[#All],[Product]],products[[#All],[Cost per unit]])</f>
        <v>14.49</v>
      </c>
      <c r="I62" s="37">
        <f>Data[[#This Row],[Cost per Unit]]*Data[[#This Row],[Units]]</f>
        <v>5259.87</v>
      </c>
    </row>
    <row r="63" spans="3:9" x14ac:dyDescent="0.3">
      <c r="C63" t="s">
        <v>8</v>
      </c>
      <c r="D63" t="s">
        <v>37</v>
      </c>
      <c r="E63" t="s">
        <v>21</v>
      </c>
      <c r="F63" s="4">
        <v>434</v>
      </c>
      <c r="G63" s="5">
        <v>87</v>
      </c>
      <c r="H63">
        <f>LOOKUP(Data[[#This Row],[Product]],products[[#All],[Product]],products[[#All],[Cost per unit]])</f>
        <v>12.37</v>
      </c>
      <c r="I63" s="37">
        <f>Data[[#This Row],[Cost per Unit]]*Data[[#This Row],[Units]]</f>
        <v>1076.1899999999998</v>
      </c>
    </row>
    <row r="64" spans="3:9" x14ac:dyDescent="0.3">
      <c r="C64" t="s">
        <v>8</v>
      </c>
      <c r="D64" t="s">
        <v>38</v>
      </c>
      <c r="E64" t="s">
        <v>21</v>
      </c>
      <c r="F64" s="4">
        <v>6433</v>
      </c>
      <c r="G64" s="5">
        <v>78</v>
      </c>
      <c r="H64">
        <f>LOOKUP(Data[[#This Row],[Product]],products[[#All],[Product]],products[[#All],[Cost per unit]])</f>
        <v>12.37</v>
      </c>
      <c r="I64" s="37">
        <f>Data[[#This Row],[Cost per Unit]]*Data[[#This Row],[Units]]</f>
        <v>964.8599999999999</v>
      </c>
    </row>
    <row r="65" spans="3:9" x14ac:dyDescent="0.3">
      <c r="C65" t="s">
        <v>8</v>
      </c>
      <c r="D65" t="s">
        <v>36</v>
      </c>
      <c r="E65" t="s">
        <v>23</v>
      </c>
      <c r="F65" s="4">
        <v>5019</v>
      </c>
      <c r="G65" s="5">
        <v>150</v>
      </c>
      <c r="H65">
        <f>LOOKUP(Data[[#This Row],[Product]],products[[#All],[Product]],products[[#All],[Cost per unit]])</f>
        <v>10.38</v>
      </c>
      <c r="I65" s="37">
        <f>Data[[#This Row],[Cost per Unit]]*Data[[#This Row],[Units]]</f>
        <v>1557.0000000000002</v>
      </c>
    </row>
    <row r="66" spans="3:9" x14ac:dyDescent="0.3">
      <c r="C66" t="s">
        <v>8</v>
      </c>
      <c r="D66" t="s">
        <v>38</v>
      </c>
      <c r="E66" t="s">
        <v>27</v>
      </c>
      <c r="F66" s="4">
        <v>2268</v>
      </c>
      <c r="G66" s="5">
        <v>63</v>
      </c>
      <c r="H66">
        <f>LOOKUP(Data[[#This Row],[Product]],products[[#All],[Product]],products[[#All],[Cost per unit]])</f>
        <v>14.49</v>
      </c>
      <c r="I66" s="37">
        <f>Data[[#This Row],[Cost per Unit]]*Data[[#This Row],[Units]]</f>
        <v>912.87</v>
      </c>
    </row>
    <row r="67" spans="3:9" x14ac:dyDescent="0.3">
      <c r="C67" t="s">
        <v>41</v>
      </c>
      <c r="D67" t="s">
        <v>36</v>
      </c>
      <c r="E67" t="s">
        <v>18</v>
      </c>
      <c r="F67" s="4">
        <v>9632</v>
      </c>
      <c r="G67" s="5">
        <v>288</v>
      </c>
      <c r="H67">
        <f>LOOKUP(Data[[#This Row],[Product]],products[[#All],[Product]],products[[#All],[Cost per unit]])</f>
        <v>10.38</v>
      </c>
      <c r="I67" s="37">
        <f>Data[[#This Row],[Cost per Unit]]*Data[[#This Row],[Units]]</f>
        <v>2989.44</v>
      </c>
    </row>
    <row r="68" spans="3:9" x14ac:dyDescent="0.3">
      <c r="C68" t="s">
        <v>41</v>
      </c>
      <c r="D68" t="s">
        <v>34</v>
      </c>
      <c r="E68" t="s">
        <v>22</v>
      </c>
      <c r="F68" s="4">
        <v>336</v>
      </c>
      <c r="G68" s="5">
        <v>144</v>
      </c>
      <c r="H68">
        <f>LOOKUP(Data[[#This Row],[Product]],products[[#All],[Product]],products[[#All],[Cost per unit]])</f>
        <v>9.77</v>
      </c>
      <c r="I68" s="37">
        <f>Data[[#This Row],[Cost per Unit]]*Data[[#This Row],[Units]]</f>
        <v>1406.8799999999999</v>
      </c>
    </row>
    <row r="69" spans="3:9" x14ac:dyDescent="0.3">
      <c r="C69" t="s">
        <v>41</v>
      </c>
      <c r="D69" t="s">
        <v>35</v>
      </c>
      <c r="E69" t="s">
        <v>15</v>
      </c>
      <c r="F69" s="4">
        <v>2114</v>
      </c>
      <c r="G69" s="5">
        <v>186</v>
      </c>
      <c r="H69">
        <f>LOOKUP(Data[[#This Row],[Product]],products[[#All],[Product]],products[[#All],[Cost per unit]])</f>
        <v>14.49</v>
      </c>
      <c r="I69" s="37">
        <f>Data[[#This Row],[Cost per Unit]]*Data[[#This Row],[Units]]</f>
        <v>2695.14</v>
      </c>
    </row>
    <row r="70" spans="3:9" x14ac:dyDescent="0.3">
      <c r="C70" t="s">
        <v>41</v>
      </c>
      <c r="D70" t="s">
        <v>36</v>
      </c>
      <c r="E70" t="s">
        <v>13</v>
      </c>
      <c r="F70" s="4">
        <v>10311</v>
      </c>
      <c r="G70" s="5">
        <v>231</v>
      </c>
      <c r="H70">
        <f>LOOKUP(Data[[#This Row],[Product]],products[[#All],[Product]],products[[#All],[Cost per unit]])</f>
        <v>14.49</v>
      </c>
      <c r="I70" s="37">
        <f>Data[[#This Row],[Cost per Unit]]*Data[[#This Row],[Units]]</f>
        <v>3347.19</v>
      </c>
    </row>
    <row r="71" spans="3:9" x14ac:dyDescent="0.3">
      <c r="C71" t="s">
        <v>41</v>
      </c>
      <c r="D71" t="s">
        <v>37</v>
      </c>
      <c r="E71" t="s">
        <v>24</v>
      </c>
      <c r="F71" s="4">
        <v>6398</v>
      </c>
      <c r="G71" s="5">
        <v>102</v>
      </c>
      <c r="H71">
        <f>LOOKUP(Data[[#This Row],[Product]],products[[#All],[Product]],products[[#All],[Cost per unit]])</f>
        <v>11.7</v>
      </c>
      <c r="I71" s="37">
        <f>Data[[#This Row],[Cost per Unit]]*Data[[#This Row],[Units]]</f>
        <v>1193.3999999999999</v>
      </c>
    </row>
    <row r="72" spans="3:9" x14ac:dyDescent="0.3">
      <c r="C72" t="s">
        <v>41</v>
      </c>
      <c r="D72" t="s">
        <v>39</v>
      </c>
      <c r="E72" t="s">
        <v>14</v>
      </c>
      <c r="F72" s="4">
        <v>3976</v>
      </c>
      <c r="G72" s="5">
        <v>72</v>
      </c>
      <c r="H72">
        <f>LOOKUP(Data[[#This Row],[Product]],products[[#All],[Product]],products[[#All],[Cost per unit]])</f>
        <v>11.7</v>
      </c>
      <c r="I72" s="37">
        <f>Data[[#This Row],[Cost per Unit]]*Data[[#This Row],[Units]]</f>
        <v>842.4</v>
      </c>
    </row>
    <row r="73" spans="3:9" x14ac:dyDescent="0.3">
      <c r="C73" t="s">
        <v>41</v>
      </c>
      <c r="D73" t="s">
        <v>35</v>
      </c>
      <c r="E73" t="s">
        <v>13</v>
      </c>
      <c r="F73" s="4">
        <v>4760</v>
      </c>
      <c r="G73" s="5">
        <v>69</v>
      </c>
      <c r="H73">
        <f>LOOKUP(Data[[#This Row],[Product]],products[[#All],[Product]],products[[#All],[Cost per unit]])</f>
        <v>14.49</v>
      </c>
      <c r="I73" s="37">
        <f>Data[[#This Row],[Cost per Unit]]*Data[[#This Row],[Units]]</f>
        <v>999.81000000000006</v>
      </c>
    </row>
    <row r="74" spans="3:9" x14ac:dyDescent="0.3">
      <c r="C74" t="s">
        <v>41</v>
      </c>
      <c r="D74" t="s">
        <v>34</v>
      </c>
      <c r="E74" t="s">
        <v>17</v>
      </c>
      <c r="F74" s="4">
        <v>1463</v>
      </c>
      <c r="G74" s="5">
        <v>39</v>
      </c>
      <c r="H74">
        <f>LOOKUP(Data[[#This Row],[Product]],products[[#All],[Product]],products[[#All],[Cost per unit]])</f>
        <v>10.38</v>
      </c>
      <c r="I74" s="37">
        <f>Data[[#This Row],[Cost per Unit]]*Data[[#This Row],[Units]]</f>
        <v>404.82000000000005</v>
      </c>
    </row>
    <row r="75" spans="3:9" x14ac:dyDescent="0.3">
      <c r="C75" t="s">
        <v>41</v>
      </c>
      <c r="D75" t="s">
        <v>36</v>
      </c>
      <c r="E75" t="s">
        <v>28</v>
      </c>
      <c r="F75" s="4">
        <v>854</v>
      </c>
      <c r="G75" s="5">
        <v>309</v>
      </c>
      <c r="H75">
        <f>LOOKUP(Data[[#This Row],[Product]],products[[#All],[Product]],products[[#All],[Cost per unit]])</f>
        <v>10.38</v>
      </c>
      <c r="I75" s="37">
        <f>Data[[#This Row],[Cost per Unit]]*Data[[#This Row],[Units]]</f>
        <v>3207.42</v>
      </c>
    </row>
    <row r="76" spans="3:9" x14ac:dyDescent="0.3">
      <c r="C76" t="s">
        <v>41</v>
      </c>
      <c r="D76" t="s">
        <v>35</v>
      </c>
      <c r="E76" t="s">
        <v>28</v>
      </c>
      <c r="F76" s="4">
        <v>7455</v>
      </c>
      <c r="G76" s="5">
        <v>216</v>
      </c>
      <c r="H76">
        <f>LOOKUP(Data[[#This Row],[Product]],products[[#All],[Product]],products[[#All],[Cost per unit]])</f>
        <v>10.38</v>
      </c>
      <c r="I76" s="37">
        <f>Data[[#This Row],[Cost per Unit]]*Data[[#This Row],[Units]]</f>
        <v>2242.0800000000004</v>
      </c>
    </row>
    <row r="77" spans="3:9" x14ac:dyDescent="0.3">
      <c r="C77" t="s">
        <v>41</v>
      </c>
      <c r="D77" t="s">
        <v>37</v>
      </c>
      <c r="E77" t="s">
        <v>21</v>
      </c>
      <c r="F77" s="4">
        <v>2933</v>
      </c>
      <c r="G77" s="5">
        <v>9</v>
      </c>
      <c r="H77">
        <f>LOOKUP(Data[[#This Row],[Product]],products[[#All],[Product]],products[[#All],[Cost per unit]])</f>
        <v>12.37</v>
      </c>
      <c r="I77" s="37">
        <f>Data[[#This Row],[Cost per Unit]]*Data[[#This Row],[Units]]</f>
        <v>111.33</v>
      </c>
    </row>
    <row r="78" spans="3:9" x14ac:dyDescent="0.3">
      <c r="C78" t="s">
        <v>41</v>
      </c>
      <c r="D78" t="s">
        <v>36</v>
      </c>
      <c r="E78" t="s">
        <v>19</v>
      </c>
      <c r="F78" s="4">
        <v>1925</v>
      </c>
      <c r="G78" s="5">
        <v>192</v>
      </c>
      <c r="H78">
        <f>LOOKUP(Data[[#This Row],[Product]],products[[#All],[Product]],products[[#All],[Cost per unit]])</f>
        <v>11.7</v>
      </c>
      <c r="I78" s="37">
        <f>Data[[#This Row],[Cost per Unit]]*Data[[#This Row],[Units]]</f>
        <v>2246.3999999999996</v>
      </c>
    </row>
    <row r="79" spans="3:9" x14ac:dyDescent="0.3">
      <c r="C79" t="s">
        <v>41</v>
      </c>
      <c r="D79" t="s">
        <v>37</v>
      </c>
      <c r="E79" t="s">
        <v>30</v>
      </c>
      <c r="F79" s="4">
        <v>1526</v>
      </c>
      <c r="G79" s="5">
        <v>240</v>
      </c>
      <c r="H79">
        <f>LOOKUP(Data[[#This Row],[Product]],products[[#All],[Product]],products[[#All],[Cost per unit]])</f>
        <v>11.7</v>
      </c>
      <c r="I79" s="37">
        <f>Data[[#This Row],[Cost per Unit]]*Data[[#This Row],[Units]]</f>
        <v>2808</v>
      </c>
    </row>
    <row r="80" spans="3:9" x14ac:dyDescent="0.3">
      <c r="C80" t="s">
        <v>41</v>
      </c>
      <c r="D80" t="s">
        <v>35</v>
      </c>
      <c r="E80" t="s">
        <v>27</v>
      </c>
      <c r="F80" s="4">
        <v>847</v>
      </c>
      <c r="G80" s="5">
        <v>129</v>
      </c>
      <c r="H80">
        <f>LOOKUP(Data[[#This Row],[Product]],products[[#All],[Product]],products[[#All],[Cost per unit]])</f>
        <v>14.49</v>
      </c>
      <c r="I80" s="37">
        <f>Data[[#This Row],[Cost per Unit]]*Data[[#This Row],[Units]]</f>
        <v>1869.21</v>
      </c>
    </row>
    <row r="81" spans="3:9" x14ac:dyDescent="0.3">
      <c r="C81" t="s">
        <v>41</v>
      </c>
      <c r="D81" t="s">
        <v>36</v>
      </c>
      <c r="E81" t="s">
        <v>26</v>
      </c>
      <c r="F81" s="4">
        <v>98</v>
      </c>
      <c r="G81" s="5">
        <v>204</v>
      </c>
      <c r="H81">
        <f>LOOKUP(Data[[#This Row],[Product]],products[[#All],[Product]],products[[#All],[Cost per unit]])</f>
        <v>9.77</v>
      </c>
      <c r="I81" s="37">
        <f>Data[[#This Row],[Cost per Unit]]*Data[[#This Row],[Units]]</f>
        <v>1993.08</v>
      </c>
    </row>
    <row r="82" spans="3:9" x14ac:dyDescent="0.3">
      <c r="C82" t="s">
        <v>41</v>
      </c>
      <c r="D82" t="s">
        <v>34</v>
      </c>
      <c r="E82" t="s">
        <v>33</v>
      </c>
      <c r="F82" s="4">
        <v>7847</v>
      </c>
      <c r="G82" s="5">
        <v>174</v>
      </c>
      <c r="H82">
        <f>LOOKUP(Data[[#This Row],[Product]],products[[#All],[Product]],products[[#All],[Cost per unit]])</f>
        <v>14.49</v>
      </c>
      <c r="I82" s="37">
        <f>Data[[#This Row],[Cost per Unit]]*Data[[#This Row],[Units]]</f>
        <v>2521.2600000000002</v>
      </c>
    </row>
    <row r="83" spans="3:9" x14ac:dyDescent="0.3">
      <c r="C83" t="s">
        <v>41</v>
      </c>
      <c r="D83" t="s">
        <v>37</v>
      </c>
      <c r="E83" t="s">
        <v>20</v>
      </c>
      <c r="F83" s="4">
        <v>3388</v>
      </c>
      <c r="G83" s="5">
        <v>123</v>
      </c>
      <c r="H83">
        <f>LOOKUP(Data[[#This Row],[Product]],products[[#All],[Product]],products[[#All],[Cost per unit]])</f>
        <v>14.49</v>
      </c>
      <c r="I83" s="37">
        <f>Data[[#This Row],[Cost per Unit]]*Data[[#This Row],[Units]]</f>
        <v>1782.27</v>
      </c>
    </row>
    <row r="84" spans="3:9" x14ac:dyDescent="0.3">
      <c r="C84" t="s">
        <v>41</v>
      </c>
      <c r="D84" t="s">
        <v>37</v>
      </c>
      <c r="E84" t="s">
        <v>26</v>
      </c>
      <c r="F84" s="4">
        <v>2324</v>
      </c>
      <c r="G84" s="5">
        <v>177</v>
      </c>
      <c r="H84">
        <f>LOOKUP(Data[[#This Row],[Product]],products[[#All],[Product]],products[[#All],[Cost per unit]])</f>
        <v>9.77</v>
      </c>
      <c r="I84" s="37">
        <f>Data[[#This Row],[Cost per Unit]]*Data[[#This Row],[Units]]</f>
        <v>1729.29</v>
      </c>
    </row>
    <row r="85" spans="3:9" x14ac:dyDescent="0.3">
      <c r="C85" t="s">
        <v>41</v>
      </c>
      <c r="D85" t="s">
        <v>36</v>
      </c>
      <c r="E85" t="s">
        <v>32</v>
      </c>
      <c r="F85" s="4">
        <v>10304</v>
      </c>
      <c r="G85" s="5">
        <v>84</v>
      </c>
      <c r="H85">
        <f>LOOKUP(Data[[#This Row],[Product]],products[[#All],[Product]],products[[#All],[Cost per unit]])</f>
        <v>10.38</v>
      </c>
      <c r="I85" s="37">
        <f>Data[[#This Row],[Cost per Unit]]*Data[[#This Row],[Units]]</f>
        <v>871.92000000000007</v>
      </c>
    </row>
    <row r="86" spans="3:9" x14ac:dyDescent="0.3">
      <c r="C86" t="s">
        <v>41</v>
      </c>
      <c r="D86" t="s">
        <v>34</v>
      </c>
      <c r="E86" t="s">
        <v>16</v>
      </c>
      <c r="F86" s="4">
        <v>1274</v>
      </c>
      <c r="G86" s="5">
        <v>225</v>
      </c>
      <c r="H86">
        <f>LOOKUP(Data[[#This Row],[Product]],products[[#All],[Product]],products[[#All],[Cost per unit]])</f>
        <v>14.49</v>
      </c>
      <c r="I86" s="37">
        <f>Data[[#This Row],[Cost per Unit]]*Data[[#This Row],[Units]]</f>
        <v>3260.25</v>
      </c>
    </row>
    <row r="87" spans="3:9" x14ac:dyDescent="0.3">
      <c r="C87" t="s">
        <v>41</v>
      </c>
      <c r="D87" t="s">
        <v>38</v>
      </c>
      <c r="E87" t="s">
        <v>25</v>
      </c>
      <c r="F87" s="4">
        <v>154</v>
      </c>
      <c r="G87" s="5">
        <v>21</v>
      </c>
      <c r="H87">
        <f>LOOKUP(Data[[#This Row],[Product]],products[[#All],[Product]],products[[#All],[Cost per unit]])</f>
        <v>12.37</v>
      </c>
      <c r="I87" s="37">
        <f>Data[[#This Row],[Cost per Unit]]*Data[[#This Row],[Units]]</f>
        <v>259.77</v>
      </c>
    </row>
    <row r="88" spans="3:9" x14ac:dyDescent="0.3">
      <c r="C88" t="s">
        <v>41</v>
      </c>
      <c r="D88" t="s">
        <v>36</v>
      </c>
      <c r="E88" t="s">
        <v>30</v>
      </c>
      <c r="F88" s="4">
        <v>6118</v>
      </c>
      <c r="G88" s="5">
        <v>174</v>
      </c>
      <c r="H88">
        <f>LOOKUP(Data[[#This Row],[Product]],products[[#All],[Product]],products[[#All],[Cost per unit]])</f>
        <v>11.7</v>
      </c>
      <c r="I88" s="37">
        <f>Data[[#This Row],[Cost per Unit]]*Data[[#This Row],[Units]]</f>
        <v>2035.8</v>
      </c>
    </row>
    <row r="89" spans="3:9" x14ac:dyDescent="0.3">
      <c r="C89" t="s">
        <v>41</v>
      </c>
      <c r="D89" t="s">
        <v>38</v>
      </c>
      <c r="E89" t="s">
        <v>22</v>
      </c>
      <c r="F89" s="4">
        <v>5915</v>
      </c>
      <c r="G89" s="5">
        <v>3</v>
      </c>
      <c r="H89">
        <f>LOOKUP(Data[[#This Row],[Product]],products[[#All],[Product]],products[[#All],[Cost per unit]])</f>
        <v>9.77</v>
      </c>
      <c r="I89" s="37">
        <f>Data[[#This Row],[Cost per Unit]]*Data[[#This Row],[Units]]</f>
        <v>29.31</v>
      </c>
    </row>
    <row r="90" spans="3:9" x14ac:dyDescent="0.3">
      <c r="C90" t="s">
        <v>41</v>
      </c>
      <c r="D90" t="s">
        <v>35</v>
      </c>
      <c r="E90" t="s">
        <v>19</v>
      </c>
      <c r="F90" s="4">
        <v>609</v>
      </c>
      <c r="G90" s="5">
        <v>99</v>
      </c>
      <c r="H90">
        <f>LOOKUP(Data[[#This Row],[Product]],products[[#All],[Product]],products[[#All],[Cost per unit]])</f>
        <v>11.7</v>
      </c>
      <c r="I90" s="37">
        <f>Data[[#This Row],[Cost per Unit]]*Data[[#This Row],[Units]]</f>
        <v>1158.3</v>
      </c>
    </row>
    <row r="91" spans="3:9" x14ac:dyDescent="0.3">
      <c r="C91" t="s">
        <v>41</v>
      </c>
      <c r="D91" t="s">
        <v>34</v>
      </c>
      <c r="E91" t="s">
        <v>23</v>
      </c>
      <c r="F91" s="4">
        <v>4935</v>
      </c>
      <c r="G91" s="5">
        <v>126</v>
      </c>
      <c r="H91">
        <f>LOOKUP(Data[[#This Row],[Product]],products[[#All],[Product]],products[[#All],[Cost per unit]])</f>
        <v>10.38</v>
      </c>
      <c r="I91" s="37">
        <f>Data[[#This Row],[Cost per Unit]]*Data[[#This Row],[Units]]</f>
        <v>1307.8800000000001</v>
      </c>
    </row>
    <row r="92" spans="3:9" x14ac:dyDescent="0.3">
      <c r="C92" t="s">
        <v>41</v>
      </c>
      <c r="D92" t="s">
        <v>37</v>
      </c>
      <c r="E92" t="s">
        <v>15</v>
      </c>
      <c r="F92" s="4">
        <v>714</v>
      </c>
      <c r="G92" s="5">
        <v>231</v>
      </c>
      <c r="H92">
        <f>LOOKUP(Data[[#This Row],[Product]],products[[#All],[Product]],products[[#All],[Cost per unit]])</f>
        <v>14.49</v>
      </c>
      <c r="I92" s="37">
        <f>Data[[#This Row],[Cost per Unit]]*Data[[#This Row],[Units]]</f>
        <v>3347.19</v>
      </c>
    </row>
    <row r="93" spans="3:9" x14ac:dyDescent="0.3">
      <c r="C93" t="s">
        <v>7</v>
      </c>
      <c r="D93" t="s">
        <v>38</v>
      </c>
      <c r="E93" t="s">
        <v>14</v>
      </c>
      <c r="F93" s="4">
        <v>1281</v>
      </c>
      <c r="G93" s="5">
        <v>75</v>
      </c>
      <c r="H93">
        <f>LOOKUP(Data[[#This Row],[Product]],products[[#All],[Product]],products[[#All],[Cost per unit]])</f>
        <v>11.7</v>
      </c>
      <c r="I93" s="37">
        <f>Data[[#This Row],[Cost per Unit]]*Data[[#This Row],[Units]]</f>
        <v>877.5</v>
      </c>
    </row>
    <row r="94" spans="3:9" x14ac:dyDescent="0.3">
      <c r="C94" t="s">
        <v>7</v>
      </c>
      <c r="D94" t="s">
        <v>34</v>
      </c>
      <c r="E94" t="s">
        <v>32</v>
      </c>
      <c r="F94" s="4">
        <v>3262</v>
      </c>
      <c r="G94" s="5">
        <v>75</v>
      </c>
      <c r="H94">
        <f>LOOKUP(Data[[#This Row],[Product]],products[[#All],[Product]],products[[#All],[Cost per unit]])</f>
        <v>10.38</v>
      </c>
      <c r="I94" s="37">
        <f>Data[[#This Row],[Cost per Unit]]*Data[[#This Row],[Units]]</f>
        <v>778.50000000000011</v>
      </c>
    </row>
    <row r="95" spans="3:9" x14ac:dyDescent="0.3">
      <c r="C95" t="s">
        <v>7</v>
      </c>
      <c r="D95" t="s">
        <v>34</v>
      </c>
      <c r="E95" t="s">
        <v>20</v>
      </c>
      <c r="F95" s="4">
        <v>2205</v>
      </c>
      <c r="G95" s="5">
        <v>138</v>
      </c>
      <c r="H95">
        <f>LOOKUP(Data[[#This Row],[Product]],products[[#All],[Product]],products[[#All],[Cost per unit]])</f>
        <v>14.49</v>
      </c>
      <c r="I95" s="37">
        <f>Data[[#This Row],[Cost per Unit]]*Data[[#This Row],[Units]]</f>
        <v>1999.6200000000001</v>
      </c>
    </row>
    <row r="96" spans="3:9" x14ac:dyDescent="0.3">
      <c r="C96" t="s">
        <v>7</v>
      </c>
      <c r="D96" t="s">
        <v>37</v>
      </c>
      <c r="E96" t="s">
        <v>17</v>
      </c>
      <c r="F96" s="4">
        <v>4487</v>
      </c>
      <c r="G96" s="5">
        <v>111</v>
      </c>
      <c r="H96">
        <f>LOOKUP(Data[[#This Row],[Product]],products[[#All],[Product]],products[[#All],[Cost per unit]])</f>
        <v>10.38</v>
      </c>
      <c r="I96" s="37">
        <f>Data[[#This Row],[Cost per Unit]]*Data[[#This Row],[Units]]</f>
        <v>1152.18</v>
      </c>
    </row>
    <row r="97" spans="3:9" x14ac:dyDescent="0.3">
      <c r="C97" t="s">
        <v>7</v>
      </c>
      <c r="D97" t="s">
        <v>34</v>
      </c>
      <c r="E97" t="s">
        <v>33</v>
      </c>
      <c r="F97" s="4">
        <v>2226</v>
      </c>
      <c r="G97" s="5">
        <v>48</v>
      </c>
      <c r="H97">
        <f>LOOKUP(Data[[#This Row],[Product]],products[[#All],[Product]],products[[#All],[Cost per unit]])</f>
        <v>14.49</v>
      </c>
      <c r="I97" s="37">
        <f>Data[[#This Row],[Cost per Unit]]*Data[[#This Row],[Units]]</f>
        <v>695.52</v>
      </c>
    </row>
    <row r="98" spans="3:9" x14ac:dyDescent="0.3">
      <c r="C98" t="s">
        <v>7</v>
      </c>
      <c r="D98" t="s">
        <v>36</v>
      </c>
      <c r="E98" t="s">
        <v>19</v>
      </c>
      <c r="F98" s="4">
        <v>2870</v>
      </c>
      <c r="G98" s="5">
        <v>300</v>
      </c>
      <c r="H98">
        <f>LOOKUP(Data[[#This Row],[Product]],products[[#All],[Product]],products[[#All],[Cost per unit]])</f>
        <v>11.7</v>
      </c>
      <c r="I98" s="37">
        <f>Data[[#This Row],[Cost per Unit]]*Data[[#This Row],[Units]]</f>
        <v>3510</v>
      </c>
    </row>
    <row r="99" spans="3:9" x14ac:dyDescent="0.3">
      <c r="C99" t="s">
        <v>7</v>
      </c>
      <c r="D99" t="s">
        <v>34</v>
      </c>
      <c r="E99" t="s">
        <v>25</v>
      </c>
      <c r="F99" s="4">
        <v>1568</v>
      </c>
      <c r="G99" s="5">
        <v>96</v>
      </c>
      <c r="H99">
        <f>LOOKUP(Data[[#This Row],[Product]],products[[#All],[Product]],products[[#All],[Cost per unit]])</f>
        <v>12.37</v>
      </c>
      <c r="I99" s="37">
        <f>Data[[#This Row],[Cost per Unit]]*Data[[#This Row],[Units]]</f>
        <v>1187.52</v>
      </c>
    </row>
    <row r="100" spans="3:9" x14ac:dyDescent="0.3">
      <c r="C100" t="s">
        <v>7</v>
      </c>
      <c r="D100" t="s">
        <v>37</v>
      </c>
      <c r="E100" t="s">
        <v>14</v>
      </c>
      <c r="F100" s="4">
        <v>6608</v>
      </c>
      <c r="G100" s="5">
        <v>225</v>
      </c>
      <c r="H100">
        <f>LOOKUP(Data[[#This Row],[Product]],products[[#All],[Product]],products[[#All],[Cost per unit]])</f>
        <v>11.7</v>
      </c>
      <c r="I100" s="37">
        <f>Data[[#This Row],[Cost per Unit]]*Data[[#This Row],[Units]]</f>
        <v>2632.5</v>
      </c>
    </row>
    <row r="101" spans="3:9" x14ac:dyDescent="0.3">
      <c r="C101" t="s">
        <v>7</v>
      </c>
      <c r="D101" t="s">
        <v>35</v>
      </c>
      <c r="E101" t="s">
        <v>30</v>
      </c>
      <c r="F101" s="4">
        <v>6755</v>
      </c>
      <c r="G101" s="5">
        <v>252</v>
      </c>
      <c r="H101">
        <f>LOOKUP(Data[[#This Row],[Product]],products[[#All],[Product]],products[[#All],[Cost per unit]])</f>
        <v>11.7</v>
      </c>
      <c r="I101" s="37">
        <f>Data[[#This Row],[Cost per Unit]]*Data[[#This Row],[Units]]</f>
        <v>2948.3999999999996</v>
      </c>
    </row>
    <row r="102" spans="3:9" x14ac:dyDescent="0.3">
      <c r="C102" t="s">
        <v>7</v>
      </c>
      <c r="D102" t="s">
        <v>35</v>
      </c>
      <c r="E102" t="s">
        <v>24</v>
      </c>
      <c r="F102" s="4">
        <v>2793</v>
      </c>
      <c r="G102" s="5">
        <v>114</v>
      </c>
      <c r="H102">
        <f>LOOKUP(Data[[#This Row],[Product]],products[[#All],[Product]],products[[#All],[Cost per unit]])</f>
        <v>11.7</v>
      </c>
      <c r="I102" s="37">
        <f>Data[[#This Row],[Cost per Unit]]*Data[[#This Row],[Units]]</f>
        <v>1333.8</v>
      </c>
    </row>
    <row r="103" spans="3:9" x14ac:dyDescent="0.3">
      <c r="C103" t="s">
        <v>7</v>
      </c>
      <c r="D103" t="s">
        <v>35</v>
      </c>
      <c r="E103" t="s">
        <v>14</v>
      </c>
      <c r="F103" s="4">
        <v>4606</v>
      </c>
      <c r="G103" s="5">
        <v>63</v>
      </c>
      <c r="H103">
        <f>LOOKUP(Data[[#This Row],[Product]],products[[#All],[Product]],products[[#All],[Cost per unit]])</f>
        <v>11.7</v>
      </c>
      <c r="I103" s="37">
        <f>Data[[#This Row],[Cost per Unit]]*Data[[#This Row],[Units]]</f>
        <v>737.09999999999991</v>
      </c>
    </row>
    <row r="104" spans="3:9" x14ac:dyDescent="0.3">
      <c r="C104" t="s">
        <v>7</v>
      </c>
      <c r="D104" t="s">
        <v>36</v>
      </c>
      <c r="E104" t="s">
        <v>29</v>
      </c>
      <c r="F104" s="4">
        <v>5551</v>
      </c>
      <c r="G104" s="5">
        <v>252</v>
      </c>
      <c r="H104">
        <f>LOOKUP(Data[[#This Row],[Product]],products[[#All],[Product]],products[[#All],[Cost per unit]])</f>
        <v>7.16</v>
      </c>
      <c r="I104" s="37">
        <f>Data[[#This Row],[Cost per Unit]]*Data[[#This Row],[Units]]</f>
        <v>1804.32</v>
      </c>
    </row>
    <row r="105" spans="3:9" x14ac:dyDescent="0.3">
      <c r="C105" t="s">
        <v>7</v>
      </c>
      <c r="D105" t="s">
        <v>39</v>
      </c>
      <c r="E105" t="s">
        <v>17</v>
      </c>
      <c r="F105" s="4">
        <v>4438</v>
      </c>
      <c r="G105" s="5">
        <v>246</v>
      </c>
      <c r="H105">
        <f>LOOKUP(Data[[#This Row],[Product]],products[[#All],[Product]],products[[#All],[Cost per unit]])</f>
        <v>10.38</v>
      </c>
      <c r="I105" s="37">
        <f>Data[[#This Row],[Cost per Unit]]*Data[[#This Row],[Units]]</f>
        <v>2553.48</v>
      </c>
    </row>
    <row r="106" spans="3:9" x14ac:dyDescent="0.3">
      <c r="C106" t="s">
        <v>7</v>
      </c>
      <c r="D106" t="s">
        <v>34</v>
      </c>
      <c r="E106" t="s">
        <v>17</v>
      </c>
      <c r="F106" s="4">
        <v>7777</v>
      </c>
      <c r="G106" s="5">
        <v>39</v>
      </c>
      <c r="H106">
        <f>LOOKUP(Data[[#This Row],[Product]],products[[#All],[Product]],products[[#All],[Cost per unit]])</f>
        <v>10.38</v>
      </c>
      <c r="I106" s="37">
        <f>Data[[#This Row],[Cost per Unit]]*Data[[#This Row],[Units]]</f>
        <v>404.82000000000005</v>
      </c>
    </row>
    <row r="107" spans="3:9" x14ac:dyDescent="0.3">
      <c r="C107" t="s">
        <v>7</v>
      </c>
      <c r="D107" t="s">
        <v>37</v>
      </c>
      <c r="E107" t="s">
        <v>33</v>
      </c>
      <c r="F107" s="4">
        <v>6391</v>
      </c>
      <c r="G107" s="5">
        <v>48</v>
      </c>
      <c r="H107">
        <f>LOOKUP(Data[[#This Row],[Product]],products[[#All],[Product]],products[[#All],[Cost per unit]])</f>
        <v>14.49</v>
      </c>
      <c r="I107" s="37">
        <f>Data[[#This Row],[Cost per Unit]]*Data[[#This Row],[Units]]</f>
        <v>695.52</v>
      </c>
    </row>
    <row r="108" spans="3:9" x14ac:dyDescent="0.3">
      <c r="C108" t="s">
        <v>7</v>
      </c>
      <c r="D108" t="s">
        <v>38</v>
      </c>
      <c r="E108" t="s">
        <v>28</v>
      </c>
      <c r="F108" s="4">
        <v>5677</v>
      </c>
      <c r="G108" s="5">
        <v>258</v>
      </c>
      <c r="H108">
        <f>LOOKUP(Data[[#This Row],[Product]],products[[#All],[Product]],products[[#All],[Cost per unit]])</f>
        <v>10.38</v>
      </c>
      <c r="I108" s="37">
        <f>Data[[#This Row],[Cost per Unit]]*Data[[#This Row],[Units]]</f>
        <v>2678.0400000000004</v>
      </c>
    </row>
    <row r="109" spans="3:9" x14ac:dyDescent="0.3">
      <c r="C109" t="s">
        <v>7</v>
      </c>
      <c r="D109" t="s">
        <v>35</v>
      </c>
      <c r="E109" t="s">
        <v>27</v>
      </c>
      <c r="F109" s="4">
        <v>2478</v>
      </c>
      <c r="G109" s="5">
        <v>21</v>
      </c>
      <c r="H109">
        <f>LOOKUP(Data[[#This Row],[Product]],products[[#All],[Product]],products[[#All],[Cost per unit]])</f>
        <v>14.49</v>
      </c>
      <c r="I109" s="37">
        <f>Data[[#This Row],[Cost per Unit]]*Data[[#This Row],[Units]]</f>
        <v>304.29000000000002</v>
      </c>
    </row>
    <row r="110" spans="3:9" x14ac:dyDescent="0.3">
      <c r="C110" t="s">
        <v>7</v>
      </c>
      <c r="D110" t="s">
        <v>36</v>
      </c>
      <c r="E110" t="s">
        <v>22</v>
      </c>
      <c r="F110" s="4">
        <v>8435</v>
      </c>
      <c r="G110" s="5">
        <v>42</v>
      </c>
      <c r="H110">
        <f>LOOKUP(Data[[#This Row],[Product]],products[[#All],[Product]],products[[#All],[Cost per unit]])</f>
        <v>9.77</v>
      </c>
      <c r="I110" s="37">
        <f>Data[[#This Row],[Cost per Unit]]*Data[[#This Row],[Units]]</f>
        <v>410.34</v>
      </c>
    </row>
    <row r="111" spans="3:9" x14ac:dyDescent="0.3">
      <c r="C111" t="s">
        <v>7</v>
      </c>
      <c r="D111" t="s">
        <v>34</v>
      </c>
      <c r="E111" t="s">
        <v>24</v>
      </c>
      <c r="F111" s="4">
        <v>8862</v>
      </c>
      <c r="G111" s="5">
        <v>189</v>
      </c>
      <c r="H111">
        <f>LOOKUP(Data[[#This Row],[Product]],products[[#All],[Product]],products[[#All],[Cost per unit]])</f>
        <v>11.7</v>
      </c>
      <c r="I111" s="37">
        <f>Data[[#This Row],[Cost per Unit]]*Data[[#This Row],[Units]]</f>
        <v>2211.2999999999997</v>
      </c>
    </row>
    <row r="112" spans="3:9" x14ac:dyDescent="0.3">
      <c r="C112" t="s">
        <v>7</v>
      </c>
      <c r="D112" t="s">
        <v>35</v>
      </c>
      <c r="E112" t="s">
        <v>16</v>
      </c>
      <c r="F112" s="4">
        <v>2135</v>
      </c>
      <c r="G112" s="5">
        <v>27</v>
      </c>
      <c r="H112">
        <f>LOOKUP(Data[[#This Row],[Product]],products[[#All],[Product]],products[[#All],[Cost per unit]])</f>
        <v>14.49</v>
      </c>
      <c r="I112" s="37">
        <f>Data[[#This Row],[Cost per Unit]]*Data[[#This Row],[Units]]</f>
        <v>391.23</v>
      </c>
    </row>
    <row r="113" spans="3:9" x14ac:dyDescent="0.3">
      <c r="C113" t="s">
        <v>7</v>
      </c>
      <c r="D113" t="s">
        <v>36</v>
      </c>
      <c r="E113" t="s">
        <v>18</v>
      </c>
      <c r="F113" s="4">
        <v>2646</v>
      </c>
      <c r="G113" s="5">
        <v>177</v>
      </c>
      <c r="H113">
        <f>LOOKUP(Data[[#This Row],[Product]],products[[#All],[Product]],products[[#All],[Cost per unit]])</f>
        <v>10.38</v>
      </c>
      <c r="I113" s="37">
        <f>Data[[#This Row],[Cost per Unit]]*Data[[#This Row],[Units]]</f>
        <v>1837.2600000000002</v>
      </c>
    </row>
    <row r="114" spans="3:9" x14ac:dyDescent="0.3">
      <c r="C114" t="s">
        <v>7</v>
      </c>
      <c r="D114" t="s">
        <v>35</v>
      </c>
      <c r="E114" t="s">
        <v>19</v>
      </c>
      <c r="F114" s="4">
        <v>4585</v>
      </c>
      <c r="G114" s="5">
        <v>240</v>
      </c>
      <c r="H114">
        <f>LOOKUP(Data[[#This Row],[Product]],products[[#All],[Product]],products[[#All],[Cost per unit]])</f>
        <v>11.7</v>
      </c>
      <c r="I114" s="37">
        <f>Data[[#This Row],[Cost per Unit]]*Data[[#This Row],[Units]]</f>
        <v>2808</v>
      </c>
    </row>
    <row r="115" spans="3:9" x14ac:dyDescent="0.3">
      <c r="C115" t="s">
        <v>7</v>
      </c>
      <c r="D115" t="s">
        <v>34</v>
      </c>
      <c r="E115" t="s">
        <v>14</v>
      </c>
      <c r="F115" s="4">
        <v>1932</v>
      </c>
      <c r="G115" s="5">
        <v>369</v>
      </c>
      <c r="H115">
        <f>LOOKUP(Data[[#This Row],[Product]],products[[#All],[Product]],products[[#All],[Cost per unit]])</f>
        <v>11.7</v>
      </c>
      <c r="I115" s="37">
        <f>Data[[#This Row],[Cost per Unit]]*Data[[#This Row],[Units]]</f>
        <v>4317.3</v>
      </c>
    </row>
    <row r="116" spans="3:9" x14ac:dyDescent="0.3">
      <c r="C116" t="s">
        <v>7</v>
      </c>
      <c r="D116" t="s">
        <v>37</v>
      </c>
      <c r="E116" t="s">
        <v>26</v>
      </c>
      <c r="F116" s="4">
        <v>5306</v>
      </c>
      <c r="G116" s="5">
        <v>0</v>
      </c>
      <c r="H116">
        <f>LOOKUP(Data[[#This Row],[Product]],products[[#All],[Product]],products[[#All],[Cost per unit]])</f>
        <v>9.77</v>
      </c>
      <c r="I116" s="37">
        <f>Data[[#This Row],[Cost per Unit]]*Data[[#This Row],[Units]]</f>
        <v>0</v>
      </c>
    </row>
    <row r="117" spans="3:9" x14ac:dyDescent="0.3">
      <c r="C117" t="s">
        <v>7</v>
      </c>
      <c r="D117" t="s">
        <v>38</v>
      </c>
      <c r="E117" t="s">
        <v>18</v>
      </c>
      <c r="F117" s="4">
        <v>1778</v>
      </c>
      <c r="G117" s="5">
        <v>270</v>
      </c>
      <c r="H117">
        <f>LOOKUP(Data[[#This Row],[Product]],products[[#All],[Product]],products[[#All],[Cost per unit]])</f>
        <v>10.38</v>
      </c>
      <c r="I117" s="37">
        <f>Data[[#This Row],[Cost per Unit]]*Data[[#This Row],[Units]]</f>
        <v>2802.6000000000004</v>
      </c>
    </row>
    <row r="118" spans="3:9" x14ac:dyDescent="0.3">
      <c r="C118" t="s">
        <v>7</v>
      </c>
      <c r="D118" t="s">
        <v>37</v>
      </c>
      <c r="E118" t="s">
        <v>22</v>
      </c>
      <c r="F118" s="4">
        <v>9835</v>
      </c>
      <c r="G118" s="5">
        <v>207</v>
      </c>
      <c r="H118">
        <f>LOOKUP(Data[[#This Row],[Product]],products[[#All],[Product]],products[[#All],[Cost per unit]])</f>
        <v>9.77</v>
      </c>
      <c r="I118" s="37">
        <f>Data[[#This Row],[Cost per Unit]]*Data[[#This Row],[Units]]</f>
        <v>2022.3899999999999</v>
      </c>
    </row>
    <row r="119" spans="3:9" x14ac:dyDescent="0.3">
      <c r="C119" t="s">
        <v>7</v>
      </c>
      <c r="D119" t="s">
        <v>39</v>
      </c>
      <c r="E119" t="s">
        <v>27</v>
      </c>
      <c r="F119" s="4">
        <v>966</v>
      </c>
      <c r="G119" s="5">
        <v>198</v>
      </c>
      <c r="H119">
        <f>LOOKUP(Data[[#This Row],[Product]],products[[#All],[Product]],products[[#All],[Cost per unit]])</f>
        <v>14.49</v>
      </c>
      <c r="I119" s="37">
        <f>Data[[#This Row],[Cost per Unit]]*Data[[#This Row],[Units]]</f>
        <v>2869.02</v>
      </c>
    </row>
    <row r="120" spans="3:9" x14ac:dyDescent="0.3">
      <c r="C120" t="s">
        <v>7</v>
      </c>
      <c r="D120" t="s">
        <v>36</v>
      </c>
      <c r="E120" t="s">
        <v>32</v>
      </c>
      <c r="F120" s="4">
        <v>280</v>
      </c>
      <c r="G120" s="5">
        <v>87</v>
      </c>
      <c r="H120">
        <f>LOOKUP(Data[[#This Row],[Product]],products[[#All],[Product]],products[[#All],[Cost per unit]])</f>
        <v>10.38</v>
      </c>
      <c r="I120" s="37">
        <f>Data[[#This Row],[Cost per Unit]]*Data[[#This Row],[Units]]</f>
        <v>903.06000000000006</v>
      </c>
    </row>
    <row r="121" spans="3:9" x14ac:dyDescent="0.3">
      <c r="C121" t="s">
        <v>7</v>
      </c>
      <c r="D121" t="s">
        <v>35</v>
      </c>
      <c r="E121" t="s">
        <v>28</v>
      </c>
      <c r="F121" s="4">
        <v>5194</v>
      </c>
      <c r="G121" s="5">
        <v>288</v>
      </c>
      <c r="H121">
        <f>LOOKUP(Data[[#This Row],[Product]],products[[#All],[Product]],products[[#All],[Cost per unit]])</f>
        <v>10.38</v>
      </c>
      <c r="I121" s="37">
        <f>Data[[#This Row],[Cost per Unit]]*Data[[#This Row],[Units]]</f>
        <v>2989.44</v>
      </c>
    </row>
    <row r="122" spans="3:9" x14ac:dyDescent="0.3">
      <c r="C122" t="s">
        <v>7</v>
      </c>
      <c r="D122" t="s">
        <v>38</v>
      </c>
      <c r="E122" t="s">
        <v>30</v>
      </c>
      <c r="F122" s="4">
        <v>10129</v>
      </c>
      <c r="G122" s="5">
        <v>312</v>
      </c>
      <c r="H122">
        <f>LOOKUP(Data[[#This Row],[Product]],products[[#All],[Product]],products[[#All],[Cost per unit]])</f>
        <v>11.7</v>
      </c>
      <c r="I122" s="37">
        <f>Data[[#This Row],[Cost per Unit]]*Data[[#This Row],[Units]]</f>
        <v>3650.3999999999996</v>
      </c>
    </row>
    <row r="123" spans="3:9" x14ac:dyDescent="0.3">
      <c r="C123" t="s">
        <v>7</v>
      </c>
      <c r="D123" t="s">
        <v>34</v>
      </c>
      <c r="E123" t="s">
        <v>15</v>
      </c>
      <c r="F123" s="4">
        <v>3829</v>
      </c>
      <c r="G123" s="5">
        <v>24</v>
      </c>
      <c r="H123">
        <f>LOOKUP(Data[[#This Row],[Product]],products[[#All],[Product]],products[[#All],[Cost per unit]])</f>
        <v>14.49</v>
      </c>
      <c r="I123" s="37">
        <f>Data[[#This Row],[Cost per Unit]]*Data[[#This Row],[Units]]</f>
        <v>347.76</v>
      </c>
    </row>
    <row r="124" spans="3:9" x14ac:dyDescent="0.3">
      <c r="C124" t="s">
        <v>7</v>
      </c>
      <c r="D124" t="s">
        <v>36</v>
      </c>
      <c r="E124" t="s">
        <v>31</v>
      </c>
      <c r="F124" s="4">
        <v>2149</v>
      </c>
      <c r="G124" s="5">
        <v>117</v>
      </c>
      <c r="H124">
        <f>LOOKUP(Data[[#This Row],[Product]],products[[#All],[Product]],products[[#All],[Cost per unit]])</f>
        <v>5.79</v>
      </c>
      <c r="I124" s="37">
        <f>Data[[#This Row],[Cost per Unit]]*Data[[#This Row],[Units]]</f>
        <v>677.43</v>
      </c>
    </row>
    <row r="125" spans="3:9" x14ac:dyDescent="0.3">
      <c r="C125" t="s">
        <v>7</v>
      </c>
      <c r="D125" t="s">
        <v>37</v>
      </c>
      <c r="E125" t="s">
        <v>30</v>
      </c>
      <c r="F125" s="4">
        <v>6454</v>
      </c>
      <c r="G125" s="5">
        <v>54</v>
      </c>
      <c r="H125">
        <f>LOOKUP(Data[[#This Row],[Product]],products[[#All],[Product]],products[[#All],[Cost per unit]])</f>
        <v>11.7</v>
      </c>
      <c r="I125" s="37">
        <f>Data[[#This Row],[Cost per Unit]]*Data[[#This Row],[Units]]</f>
        <v>631.79999999999995</v>
      </c>
    </row>
    <row r="126" spans="3:9" x14ac:dyDescent="0.3">
      <c r="C126" t="s">
        <v>7</v>
      </c>
      <c r="D126" t="s">
        <v>37</v>
      </c>
      <c r="E126" t="s">
        <v>16</v>
      </c>
      <c r="F126" s="4">
        <v>4487</v>
      </c>
      <c r="G126" s="5">
        <v>333</v>
      </c>
      <c r="H126">
        <f>LOOKUP(Data[[#This Row],[Product]],products[[#All],[Product]],products[[#All],[Cost per unit]])</f>
        <v>14.49</v>
      </c>
      <c r="I126" s="37">
        <f>Data[[#This Row],[Cost per Unit]]*Data[[#This Row],[Units]]</f>
        <v>4825.17</v>
      </c>
    </row>
    <row r="127" spans="3:9" x14ac:dyDescent="0.3">
      <c r="C127" t="s">
        <v>6</v>
      </c>
      <c r="D127" t="s">
        <v>39</v>
      </c>
      <c r="E127" t="s">
        <v>25</v>
      </c>
      <c r="F127" s="4">
        <v>2100</v>
      </c>
      <c r="G127" s="5">
        <v>414</v>
      </c>
      <c r="H127">
        <f>LOOKUP(Data[[#This Row],[Product]],products[[#All],[Product]],products[[#All],[Cost per unit]])</f>
        <v>12.37</v>
      </c>
      <c r="I127" s="37">
        <f>Data[[#This Row],[Cost per Unit]]*Data[[#This Row],[Units]]</f>
        <v>5121.1799999999994</v>
      </c>
    </row>
    <row r="128" spans="3:9" x14ac:dyDescent="0.3">
      <c r="C128" t="s">
        <v>6</v>
      </c>
      <c r="D128" t="s">
        <v>38</v>
      </c>
      <c r="E128" t="s">
        <v>31</v>
      </c>
      <c r="F128" s="4">
        <v>2681</v>
      </c>
      <c r="G128" s="5">
        <v>54</v>
      </c>
      <c r="H128">
        <f>LOOKUP(Data[[#This Row],[Product]],products[[#All],[Product]],products[[#All],[Cost per unit]])</f>
        <v>5.79</v>
      </c>
      <c r="I128" s="37">
        <f>Data[[#This Row],[Cost per Unit]]*Data[[#This Row],[Units]]</f>
        <v>312.66000000000003</v>
      </c>
    </row>
    <row r="129" spans="3:9" x14ac:dyDescent="0.3">
      <c r="C129" t="s">
        <v>6</v>
      </c>
      <c r="D129" t="s">
        <v>37</v>
      </c>
      <c r="E129" t="s">
        <v>31</v>
      </c>
      <c r="F129" s="4">
        <v>7693</v>
      </c>
      <c r="G129" s="5">
        <v>87</v>
      </c>
      <c r="H129">
        <f>LOOKUP(Data[[#This Row],[Product]],products[[#All],[Product]],products[[#All],[Cost per unit]])</f>
        <v>5.79</v>
      </c>
      <c r="I129" s="37">
        <f>Data[[#This Row],[Cost per Unit]]*Data[[#This Row],[Units]]</f>
        <v>503.73</v>
      </c>
    </row>
    <row r="130" spans="3:9" x14ac:dyDescent="0.3">
      <c r="C130" t="s">
        <v>6</v>
      </c>
      <c r="D130" t="s">
        <v>38</v>
      </c>
      <c r="E130" t="s">
        <v>27</v>
      </c>
      <c r="F130" s="4">
        <v>1134</v>
      </c>
      <c r="G130" s="5">
        <v>282</v>
      </c>
      <c r="H130">
        <f>LOOKUP(Data[[#This Row],[Product]],products[[#All],[Product]],products[[#All],[Cost per unit]])</f>
        <v>14.49</v>
      </c>
      <c r="I130" s="37">
        <f>Data[[#This Row],[Cost per Unit]]*Data[[#This Row],[Units]]</f>
        <v>4086.18</v>
      </c>
    </row>
    <row r="131" spans="3:9" x14ac:dyDescent="0.3">
      <c r="C131" t="s">
        <v>6</v>
      </c>
      <c r="D131" t="s">
        <v>37</v>
      </c>
      <c r="E131" t="s">
        <v>16</v>
      </c>
      <c r="F131" s="4">
        <v>1904</v>
      </c>
      <c r="G131" s="5">
        <v>405</v>
      </c>
      <c r="H131">
        <f>LOOKUP(Data[[#This Row],[Product]],products[[#All],[Product]],products[[#All],[Cost per unit]])</f>
        <v>14.49</v>
      </c>
      <c r="I131" s="37">
        <f>Data[[#This Row],[Cost per Unit]]*Data[[#This Row],[Units]]</f>
        <v>5868.45</v>
      </c>
    </row>
    <row r="132" spans="3:9" x14ac:dyDescent="0.3">
      <c r="C132" t="s">
        <v>6</v>
      </c>
      <c r="D132" t="s">
        <v>34</v>
      </c>
      <c r="E132" t="s">
        <v>15</v>
      </c>
      <c r="F132" s="4">
        <v>1442</v>
      </c>
      <c r="G132" s="5">
        <v>15</v>
      </c>
      <c r="H132">
        <f>LOOKUP(Data[[#This Row],[Product]],products[[#All],[Product]],products[[#All],[Cost per unit]])</f>
        <v>14.49</v>
      </c>
      <c r="I132" s="37">
        <f>Data[[#This Row],[Cost per Unit]]*Data[[#This Row],[Units]]</f>
        <v>217.35</v>
      </c>
    </row>
    <row r="133" spans="3:9" x14ac:dyDescent="0.3">
      <c r="C133" t="s">
        <v>6</v>
      </c>
      <c r="D133" t="s">
        <v>37</v>
      </c>
      <c r="E133" t="s">
        <v>23</v>
      </c>
      <c r="F133" s="4">
        <v>4949</v>
      </c>
      <c r="G133" s="5">
        <v>189</v>
      </c>
      <c r="H133">
        <f>LOOKUP(Data[[#This Row],[Product]],products[[#All],[Product]],products[[#All],[Cost per unit]])</f>
        <v>10.38</v>
      </c>
      <c r="I133" s="37">
        <f>Data[[#This Row],[Cost per Unit]]*Data[[#This Row],[Units]]</f>
        <v>1961.8200000000002</v>
      </c>
    </row>
    <row r="134" spans="3:9" x14ac:dyDescent="0.3">
      <c r="C134" t="s">
        <v>6</v>
      </c>
      <c r="D134" t="s">
        <v>34</v>
      </c>
      <c r="E134" t="s">
        <v>29</v>
      </c>
      <c r="F134" s="4">
        <v>3339</v>
      </c>
      <c r="G134" s="5">
        <v>75</v>
      </c>
      <c r="H134">
        <f>LOOKUP(Data[[#This Row],[Product]],products[[#All],[Product]],products[[#All],[Cost per unit]])</f>
        <v>7.16</v>
      </c>
      <c r="I134" s="37">
        <f>Data[[#This Row],[Cost per Unit]]*Data[[#This Row],[Units]]</f>
        <v>537</v>
      </c>
    </row>
    <row r="135" spans="3:9" x14ac:dyDescent="0.3">
      <c r="C135" t="s">
        <v>6</v>
      </c>
      <c r="D135" t="s">
        <v>36</v>
      </c>
      <c r="E135" t="s">
        <v>21</v>
      </c>
      <c r="F135" s="4">
        <v>497</v>
      </c>
      <c r="G135" s="5">
        <v>63</v>
      </c>
      <c r="H135">
        <f>LOOKUP(Data[[#This Row],[Product]],products[[#All],[Product]],products[[#All],[Cost per unit]])</f>
        <v>12.37</v>
      </c>
      <c r="I135" s="37">
        <f>Data[[#This Row],[Cost per Unit]]*Data[[#This Row],[Units]]</f>
        <v>779.31</v>
      </c>
    </row>
    <row r="136" spans="3:9" x14ac:dyDescent="0.3">
      <c r="C136" t="s">
        <v>6</v>
      </c>
      <c r="D136" t="s">
        <v>34</v>
      </c>
      <c r="E136" t="s">
        <v>27</v>
      </c>
      <c r="F136" s="4">
        <v>4242</v>
      </c>
      <c r="G136" s="5">
        <v>207</v>
      </c>
      <c r="H136">
        <f>LOOKUP(Data[[#This Row],[Product]],products[[#All],[Product]],products[[#All],[Cost per unit]])</f>
        <v>14.49</v>
      </c>
      <c r="I136" s="37">
        <f>Data[[#This Row],[Cost per Unit]]*Data[[#This Row],[Units]]</f>
        <v>2999.43</v>
      </c>
    </row>
    <row r="137" spans="3:9" x14ac:dyDescent="0.3">
      <c r="C137" t="s">
        <v>6</v>
      </c>
      <c r="D137" t="s">
        <v>36</v>
      </c>
      <c r="E137" t="s">
        <v>32</v>
      </c>
      <c r="F137" s="4">
        <v>6118</v>
      </c>
      <c r="G137" s="5">
        <v>9</v>
      </c>
      <c r="H137">
        <f>LOOKUP(Data[[#This Row],[Product]],products[[#All],[Product]],products[[#All],[Cost per unit]])</f>
        <v>10.38</v>
      </c>
      <c r="I137" s="37">
        <f>Data[[#This Row],[Cost per Unit]]*Data[[#This Row],[Units]]</f>
        <v>93.42</v>
      </c>
    </row>
    <row r="138" spans="3:9" x14ac:dyDescent="0.3">
      <c r="C138" t="s">
        <v>6</v>
      </c>
      <c r="D138" t="s">
        <v>38</v>
      </c>
      <c r="E138" t="s">
        <v>16</v>
      </c>
      <c r="F138" s="4">
        <v>938</v>
      </c>
      <c r="G138" s="5">
        <v>6</v>
      </c>
      <c r="H138">
        <f>LOOKUP(Data[[#This Row],[Product]],products[[#All],[Product]],products[[#All],[Cost per unit]])</f>
        <v>14.49</v>
      </c>
      <c r="I138" s="37">
        <f>Data[[#This Row],[Cost per Unit]]*Data[[#This Row],[Units]]</f>
        <v>86.94</v>
      </c>
    </row>
    <row r="139" spans="3:9" x14ac:dyDescent="0.3">
      <c r="C139" t="s">
        <v>6</v>
      </c>
      <c r="D139" t="s">
        <v>36</v>
      </c>
      <c r="E139" t="s">
        <v>17</v>
      </c>
      <c r="F139" s="4">
        <v>4970</v>
      </c>
      <c r="G139" s="5">
        <v>156</v>
      </c>
      <c r="H139">
        <f>LOOKUP(Data[[#This Row],[Product]],products[[#All],[Product]],products[[#All],[Cost per unit]])</f>
        <v>10.38</v>
      </c>
      <c r="I139" s="37">
        <f>Data[[#This Row],[Cost per Unit]]*Data[[#This Row],[Units]]</f>
        <v>1619.2800000000002</v>
      </c>
    </row>
    <row r="140" spans="3:9" x14ac:dyDescent="0.3">
      <c r="C140" t="s">
        <v>6</v>
      </c>
      <c r="D140" t="s">
        <v>38</v>
      </c>
      <c r="E140" t="s">
        <v>25</v>
      </c>
      <c r="F140" s="4">
        <v>469</v>
      </c>
      <c r="G140" s="5">
        <v>75</v>
      </c>
      <c r="H140">
        <f>LOOKUP(Data[[#This Row],[Product]],products[[#All],[Product]],products[[#All],[Cost per unit]])</f>
        <v>12.37</v>
      </c>
      <c r="I140" s="37">
        <f>Data[[#This Row],[Cost per Unit]]*Data[[#This Row],[Units]]</f>
        <v>927.74999999999989</v>
      </c>
    </row>
    <row r="141" spans="3:9" x14ac:dyDescent="0.3">
      <c r="C141" t="s">
        <v>6</v>
      </c>
      <c r="D141" t="s">
        <v>34</v>
      </c>
      <c r="E141" t="s">
        <v>26</v>
      </c>
      <c r="F141" s="4">
        <v>8008</v>
      </c>
      <c r="G141" s="5">
        <v>456</v>
      </c>
      <c r="H141">
        <f>LOOKUP(Data[[#This Row],[Product]],products[[#All],[Product]],products[[#All],[Cost per unit]])</f>
        <v>9.77</v>
      </c>
      <c r="I141" s="37">
        <f>Data[[#This Row],[Cost per Unit]]*Data[[#This Row],[Units]]</f>
        <v>4455.12</v>
      </c>
    </row>
    <row r="142" spans="3:9" x14ac:dyDescent="0.3">
      <c r="C142" t="s">
        <v>6</v>
      </c>
      <c r="D142" t="s">
        <v>34</v>
      </c>
      <c r="E142" t="s">
        <v>4</v>
      </c>
      <c r="F142" s="4">
        <v>525</v>
      </c>
      <c r="G142" s="5">
        <v>48</v>
      </c>
      <c r="H142">
        <f>LOOKUP(Data[[#This Row],[Product]],products[[#All],[Product]],products[[#All],[Cost per unit]])</f>
        <v>9.77</v>
      </c>
      <c r="I142" s="37">
        <f>Data[[#This Row],[Cost per Unit]]*Data[[#This Row],[Units]]</f>
        <v>468.96</v>
      </c>
    </row>
    <row r="143" spans="3:9" x14ac:dyDescent="0.3">
      <c r="C143" t="s">
        <v>6</v>
      </c>
      <c r="D143" t="s">
        <v>37</v>
      </c>
      <c r="E143" t="s">
        <v>18</v>
      </c>
      <c r="F143" s="4">
        <v>1505</v>
      </c>
      <c r="G143" s="5">
        <v>102</v>
      </c>
      <c r="H143">
        <f>LOOKUP(Data[[#This Row],[Product]],products[[#All],[Product]],products[[#All],[Cost per unit]])</f>
        <v>10.38</v>
      </c>
      <c r="I143" s="37">
        <f>Data[[#This Row],[Cost per Unit]]*Data[[#This Row],[Units]]</f>
        <v>1058.76</v>
      </c>
    </row>
    <row r="144" spans="3:9" x14ac:dyDescent="0.3">
      <c r="C144" t="s">
        <v>6</v>
      </c>
      <c r="D144" t="s">
        <v>38</v>
      </c>
      <c r="E144" t="s">
        <v>33</v>
      </c>
      <c r="F144" s="4">
        <v>959</v>
      </c>
      <c r="G144" s="5">
        <v>135</v>
      </c>
      <c r="H144">
        <f>LOOKUP(Data[[#This Row],[Product]],products[[#All],[Product]],products[[#All],[Cost per unit]])</f>
        <v>14.49</v>
      </c>
      <c r="I144" s="37">
        <f>Data[[#This Row],[Cost per Unit]]*Data[[#This Row],[Units]]</f>
        <v>1956.15</v>
      </c>
    </row>
    <row r="145" spans="3:9" x14ac:dyDescent="0.3">
      <c r="C145" t="s">
        <v>6</v>
      </c>
      <c r="D145" t="s">
        <v>39</v>
      </c>
      <c r="E145" t="s">
        <v>17</v>
      </c>
      <c r="F145" s="4">
        <v>6048</v>
      </c>
      <c r="G145" s="5">
        <v>27</v>
      </c>
      <c r="H145">
        <f>LOOKUP(Data[[#This Row],[Product]],products[[#All],[Product]],products[[#All],[Cost per unit]])</f>
        <v>10.38</v>
      </c>
      <c r="I145" s="37">
        <f>Data[[#This Row],[Cost per Unit]]*Data[[#This Row],[Units]]</f>
        <v>280.26000000000005</v>
      </c>
    </row>
    <row r="146" spans="3:9" x14ac:dyDescent="0.3">
      <c r="C146" t="s">
        <v>6</v>
      </c>
      <c r="D146" t="s">
        <v>39</v>
      </c>
      <c r="E146" t="s">
        <v>29</v>
      </c>
      <c r="F146" s="4">
        <v>3052</v>
      </c>
      <c r="G146" s="5">
        <v>378</v>
      </c>
      <c r="H146">
        <f>LOOKUP(Data[[#This Row],[Product]],products[[#All],[Product]],products[[#All],[Cost per unit]])</f>
        <v>7.16</v>
      </c>
      <c r="I146" s="37">
        <f>Data[[#This Row],[Cost per Unit]]*Data[[#This Row],[Units]]</f>
        <v>2706.48</v>
      </c>
    </row>
    <row r="147" spans="3:9" x14ac:dyDescent="0.3">
      <c r="C147" t="s">
        <v>6</v>
      </c>
      <c r="D147" t="s">
        <v>38</v>
      </c>
      <c r="E147" t="s">
        <v>21</v>
      </c>
      <c r="F147" s="4">
        <v>7322</v>
      </c>
      <c r="G147" s="5">
        <v>36</v>
      </c>
      <c r="H147">
        <f>LOOKUP(Data[[#This Row],[Product]],products[[#All],[Product]],products[[#All],[Cost per unit]])</f>
        <v>12.37</v>
      </c>
      <c r="I147" s="37">
        <f>Data[[#This Row],[Cost per Unit]]*Data[[#This Row],[Units]]</f>
        <v>445.32</v>
      </c>
    </row>
    <row r="148" spans="3:9" x14ac:dyDescent="0.3">
      <c r="C148" t="s">
        <v>6</v>
      </c>
      <c r="D148" t="s">
        <v>37</v>
      </c>
      <c r="E148" t="s">
        <v>28</v>
      </c>
      <c r="F148" s="4">
        <v>3556</v>
      </c>
      <c r="G148" s="5">
        <v>459</v>
      </c>
      <c r="H148">
        <f>LOOKUP(Data[[#This Row],[Product]],products[[#All],[Product]],products[[#All],[Cost per unit]])</f>
        <v>10.38</v>
      </c>
      <c r="I148" s="37">
        <f>Data[[#This Row],[Cost per Unit]]*Data[[#This Row],[Units]]</f>
        <v>4764.42</v>
      </c>
    </row>
    <row r="149" spans="3:9" x14ac:dyDescent="0.3">
      <c r="C149" t="s">
        <v>6</v>
      </c>
      <c r="D149" t="s">
        <v>34</v>
      </c>
      <c r="E149" t="s">
        <v>30</v>
      </c>
      <c r="F149" s="4">
        <v>3402</v>
      </c>
      <c r="G149" s="5">
        <v>366</v>
      </c>
      <c r="H149">
        <f>LOOKUP(Data[[#This Row],[Product]],products[[#All],[Product]],products[[#All],[Cost per unit]])</f>
        <v>11.7</v>
      </c>
      <c r="I149" s="37">
        <f>Data[[#This Row],[Cost per Unit]]*Data[[#This Row],[Units]]</f>
        <v>4282.2</v>
      </c>
    </row>
    <row r="150" spans="3:9" x14ac:dyDescent="0.3">
      <c r="C150" t="s">
        <v>6</v>
      </c>
      <c r="D150" t="s">
        <v>36</v>
      </c>
      <c r="E150" t="s">
        <v>4</v>
      </c>
      <c r="F150" s="4">
        <v>10073</v>
      </c>
      <c r="G150" s="5">
        <v>120</v>
      </c>
      <c r="H150">
        <f>LOOKUP(Data[[#This Row],[Product]],products[[#All],[Product]],products[[#All],[Cost per unit]])</f>
        <v>9.77</v>
      </c>
      <c r="I150" s="37">
        <f>Data[[#This Row],[Cost per Unit]]*Data[[#This Row],[Units]]</f>
        <v>1172.3999999999999</v>
      </c>
    </row>
    <row r="151" spans="3:9" x14ac:dyDescent="0.3">
      <c r="C151" t="s">
        <v>6</v>
      </c>
      <c r="D151" t="s">
        <v>38</v>
      </c>
      <c r="E151" t="s">
        <v>13</v>
      </c>
      <c r="F151" s="4">
        <v>2317</v>
      </c>
      <c r="G151" s="5">
        <v>123</v>
      </c>
      <c r="H151">
        <f>LOOKUP(Data[[#This Row],[Product]],products[[#All],[Product]],products[[#All],[Cost per unit]])</f>
        <v>14.49</v>
      </c>
      <c r="I151" s="37">
        <f>Data[[#This Row],[Cost per Unit]]*Data[[#This Row],[Units]]</f>
        <v>1782.27</v>
      </c>
    </row>
    <row r="152" spans="3:9" x14ac:dyDescent="0.3">
      <c r="C152" t="s">
        <v>6</v>
      </c>
      <c r="D152" t="s">
        <v>35</v>
      </c>
      <c r="E152" t="s">
        <v>27</v>
      </c>
      <c r="F152" s="4">
        <v>3864</v>
      </c>
      <c r="G152" s="5">
        <v>177</v>
      </c>
      <c r="H152">
        <f>LOOKUP(Data[[#This Row],[Product]],products[[#All],[Product]],products[[#All],[Cost per unit]])</f>
        <v>14.49</v>
      </c>
      <c r="I152" s="37">
        <f>Data[[#This Row],[Cost per Unit]]*Data[[#This Row],[Units]]</f>
        <v>2564.73</v>
      </c>
    </row>
    <row r="153" spans="3:9" x14ac:dyDescent="0.3">
      <c r="C153" t="s">
        <v>6</v>
      </c>
      <c r="D153" t="s">
        <v>37</v>
      </c>
      <c r="E153" t="s">
        <v>30</v>
      </c>
      <c r="F153" s="4">
        <v>560</v>
      </c>
      <c r="G153" s="5">
        <v>81</v>
      </c>
      <c r="H153">
        <f>LOOKUP(Data[[#This Row],[Product]],products[[#All],[Product]],products[[#All],[Cost per unit]])</f>
        <v>11.7</v>
      </c>
      <c r="I153" s="37">
        <f>Data[[#This Row],[Cost per Unit]]*Data[[#This Row],[Units]]</f>
        <v>947.69999999999993</v>
      </c>
    </row>
    <row r="154" spans="3:9" x14ac:dyDescent="0.3">
      <c r="C154" t="s">
        <v>6</v>
      </c>
      <c r="D154" t="s">
        <v>39</v>
      </c>
      <c r="E154" t="s">
        <v>30</v>
      </c>
      <c r="F154" s="4">
        <v>1638</v>
      </c>
      <c r="G154" s="5">
        <v>63</v>
      </c>
      <c r="H154">
        <f>LOOKUP(Data[[#This Row],[Product]],products[[#All],[Product]],products[[#All],[Cost per unit]])</f>
        <v>11.7</v>
      </c>
      <c r="I154" s="37">
        <f>Data[[#This Row],[Cost per Unit]]*Data[[#This Row],[Units]]</f>
        <v>737.09999999999991</v>
      </c>
    </row>
    <row r="155" spans="3:9" x14ac:dyDescent="0.3">
      <c r="C155" t="s">
        <v>6</v>
      </c>
      <c r="D155" t="s">
        <v>34</v>
      </c>
      <c r="E155" t="s">
        <v>16</v>
      </c>
      <c r="F155" s="4">
        <v>2219</v>
      </c>
      <c r="G155" s="5">
        <v>75</v>
      </c>
      <c r="H155">
        <f>LOOKUP(Data[[#This Row],[Product]],products[[#All],[Product]],products[[#All],[Cost per unit]])</f>
        <v>14.49</v>
      </c>
      <c r="I155" s="37">
        <f>Data[[#This Row],[Cost per Unit]]*Data[[#This Row],[Units]]</f>
        <v>1086.75</v>
      </c>
    </row>
    <row r="156" spans="3:9" x14ac:dyDescent="0.3">
      <c r="C156" t="s">
        <v>6</v>
      </c>
      <c r="D156" t="s">
        <v>36</v>
      </c>
      <c r="E156" t="s">
        <v>13</v>
      </c>
      <c r="F156" s="4">
        <v>4319</v>
      </c>
      <c r="G156" s="5">
        <v>30</v>
      </c>
      <c r="H156">
        <f>LOOKUP(Data[[#This Row],[Product]],products[[#All],[Product]],products[[#All],[Cost per unit]])</f>
        <v>14.49</v>
      </c>
      <c r="I156" s="37">
        <f>Data[[#This Row],[Cost per Unit]]*Data[[#This Row],[Units]]</f>
        <v>434.7</v>
      </c>
    </row>
    <row r="157" spans="3:9" x14ac:dyDescent="0.3">
      <c r="C157" t="s">
        <v>6</v>
      </c>
      <c r="D157" t="s">
        <v>35</v>
      </c>
      <c r="E157" t="s">
        <v>4</v>
      </c>
      <c r="F157" s="4">
        <v>1302</v>
      </c>
      <c r="G157" s="5">
        <v>402</v>
      </c>
      <c r="H157">
        <f>LOOKUP(Data[[#This Row],[Product]],products[[#All],[Product]],products[[#All],[Cost per unit]])</f>
        <v>9.77</v>
      </c>
      <c r="I157" s="37">
        <f>Data[[#This Row],[Cost per Unit]]*Data[[#This Row],[Units]]</f>
        <v>3927.54</v>
      </c>
    </row>
    <row r="158" spans="3:9" x14ac:dyDescent="0.3">
      <c r="C158" t="s">
        <v>6</v>
      </c>
      <c r="D158" t="s">
        <v>34</v>
      </c>
      <c r="E158" t="s">
        <v>17</v>
      </c>
      <c r="F158" s="4">
        <v>3759</v>
      </c>
      <c r="G158" s="5">
        <v>150</v>
      </c>
      <c r="H158">
        <f>LOOKUP(Data[[#This Row],[Product]],products[[#All],[Product]],products[[#All],[Cost per unit]])</f>
        <v>10.38</v>
      </c>
      <c r="I158" s="37">
        <f>Data[[#This Row],[Cost per Unit]]*Data[[#This Row],[Units]]</f>
        <v>1557.0000000000002</v>
      </c>
    </row>
    <row r="159" spans="3:9" x14ac:dyDescent="0.3">
      <c r="C159" t="s">
        <v>6</v>
      </c>
      <c r="D159" t="s">
        <v>34</v>
      </c>
      <c r="E159" t="s">
        <v>32</v>
      </c>
      <c r="F159" s="4">
        <v>6734</v>
      </c>
      <c r="G159" s="5">
        <v>123</v>
      </c>
      <c r="H159">
        <f>LOOKUP(Data[[#This Row],[Product]],products[[#All],[Product]],products[[#All],[Cost per unit]])</f>
        <v>10.38</v>
      </c>
      <c r="I159" s="37">
        <f>Data[[#This Row],[Cost per Unit]]*Data[[#This Row],[Units]]</f>
        <v>1276.74</v>
      </c>
    </row>
    <row r="160" spans="3:9" x14ac:dyDescent="0.3">
      <c r="C160" t="s">
        <v>6</v>
      </c>
      <c r="D160" t="s">
        <v>35</v>
      </c>
      <c r="E160" t="s">
        <v>20</v>
      </c>
      <c r="F160" s="4">
        <v>1071</v>
      </c>
      <c r="G160" s="5">
        <v>270</v>
      </c>
      <c r="H160">
        <f>LOOKUP(Data[[#This Row],[Product]],products[[#All],[Product]],products[[#All],[Cost per unit]])</f>
        <v>14.49</v>
      </c>
      <c r="I160" s="37">
        <f>Data[[#This Row],[Cost per Unit]]*Data[[#This Row],[Units]]</f>
        <v>3912.3</v>
      </c>
    </row>
    <row r="161" spans="3:9" x14ac:dyDescent="0.3">
      <c r="C161" t="s">
        <v>6</v>
      </c>
      <c r="D161" t="s">
        <v>37</v>
      </c>
      <c r="E161" t="s">
        <v>26</v>
      </c>
      <c r="F161" s="4">
        <v>6818</v>
      </c>
      <c r="G161" s="5">
        <v>6</v>
      </c>
      <c r="H161">
        <f>LOOKUP(Data[[#This Row],[Product]],products[[#All],[Product]],products[[#All],[Cost per unit]])</f>
        <v>9.77</v>
      </c>
      <c r="I161" s="37">
        <f>Data[[#This Row],[Cost per Unit]]*Data[[#This Row],[Units]]</f>
        <v>58.62</v>
      </c>
    </row>
    <row r="162" spans="3:9" x14ac:dyDescent="0.3">
      <c r="C162" t="s">
        <v>6</v>
      </c>
      <c r="D162" t="s">
        <v>39</v>
      </c>
      <c r="E162" t="s">
        <v>24</v>
      </c>
      <c r="F162" s="4">
        <v>2989</v>
      </c>
      <c r="G162" s="5">
        <v>3</v>
      </c>
      <c r="H162">
        <f>LOOKUP(Data[[#This Row],[Product]],products[[#All],[Product]],products[[#All],[Cost per unit]])</f>
        <v>11.7</v>
      </c>
      <c r="I162" s="37">
        <f>Data[[#This Row],[Cost per Unit]]*Data[[#This Row],[Units]]</f>
        <v>35.099999999999994</v>
      </c>
    </row>
    <row r="163" spans="3:9" x14ac:dyDescent="0.3">
      <c r="C163" t="s">
        <v>6</v>
      </c>
      <c r="D163" t="s">
        <v>35</v>
      </c>
      <c r="E163" t="s">
        <v>30</v>
      </c>
      <c r="F163" s="4">
        <v>4781</v>
      </c>
      <c r="G163" s="5">
        <v>123</v>
      </c>
      <c r="H163">
        <f>LOOKUP(Data[[#This Row],[Product]],products[[#All],[Product]],products[[#All],[Cost per unit]])</f>
        <v>11.7</v>
      </c>
      <c r="I163" s="37">
        <f>Data[[#This Row],[Cost per Unit]]*Data[[#This Row],[Units]]</f>
        <v>1439.1</v>
      </c>
    </row>
    <row r="164" spans="3:9" x14ac:dyDescent="0.3">
      <c r="C164" t="s">
        <v>6</v>
      </c>
      <c r="D164" t="s">
        <v>36</v>
      </c>
      <c r="E164" t="s">
        <v>29</v>
      </c>
      <c r="F164" s="4">
        <v>1400</v>
      </c>
      <c r="G164" s="5">
        <v>135</v>
      </c>
      <c r="H164">
        <f>LOOKUP(Data[[#This Row],[Product]],products[[#All],[Product]],products[[#All],[Cost per unit]])</f>
        <v>7.16</v>
      </c>
      <c r="I164" s="37">
        <f>Data[[#This Row],[Cost per Unit]]*Data[[#This Row],[Units]]</f>
        <v>966.6</v>
      </c>
    </row>
    <row r="165" spans="3:9" x14ac:dyDescent="0.3">
      <c r="C165" t="s">
        <v>5</v>
      </c>
      <c r="D165" t="s">
        <v>37</v>
      </c>
      <c r="E165" t="s">
        <v>14</v>
      </c>
      <c r="F165" s="4">
        <v>4991</v>
      </c>
      <c r="G165" s="5">
        <v>12</v>
      </c>
      <c r="H165">
        <f>LOOKUP(Data[[#This Row],[Product]],products[[#All],[Product]],products[[#All],[Cost per unit]])</f>
        <v>11.7</v>
      </c>
      <c r="I165" s="37">
        <f>Data[[#This Row],[Cost per Unit]]*Data[[#This Row],[Units]]</f>
        <v>140.39999999999998</v>
      </c>
    </row>
    <row r="166" spans="3:9" x14ac:dyDescent="0.3">
      <c r="C166" t="s">
        <v>5</v>
      </c>
      <c r="D166" t="s">
        <v>34</v>
      </c>
      <c r="E166" t="s">
        <v>20</v>
      </c>
      <c r="F166" s="4">
        <v>15610</v>
      </c>
      <c r="G166" s="5">
        <v>339</v>
      </c>
      <c r="H166">
        <f>LOOKUP(Data[[#This Row],[Product]],products[[#All],[Product]],products[[#All],[Cost per unit]])</f>
        <v>14.49</v>
      </c>
      <c r="I166" s="37">
        <f>Data[[#This Row],[Cost per Unit]]*Data[[#This Row],[Units]]</f>
        <v>4912.1099999999997</v>
      </c>
    </row>
    <row r="167" spans="3:9" x14ac:dyDescent="0.3">
      <c r="C167" t="s">
        <v>5</v>
      </c>
      <c r="D167" t="s">
        <v>36</v>
      </c>
      <c r="E167" t="s">
        <v>23</v>
      </c>
      <c r="F167" s="4">
        <v>6314</v>
      </c>
      <c r="G167" s="5">
        <v>15</v>
      </c>
      <c r="H167">
        <f>LOOKUP(Data[[#This Row],[Product]],products[[#All],[Product]],products[[#All],[Cost per unit]])</f>
        <v>10.38</v>
      </c>
      <c r="I167" s="37">
        <f>Data[[#This Row],[Cost per Unit]]*Data[[#This Row],[Units]]</f>
        <v>155.70000000000002</v>
      </c>
    </row>
    <row r="168" spans="3:9" x14ac:dyDescent="0.3">
      <c r="C168" t="s">
        <v>5</v>
      </c>
      <c r="D168" t="s">
        <v>34</v>
      </c>
      <c r="E168" t="s">
        <v>27</v>
      </c>
      <c r="F168" s="4">
        <v>6986</v>
      </c>
      <c r="G168" s="5">
        <v>21</v>
      </c>
      <c r="H168">
        <f>LOOKUP(Data[[#This Row],[Product]],products[[#All],[Product]],products[[#All],[Cost per unit]])</f>
        <v>14.49</v>
      </c>
      <c r="I168" s="37">
        <f>Data[[#This Row],[Cost per Unit]]*Data[[#This Row],[Units]]</f>
        <v>304.29000000000002</v>
      </c>
    </row>
    <row r="169" spans="3:9" x14ac:dyDescent="0.3">
      <c r="C169" t="s">
        <v>5</v>
      </c>
      <c r="D169" t="s">
        <v>38</v>
      </c>
      <c r="E169" t="s">
        <v>32</v>
      </c>
      <c r="F169" s="4">
        <v>5075</v>
      </c>
      <c r="G169" s="5">
        <v>21</v>
      </c>
      <c r="H169">
        <f>LOOKUP(Data[[#This Row],[Product]],products[[#All],[Product]],products[[#All],[Cost per unit]])</f>
        <v>10.38</v>
      </c>
      <c r="I169" s="37">
        <f>Data[[#This Row],[Cost per Unit]]*Data[[#This Row],[Units]]</f>
        <v>217.98000000000002</v>
      </c>
    </row>
    <row r="170" spans="3:9" x14ac:dyDescent="0.3">
      <c r="C170" t="s">
        <v>5</v>
      </c>
      <c r="D170" t="s">
        <v>36</v>
      </c>
      <c r="E170" t="s">
        <v>16</v>
      </c>
      <c r="F170" s="4">
        <v>16184</v>
      </c>
      <c r="G170" s="5">
        <v>39</v>
      </c>
      <c r="H170">
        <f>LOOKUP(Data[[#This Row],[Product]],products[[#All],[Product]],products[[#All],[Cost per unit]])</f>
        <v>14.49</v>
      </c>
      <c r="I170" s="37">
        <f>Data[[#This Row],[Cost per Unit]]*Data[[#This Row],[Units]]</f>
        <v>565.11</v>
      </c>
    </row>
    <row r="171" spans="3:9" x14ac:dyDescent="0.3">
      <c r="C171" t="s">
        <v>5</v>
      </c>
      <c r="D171" t="s">
        <v>37</v>
      </c>
      <c r="E171" t="s">
        <v>31</v>
      </c>
      <c r="F171" s="4">
        <v>182</v>
      </c>
      <c r="G171" s="5">
        <v>48</v>
      </c>
      <c r="H171">
        <f>LOOKUP(Data[[#This Row],[Product]],products[[#All],[Product]],products[[#All],[Cost per unit]])</f>
        <v>5.79</v>
      </c>
      <c r="I171" s="37">
        <f>Data[[#This Row],[Cost per Unit]]*Data[[#This Row],[Units]]</f>
        <v>277.92</v>
      </c>
    </row>
    <row r="172" spans="3:9" x14ac:dyDescent="0.3">
      <c r="C172" t="s">
        <v>5</v>
      </c>
      <c r="D172" t="s">
        <v>35</v>
      </c>
      <c r="E172" t="s">
        <v>18</v>
      </c>
      <c r="F172" s="4">
        <v>2415</v>
      </c>
      <c r="G172" s="5">
        <v>15</v>
      </c>
      <c r="H172">
        <f>LOOKUP(Data[[#This Row],[Product]],products[[#All],[Product]],products[[#All],[Cost per unit]])</f>
        <v>10.38</v>
      </c>
      <c r="I172" s="37">
        <f>Data[[#This Row],[Cost per Unit]]*Data[[#This Row],[Units]]</f>
        <v>155.70000000000002</v>
      </c>
    </row>
    <row r="173" spans="3:9" x14ac:dyDescent="0.3">
      <c r="C173" t="s">
        <v>5</v>
      </c>
      <c r="D173" t="s">
        <v>34</v>
      </c>
      <c r="E173" t="s">
        <v>19</v>
      </c>
      <c r="F173" s="4">
        <v>861</v>
      </c>
      <c r="G173" s="5">
        <v>195</v>
      </c>
      <c r="H173">
        <f>LOOKUP(Data[[#This Row],[Product]],products[[#All],[Product]],products[[#All],[Cost per unit]])</f>
        <v>11.7</v>
      </c>
      <c r="I173" s="37">
        <f>Data[[#This Row],[Cost per Unit]]*Data[[#This Row],[Units]]</f>
        <v>2281.5</v>
      </c>
    </row>
    <row r="174" spans="3:9" x14ac:dyDescent="0.3">
      <c r="C174" t="s">
        <v>5</v>
      </c>
      <c r="D174" t="s">
        <v>34</v>
      </c>
      <c r="E174" t="s">
        <v>29</v>
      </c>
      <c r="F174" s="4">
        <v>2891</v>
      </c>
      <c r="G174" s="5">
        <v>102</v>
      </c>
      <c r="H174">
        <f>LOOKUP(Data[[#This Row],[Product]],products[[#All],[Product]],products[[#All],[Cost per unit]])</f>
        <v>7.16</v>
      </c>
      <c r="I174" s="37">
        <f>Data[[#This Row],[Cost per Unit]]*Data[[#This Row],[Units]]</f>
        <v>730.32</v>
      </c>
    </row>
    <row r="175" spans="3:9" x14ac:dyDescent="0.3">
      <c r="C175" t="s">
        <v>5</v>
      </c>
      <c r="D175" t="s">
        <v>35</v>
      </c>
      <c r="E175" t="s">
        <v>15</v>
      </c>
      <c r="F175" s="4">
        <v>13391</v>
      </c>
      <c r="G175" s="5">
        <v>201</v>
      </c>
      <c r="H175">
        <f>LOOKUP(Data[[#This Row],[Product]],products[[#All],[Product]],products[[#All],[Cost per unit]])</f>
        <v>14.49</v>
      </c>
      <c r="I175" s="37">
        <f>Data[[#This Row],[Cost per Unit]]*Data[[#This Row],[Units]]</f>
        <v>2912.4900000000002</v>
      </c>
    </row>
    <row r="176" spans="3:9" x14ac:dyDescent="0.3">
      <c r="C176" t="s">
        <v>5</v>
      </c>
      <c r="D176" t="s">
        <v>38</v>
      </c>
      <c r="E176" t="s">
        <v>13</v>
      </c>
      <c r="F176" s="4">
        <v>7189</v>
      </c>
      <c r="G176" s="5">
        <v>54</v>
      </c>
      <c r="H176">
        <f>LOOKUP(Data[[#This Row],[Product]],products[[#All],[Product]],products[[#All],[Cost per unit]])</f>
        <v>14.49</v>
      </c>
      <c r="I176" s="37">
        <f>Data[[#This Row],[Cost per Unit]]*Data[[#This Row],[Units]]</f>
        <v>782.46</v>
      </c>
    </row>
    <row r="177" spans="3:9" x14ac:dyDescent="0.3">
      <c r="C177" t="s">
        <v>5</v>
      </c>
      <c r="D177" t="s">
        <v>35</v>
      </c>
      <c r="E177" t="s">
        <v>4</v>
      </c>
      <c r="F177" s="4">
        <v>2744</v>
      </c>
      <c r="G177" s="5">
        <v>9</v>
      </c>
      <c r="H177">
        <f>LOOKUP(Data[[#This Row],[Product]],products[[#All],[Product]],products[[#All],[Cost per unit]])</f>
        <v>9.77</v>
      </c>
      <c r="I177" s="37">
        <f>Data[[#This Row],[Cost per Unit]]*Data[[#This Row],[Units]]</f>
        <v>87.929999999999993</v>
      </c>
    </row>
    <row r="178" spans="3:9" x14ac:dyDescent="0.3">
      <c r="C178" t="s">
        <v>5</v>
      </c>
      <c r="D178" t="s">
        <v>39</v>
      </c>
      <c r="E178" t="s">
        <v>26</v>
      </c>
      <c r="F178" s="4">
        <v>5236</v>
      </c>
      <c r="G178" s="5">
        <v>51</v>
      </c>
      <c r="H178">
        <f>LOOKUP(Data[[#This Row],[Product]],products[[#All],[Product]],products[[#All],[Cost per unit]])</f>
        <v>9.77</v>
      </c>
      <c r="I178" s="37">
        <f>Data[[#This Row],[Cost per Unit]]*Data[[#This Row],[Units]]</f>
        <v>498.27</v>
      </c>
    </row>
    <row r="179" spans="3:9" x14ac:dyDescent="0.3">
      <c r="C179" t="s">
        <v>5</v>
      </c>
      <c r="D179" t="s">
        <v>36</v>
      </c>
      <c r="E179" t="s">
        <v>17</v>
      </c>
      <c r="F179" s="4">
        <v>3339</v>
      </c>
      <c r="G179" s="5">
        <v>348</v>
      </c>
      <c r="H179">
        <f>LOOKUP(Data[[#This Row],[Product]],products[[#All],[Product]],products[[#All],[Cost per unit]])</f>
        <v>10.38</v>
      </c>
      <c r="I179" s="37">
        <f>Data[[#This Row],[Cost per Unit]]*Data[[#This Row],[Units]]</f>
        <v>3612.2400000000002</v>
      </c>
    </row>
    <row r="180" spans="3:9" x14ac:dyDescent="0.3">
      <c r="C180" t="s">
        <v>5</v>
      </c>
      <c r="D180" t="s">
        <v>37</v>
      </c>
      <c r="E180" t="s">
        <v>22</v>
      </c>
      <c r="F180" s="4">
        <v>518</v>
      </c>
      <c r="G180" s="5">
        <v>75</v>
      </c>
      <c r="H180">
        <f>LOOKUP(Data[[#This Row],[Product]],products[[#All],[Product]],products[[#All],[Cost per unit]])</f>
        <v>9.77</v>
      </c>
      <c r="I180" s="37">
        <f>Data[[#This Row],[Cost per Unit]]*Data[[#This Row],[Units]]</f>
        <v>732.75</v>
      </c>
    </row>
    <row r="181" spans="3:9" x14ac:dyDescent="0.3">
      <c r="C181" t="s">
        <v>5</v>
      </c>
      <c r="D181" t="s">
        <v>35</v>
      </c>
      <c r="E181" t="s">
        <v>29</v>
      </c>
      <c r="F181" s="4">
        <v>4480</v>
      </c>
      <c r="G181" s="5">
        <v>357</v>
      </c>
      <c r="H181">
        <f>LOOKUP(Data[[#This Row],[Product]],products[[#All],[Product]],products[[#All],[Cost per unit]])</f>
        <v>7.16</v>
      </c>
      <c r="I181" s="37">
        <f>Data[[#This Row],[Cost per Unit]]*Data[[#This Row],[Units]]</f>
        <v>2556.12</v>
      </c>
    </row>
    <row r="182" spans="3:9" x14ac:dyDescent="0.3">
      <c r="C182" t="s">
        <v>5</v>
      </c>
      <c r="D182" t="s">
        <v>34</v>
      </c>
      <c r="E182" t="s">
        <v>15</v>
      </c>
      <c r="F182" s="4">
        <v>7280</v>
      </c>
      <c r="G182" s="5">
        <v>201</v>
      </c>
      <c r="H182">
        <f>LOOKUP(Data[[#This Row],[Product]],products[[#All],[Product]],products[[#All],[Cost per unit]])</f>
        <v>14.49</v>
      </c>
      <c r="I182" s="37">
        <f>Data[[#This Row],[Cost per Unit]]*Data[[#This Row],[Units]]</f>
        <v>2912.4900000000002</v>
      </c>
    </row>
    <row r="183" spans="3:9" x14ac:dyDescent="0.3">
      <c r="C183" t="s">
        <v>5</v>
      </c>
      <c r="D183" t="s">
        <v>34</v>
      </c>
      <c r="E183" t="s">
        <v>33</v>
      </c>
      <c r="F183" s="4">
        <v>1652</v>
      </c>
      <c r="G183" s="5">
        <v>93</v>
      </c>
      <c r="H183">
        <f>LOOKUP(Data[[#This Row],[Product]],products[[#All],[Product]],products[[#All],[Cost per unit]])</f>
        <v>14.49</v>
      </c>
      <c r="I183" s="37">
        <f>Data[[#This Row],[Cost per Unit]]*Data[[#This Row],[Units]]</f>
        <v>1347.57</v>
      </c>
    </row>
    <row r="184" spans="3:9" x14ac:dyDescent="0.3">
      <c r="C184" t="s">
        <v>5</v>
      </c>
      <c r="D184" t="s">
        <v>36</v>
      </c>
      <c r="E184" t="s">
        <v>13</v>
      </c>
      <c r="F184" s="4">
        <v>6146</v>
      </c>
      <c r="G184" s="5">
        <v>63</v>
      </c>
      <c r="H184">
        <f>LOOKUP(Data[[#This Row],[Product]],products[[#All],[Product]],products[[#All],[Cost per unit]])</f>
        <v>14.49</v>
      </c>
      <c r="I184" s="37">
        <f>Data[[#This Row],[Cost per Unit]]*Data[[#This Row],[Units]]</f>
        <v>912.87</v>
      </c>
    </row>
    <row r="185" spans="3:9" x14ac:dyDescent="0.3">
      <c r="C185" t="s">
        <v>5</v>
      </c>
      <c r="D185" t="s">
        <v>36</v>
      </c>
      <c r="E185" t="s">
        <v>30</v>
      </c>
      <c r="F185" s="4">
        <v>1526</v>
      </c>
      <c r="G185" s="5">
        <v>105</v>
      </c>
      <c r="H185">
        <f>LOOKUP(Data[[#This Row],[Product]],products[[#All],[Product]],products[[#All],[Cost per unit]])</f>
        <v>11.7</v>
      </c>
      <c r="I185" s="37">
        <f>Data[[#This Row],[Cost per Unit]]*Data[[#This Row],[Units]]</f>
        <v>1228.5</v>
      </c>
    </row>
    <row r="186" spans="3:9" x14ac:dyDescent="0.3">
      <c r="C186" t="s">
        <v>5</v>
      </c>
      <c r="D186" t="s">
        <v>39</v>
      </c>
      <c r="E186" t="s">
        <v>24</v>
      </c>
      <c r="F186" s="4">
        <v>4018</v>
      </c>
      <c r="G186" s="5">
        <v>171</v>
      </c>
      <c r="H186">
        <f>LOOKUP(Data[[#This Row],[Product]],products[[#All],[Product]],products[[#All],[Cost per unit]])</f>
        <v>11.7</v>
      </c>
      <c r="I186" s="37">
        <f>Data[[#This Row],[Cost per Unit]]*Data[[#This Row],[Units]]</f>
        <v>2000.6999999999998</v>
      </c>
    </row>
    <row r="187" spans="3:9" x14ac:dyDescent="0.3">
      <c r="C187" t="s">
        <v>5</v>
      </c>
      <c r="D187" t="s">
        <v>39</v>
      </c>
      <c r="E187" t="s">
        <v>22</v>
      </c>
      <c r="F187" s="4">
        <v>6909</v>
      </c>
      <c r="G187" s="5">
        <v>81</v>
      </c>
      <c r="H187">
        <f>LOOKUP(Data[[#This Row],[Product]],products[[#All],[Product]],products[[#All],[Cost per unit]])</f>
        <v>9.77</v>
      </c>
      <c r="I187" s="37">
        <f>Data[[#This Row],[Cost per Unit]]*Data[[#This Row],[Units]]</f>
        <v>791.37</v>
      </c>
    </row>
    <row r="188" spans="3:9" x14ac:dyDescent="0.3">
      <c r="C188" t="s">
        <v>5</v>
      </c>
      <c r="D188" t="s">
        <v>39</v>
      </c>
      <c r="E188" t="s">
        <v>18</v>
      </c>
      <c r="F188" s="4">
        <v>385</v>
      </c>
      <c r="G188" s="5">
        <v>249</v>
      </c>
      <c r="H188">
        <f>LOOKUP(Data[[#This Row],[Product]],products[[#All],[Product]],products[[#All],[Cost per unit]])</f>
        <v>10.38</v>
      </c>
      <c r="I188" s="37">
        <f>Data[[#This Row],[Cost per Unit]]*Data[[#This Row],[Units]]</f>
        <v>2584.6200000000003</v>
      </c>
    </row>
    <row r="189" spans="3:9" x14ac:dyDescent="0.3">
      <c r="C189" t="s">
        <v>5</v>
      </c>
      <c r="D189" t="s">
        <v>37</v>
      </c>
      <c r="E189" t="s">
        <v>25</v>
      </c>
      <c r="F189" s="4">
        <v>8813</v>
      </c>
      <c r="G189" s="5">
        <v>21</v>
      </c>
      <c r="H189">
        <f>LOOKUP(Data[[#This Row],[Product]],products[[#All],[Product]],products[[#All],[Cost per unit]])</f>
        <v>12.37</v>
      </c>
      <c r="I189" s="37">
        <f>Data[[#This Row],[Cost per Unit]]*Data[[#This Row],[Units]]</f>
        <v>259.77</v>
      </c>
    </row>
    <row r="190" spans="3:9" x14ac:dyDescent="0.3">
      <c r="C190" t="s">
        <v>5</v>
      </c>
      <c r="D190" t="s">
        <v>36</v>
      </c>
      <c r="E190" t="s">
        <v>18</v>
      </c>
      <c r="F190" s="4">
        <v>6111</v>
      </c>
      <c r="G190" s="5">
        <v>3</v>
      </c>
      <c r="H190">
        <f>LOOKUP(Data[[#This Row],[Product]],products[[#All],[Product]],products[[#All],[Cost per unit]])</f>
        <v>10.38</v>
      </c>
      <c r="I190" s="37">
        <f>Data[[#This Row],[Cost per Unit]]*Data[[#This Row],[Units]]</f>
        <v>31.14</v>
      </c>
    </row>
    <row r="191" spans="3:9" x14ac:dyDescent="0.3">
      <c r="C191" t="s">
        <v>5</v>
      </c>
      <c r="D191" t="s">
        <v>38</v>
      </c>
      <c r="E191" t="s">
        <v>19</v>
      </c>
      <c r="F191" s="4">
        <v>5474</v>
      </c>
      <c r="G191" s="5">
        <v>168</v>
      </c>
      <c r="H191">
        <f>LOOKUP(Data[[#This Row],[Product]],products[[#All],[Product]],products[[#All],[Cost per unit]])</f>
        <v>11.7</v>
      </c>
      <c r="I191" s="37">
        <f>Data[[#This Row],[Cost per Unit]]*Data[[#This Row],[Units]]</f>
        <v>1965.6</v>
      </c>
    </row>
    <row r="192" spans="3:9" x14ac:dyDescent="0.3">
      <c r="C192" t="s">
        <v>5</v>
      </c>
      <c r="D192" t="s">
        <v>34</v>
      </c>
      <c r="E192" t="s">
        <v>22</v>
      </c>
      <c r="F192" s="4">
        <v>6279</v>
      </c>
      <c r="G192" s="5">
        <v>237</v>
      </c>
      <c r="H192">
        <f>LOOKUP(Data[[#This Row],[Product]],products[[#All],[Product]],products[[#All],[Cost per unit]])</f>
        <v>9.77</v>
      </c>
      <c r="I192" s="37">
        <f>Data[[#This Row],[Cost per Unit]]*Data[[#This Row],[Units]]</f>
        <v>2315.4899999999998</v>
      </c>
    </row>
    <row r="193" spans="3:9" x14ac:dyDescent="0.3">
      <c r="C193" t="s">
        <v>5</v>
      </c>
      <c r="D193" t="s">
        <v>35</v>
      </c>
      <c r="E193" t="s">
        <v>22</v>
      </c>
      <c r="F193" s="4">
        <v>490</v>
      </c>
      <c r="G193" s="5">
        <v>84</v>
      </c>
      <c r="H193">
        <f>LOOKUP(Data[[#This Row],[Product]],products[[#All],[Product]],products[[#All],[Cost per unit]])</f>
        <v>9.77</v>
      </c>
      <c r="I193" s="37">
        <f>Data[[#This Row],[Cost per Unit]]*Data[[#This Row],[Units]]</f>
        <v>820.68</v>
      </c>
    </row>
    <row r="194" spans="3:9" x14ac:dyDescent="0.3">
      <c r="C194" t="s">
        <v>5</v>
      </c>
      <c r="D194" t="s">
        <v>35</v>
      </c>
      <c r="E194" t="s">
        <v>31</v>
      </c>
      <c r="F194" s="4">
        <v>4753</v>
      </c>
      <c r="G194" s="5">
        <v>246</v>
      </c>
      <c r="H194">
        <f>LOOKUP(Data[[#This Row],[Product]],products[[#All],[Product]],products[[#All],[Cost per unit]])</f>
        <v>5.79</v>
      </c>
      <c r="I194" s="37">
        <f>Data[[#This Row],[Cost per Unit]]*Data[[#This Row],[Units]]</f>
        <v>1424.34</v>
      </c>
    </row>
    <row r="195" spans="3:9" x14ac:dyDescent="0.3">
      <c r="C195" t="s">
        <v>5</v>
      </c>
      <c r="D195" t="s">
        <v>38</v>
      </c>
      <c r="E195" t="s">
        <v>25</v>
      </c>
      <c r="F195" s="4">
        <v>7483</v>
      </c>
      <c r="G195" s="5">
        <v>45</v>
      </c>
      <c r="H195">
        <f>LOOKUP(Data[[#This Row],[Product]],products[[#All],[Product]],products[[#All],[Cost per unit]])</f>
        <v>12.37</v>
      </c>
      <c r="I195" s="37">
        <f>Data[[#This Row],[Cost per Unit]]*Data[[#This Row],[Units]]</f>
        <v>556.65</v>
      </c>
    </row>
    <row r="196" spans="3:9" x14ac:dyDescent="0.3">
      <c r="C196" t="s">
        <v>3</v>
      </c>
      <c r="D196" t="s">
        <v>37</v>
      </c>
      <c r="E196" t="s">
        <v>17</v>
      </c>
      <c r="F196" s="4">
        <v>3983</v>
      </c>
      <c r="G196" s="5">
        <v>144</v>
      </c>
      <c r="H196">
        <f>LOOKUP(Data[[#This Row],[Product]],products[[#All],[Product]],products[[#All],[Cost per unit]])</f>
        <v>10.38</v>
      </c>
      <c r="I196" s="37">
        <f>Data[[#This Row],[Cost per Unit]]*Data[[#This Row],[Units]]</f>
        <v>1494.72</v>
      </c>
    </row>
    <row r="197" spans="3:9" x14ac:dyDescent="0.3">
      <c r="C197" t="s">
        <v>3</v>
      </c>
      <c r="D197" t="s">
        <v>35</v>
      </c>
      <c r="E197" t="s">
        <v>25</v>
      </c>
      <c r="F197" s="4">
        <v>2464</v>
      </c>
      <c r="G197" s="5">
        <v>234</v>
      </c>
      <c r="H197">
        <f>LOOKUP(Data[[#This Row],[Product]],products[[#All],[Product]],products[[#All],[Cost per unit]])</f>
        <v>12.37</v>
      </c>
      <c r="I197" s="37">
        <f>Data[[#This Row],[Cost per Unit]]*Data[[#This Row],[Units]]</f>
        <v>2894.58</v>
      </c>
    </row>
    <row r="198" spans="3:9" x14ac:dyDescent="0.3">
      <c r="C198" t="s">
        <v>3</v>
      </c>
      <c r="D198" t="s">
        <v>35</v>
      </c>
      <c r="E198" t="s">
        <v>29</v>
      </c>
      <c r="F198" s="4">
        <v>2114</v>
      </c>
      <c r="G198" s="5">
        <v>66</v>
      </c>
      <c r="H198">
        <f>LOOKUP(Data[[#This Row],[Product]],products[[#All],[Product]],products[[#All],[Cost per unit]])</f>
        <v>7.16</v>
      </c>
      <c r="I198" s="37">
        <f>Data[[#This Row],[Cost per Unit]]*Data[[#This Row],[Units]]</f>
        <v>472.56</v>
      </c>
    </row>
    <row r="199" spans="3:9" x14ac:dyDescent="0.3">
      <c r="C199" t="s">
        <v>3</v>
      </c>
      <c r="D199" t="s">
        <v>39</v>
      </c>
      <c r="E199" t="s">
        <v>16</v>
      </c>
      <c r="F199" s="4">
        <v>21</v>
      </c>
      <c r="G199" s="5">
        <v>168</v>
      </c>
      <c r="H199">
        <f>LOOKUP(Data[[#This Row],[Product]],products[[#All],[Product]],products[[#All],[Cost per unit]])</f>
        <v>14.49</v>
      </c>
      <c r="I199" s="37">
        <f>Data[[#This Row],[Cost per Unit]]*Data[[#This Row],[Units]]</f>
        <v>2434.3200000000002</v>
      </c>
    </row>
    <row r="200" spans="3:9" x14ac:dyDescent="0.3">
      <c r="C200" t="s">
        <v>3</v>
      </c>
      <c r="D200" t="s">
        <v>35</v>
      </c>
      <c r="E200" t="s">
        <v>14</v>
      </c>
      <c r="F200" s="4">
        <v>2415</v>
      </c>
      <c r="G200" s="5">
        <v>255</v>
      </c>
      <c r="H200">
        <f>LOOKUP(Data[[#This Row],[Product]],products[[#All],[Product]],products[[#All],[Cost per unit]])</f>
        <v>11.7</v>
      </c>
      <c r="I200" s="37">
        <f>Data[[#This Row],[Cost per Unit]]*Data[[#This Row],[Units]]</f>
        <v>2983.5</v>
      </c>
    </row>
    <row r="201" spans="3:9" x14ac:dyDescent="0.3">
      <c r="C201" t="s">
        <v>3</v>
      </c>
      <c r="D201" t="s">
        <v>36</v>
      </c>
      <c r="E201" t="s">
        <v>16</v>
      </c>
      <c r="F201" s="4">
        <v>9198</v>
      </c>
      <c r="G201" s="5">
        <v>36</v>
      </c>
      <c r="H201">
        <f>LOOKUP(Data[[#This Row],[Product]],products[[#All],[Product]],products[[#All],[Cost per unit]])</f>
        <v>14.49</v>
      </c>
      <c r="I201" s="37">
        <f>Data[[#This Row],[Cost per Unit]]*Data[[#This Row],[Units]]</f>
        <v>521.64</v>
      </c>
    </row>
    <row r="202" spans="3:9" x14ac:dyDescent="0.3">
      <c r="C202" t="s">
        <v>3</v>
      </c>
      <c r="D202" t="s">
        <v>34</v>
      </c>
      <c r="E202" t="s">
        <v>32</v>
      </c>
      <c r="F202" s="4">
        <v>7777</v>
      </c>
      <c r="G202" s="5">
        <v>504</v>
      </c>
      <c r="H202">
        <f>LOOKUP(Data[[#This Row],[Product]],products[[#All],[Product]],products[[#All],[Cost per unit]])</f>
        <v>10.38</v>
      </c>
      <c r="I202" s="37">
        <f>Data[[#This Row],[Cost per Unit]]*Data[[#This Row],[Units]]</f>
        <v>5231.5200000000004</v>
      </c>
    </row>
    <row r="203" spans="3:9" x14ac:dyDescent="0.3">
      <c r="C203" t="s">
        <v>3</v>
      </c>
      <c r="D203" t="s">
        <v>36</v>
      </c>
      <c r="E203" t="s">
        <v>23</v>
      </c>
      <c r="F203" s="4">
        <v>3773</v>
      </c>
      <c r="G203" s="5">
        <v>165</v>
      </c>
      <c r="H203">
        <f>LOOKUP(Data[[#This Row],[Product]],products[[#All],[Product]],products[[#All],[Cost per unit]])</f>
        <v>10.38</v>
      </c>
      <c r="I203" s="37">
        <f>Data[[#This Row],[Cost per Unit]]*Data[[#This Row],[Units]]</f>
        <v>1712.7</v>
      </c>
    </row>
    <row r="204" spans="3:9" x14ac:dyDescent="0.3">
      <c r="C204" t="s">
        <v>3</v>
      </c>
      <c r="D204" t="s">
        <v>36</v>
      </c>
      <c r="E204" t="s">
        <v>25</v>
      </c>
      <c r="F204" s="4">
        <v>3339</v>
      </c>
      <c r="G204" s="5">
        <v>39</v>
      </c>
      <c r="H204">
        <f>LOOKUP(Data[[#This Row],[Product]],products[[#All],[Product]],products[[#All],[Cost per unit]])</f>
        <v>12.37</v>
      </c>
      <c r="I204" s="37">
        <f>Data[[#This Row],[Cost per Unit]]*Data[[#This Row],[Units]]</f>
        <v>482.42999999999995</v>
      </c>
    </row>
    <row r="205" spans="3:9" x14ac:dyDescent="0.3">
      <c r="C205" t="s">
        <v>3</v>
      </c>
      <c r="D205" t="s">
        <v>36</v>
      </c>
      <c r="E205" t="s">
        <v>28</v>
      </c>
      <c r="F205" s="4">
        <v>973</v>
      </c>
      <c r="G205" s="5">
        <v>162</v>
      </c>
      <c r="H205">
        <f>LOOKUP(Data[[#This Row],[Product]],products[[#All],[Product]],products[[#All],[Cost per unit]])</f>
        <v>10.38</v>
      </c>
      <c r="I205" s="37">
        <f>Data[[#This Row],[Cost per Unit]]*Data[[#This Row],[Units]]</f>
        <v>1681.5600000000002</v>
      </c>
    </row>
    <row r="206" spans="3:9" x14ac:dyDescent="0.3">
      <c r="C206" t="s">
        <v>3</v>
      </c>
      <c r="D206" t="s">
        <v>34</v>
      </c>
      <c r="E206" t="s">
        <v>26</v>
      </c>
      <c r="F206" s="4">
        <v>3108</v>
      </c>
      <c r="G206" s="5">
        <v>54</v>
      </c>
      <c r="H206">
        <f>LOOKUP(Data[[#This Row],[Product]],products[[#All],[Product]],products[[#All],[Cost per unit]])</f>
        <v>9.77</v>
      </c>
      <c r="I206" s="37">
        <f>Data[[#This Row],[Cost per Unit]]*Data[[#This Row],[Units]]</f>
        <v>527.57999999999993</v>
      </c>
    </row>
    <row r="207" spans="3:9" x14ac:dyDescent="0.3">
      <c r="C207" t="s">
        <v>3</v>
      </c>
      <c r="D207" t="s">
        <v>36</v>
      </c>
      <c r="E207" t="s">
        <v>19</v>
      </c>
      <c r="F207" s="4">
        <v>1281</v>
      </c>
      <c r="G207" s="5">
        <v>18</v>
      </c>
      <c r="H207">
        <f>LOOKUP(Data[[#This Row],[Product]],products[[#All],[Product]],products[[#All],[Cost per unit]])</f>
        <v>11.7</v>
      </c>
      <c r="I207" s="37">
        <f>Data[[#This Row],[Cost per Unit]]*Data[[#This Row],[Units]]</f>
        <v>210.6</v>
      </c>
    </row>
    <row r="208" spans="3:9" x14ac:dyDescent="0.3">
      <c r="C208" t="s">
        <v>3</v>
      </c>
      <c r="D208" t="s">
        <v>34</v>
      </c>
      <c r="E208" t="s">
        <v>28</v>
      </c>
      <c r="F208" s="4">
        <v>3689</v>
      </c>
      <c r="G208" s="5">
        <v>312</v>
      </c>
      <c r="H208">
        <f>LOOKUP(Data[[#This Row],[Product]],products[[#All],[Product]],products[[#All],[Cost per unit]])</f>
        <v>10.38</v>
      </c>
      <c r="I208" s="37">
        <f>Data[[#This Row],[Cost per Unit]]*Data[[#This Row],[Units]]</f>
        <v>3238.5600000000004</v>
      </c>
    </row>
    <row r="209" spans="3:9" x14ac:dyDescent="0.3">
      <c r="C209" t="s">
        <v>3</v>
      </c>
      <c r="D209" t="s">
        <v>37</v>
      </c>
      <c r="E209" t="s">
        <v>29</v>
      </c>
      <c r="F209" s="4">
        <v>4592</v>
      </c>
      <c r="G209" s="5">
        <v>324</v>
      </c>
      <c r="H209">
        <f>LOOKUP(Data[[#This Row],[Product]],products[[#All],[Product]],products[[#All],[Cost per unit]])</f>
        <v>7.16</v>
      </c>
      <c r="I209" s="37">
        <f>Data[[#This Row],[Cost per Unit]]*Data[[#This Row],[Units]]</f>
        <v>2319.84</v>
      </c>
    </row>
    <row r="210" spans="3:9" x14ac:dyDescent="0.3">
      <c r="C210" t="s">
        <v>3</v>
      </c>
      <c r="D210" t="s">
        <v>35</v>
      </c>
      <c r="E210" t="s">
        <v>33</v>
      </c>
      <c r="F210" s="4">
        <v>819</v>
      </c>
      <c r="G210" s="5">
        <v>306</v>
      </c>
      <c r="H210">
        <f>LOOKUP(Data[[#This Row],[Product]],products[[#All],[Product]],products[[#All],[Cost per unit]])</f>
        <v>14.49</v>
      </c>
      <c r="I210" s="37">
        <f>Data[[#This Row],[Cost per Unit]]*Data[[#This Row],[Units]]</f>
        <v>4433.9400000000005</v>
      </c>
    </row>
    <row r="211" spans="3:9" x14ac:dyDescent="0.3">
      <c r="C211" t="s">
        <v>3</v>
      </c>
      <c r="D211" t="s">
        <v>34</v>
      </c>
      <c r="E211" t="s">
        <v>20</v>
      </c>
      <c r="F211" s="4">
        <v>2583</v>
      </c>
      <c r="G211" s="5">
        <v>18</v>
      </c>
      <c r="H211">
        <f>LOOKUP(Data[[#This Row],[Product]],products[[#All],[Product]],products[[#All],[Cost per unit]])</f>
        <v>14.49</v>
      </c>
      <c r="I211" s="37">
        <f>Data[[#This Row],[Cost per Unit]]*Data[[#This Row],[Units]]</f>
        <v>260.82</v>
      </c>
    </row>
    <row r="212" spans="3:9" x14ac:dyDescent="0.3">
      <c r="C212" t="s">
        <v>3</v>
      </c>
      <c r="D212" t="s">
        <v>39</v>
      </c>
      <c r="E212" t="s">
        <v>26</v>
      </c>
      <c r="F212" s="4">
        <v>4956</v>
      </c>
      <c r="G212" s="5">
        <v>171</v>
      </c>
      <c r="H212">
        <f>LOOKUP(Data[[#This Row],[Product]],products[[#All],[Product]],products[[#All],[Cost per unit]])</f>
        <v>9.77</v>
      </c>
      <c r="I212" s="37">
        <f>Data[[#This Row],[Cost per Unit]]*Data[[#This Row],[Units]]</f>
        <v>1670.6699999999998</v>
      </c>
    </row>
    <row r="213" spans="3:9" x14ac:dyDescent="0.3">
      <c r="C213" t="s">
        <v>3</v>
      </c>
      <c r="D213" t="s">
        <v>34</v>
      </c>
      <c r="E213" t="s">
        <v>14</v>
      </c>
      <c r="F213" s="4">
        <v>7259</v>
      </c>
      <c r="G213" s="5">
        <v>276</v>
      </c>
      <c r="H213">
        <f>LOOKUP(Data[[#This Row],[Product]],products[[#All],[Product]],products[[#All],[Cost per unit]])</f>
        <v>11.7</v>
      </c>
      <c r="I213" s="37">
        <f>Data[[#This Row],[Cost per Unit]]*Data[[#This Row],[Units]]</f>
        <v>3229.2</v>
      </c>
    </row>
    <row r="214" spans="3:9" x14ac:dyDescent="0.3">
      <c r="C214" t="s">
        <v>3</v>
      </c>
      <c r="D214" t="s">
        <v>34</v>
      </c>
      <c r="E214" t="s">
        <v>25</v>
      </c>
      <c r="F214" s="4">
        <v>6300</v>
      </c>
      <c r="G214" s="5">
        <v>42</v>
      </c>
      <c r="H214">
        <f>LOOKUP(Data[[#This Row],[Product]],products[[#All],[Product]],products[[#All],[Cost per unit]])</f>
        <v>12.37</v>
      </c>
      <c r="I214" s="37">
        <f>Data[[#This Row],[Cost per Unit]]*Data[[#This Row],[Units]]</f>
        <v>519.54</v>
      </c>
    </row>
    <row r="215" spans="3:9" x14ac:dyDescent="0.3">
      <c r="C215" t="s">
        <v>3</v>
      </c>
      <c r="D215" t="s">
        <v>35</v>
      </c>
      <c r="E215" t="s">
        <v>23</v>
      </c>
      <c r="F215" s="4">
        <v>2023</v>
      </c>
      <c r="G215" s="5">
        <v>78</v>
      </c>
      <c r="H215">
        <f>LOOKUP(Data[[#This Row],[Product]],products[[#All],[Product]],products[[#All],[Cost per unit]])</f>
        <v>10.38</v>
      </c>
      <c r="I215" s="37">
        <f>Data[[#This Row],[Cost per Unit]]*Data[[#This Row],[Units]]</f>
        <v>809.6400000000001</v>
      </c>
    </row>
    <row r="216" spans="3:9" x14ac:dyDescent="0.3">
      <c r="C216" t="s">
        <v>3</v>
      </c>
      <c r="D216" t="s">
        <v>37</v>
      </c>
      <c r="E216" t="s">
        <v>28</v>
      </c>
      <c r="F216" s="4">
        <v>7308</v>
      </c>
      <c r="G216" s="5">
        <v>327</v>
      </c>
      <c r="H216">
        <f>LOOKUP(Data[[#This Row],[Product]],products[[#All],[Product]],products[[#All],[Cost per unit]])</f>
        <v>10.38</v>
      </c>
      <c r="I216" s="37">
        <f>Data[[#This Row],[Cost per Unit]]*Data[[#This Row],[Units]]</f>
        <v>3394.26</v>
      </c>
    </row>
    <row r="217" spans="3:9" x14ac:dyDescent="0.3">
      <c r="C217" t="s">
        <v>3</v>
      </c>
      <c r="D217" t="s">
        <v>39</v>
      </c>
      <c r="E217" t="s">
        <v>28</v>
      </c>
      <c r="F217" s="4">
        <v>1652</v>
      </c>
      <c r="G217" s="5">
        <v>102</v>
      </c>
      <c r="H217">
        <f>LOOKUP(Data[[#This Row],[Product]],products[[#All],[Product]],products[[#All],[Cost per unit]])</f>
        <v>10.38</v>
      </c>
      <c r="I217" s="37">
        <f>Data[[#This Row],[Cost per Unit]]*Data[[#This Row],[Units]]</f>
        <v>1058.76</v>
      </c>
    </row>
    <row r="218" spans="3:9" x14ac:dyDescent="0.3">
      <c r="C218" t="s">
        <v>3</v>
      </c>
      <c r="D218" t="s">
        <v>34</v>
      </c>
      <c r="E218" t="s">
        <v>23</v>
      </c>
      <c r="F218" s="4">
        <v>2212</v>
      </c>
      <c r="G218" s="5">
        <v>117</v>
      </c>
      <c r="H218">
        <f>LOOKUP(Data[[#This Row],[Product]],products[[#All],[Product]],products[[#All],[Cost per unit]])</f>
        <v>10.38</v>
      </c>
      <c r="I218" s="37">
        <f>Data[[#This Row],[Cost per Unit]]*Data[[#This Row],[Units]]</f>
        <v>1214.46</v>
      </c>
    </row>
    <row r="219" spans="3:9" x14ac:dyDescent="0.3">
      <c r="C219" t="s">
        <v>3</v>
      </c>
      <c r="D219" t="s">
        <v>35</v>
      </c>
      <c r="E219" t="s">
        <v>15</v>
      </c>
      <c r="F219" s="4">
        <v>6657</v>
      </c>
      <c r="G219" s="5">
        <v>276</v>
      </c>
      <c r="H219">
        <f>LOOKUP(Data[[#This Row],[Product]],products[[#All],[Product]],products[[#All],[Cost per unit]])</f>
        <v>14.49</v>
      </c>
      <c r="I219" s="37">
        <f>Data[[#This Row],[Cost per Unit]]*Data[[#This Row],[Units]]</f>
        <v>3999.2400000000002</v>
      </c>
    </row>
    <row r="220" spans="3:9" x14ac:dyDescent="0.3">
      <c r="C220" t="s">
        <v>3</v>
      </c>
      <c r="D220" t="s">
        <v>34</v>
      </c>
      <c r="E220" t="s">
        <v>17</v>
      </c>
      <c r="F220" s="4">
        <v>2919</v>
      </c>
      <c r="G220" s="5">
        <v>93</v>
      </c>
      <c r="H220">
        <f>LOOKUP(Data[[#This Row],[Product]],products[[#All],[Product]],products[[#All],[Cost per unit]])</f>
        <v>10.38</v>
      </c>
      <c r="I220" s="37">
        <f>Data[[#This Row],[Cost per Unit]]*Data[[#This Row],[Units]]</f>
        <v>965.34</v>
      </c>
    </row>
    <row r="221" spans="3:9" x14ac:dyDescent="0.3">
      <c r="C221" t="s">
        <v>3</v>
      </c>
      <c r="D221" t="s">
        <v>39</v>
      </c>
      <c r="E221" t="s">
        <v>29</v>
      </c>
      <c r="F221" s="4">
        <v>3640</v>
      </c>
      <c r="G221" s="5">
        <v>51</v>
      </c>
      <c r="H221">
        <f>LOOKUP(Data[[#This Row],[Product]],products[[#All],[Product]],products[[#All],[Cost per unit]])</f>
        <v>7.16</v>
      </c>
      <c r="I221" s="37">
        <f>Data[[#This Row],[Cost per Unit]]*Data[[#This Row],[Units]]</f>
        <v>365.16</v>
      </c>
    </row>
    <row r="222" spans="3:9" x14ac:dyDescent="0.3">
      <c r="C222" t="s">
        <v>3</v>
      </c>
      <c r="D222" t="s">
        <v>37</v>
      </c>
      <c r="E222" t="s">
        <v>4</v>
      </c>
      <c r="F222" s="4">
        <v>938</v>
      </c>
      <c r="G222" s="5">
        <v>366</v>
      </c>
      <c r="H222">
        <f>LOOKUP(Data[[#This Row],[Product]],products[[#All],[Product]],products[[#All],[Cost per unit]])</f>
        <v>9.77</v>
      </c>
      <c r="I222" s="37">
        <f>Data[[#This Row],[Cost per Unit]]*Data[[#This Row],[Units]]</f>
        <v>3575.8199999999997</v>
      </c>
    </row>
    <row r="223" spans="3:9" x14ac:dyDescent="0.3">
      <c r="C223" t="s">
        <v>3</v>
      </c>
      <c r="D223" t="s">
        <v>38</v>
      </c>
      <c r="E223" t="s">
        <v>26</v>
      </c>
      <c r="F223" s="4">
        <v>8841</v>
      </c>
      <c r="G223" s="5">
        <v>303</v>
      </c>
      <c r="H223">
        <f>LOOKUP(Data[[#This Row],[Product]],products[[#All],[Product]],products[[#All],[Cost per unit]])</f>
        <v>9.77</v>
      </c>
      <c r="I223" s="37">
        <f>Data[[#This Row],[Cost per Unit]]*Data[[#This Row],[Units]]</f>
        <v>2960.31</v>
      </c>
    </row>
    <row r="224" spans="3:9" x14ac:dyDescent="0.3">
      <c r="C224" t="s">
        <v>9</v>
      </c>
      <c r="D224" t="s">
        <v>35</v>
      </c>
      <c r="E224" t="s">
        <v>4</v>
      </c>
      <c r="F224" s="4">
        <v>959</v>
      </c>
      <c r="G224" s="5">
        <v>147</v>
      </c>
      <c r="H224">
        <f>LOOKUP(Data[[#This Row],[Product]],products[[#All],[Product]],products[[#All],[Cost per unit]])</f>
        <v>9.77</v>
      </c>
      <c r="I224" s="37">
        <f>Data[[#This Row],[Cost per Unit]]*Data[[#This Row],[Units]]</f>
        <v>1436.1899999999998</v>
      </c>
    </row>
    <row r="225" spans="3:9" x14ac:dyDescent="0.3">
      <c r="C225" t="s">
        <v>9</v>
      </c>
      <c r="D225" t="s">
        <v>38</v>
      </c>
      <c r="E225" t="s">
        <v>16</v>
      </c>
      <c r="F225" s="4">
        <v>2646</v>
      </c>
      <c r="G225" s="5">
        <v>120</v>
      </c>
      <c r="H225">
        <f>LOOKUP(Data[[#This Row],[Product]],products[[#All],[Product]],products[[#All],[Cost per unit]])</f>
        <v>14.49</v>
      </c>
      <c r="I225" s="37">
        <f>Data[[#This Row],[Cost per Unit]]*Data[[#This Row],[Units]]</f>
        <v>1738.8</v>
      </c>
    </row>
    <row r="226" spans="3:9" x14ac:dyDescent="0.3">
      <c r="C226" t="s">
        <v>9</v>
      </c>
      <c r="D226" t="s">
        <v>34</v>
      </c>
      <c r="E226" t="s">
        <v>23</v>
      </c>
      <c r="F226" s="4">
        <v>8155</v>
      </c>
      <c r="G226" s="5">
        <v>90</v>
      </c>
      <c r="H226">
        <f>LOOKUP(Data[[#This Row],[Product]],products[[#All],[Product]],products[[#All],[Cost per unit]])</f>
        <v>10.38</v>
      </c>
      <c r="I226" s="37">
        <f>Data[[#This Row],[Cost per Unit]]*Data[[#This Row],[Units]]</f>
        <v>934.2</v>
      </c>
    </row>
    <row r="227" spans="3:9" x14ac:dyDescent="0.3">
      <c r="C227" t="s">
        <v>9</v>
      </c>
      <c r="D227" t="s">
        <v>37</v>
      </c>
      <c r="E227" t="s">
        <v>29</v>
      </c>
      <c r="F227" s="4">
        <v>1085</v>
      </c>
      <c r="G227" s="5">
        <v>273</v>
      </c>
      <c r="H227">
        <f>LOOKUP(Data[[#This Row],[Product]],products[[#All],[Product]],products[[#All],[Cost per unit]])</f>
        <v>7.16</v>
      </c>
      <c r="I227" s="37">
        <f>Data[[#This Row],[Cost per Unit]]*Data[[#This Row],[Units]]</f>
        <v>1954.68</v>
      </c>
    </row>
    <row r="228" spans="3:9" x14ac:dyDescent="0.3">
      <c r="C228" t="s">
        <v>9</v>
      </c>
      <c r="D228" t="s">
        <v>34</v>
      </c>
      <c r="E228" t="s">
        <v>28</v>
      </c>
      <c r="F228" s="4">
        <v>14329</v>
      </c>
      <c r="G228" s="5">
        <v>150</v>
      </c>
      <c r="H228">
        <f>LOOKUP(Data[[#This Row],[Product]],products[[#All],[Product]],products[[#All],[Cost per unit]])</f>
        <v>10.38</v>
      </c>
      <c r="I228" s="37">
        <f>Data[[#This Row],[Cost per Unit]]*Data[[#This Row],[Units]]</f>
        <v>1557.0000000000002</v>
      </c>
    </row>
    <row r="229" spans="3:9" x14ac:dyDescent="0.3">
      <c r="C229" t="s">
        <v>9</v>
      </c>
      <c r="D229" t="s">
        <v>34</v>
      </c>
      <c r="E229" t="s">
        <v>20</v>
      </c>
      <c r="F229" s="4">
        <v>8463</v>
      </c>
      <c r="G229" s="5">
        <v>492</v>
      </c>
      <c r="H229">
        <f>LOOKUP(Data[[#This Row],[Product]],products[[#All],[Product]],products[[#All],[Cost per unit]])</f>
        <v>14.49</v>
      </c>
      <c r="I229" s="37">
        <f>Data[[#This Row],[Cost per Unit]]*Data[[#This Row],[Units]]</f>
        <v>7129.08</v>
      </c>
    </row>
    <row r="230" spans="3:9" x14ac:dyDescent="0.3">
      <c r="C230" t="s">
        <v>9</v>
      </c>
      <c r="D230" t="s">
        <v>35</v>
      </c>
      <c r="E230" t="s">
        <v>26</v>
      </c>
      <c r="F230" s="4">
        <v>98</v>
      </c>
      <c r="G230" s="5">
        <v>159</v>
      </c>
      <c r="H230">
        <f>LOOKUP(Data[[#This Row],[Product]],products[[#All],[Product]],products[[#All],[Cost per unit]])</f>
        <v>9.77</v>
      </c>
      <c r="I230" s="37">
        <f>Data[[#This Row],[Cost per Unit]]*Data[[#This Row],[Units]]</f>
        <v>1553.4299999999998</v>
      </c>
    </row>
    <row r="231" spans="3:9" x14ac:dyDescent="0.3">
      <c r="C231" t="s">
        <v>9</v>
      </c>
      <c r="D231" t="s">
        <v>37</v>
      </c>
      <c r="E231" t="s">
        <v>23</v>
      </c>
      <c r="F231" s="4">
        <v>2737</v>
      </c>
      <c r="G231" s="5">
        <v>93</v>
      </c>
      <c r="H231">
        <f>LOOKUP(Data[[#This Row],[Product]],products[[#All],[Product]],products[[#All],[Cost per unit]])</f>
        <v>10.38</v>
      </c>
      <c r="I231" s="37">
        <f>Data[[#This Row],[Cost per Unit]]*Data[[#This Row],[Units]]</f>
        <v>965.34</v>
      </c>
    </row>
    <row r="232" spans="3:9" x14ac:dyDescent="0.3">
      <c r="C232" t="s">
        <v>9</v>
      </c>
      <c r="D232" t="s">
        <v>37</v>
      </c>
      <c r="E232" t="s">
        <v>25</v>
      </c>
      <c r="F232" s="4">
        <v>4305</v>
      </c>
      <c r="G232" s="5">
        <v>156</v>
      </c>
      <c r="H232">
        <f>LOOKUP(Data[[#This Row],[Product]],products[[#All],[Product]],products[[#All],[Cost per unit]])</f>
        <v>12.37</v>
      </c>
      <c r="I232" s="37">
        <f>Data[[#This Row],[Cost per Unit]]*Data[[#This Row],[Units]]</f>
        <v>1929.7199999999998</v>
      </c>
    </row>
    <row r="233" spans="3:9" x14ac:dyDescent="0.3">
      <c r="C233" t="s">
        <v>9</v>
      </c>
      <c r="D233" t="s">
        <v>38</v>
      </c>
      <c r="E233" t="s">
        <v>17</v>
      </c>
      <c r="F233" s="4">
        <v>2408</v>
      </c>
      <c r="G233" s="5">
        <v>9</v>
      </c>
      <c r="H233">
        <f>LOOKUP(Data[[#This Row],[Product]],products[[#All],[Product]],products[[#All],[Cost per unit]])</f>
        <v>10.38</v>
      </c>
      <c r="I233" s="37">
        <f>Data[[#This Row],[Cost per Unit]]*Data[[#This Row],[Units]]</f>
        <v>93.42</v>
      </c>
    </row>
    <row r="234" spans="3:9" x14ac:dyDescent="0.3">
      <c r="C234" t="s">
        <v>9</v>
      </c>
      <c r="D234" t="s">
        <v>37</v>
      </c>
      <c r="E234" t="s">
        <v>4</v>
      </c>
      <c r="F234" s="4">
        <v>259</v>
      </c>
      <c r="G234" s="5">
        <v>207</v>
      </c>
      <c r="H234">
        <f>LOOKUP(Data[[#This Row],[Product]],products[[#All],[Product]],products[[#All],[Cost per unit]])</f>
        <v>9.77</v>
      </c>
      <c r="I234" s="37">
        <f>Data[[#This Row],[Cost per Unit]]*Data[[#This Row],[Units]]</f>
        <v>2022.3899999999999</v>
      </c>
    </row>
    <row r="235" spans="3:9" x14ac:dyDescent="0.3">
      <c r="C235" t="s">
        <v>9</v>
      </c>
      <c r="D235" t="s">
        <v>34</v>
      </c>
      <c r="E235" t="s">
        <v>21</v>
      </c>
      <c r="F235" s="4">
        <v>6832</v>
      </c>
      <c r="G235" s="5">
        <v>27</v>
      </c>
      <c r="H235">
        <f>LOOKUP(Data[[#This Row],[Product]],products[[#All],[Product]],products[[#All],[Cost per unit]])</f>
        <v>12.37</v>
      </c>
      <c r="I235" s="37">
        <f>Data[[#This Row],[Cost per Unit]]*Data[[#This Row],[Units]]</f>
        <v>333.98999999999995</v>
      </c>
    </row>
    <row r="236" spans="3:9" x14ac:dyDescent="0.3">
      <c r="C236" t="s">
        <v>9</v>
      </c>
      <c r="D236" t="s">
        <v>39</v>
      </c>
      <c r="E236" t="s">
        <v>25</v>
      </c>
      <c r="F236" s="4">
        <v>3192</v>
      </c>
      <c r="G236" s="5">
        <v>72</v>
      </c>
      <c r="H236">
        <f>LOOKUP(Data[[#This Row],[Product]],products[[#All],[Product]],products[[#All],[Cost per unit]])</f>
        <v>12.37</v>
      </c>
      <c r="I236" s="37">
        <f>Data[[#This Row],[Cost per Unit]]*Data[[#This Row],[Units]]</f>
        <v>890.64</v>
      </c>
    </row>
    <row r="237" spans="3:9" x14ac:dyDescent="0.3">
      <c r="C237" t="s">
        <v>9</v>
      </c>
      <c r="D237" t="s">
        <v>35</v>
      </c>
      <c r="E237" t="s">
        <v>15</v>
      </c>
      <c r="F237" s="4">
        <v>7833</v>
      </c>
      <c r="G237" s="5">
        <v>243</v>
      </c>
      <c r="H237">
        <f>LOOKUP(Data[[#This Row],[Product]],products[[#All],[Product]],products[[#All],[Cost per unit]])</f>
        <v>14.49</v>
      </c>
      <c r="I237" s="37">
        <f>Data[[#This Row],[Cost per Unit]]*Data[[#This Row],[Units]]</f>
        <v>3521.07</v>
      </c>
    </row>
    <row r="238" spans="3:9" x14ac:dyDescent="0.3">
      <c r="C238" t="s">
        <v>9</v>
      </c>
      <c r="D238" t="s">
        <v>36</v>
      </c>
      <c r="E238" t="s">
        <v>27</v>
      </c>
      <c r="F238" s="4">
        <v>11522</v>
      </c>
      <c r="G238" s="5">
        <v>204</v>
      </c>
      <c r="H238">
        <f>LOOKUP(Data[[#This Row],[Product]],products[[#All],[Product]],products[[#All],[Cost per unit]])</f>
        <v>14.49</v>
      </c>
      <c r="I238" s="37">
        <f>Data[[#This Row],[Cost per Unit]]*Data[[#This Row],[Units]]</f>
        <v>2955.96</v>
      </c>
    </row>
    <row r="239" spans="3:9" x14ac:dyDescent="0.3">
      <c r="C239" t="s">
        <v>9</v>
      </c>
      <c r="D239" t="s">
        <v>39</v>
      </c>
      <c r="E239" t="s">
        <v>18</v>
      </c>
      <c r="F239" s="4">
        <v>2639</v>
      </c>
      <c r="G239" s="5">
        <v>204</v>
      </c>
      <c r="H239">
        <f>LOOKUP(Data[[#This Row],[Product]],products[[#All],[Product]],products[[#All],[Cost per unit]])</f>
        <v>10.38</v>
      </c>
      <c r="I239" s="37">
        <f>Data[[#This Row],[Cost per Unit]]*Data[[#This Row],[Units]]</f>
        <v>2117.52</v>
      </c>
    </row>
    <row r="240" spans="3:9" x14ac:dyDescent="0.3">
      <c r="C240" t="s">
        <v>9</v>
      </c>
      <c r="D240" t="s">
        <v>37</v>
      </c>
      <c r="E240" t="s">
        <v>26</v>
      </c>
      <c r="F240" s="4">
        <v>2856</v>
      </c>
      <c r="G240" s="5">
        <v>246</v>
      </c>
      <c r="H240">
        <f>LOOKUP(Data[[#This Row],[Product]],products[[#All],[Product]],products[[#All],[Cost per unit]])</f>
        <v>9.77</v>
      </c>
      <c r="I240" s="37">
        <f>Data[[#This Row],[Cost per Unit]]*Data[[#This Row],[Units]]</f>
        <v>2403.42</v>
      </c>
    </row>
    <row r="241" spans="3:9" x14ac:dyDescent="0.3">
      <c r="C241" t="s">
        <v>9</v>
      </c>
      <c r="D241" t="s">
        <v>34</v>
      </c>
      <c r="E241" t="s">
        <v>17</v>
      </c>
      <c r="F241" s="4">
        <v>707</v>
      </c>
      <c r="G241" s="5">
        <v>174</v>
      </c>
      <c r="H241">
        <f>LOOKUP(Data[[#This Row],[Product]],products[[#All],[Product]],products[[#All],[Cost per unit]])</f>
        <v>10.38</v>
      </c>
      <c r="I241" s="37">
        <f>Data[[#This Row],[Cost per Unit]]*Data[[#This Row],[Units]]</f>
        <v>1806.1200000000001</v>
      </c>
    </row>
    <row r="242" spans="3:9" x14ac:dyDescent="0.3">
      <c r="C242" t="s">
        <v>9</v>
      </c>
      <c r="D242" t="s">
        <v>34</v>
      </c>
      <c r="E242" t="s">
        <v>16</v>
      </c>
      <c r="F242" s="4">
        <v>938</v>
      </c>
      <c r="G242" s="5">
        <v>189</v>
      </c>
      <c r="H242">
        <f>LOOKUP(Data[[#This Row],[Product]],products[[#All],[Product]],products[[#All],[Cost per unit]])</f>
        <v>14.49</v>
      </c>
      <c r="I242" s="37">
        <f>Data[[#This Row],[Cost per Unit]]*Data[[#This Row],[Units]]</f>
        <v>2738.61</v>
      </c>
    </row>
    <row r="243" spans="3:9" x14ac:dyDescent="0.3">
      <c r="C243" t="s">
        <v>9</v>
      </c>
      <c r="D243" t="s">
        <v>37</v>
      </c>
      <c r="E243" t="s">
        <v>20</v>
      </c>
      <c r="F243" s="4">
        <v>7273</v>
      </c>
      <c r="G243" s="5">
        <v>96</v>
      </c>
      <c r="H243">
        <f>LOOKUP(Data[[#This Row],[Product]],products[[#All],[Product]],products[[#All],[Cost per unit]])</f>
        <v>14.49</v>
      </c>
      <c r="I243" s="37">
        <f>Data[[#This Row],[Cost per Unit]]*Data[[#This Row],[Units]]</f>
        <v>1391.04</v>
      </c>
    </row>
    <row r="244" spans="3:9" x14ac:dyDescent="0.3">
      <c r="C244" t="s">
        <v>9</v>
      </c>
      <c r="D244" t="s">
        <v>39</v>
      </c>
      <c r="E244" t="s">
        <v>24</v>
      </c>
      <c r="F244" s="4">
        <v>3920</v>
      </c>
      <c r="G244" s="5">
        <v>306</v>
      </c>
      <c r="H244">
        <f>LOOKUP(Data[[#This Row],[Product]],products[[#All],[Product]],products[[#All],[Cost per unit]])</f>
        <v>11.7</v>
      </c>
      <c r="I244" s="37">
        <f>Data[[#This Row],[Cost per Unit]]*Data[[#This Row],[Units]]</f>
        <v>3580.2</v>
      </c>
    </row>
    <row r="245" spans="3:9" x14ac:dyDescent="0.3">
      <c r="C245" t="s">
        <v>9</v>
      </c>
      <c r="D245" t="s">
        <v>36</v>
      </c>
      <c r="E245" t="s">
        <v>32</v>
      </c>
      <c r="F245" s="4">
        <v>2954</v>
      </c>
      <c r="G245" s="5">
        <v>189</v>
      </c>
      <c r="H245">
        <f>LOOKUP(Data[[#This Row],[Product]],products[[#All],[Product]],products[[#All],[Cost per unit]])</f>
        <v>10.38</v>
      </c>
      <c r="I245" s="37">
        <f>Data[[#This Row],[Cost per Unit]]*Data[[#This Row],[Units]]</f>
        <v>1961.8200000000002</v>
      </c>
    </row>
    <row r="246" spans="3:9" x14ac:dyDescent="0.3">
      <c r="C246" t="s">
        <v>9</v>
      </c>
      <c r="D246" t="s">
        <v>38</v>
      </c>
      <c r="E246" t="s">
        <v>24</v>
      </c>
      <c r="F246" s="4">
        <v>4137</v>
      </c>
      <c r="G246" s="5">
        <v>60</v>
      </c>
      <c r="H246">
        <f>LOOKUP(Data[[#This Row],[Product]],products[[#All],[Product]],products[[#All],[Cost per unit]])</f>
        <v>11.7</v>
      </c>
      <c r="I246" s="37">
        <f>Data[[#This Row],[Cost per Unit]]*Data[[#This Row],[Units]]</f>
        <v>702</v>
      </c>
    </row>
    <row r="247" spans="3:9" x14ac:dyDescent="0.3">
      <c r="C247" t="s">
        <v>9</v>
      </c>
      <c r="D247" t="s">
        <v>36</v>
      </c>
      <c r="E247" t="s">
        <v>30</v>
      </c>
      <c r="F247" s="4">
        <v>9051</v>
      </c>
      <c r="G247" s="5">
        <v>57</v>
      </c>
      <c r="H247">
        <f>LOOKUP(Data[[#This Row],[Product]],products[[#All],[Product]],products[[#All],[Cost per unit]])</f>
        <v>11.7</v>
      </c>
      <c r="I247" s="37">
        <f>Data[[#This Row],[Cost per Unit]]*Data[[#This Row],[Units]]</f>
        <v>666.9</v>
      </c>
    </row>
    <row r="248" spans="3:9" x14ac:dyDescent="0.3">
      <c r="C248" t="s">
        <v>9</v>
      </c>
      <c r="D248" t="s">
        <v>37</v>
      </c>
      <c r="E248" t="s">
        <v>28</v>
      </c>
      <c r="F248" s="4">
        <v>2919</v>
      </c>
      <c r="G248" s="5">
        <v>45</v>
      </c>
      <c r="H248">
        <f>LOOKUP(Data[[#This Row],[Product]],products[[#All],[Product]],products[[#All],[Cost per unit]])</f>
        <v>10.38</v>
      </c>
      <c r="I248" s="37">
        <f>Data[[#This Row],[Cost per Unit]]*Data[[#This Row],[Units]]</f>
        <v>467.1</v>
      </c>
    </row>
    <row r="249" spans="3:9" x14ac:dyDescent="0.3">
      <c r="C249" t="s">
        <v>9</v>
      </c>
      <c r="D249" t="s">
        <v>38</v>
      </c>
      <c r="E249" t="s">
        <v>26</v>
      </c>
      <c r="F249" s="4">
        <v>2436</v>
      </c>
      <c r="G249" s="5">
        <v>99</v>
      </c>
      <c r="H249">
        <f>LOOKUP(Data[[#This Row],[Product]],products[[#All],[Product]],products[[#All],[Cost per unit]])</f>
        <v>9.77</v>
      </c>
      <c r="I249" s="37">
        <f>Data[[#This Row],[Cost per Unit]]*Data[[#This Row],[Units]]</f>
        <v>967.2299999999999</v>
      </c>
    </row>
    <row r="250" spans="3:9" x14ac:dyDescent="0.3">
      <c r="C250" t="s">
        <v>9</v>
      </c>
      <c r="D250" t="s">
        <v>38</v>
      </c>
      <c r="E250" t="s">
        <v>33</v>
      </c>
      <c r="F250" s="4">
        <v>9506</v>
      </c>
      <c r="G250" s="5">
        <v>87</v>
      </c>
      <c r="H250">
        <f>LOOKUP(Data[[#This Row],[Product]],products[[#All],[Product]],products[[#All],[Cost per unit]])</f>
        <v>14.49</v>
      </c>
      <c r="I250" s="37">
        <f>Data[[#This Row],[Cost per Unit]]*Data[[#This Row],[Units]]</f>
        <v>1260.6300000000001</v>
      </c>
    </row>
    <row r="251" spans="3:9" x14ac:dyDescent="0.3">
      <c r="C251" t="s">
        <v>9</v>
      </c>
      <c r="D251" t="s">
        <v>35</v>
      </c>
      <c r="E251" t="s">
        <v>27</v>
      </c>
      <c r="F251" s="4">
        <v>2429</v>
      </c>
      <c r="G251" s="5">
        <v>144</v>
      </c>
      <c r="H251">
        <f>LOOKUP(Data[[#This Row],[Product]],products[[#All],[Product]],products[[#All],[Cost per unit]])</f>
        <v>14.49</v>
      </c>
      <c r="I251" s="37">
        <f>Data[[#This Row],[Cost per Unit]]*Data[[#This Row],[Units]]</f>
        <v>2086.56</v>
      </c>
    </row>
    <row r="252" spans="3:9" x14ac:dyDescent="0.3">
      <c r="C252" t="s">
        <v>9</v>
      </c>
      <c r="D252" t="s">
        <v>36</v>
      </c>
      <c r="E252" t="s">
        <v>25</v>
      </c>
      <c r="F252" s="4">
        <v>2142</v>
      </c>
      <c r="G252" s="5">
        <v>114</v>
      </c>
      <c r="H252">
        <f>LOOKUP(Data[[#This Row],[Product]],products[[#All],[Product]],products[[#All],[Cost per unit]])</f>
        <v>12.37</v>
      </c>
      <c r="I252" s="37">
        <f>Data[[#This Row],[Cost per Unit]]*Data[[#This Row],[Units]]</f>
        <v>1410.1799999999998</v>
      </c>
    </row>
    <row r="253" spans="3:9" x14ac:dyDescent="0.3">
      <c r="C253" t="s">
        <v>9</v>
      </c>
      <c r="D253" t="s">
        <v>38</v>
      </c>
      <c r="E253" t="s">
        <v>25</v>
      </c>
      <c r="F253" s="4">
        <v>3850</v>
      </c>
      <c r="G253" s="5">
        <v>102</v>
      </c>
      <c r="H253">
        <f>LOOKUP(Data[[#This Row],[Product]],products[[#All],[Product]],products[[#All],[Cost per unit]])</f>
        <v>12.37</v>
      </c>
      <c r="I253" s="37">
        <f>Data[[#This Row],[Cost per Unit]]*Data[[#This Row],[Units]]</f>
        <v>1261.74</v>
      </c>
    </row>
    <row r="254" spans="3:9" x14ac:dyDescent="0.3">
      <c r="C254" t="s">
        <v>10</v>
      </c>
      <c r="D254" t="s">
        <v>38</v>
      </c>
      <c r="E254" t="s">
        <v>22</v>
      </c>
      <c r="F254" s="4">
        <v>2205</v>
      </c>
      <c r="G254" s="5">
        <v>141</v>
      </c>
      <c r="H254">
        <f>LOOKUP(Data[[#This Row],[Product]],products[[#All],[Product]],products[[#All],[Cost per unit]])</f>
        <v>9.77</v>
      </c>
      <c r="I254" s="37">
        <f>Data[[#This Row],[Cost per Unit]]*Data[[#This Row],[Units]]</f>
        <v>1377.57</v>
      </c>
    </row>
    <row r="255" spans="3:9" x14ac:dyDescent="0.3">
      <c r="C255" t="s">
        <v>10</v>
      </c>
      <c r="D255" t="s">
        <v>35</v>
      </c>
      <c r="E255" t="s">
        <v>20</v>
      </c>
      <c r="F255" s="4">
        <v>1974</v>
      </c>
      <c r="G255" s="5">
        <v>195</v>
      </c>
      <c r="H255">
        <f>LOOKUP(Data[[#This Row],[Product]],products[[#All],[Product]],products[[#All],[Cost per unit]])</f>
        <v>14.49</v>
      </c>
      <c r="I255" s="37">
        <f>Data[[#This Row],[Cost per Unit]]*Data[[#This Row],[Units]]</f>
        <v>2825.55</v>
      </c>
    </row>
    <row r="256" spans="3:9" x14ac:dyDescent="0.3">
      <c r="C256" t="s">
        <v>10</v>
      </c>
      <c r="D256" t="s">
        <v>37</v>
      </c>
      <c r="E256" t="s">
        <v>23</v>
      </c>
      <c r="F256" s="4">
        <v>4683</v>
      </c>
      <c r="G256" s="5">
        <v>30</v>
      </c>
      <c r="H256">
        <f>LOOKUP(Data[[#This Row],[Product]],products[[#All],[Product]],products[[#All],[Cost per unit]])</f>
        <v>10.38</v>
      </c>
      <c r="I256" s="37">
        <f>Data[[#This Row],[Cost per Unit]]*Data[[#This Row],[Units]]</f>
        <v>311.40000000000003</v>
      </c>
    </row>
    <row r="257" spans="3:9" x14ac:dyDescent="0.3">
      <c r="C257" t="s">
        <v>10</v>
      </c>
      <c r="D257" t="s">
        <v>36</v>
      </c>
      <c r="E257" t="s">
        <v>23</v>
      </c>
      <c r="F257" s="4">
        <v>2317</v>
      </c>
      <c r="G257" s="5">
        <v>261</v>
      </c>
      <c r="H257">
        <f>LOOKUP(Data[[#This Row],[Product]],products[[#All],[Product]],products[[#All],[Cost per unit]])</f>
        <v>10.38</v>
      </c>
      <c r="I257" s="37">
        <f>Data[[#This Row],[Cost per Unit]]*Data[[#This Row],[Units]]</f>
        <v>2709.1800000000003</v>
      </c>
    </row>
    <row r="258" spans="3:9" x14ac:dyDescent="0.3">
      <c r="C258" t="s">
        <v>10</v>
      </c>
      <c r="D258" t="s">
        <v>38</v>
      </c>
      <c r="E258" t="s">
        <v>14</v>
      </c>
      <c r="F258" s="4">
        <v>5586</v>
      </c>
      <c r="G258" s="5">
        <v>525</v>
      </c>
      <c r="H258">
        <f>LOOKUP(Data[[#This Row],[Product]],products[[#All],[Product]],products[[#All],[Cost per unit]])</f>
        <v>11.7</v>
      </c>
      <c r="I258" s="37">
        <f>Data[[#This Row],[Cost per Unit]]*Data[[#This Row],[Units]]</f>
        <v>6142.5</v>
      </c>
    </row>
    <row r="259" spans="3:9" x14ac:dyDescent="0.3">
      <c r="C259" t="s">
        <v>10</v>
      </c>
      <c r="D259" t="s">
        <v>35</v>
      </c>
      <c r="E259" t="s">
        <v>18</v>
      </c>
      <c r="F259" s="4">
        <v>3808</v>
      </c>
      <c r="G259" s="5">
        <v>279</v>
      </c>
      <c r="H259">
        <f>LOOKUP(Data[[#This Row],[Product]],products[[#All],[Product]],products[[#All],[Cost per unit]])</f>
        <v>10.38</v>
      </c>
      <c r="I259" s="37">
        <f>Data[[#This Row],[Cost per Unit]]*Data[[#This Row],[Units]]</f>
        <v>2896.0200000000004</v>
      </c>
    </row>
    <row r="260" spans="3:9" x14ac:dyDescent="0.3">
      <c r="C260" t="s">
        <v>10</v>
      </c>
      <c r="D260" t="s">
        <v>38</v>
      </c>
      <c r="E260" t="s">
        <v>13</v>
      </c>
      <c r="F260" s="4">
        <v>63</v>
      </c>
      <c r="G260" s="5">
        <v>123</v>
      </c>
      <c r="H260">
        <f>LOOKUP(Data[[#This Row],[Product]],products[[#All],[Product]],products[[#All],[Cost per unit]])</f>
        <v>14.49</v>
      </c>
      <c r="I260" s="37">
        <f>Data[[#This Row],[Cost per Unit]]*Data[[#This Row],[Units]]</f>
        <v>1782.27</v>
      </c>
    </row>
    <row r="261" spans="3:9" x14ac:dyDescent="0.3">
      <c r="C261" t="s">
        <v>10</v>
      </c>
      <c r="D261" t="s">
        <v>35</v>
      </c>
      <c r="E261" t="s">
        <v>21</v>
      </c>
      <c r="F261" s="4">
        <v>567</v>
      </c>
      <c r="G261" s="5">
        <v>228</v>
      </c>
      <c r="H261">
        <f>LOOKUP(Data[[#This Row],[Product]],products[[#All],[Product]],products[[#All],[Cost per unit]])</f>
        <v>12.37</v>
      </c>
      <c r="I261" s="37">
        <f>Data[[#This Row],[Cost per Unit]]*Data[[#This Row],[Units]]</f>
        <v>2820.3599999999997</v>
      </c>
    </row>
    <row r="262" spans="3:9" x14ac:dyDescent="0.3">
      <c r="C262" t="s">
        <v>10</v>
      </c>
      <c r="D262" t="s">
        <v>36</v>
      </c>
      <c r="E262" t="s">
        <v>29</v>
      </c>
      <c r="F262" s="4">
        <v>2471</v>
      </c>
      <c r="G262" s="5">
        <v>342</v>
      </c>
      <c r="H262">
        <f>LOOKUP(Data[[#This Row],[Product]],products[[#All],[Product]],products[[#All],[Cost per unit]])</f>
        <v>7.16</v>
      </c>
      <c r="I262" s="37">
        <f>Data[[#This Row],[Cost per Unit]]*Data[[#This Row],[Units]]</f>
        <v>2448.7200000000003</v>
      </c>
    </row>
    <row r="263" spans="3:9" x14ac:dyDescent="0.3">
      <c r="C263" t="s">
        <v>10</v>
      </c>
      <c r="D263" t="s">
        <v>36</v>
      </c>
      <c r="E263" t="s">
        <v>27</v>
      </c>
      <c r="F263" s="4">
        <v>1407</v>
      </c>
      <c r="G263" s="5">
        <v>72</v>
      </c>
      <c r="H263">
        <f>LOOKUP(Data[[#This Row],[Product]],products[[#All],[Product]],products[[#All],[Cost per unit]])</f>
        <v>14.49</v>
      </c>
      <c r="I263" s="37">
        <f>Data[[#This Row],[Cost per Unit]]*Data[[#This Row],[Units]]</f>
        <v>1043.28</v>
      </c>
    </row>
    <row r="264" spans="3:9" x14ac:dyDescent="0.3">
      <c r="C264" t="s">
        <v>10</v>
      </c>
      <c r="D264" t="s">
        <v>34</v>
      </c>
      <c r="E264" t="s">
        <v>25</v>
      </c>
      <c r="F264" s="4">
        <v>1428</v>
      </c>
      <c r="G264" s="5">
        <v>93</v>
      </c>
      <c r="H264">
        <f>LOOKUP(Data[[#This Row],[Product]],products[[#All],[Product]],products[[#All],[Cost per unit]])</f>
        <v>12.37</v>
      </c>
      <c r="I264" s="37">
        <f>Data[[#This Row],[Cost per Unit]]*Data[[#This Row],[Units]]</f>
        <v>1150.4099999999999</v>
      </c>
    </row>
    <row r="265" spans="3:9" x14ac:dyDescent="0.3">
      <c r="C265" t="s">
        <v>10</v>
      </c>
      <c r="D265" t="s">
        <v>36</v>
      </c>
      <c r="E265" t="s">
        <v>32</v>
      </c>
      <c r="F265" s="4">
        <v>6657</v>
      </c>
      <c r="G265" s="5">
        <v>303</v>
      </c>
      <c r="H265">
        <f>LOOKUP(Data[[#This Row],[Product]],products[[#All],[Product]],products[[#All],[Cost per unit]])</f>
        <v>10.38</v>
      </c>
      <c r="I265" s="37">
        <f>Data[[#This Row],[Cost per Unit]]*Data[[#This Row],[Units]]</f>
        <v>3145.1400000000003</v>
      </c>
    </row>
    <row r="266" spans="3:9" x14ac:dyDescent="0.3">
      <c r="C266" t="s">
        <v>10</v>
      </c>
      <c r="D266" t="s">
        <v>39</v>
      </c>
      <c r="E266" t="s">
        <v>33</v>
      </c>
      <c r="F266" s="4">
        <v>12950</v>
      </c>
      <c r="G266" s="5">
        <v>30</v>
      </c>
      <c r="H266">
        <f>LOOKUP(Data[[#This Row],[Product]],products[[#All],[Product]],products[[#All],[Cost per unit]])</f>
        <v>14.49</v>
      </c>
      <c r="I266" s="37">
        <f>Data[[#This Row],[Cost per Unit]]*Data[[#This Row],[Units]]</f>
        <v>434.7</v>
      </c>
    </row>
    <row r="267" spans="3:9" x14ac:dyDescent="0.3">
      <c r="C267" t="s">
        <v>10</v>
      </c>
      <c r="D267" t="s">
        <v>34</v>
      </c>
      <c r="E267" t="s">
        <v>26</v>
      </c>
      <c r="F267" s="4">
        <v>4991</v>
      </c>
      <c r="G267" s="5">
        <v>9</v>
      </c>
      <c r="H267">
        <f>LOOKUP(Data[[#This Row],[Product]],products[[#All],[Product]],products[[#All],[Cost per unit]])</f>
        <v>9.77</v>
      </c>
      <c r="I267" s="37">
        <f>Data[[#This Row],[Cost per Unit]]*Data[[#This Row],[Units]]</f>
        <v>87.929999999999993</v>
      </c>
    </row>
    <row r="268" spans="3:9" x14ac:dyDescent="0.3">
      <c r="C268" t="s">
        <v>10</v>
      </c>
      <c r="D268" t="s">
        <v>37</v>
      </c>
      <c r="E268" t="s">
        <v>28</v>
      </c>
      <c r="F268" s="4">
        <v>3059</v>
      </c>
      <c r="G268" s="5">
        <v>27</v>
      </c>
      <c r="H268">
        <f>LOOKUP(Data[[#This Row],[Product]],products[[#All],[Product]],products[[#All],[Cost per unit]])</f>
        <v>10.38</v>
      </c>
      <c r="I268" s="37">
        <f>Data[[#This Row],[Cost per Unit]]*Data[[#This Row],[Units]]</f>
        <v>280.26000000000005</v>
      </c>
    </row>
    <row r="269" spans="3:9" x14ac:dyDescent="0.3">
      <c r="C269" t="s">
        <v>10</v>
      </c>
      <c r="D269" t="s">
        <v>34</v>
      </c>
      <c r="E269" t="s">
        <v>19</v>
      </c>
      <c r="F269" s="4">
        <v>5355</v>
      </c>
      <c r="G269" s="5">
        <v>204</v>
      </c>
      <c r="H269">
        <f>LOOKUP(Data[[#This Row],[Product]],products[[#All],[Product]],products[[#All],[Cost per unit]])</f>
        <v>11.7</v>
      </c>
      <c r="I269" s="37">
        <f>Data[[#This Row],[Cost per Unit]]*Data[[#This Row],[Units]]</f>
        <v>2386.7999999999997</v>
      </c>
    </row>
    <row r="270" spans="3:9" x14ac:dyDescent="0.3">
      <c r="C270" t="s">
        <v>10</v>
      </c>
      <c r="D270" t="s">
        <v>39</v>
      </c>
      <c r="E270" t="s">
        <v>21</v>
      </c>
      <c r="F270" s="4">
        <v>4858</v>
      </c>
      <c r="G270" s="5">
        <v>279</v>
      </c>
      <c r="H270">
        <f>LOOKUP(Data[[#This Row],[Product]],products[[#All],[Product]],products[[#All],[Cost per unit]])</f>
        <v>12.37</v>
      </c>
      <c r="I270" s="37">
        <f>Data[[#This Row],[Cost per Unit]]*Data[[#This Row],[Units]]</f>
        <v>3451.2299999999996</v>
      </c>
    </row>
    <row r="271" spans="3:9" x14ac:dyDescent="0.3">
      <c r="C271" t="s">
        <v>10</v>
      </c>
      <c r="D271" t="s">
        <v>35</v>
      </c>
      <c r="E271" t="s">
        <v>15</v>
      </c>
      <c r="F271" s="4">
        <v>2562</v>
      </c>
      <c r="G271" s="5">
        <v>6</v>
      </c>
      <c r="H271">
        <f>LOOKUP(Data[[#This Row],[Product]],products[[#All],[Product]],products[[#All],[Cost per unit]])</f>
        <v>14.49</v>
      </c>
      <c r="I271" s="37">
        <f>Data[[#This Row],[Cost per Unit]]*Data[[#This Row],[Units]]</f>
        <v>86.94</v>
      </c>
    </row>
    <row r="272" spans="3:9" x14ac:dyDescent="0.3">
      <c r="C272" t="s">
        <v>10</v>
      </c>
      <c r="D272" t="s">
        <v>35</v>
      </c>
      <c r="E272" t="s">
        <v>14</v>
      </c>
      <c r="F272" s="4">
        <v>3472</v>
      </c>
      <c r="G272" s="5">
        <v>96</v>
      </c>
      <c r="H272">
        <f>LOOKUP(Data[[#This Row],[Product]],products[[#All],[Product]],products[[#All],[Cost per unit]])</f>
        <v>11.7</v>
      </c>
      <c r="I272" s="37">
        <f>Data[[#This Row],[Cost per Unit]]*Data[[#This Row],[Units]]</f>
        <v>1123.1999999999998</v>
      </c>
    </row>
    <row r="273" spans="3:9" x14ac:dyDescent="0.3">
      <c r="C273" t="s">
        <v>10</v>
      </c>
      <c r="D273" t="s">
        <v>37</v>
      </c>
      <c r="E273" t="s">
        <v>21</v>
      </c>
      <c r="F273" s="4">
        <v>245</v>
      </c>
      <c r="G273" s="5">
        <v>288</v>
      </c>
      <c r="H273">
        <f>LOOKUP(Data[[#This Row],[Product]],products[[#All],[Product]],products[[#All],[Cost per unit]])</f>
        <v>12.37</v>
      </c>
      <c r="I273" s="37">
        <f>Data[[#This Row],[Cost per Unit]]*Data[[#This Row],[Units]]</f>
        <v>3562.56</v>
      </c>
    </row>
    <row r="274" spans="3:9" x14ac:dyDescent="0.3">
      <c r="C274" t="s">
        <v>10</v>
      </c>
      <c r="D274" t="s">
        <v>34</v>
      </c>
      <c r="E274" t="s">
        <v>17</v>
      </c>
      <c r="F274" s="4">
        <v>700</v>
      </c>
      <c r="G274" s="5">
        <v>87</v>
      </c>
      <c r="H274">
        <f>LOOKUP(Data[[#This Row],[Product]],products[[#All],[Product]],products[[#All],[Cost per unit]])</f>
        <v>10.38</v>
      </c>
      <c r="I274" s="37">
        <f>Data[[#This Row],[Cost per Unit]]*Data[[#This Row],[Units]]</f>
        <v>903.06000000000006</v>
      </c>
    </row>
    <row r="275" spans="3:9" x14ac:dyDescent="0.3">
      <c r="C275" t="s">
        <v>10</v>
      </c>
      <c r="D275" t="s">
        <v>36</v>
      </c>
      <c r="E275" t="s">
        <v>13</v>
      </c>
      <c r="F275" s="4">
        <v>945</v>
      </c>
      <c r="G275" s="5">
        <v>75</v>
      </c>
      <c r="H275">
        <f>LOOKUP(Data[[#This Row],[Product]],products[[#All],[Product]],products[[#All],[Cost per unit]])</f>
        <v>14.49</v>
      </c>
      <c r="I275" s="37">
        <f>Data[[#This Row],[Cost per Unit]]*Data[[#This Row],[Units]]</f>
        <v>1086.75</v>
      </c>
    </row>
    <row r="276" spans="3:9" x14ac:dyDescent="0.3">
      <c r="C276" t="s">
        <v>10</v>
      </c>
      <c r="D276" t="s">
        <v>38</v>
      </c>
      <c r="E276" t="s">
        <v>4</v>
      </c>
      <c r="F276" s="4">
        <v>6860</v>
      </c>
      <c r="G276" s="5">
        <v>126</v>
      </c>
      <c r="H276">
        <f>LOOKUP(Data[[#This Row],[Product]],products[[#All],[Product]],products[[#All],[Cost per unit]])</f>
        <v>9.77</v>
      </c>
      <c r="I276" s="37">
        <f>Data[[#This Row],[Cost per Unit]]*Data[[#This Row],[Units]]</f>
        <v>1231.02</v>
      </c>
    </row>
    <row r="277" spans="3:9" x14ac:dyDescent="0.3">
      <c r="C277" t="s">
        <v>10</v>
      </c>
      <c r="D277" t="s">
        <v>34</v>
      </c>
      <c r="E277" t="s">
        <v>22</v>
      </c>
      <c r="F277" s="4">
        <v>4053</v>
      </c>
      <c r="G277" s="5">
        <v>24</v>
      </c>
      <c r="H277">
        <f>LOOKUP(Data[[#This Row],[Product]],products[[#All],[Product]],products[[#All],[Cost per unit]])</f>
        <v>9.77</v>
      </c>
      <c r="I277" s="37">
        <f>Data[[#This Row],[Cost per Unit]]*Data[[#This Row],[Units]]</f>
        <v>234.48</v>
      </c>
    </row>
    <row r="278" spans="3:9" x14ac:dyDescent="0.3">
      <c r="C278" t="s">
        <v>40</v>
      </c>
      <c r="D278" t="s">
        <v>37</v>
      </c>
      <c r="E278" t="s">
        <v>30</v>
      </c>
      <c r="F278" s="4">
        <v>1624</v>
      </c>
      <c r="G278" s="5">
        <v>114</v>
      </c>
      <c r="H278">
        <f>LOOKUP(Data[[#This Row],[Product]],products[[#All],[Product]],products[[#All],[Cost per unit]])</f>
        <v>11.7</v>
      </c>
      <c r="I278" s="37">
        <f>Data[[#This Row],[Cost per Unit]]*Data[[#This Row],[Units]]</f>
        <v>1333.8</v>
      </c>
    </row>
    <row r="279" spans="3:9" x14ac:dyDescent="0.3">
      <c r="C279" t="s">
        <v>40</v>
      </c>
      <c r="D279" t="s">
        <v>35</v>
      </c>
      <c r="E279" t="s">
        <v>33</v>
      </c>
      <c r="F279" s="4">
        <v>8869</v>
      </c>
      <c r="G279" s="5">
        <v>432</v>
      </c>
      <c r="H279">
        <f>LOOKUP(Data[[#This Row],[Product]],products[[#All],[Product]],products[[#All],[Cost per unit]])</f>
        <v>14.49</v>
      </c>
      <c r="I279" s="37">
        <f>Data[[#This Row],[Cost per Unit]]*Data[[#This Row],[Units]]</f>
        <v>6259.68</v>
      </c>
    </row>
    <row r="280" spans="3:9" x14ac:dyDescent="0.3">
      <c r="C280" t="s">
        <v>40</v>
      </c>
      <c r="D280" t="s">
        <v>39</v>
      </c>
      <c r="E280" t="s">
        <v>22</v>
      </c>
      <c r="F280" s="4">
        <v>5817</v>
      </c>
      <c r="G280" s="5">
        <v>12</v>
      </c>
      <c r="H280">
        <f>LOOKUP(Data[[#This Row],[Product]],products[[#All],[Product]],products[[#All],[Cost per unit]])</f>
        <v>9.77</v>
      </c>
      <c r="I280" s="37">
        <f>Data[[#This Row],[Cost per Unit]]*Data[[#This Row],[Units]]</f>
        <v>117.24</v>
      </c>
    </row>
    <row r="281" spans="3:9" x14ac:dyDescent="0.3">
      <c r="C281" t="s">
        <v>40</v>
      </c>
      <c r="D281" t="s">
        <v>34</v>
      </c>
      <c r="E281" t="s">
        <v>27</v>
      </c>
      <c r="F281" s="4">
        <v>2289</v>
      </c>
      <c r="G281" s="5">
        <v>135</v>
      </c>
      <c r="H281">
        <f>LOOKUP(Data[[#This Row],[Product]],products[[#All],[Product]],products[[#All],[Cost per unit]])</f>
        <v>14.49</v>
      </c>
      <c r="I281" s="37">
        <f>Data[[#This Row],[Cost per Unit]]*Data[[#This Row],[Units]]</f>
        <v>1956.15</v>
      </c>
    </row>
    <row r="282" spans="3:9" x14ac:dyDescent="0.3">
      <c r="C282" t="s">
        <v>40</v>
      </c>
      <c r="D282" t="s">
        <v>34</v>
      </c>
      <c r="E282" t="s">
        <v>17</v>
      </c>
      <c r="F282" s="4">
        <v>5019</v>
      </c>
      <c r="G282" s="5">
        <v>156</v>
      </c>
      <c r="H282">
        <f>LOOKUP(Data[[#This Row],[Product]],products[[#All],[Product]],products[[#All],[Cost per unit]])</f>
        <v>10.38</v>
      </c>
      <c r="I282" s="37">
        <f>Data[[#This Row],[Cost per Unit]]*Data[[#This Row],[Units]]</f>
        <v>1619.2800000000002</v>
      </c>
    </row>
    <row r="283" spans="3:9" x14ac:dyDescent="0.3">
      <c r="C283" t="s">
        <v>40</v>
      </c>
      <c r="D283" t="s">
        <v>36</v>
      </c>
      <c r="E283" t="s">
        <v>25</v>
      </c>
      <c r="F283" s="4">
        <v>5439</v>
      </c>
      <c r="G283" s="5">
        <v>30</v>
      </c>
      <c r="H283">
        <f>LOOKUP(Data[[#This Row],[Product]],products[[#All],[Product]],products[[#All],[Cost per unit]])</f>
        <v>12.37</v>
      </c>
      <c r="I283" s="37">
        <f>Data[[#This Row],[Cost per Unit]]*Data[[#This Row],[Units]]</f>
        <v>371.09999999999997</v>
      </c>
    </row>
    <row r="284" spans="3:9" x14ac:dyDescent="0.3">
      <c r="C284" t="s">
        <v>40</v>
      </c>
      <c r="D284" t="s">
        <v>34</v>
      </c>
      <c r="E284" t="s">
        <v>19</v>
      </c>
      <c r="F284" s="4">
        <v>4018</v>
      </c>
      <c r="G284" s="5">
        <v>162</v>
      </c>
      <c r="H284">
        <f>LOOKUP(Data[[#This Row],[Product]],products[[#All],[Product]],products[[#All],[Cost per unit]])</f>
        <v>11.7</v>
      </c>
      <c r="I284" s="37">
        <f>Data[[#This Row],[Cost per Unit]]*Data[[#This Row],[Units]]</f>
        <v>1895.3999999999999</v>
      </c>
    </row>
    <row r="285" spans="3:9" x14ac:dyDescent="0.3">
      <c r="C285" t="s">
        <v>40</v>
      </c>
      <c r="D285" t="s">
        <v>37</v>
      </c>
      <c r="E285" t="s">
        <v>19</v>
      </c>
      <c r="F285" s="4">
        <v>7693</v>
      </c>
      <c r="G285" s="5">
        <v>21</v>
      </c>
      <c r="H285">
        <f>LOOKUP(Data[[#This Row],[Product]],products[[#All],[Product]],products[[#All],[Cost per unit]])</f>
        <v>11.7</v>
      </c>
      <c r="I285" s="37">
        <f>Data[[#This Row],[Cost per Unit]]*Data[[#This Row],[Units]]</f>
        <v>245.7</v>
      </c>
    </row>
    <row r="286" spans="3:9" x14ac:dyDescent="0.3">
      <c r="C286" t="s">
        <v>40</v>
      </c>
      <c r="D286" t="s">
        <v>35</v>
      </c>
      <c r="E286" t="s">
        <v>32</v>
      </c>
      <c r="F286" s="4">
        <v>12348</v>
      </c>
      <c r="G286" s="5">
        <v>234</v>
      </c>
      <c r="H286">
        <f>LOOKUP(Data[[#This Row],[Product]],products[[#All],[Product]],products[[#All],[Cost per unit]])</f>
        <v>10.38</v>
      </c>
      <c r="I286" s="37">
        <f>Data[[#This Row],[Cost per Unit]]*Data[[#This Row],[Units]]</f>
        <v>2428.92</v>
      </c>
    </row>
    <row r="287" spans="3:9" x14ac:dyDescent="0.3">
      <c r="C287" t="s">
        <v>40</v>
      </c>
      <c r="D287" t="s">
        <v>36</v>
      </c>
      <c r="E287" t="s">
        <v>33</v>
      </c>
      <c r="F287" s="4">
        <v>9772</v>
      </c>
      <c r="G287" s="5">
        <v>90</v>
      </c>
      <c r="H287">
        <f>LOOKUP(Data[[#This Row],[Product]],products[[#All],[Product]],products[[#All],[Cost per unit]])</f>
        <v>14.49</v>
      </c>
      <c r="I287" s="37">
        <f>Data[[#This Row],[Cost per Unit]]*Data[[#This Row],[Units]]</f>
        <v>1304.0999999999999</v>
      </c>
    </row>
    <row r="288" spans="3:9" x14ac:dyDescent="0.3">
      <c r="C288" t="s">
        <v>40</v>
      </c>
      <c r="D288" t="s">
        <v>34</v>
      </c>
      <c r="E288" t="s">
        <v>26</v>
      </c>
      <c r="F288" s="4">
        <v>6748</v>
      </c>
      <c r="G288" s="5">
        <v>48</v>
      </c>
      <c r="H288">
        <f>LOOKUP(Data[[#This Row],[Product]],products[[#All],[Product]],products[[#All],[Cost per unit]])</f>
        <v>9.77</v>
      </c>
      <c r="I288" s="37">
        <f>Data[[#This Row],[Cost per Unit]]*Data[[#This Row],[Units]]</f>
        <v>468.96</v>
      </c>
    </row>
    <row r="289" spans="3:9" x14ac:dyDescent="0.3">
      <c r="C289" t="s">
        <v>40</v>
      </c>
      <c r="D289" t="s">
        <v>38</v>
      </c>
      <c r="E289" t="s">
        <v>25</v>
      </c>
      <c r="F289" s="4">
        <v>2541</v>
      </c>
      <c r="G289" s="5">
        <v>90</v>
      </c>
      <c r="H289">
        <f>LOOKUP(Data[[#This Row],[Product]],products[[#All],[Product]],products[[#All],[Cost per unit]])</f>
        <v>12.37</v>
      </c>
      <c r="I289" s="37">
        <f>Data[[#This Row],[Cost per Unit]]*Data[[#This Row],[Units]]</f>
        <v>1113.3</v>
      </c>
    </row>
    <row r="290" spans="3:9" x14ac:dyDescent="0.3">
      <c r="C290" t="s">
        <v>40</v>
      </c>
      <c r="D290" t="s">
        <v>38</v>
      </c>
      <c r="E290" t="s">
        <v>4</v>
      </c>
      <c r="F290" s="4">
        <v>6125</v>
      </c>
      <c r="G290" s="5">
        <v>102</v>
      </c>
      <c r="H290">
        <f>LOOKUP(Data[[#This Row],[Product]],products[[#All],[Product]],products[[#All],[Cost per unit]])</f>
        <v>9.77</v>
      </c>
      <c r="I290" s="37">
        <f>Data[[#This Row],[Cost per Unit]]*Data[[#This Row],[Units]]</f>
        <v>996.54</v>
      </c>
    </row>
    <row r="291" spans="3:9" x14ac:dyDescent="0.3">
      <c r="C291" t="s">
        <v>40</v>
      </c>
      <c r="D291" t="s">
        <v>39</v>
      </c>
      <c r="E291" t="s">
        <v>29</v>
      </c>
      <c r="F291" s="4">
        <v>0</v>
      </c>
      <c r="G291" s="5">
        <v>135</v>
      </c>
      <c r="H291">
        <f>LOOKUP(Data[[#This Row],[Product]],products[[#All],[Product]],products[[#All],[Cost per unit]])</f>
        <v>7.16</v>
      </c>
      <c r="I291" s="37">
        <f>Data[[#This Row],[Cost per Unit]]*Data[[#This Row],[Units]]</f>
        <v>966.6</v>
      </c>
    </row>
    <row r="292" spans="3:9" x14ac:dyDescent="0.3">
      <c r="C292" t="s">
        <v>40</v>
      </c>
      <c r="D292" t="s">
        <v>35</v>
      </c>
      <c r="E292" t="s">
        <v>30</v>
      </c>
      <c r="F292" s="4">
        <v>2275</v>
      </c>
      <c r="G292" s="5">
        <v>447</v>
      </c>
      <c r="H292">
        <f>LOOKUP(Data[[#This Row],[Product]],products[[#All],[Product]],products[[#All],[Cost per unit]])</f>
        <v>11.7</v>
      </c>
      <c r="I292" s="37">
        <f>Data[[#This Row],[Cost per Unit]]*Data[[#This Row],[Units]]</f>
        <v>5229.8999999999996</v>
      </c>
    </row>
    <row r="293" spans="3:9" x14ac:dyDescent="0.3">
      <c r="C293" t="s">
        <v>40</v>
      </c>
      <c r="D293" t="s">
        <v>38</v>
      </c>
      <c r="E293" t="s">
        <v>13</v>
      </c>
      <c r="F293" s="4">
        <v>5670</v>
      </c>
      <c r="G293" s="5">
        <v>297</v>
      </c>
      <c r="H293">
        <f>LOOKUP(Data[[#This Row],[Product]],products[[#All],[Product]],products[[#All],[Cost per unit]])</f>
        <v>14.49</v>
      </c>
      <c r="I293" s="37">
        <f>Data[[#This Row],[Cost per Unit]]*Data[[#This Row],[Units]]</f>
        <v>4303.53</v>
      </c>
    </row>
    <row r="294" spans="3:9" x14ac:dyDescent="0.3">
      <c r="C294" t="s">
        <v>40</v>
      </c>
      <c r="D294" t="s">
        <v>34</v>
      </c>
      <c r="E294" t="s">
        <v>23</v>
      </c>
      <c r="F294" s="4">
        <v>2779</v>
      </c>
      <c r="G294" s="5">
        <v>75</v>
      </c>
      <c r="H294">
        <f>LOOKUP(Data[[#This Row],[Product]],products[[#All],[Product]],products[[#All],[Cost per unit]])</f>
        <v>10.38</v>
      </c>
      <c r="I294" s="37">
        <f>Data[[#This Row],[Cost per Unit]]*Data[[#This Row],[Units]]</f>
        <v>778.50000000000011</v>
      </c>
    </row>
    <row r="295" spans="3:9" x14ac:dyDescent="0.3">
      <c r="C295" t="s">
        <v>40</v>
      </c>
      <c r="D295" t="s">
        <v>34</v>
      </c>
      <c r="E295" t="s">
        <v>33</v>
      </c>
      <c r="F295" s="4">
        <v>3794</v>
      </c>
      <c r="G295" s="5">
        <v>159</v>
      </c>
      <c r="H295">
        <f>LOOKUP(Data[[#This Row],[Product]],products[[#All],[Product]],products[[#All],[Cost per unit]])</f>
        <v>14.49</v>
      </c>
      <c r="I295" s="37">
        <f>Data[[#This Row],[Cost per Unit]]*Data[[#This Row],[Units]]</f>
        <v>2303.91</v>
      </c>
    </row>
    <row r="296" spans="3:9" x14ac:dyDescent="0.3">
      <c r="C296" t="s">
        <v>40</v>
      </c>
      <c r="D296" t="s">
        <v>38</v>
      </c>
      <c r="E296" t="s">
        <v>24</v>
      </c>
      <c r="F296" s="4">
        <v>623</v>
      </c>
      <c r="G296" s="5">
        <v>51</v>
      </c>
      <c r="H296">
        <f>LOOKUP(Data[[#This Row],[Product]],products[[#All],[Product]],products[[#All],[Cost per unit]])</f>
        <v>11.7</v>
      </c>
      <c r="I296" s="37">
        <f>Data[[#This Row],[Cost per Unit]]*Data[[#This Row],[Units]]</f>
        <v>596.69999999999993</v>
      </c>
    </row>
    <row r="297" spans="3:9" x14ac:dyDescent="0.3">
      <c r="C297" t="s">
        <v>40</v>
      </c>
      <c r="D297" t="s">
        <v>38</v>
      </c>
      <c r="E297" t="s">
        <v>29</v>
      </c>
      <c r="F297" s="4">
        <v>2541</v>
      </c>
      <c r="G297" s="5">
        <v>45</v>
      </c>
      <c r="H297">
        <f>LOOKUP(Data[[#This Row],[Product]],products[[#All],[Product]],products[[#All],[Cost per unit]])</f>
        <v>7.16</v>
      </c>
      <c r="I297" s="37">
        <f>Data[[#This Row],[Cost per Unit]]*Data[[#This Row],[Units]]</f>
        <v>322.2</v>
      </c>
    </row>
    <row r="298" spans="3:9" x14ac:dyDescent="0.3">
      <c r="C298" t="s">
        <v>40</v>
      </c>
      <c r="D298" t="s">
        <v>35</v>
      </c>
      <c r="E298" t="s">
        <v>22</v>
      </c>
      <c r="F298" s="4">
        <v>6853</v>
      </c>
      <c r="G298" s="5">
        <v>372</v>
      </c>
      <c r="H298">
        <f>LOOKUP(Data[[#This Row],[Product]],products[[#All],[Product]],products[[#All],[Cost per unit]])</f>
        <v>9.77</v>
      </c>
      <c r="I298" s="37">
        <f>Data[[#This Row],[Cost per Unit]]*Data[[#This Row],[Units]]</f>
        <v>3634.44</v>
      </c>
    </row>
    <row r="299" spans="3:9" x14ac:dyDescent="0.3">
      <c r="C299" t="s">
        <v>40</v>
      </c>
      <c r="D299" t="s">
        <v>35</v>
      </c>
      <c r="E299" t="s">
        <v>16</v>
      </c>
      <c r="F299" s="4">
        <v>4725</v>
      </c>
      <c r="G299" s="5">
        <v>174</v>
      </c>
      <c r="H299">
        <f>LOOKUP(Data[[#This Row],[Product]],products[[#All],[Product]],products[[#All],[Cost per unit]])</f>
        <v>14.49</v>
      </c>
      <c r="I299" s="37">
        <f>Data[[#This Row],[Cost per Unit]]*Data[[#This Row],[Units]]</f>
        <v>2521.2600000000002</v>
      </c>
    </row>
    <row r="300" spans="3:9" x14ac:dyDescent="0.3">
      <c r="C300" t="s">
        <v>40</v>
      </c>
      <c r="D300" t="s">
        <v>39</v>
      </c>
      <c r="E300" t="s">
        <v>28</v>
      </c>
      <c r="F300" s="4">
        <v>3101</v>
      </c>
      <c r="G300" s="5">
        <v>225</v>
      </c>
      <c r="H300">
        <f>LOOKUP(Data[[#This Row],[Product]],products[[#All],[Product]],products[[#All],[Cost per unit]])</f>
        <v>10.38</v>
      </c>
      <c r="I300" s="37">
        <f>Data[[#This Row],[Cost per Unit]]*Data[[#This Row],[Units]]</f>
        <v>2335.5</v>
      </c>
    </row>
    <row r="301" spans="3:9" x14ac:dyDescent="0.3">
      <c r="C301" t="s">
        <v>40</v>
      </c>
      <c r="D301" t="s">
        <v>38</v>
      </c>
      <c r="E301" t="s">
        <v>26</v>
      </c>
      <c r="F301" s="4">
        <v>609</v>
      </c>
      <c r="G301" s="5">
        <v>87</v>
      </c>
      <c r="H301">
        <f>LOOKUP(Data[[#This Row],[Product]],products[[#All],[Product]],products[[#All],[Cost per unit]])</f>
        <v>9.77</v>
      </c>
      <c r="I301" s="37">
        <f>Data[[#This Row],[Cost per Unit]]*Data[[#This Row],[Units]]</f>
        <v>849.99</v>
      </c>
    </row>
    <row r="302" spans="3:9" x14ac:dyDescent="0.3">
      <c r="C302" t="s">
        <v>40</v>
      </c>
      <c r="D302" t="s">
        <v>39</v>
      </c>
      <c r="E302" t="s">
        <v>27</v>
      </c>
      <c r="F302" s="4">
        <v>6370</v>
      </c>
      <c r="G302" s="5">
        <v>30</v>
      </c>
      <c r="H302">
        <f>LOOKUP(Data[[#This Row],[Product]],products[[#All],[Product]],products[[#All],[Cost per unit]])</f>
        <v>14.49</v>
      </c>
      <c r="I302" s="37">
        <f>Data[[#This Row],[Cost per Unit]]*Data[[#This Row],[Units]]</f>
        <v>434.7</v>
      </c>
    </row>
    <row r="303" spans="3:9" x14ac:dyDescent="0.3">
      <c r="C303" t="s">
        <v>40</v>
      </c>
      <c r="D303" t="s">
        <v>36</v>
      </c>
      <c r="E303" t="s">
        <v>27</v>
      </c>
      <c r="F303" s="4">
        <v>3164</v>
      </c>
      <c r="G303" s="5">
        <v>306</v>
      </c>
      <c r="H303">
        <f>LOOKUP(Data[[#This Row],[Product]],products[[#All],[Product]],products[[#All],[Cost per unit]])</f>
        <v>14.49</v>
      </c>
      <c r="I303" s="37">
        <f>Data[[#This Row],[Cost per Unit]]*Data[[#This Row],[Units]]</f>
        <v>4433.9400000000005</v>
      </c>
    </row>
    <row r="304" spans="3:9" x14ac:dyDescent="0.3">
      <c r="C304" t="s">
        <v>40</v>
      </c>
      <c r="D304" t="s">
        <v>37</v>
      </c>
      <c r="E304" t="s">
        <v>27</v>
      </c>
      <c r="F304" s="4">
        <v>6132</v>
      </c>
      <c r="G304" s="5">
        <v>93</v>
      </c>
      <c r="H304">
        <f>LOOKUP(Data[[#This Row],[Product]],products[[#All],[Product]],products[[#All],[Cost per unit]])</f>
        <v>14.49</v>
      </c>
      <c r="I304" s="37">
        <f>Data[[#This Row],[Cost per Unit]]*Data[[#This Row],[Units]]</f>
        <v>1347.57</v>
      </c>
    </row>
    <row r="305" spans="3:9" x14ac:dyDescent="0.3">
      <c r="C305" t="s">
        <v>40</v>
      </c>
      <c r="D305" t="s">
        <v>38</v>
      </c>
      <c r="E305" t="s">
        <v>31</v>
      </c>
      <c r="F305" s="4">
        <v>1988</v>
      </c>
      <c r="G305" s="5">
        <v>39</v>
      </c>
      <c r="H305">
        <f>LOOKUP(Data[[#This Row],[Product]],products[[#All],[Product]],products[[#All],[Cost per unit]])</f>
        <v>5.79</v>
      </c>
      <c r="I305" s="37">
        <f>Data[[#This Row],[Cost per Unit]]*Data[[#This Row],[Units]]</f>
        <v>225.81</v>
      </c>
    </row>
    <row r="306" spans="3:9" x14ac:dyDescent="0.3">
      <c r="C306" t="s">
        <v>40</v>
      </c>
      <c r="D306" t="s">
        <v>36</v>
      </c>
      <c r="E306" t="s">
        <v>4</v>
      </c>
      <c r="F306" s="4">
        <v>217</v>
      </c>
      <c r="G306" s="5">
        <v>36</v>
      </c>
      <c r="H306">
        <f>LOOKUP(Data[[#This Row],[Product]],products[[#All],[Product]],products[[#All],[Cost per unit]])</f>
        <v>9.77</v>
      </c>
      <c r="I306" s="37">
        <f>Data[[#This Row],[Cost per Unit]]*Data[[#This Row],[Units]]</f>
        <v>351.71999999999997</v>
      </c>
    </row>
    <row r="307" spans="3:9" x14ac:dyDescent="0.3">
      <c r="C307" t="s">
        <v>40</v>
      </c>
      <c r="D307" t="s">
        <v>36</v>
      </c>
      <c r="E307" t="s">
        <v>13</v>
      </c>
      <c r="F307" s="4">
        <v>4424</v>
      </c>
      <c r="G307" s="5">
        <v>201</v>
      </c>
      <c r="H307">
        <f>LOOKUP(Data[[#This Row],[Product]],products[[#All],[Product]],products[[#All],[Cost per unit]])</f>
        <v>14.49</v>
      </c>
      <c r="I307" s="37">
        <f>Data[[#This Row],[Cost per Unit]]*Data[[#This Row],[Units]]</f>
        <v>2912.4900000000002</v>
      </c>
    </row>
    <row r="308" spans="3:9" x14ac:dyDescent="0.3">
      <c r="C308" t="s">
        <v>40</v>
      </c>
      <c r="D308" t="s">
        <v>35</v>
      </c>
      <c r="E308" t="s">
        <v>24</v>
      </c>
      <c r="F308" s="4">
        <v>1638</v>
      </c>
      <c r="G308" s="5">
        <v>48</v>
      </c>
      <c r="H308">
        <f>LOOKUP(Data[[#This Row],[Product]],products[[#All],[Product]],products[[#All],[Cost per unit]])</f>
        <v>11.7</v>
      </c>
      <c r="I308" s="37">
        <f>Data[[#This Row],[Cost per Unit]]*Data[[#This Row],[Units]]</f>
        <v>561.59999999999991</v>
      </c>
    </row>
    <row r="309" spans="3:9" x14ac:dyDescent="0.3">
      <c r="C309" t="s">
        <v>40</v>
      </c>
      <c r="D309" t="s">
        <v>39</v>
      </c>
      <c r="E309" t="s">
        <v>15</v>
      </c>
      <c r="F309" s="4">
        <v>5775</v>
      </c>
      <c r="G309" s="5">
        <v>42</v>
      </c>
      <c r="H309">
        <f>LOOKUP(Data[[#This Row],[Product]],products[[#All],[Product]],products[[#All],[Cost per unit]])</f>
        <v>14.49</v>
      </c>
      <c r="I309" s="37">
        <f>Data[[#This Row],[Cost per Unit]]*Data[[#This Row],[Units]]</f>
        <v>608.58000000000004</v>
      </c>
    </row>
    <row r="310" spans="3:9" x14ac:dyDescent="0.3">
      <c r="C310" t="s">
        <v>40</v>
      </c>
      <c r="D310" t="s">
        <v>35</v>
      </c>
      <c r="E310" t="s">
        <v>29</v>
      </c>
      <c r="F310" s="4">
        <v>1617</v>
      </c>
      <c r="G310" s="5">
        <v>126</v>
      </c>
      <c r="H310">
        <f>LOOKUP(Data[[#This Row],[Product]],products[[#All],[Product]],products[[#All],[Cost per unit]])</f>
        <v>7.16</v>
      </c>
      <c r="I310" s="37">
        <f>Data[[#This Row],[Cost per Unit]]*Data[[#This Row],[Units]]</f>
        <v>902.16</v>
      </c>
    </row>
    <row r="311" spans="3:9" x14ac:dyDescent="0.3">
      <c r="C311" t="s">
        <v>40</v>
      </c>
      <c r="D311" t="s">
        <v>37</v>
      </c>
      <c r="E311" t="s">
        <v>29</v>
      </c>
      <c r="F311" s="4">
        <v>9002</v>
      </c>
      <c r="G311" s="5">
        <v>72</v>
      </c>
      <c r="H311">
        <f>LOOKUP(Data[[#This Row],[Product]],products[[#All],[Product]],products[[#All],[Cost per unit]])</f>
        <v>7.16</v>
      </c>
      <c r="I311" s="37">
        <f>Data[[#This Row],[Cost per Unit]]*Data[[#This Row],[Units]]</f>
        <v>515.52</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13C7C-AC3D-4879-8B31-A000962199A1}">
  <dimension ref="C2:M17"/>
  <sheetViews>
    <sheetView showGridLines="0" workbookViewId="0">
      <selection activeCell="D2" sqref="D2"/>
    </sheetView>
  </sheetViews>
  <sheetFormatPr defaultRowHeight="14.4" x14ac:dyDescent="0.3"/>
  <cols>
    <col min="3" max="3" width="21.21875" customWidth="1"/>
  </cols>
  <sheetData>
    <row r="2" spans="3:13" x14ac:dyDescent="0.3">
      <c r="C2" s="42" t="s">
        <v>72</v>
      </c>
      <c r="D2" s="41" t="s">
        <v>37</v>
      </c>
    </row>
    <row r="4" spans="3:13" x14ac:dyDescent="0.3">
      <c r="C4" s="43" t="s">
        <v>73</v>
      </c>
      <c r="D4" s="43"/>
      <c r="E4" s="43"/>
      <c r="F4" s="43"/>
      <c r="I4" s="43" t="s">
        <v>74</v>
      </c>
      <c r="J4" s="43"/>
      <c r="K4" s="43"/>
      <c r="L4" s="43"/>
      <c r="M4" s="43"/>
    </row>
    <row r="6" spans="3:13" ht="21" x14ac:dyDescent="0.4">
      <c r="C6" s="42" t="s">
        <v>75</v>
      </c>
      <c r="D6" s="42">
        <f>COUNTIFS(Data[[#All],[Geography]],'Dynamic Country level sales '!D2)</f>
        <v>53</v>
      </c>
      <c r="I6" s="44"/>
      <c r="J6" s="44"/>
      <c r="K6" s="44" t="s">
        <v>1</v>
      </c>
      <c r="L6" s="44" t="s">
        <v>49</v>
      </c>
      <c r="M6" s="47" t="s">
        <v>79</v>
      </c>
    </row>
    <row r="7" spans="3:13" x14ac:dyDescent="0.3">
      <c r="I7" t="s">
        <v>40</v>
      </c>
      <c r="K7" s="38">
        <f>SUMIFS(Data[Amount],Data[Sales Person],$I7,Data[Geography],$D$2)</f>
        <v>24451</v>
      </c>
      <c r="L7">
        <f>SUMIFS(Data[Units],Data[Sales Person],$I7,Data[Geography],$D$2)</f>
        <v>300</v>
      </c>
      <c r="M7" s="46">
        <f>IF(K7&gt;12000,1,-1)</f>
        <v>1</v>
      </c>
    </row>
    <row r="8" spans="3:13" ht="15.6" x14ac:dyDescent="0.3">
      <c r="C8" s="44"/>
      <c r="D8" s="45" t="s">
        <v>78</v>
      </c>
      <c r="E8" s="45" t="s">
        <v>55</v>
      </c>
      <c r="F8" s="44"/>
      <c r="I8" t="s">
        <v>8</v>
      </c>
      <c r="K8" s="38">
        <f>SUMIFS(Data[Amount],Data[Sales Person],$I8,Data[Geography],$D$2)</f>
        <v>20125</v>
      </c>
      <c r="L8">
        <f>SUMIFS(Data[Units],Data[Sales Person],$I8,Data[Geography],$D$2)</f>
        <v>711</v>
      </c>
      <c r="M8" s="46">
        <f t="shared" ref="M8:M17" si="0">IF(K8&gt;12000,1,-1)</f>
        <v>1</v>
      </c>
    </row>
    <row r="9" spans="3:13" x14ac:dyDescent="0.3">
      <c r="C9" t="s">
        <v>76</v>
      </c>
      <c r="D9" s="38">
        <f>SUMIFS(Data[Amount],Data[Geography],'Dynamic Country level sales '!$D$2)</f>
        <v>218813</v>
      </c>
      <c r="E9" s="38">
        <f>AVERAGEIFS(Data[Amount],Data[Geography],D2)</f>
        <v>4128.5471698113206</v>
      </c>
      <c r="I9" t="s">
        <v>9</v>
      </c>
      <c r="K9" s="38">
        <f>SUMIFS(Data[Amount],Data[Sales Person],$I9,Data[Geography],$D$2)</f>
        <v>21434</v>
      </c>
      <c r="L9">
        <f>SUMIFS(Data[Units],Data[Sales Person],$I9,Data[Geography],$D$2)</f>
        <v>1116</v>
      </c>
      <c r="M9" s="46">
        <f t="shared" si="0"/>
        <v>1</v>
      </c>
    </row>
    <row r="10" spans="3:13" x14ac:dyDescent="0.3">
      <c r="C10" t="s">
        <v>70</v>
      </c>
      <c r="D10" s="38">
        <f>SUMIFS(Data[Cost],Data[Geography],'Dynamic Country level sales '!$D2)</f>
        <v>81987.81</v>
      </c>
      <c r="E10" s="38">
        <f>AVERAGEIFS(Data[Cost],Data[Geography],D2)</f>
        <v>1546.9398113207546</v>
      </c>
      <c r="I10" t="s">
        <v>41</v>
      </c>
      <c r="K10" s="38">
        <f>SUMIFS(Data[Amount],Data[Sales Person],$I10,Data[Geography],$D$2)</f>
        <v>17283</v>
      </c>
      <c r="L10">
        <f>SUMIFS(Data[Units],Data[Sales Person],$I10,Data[Geography],$D$2)</f>
        <v>882</v>
      </c>
      <c r="M10" s="46">
        <f t="shared" si="0"/>
        <v>1</v>
      </c>
    </row>
    <row r="11" spans="3:13" x14ac:dyDescent="0.3">
      <c r="C11" t="s">
        <v>71</v>
      </c>
      <c r="D11" s="38">
        <f>D9-D10</f>
        <v>136825.19</v>
      </c>
      <c r="E11" s="38">
        <f>E9-E10</f>
        <v>2581.6073584905662</v>
      </c>
      <c r="I11" t="s">
        <v>6</v>
      </c>
      <c r="K11" s="38">
        <f>SUMIFS(Data[Amount],Data[Sales Person],$I11,Data[Geography],$D$2)</f>
        <v>26985</v>
      </c>
      <c r="L11">
        <f>SUMIFS(Data[Units],Data[Sales Person],$I11,Data[Geography],$D$2)</f>
        <v>1329</v>
      </c>
      <c r="M11" s="46">
        <f t="shared" si="0"/>
        <v>1</v>
      </c>
    </row>
    <row r="12" spans="3:13" x14ac:dyDescent="0.3">
      <c r="C12" t="s">
        <v>77</v>
      </c>
      <c r="D12">
        <f>SUMIFS(Data[Units],Data[Geography],'Dynamic Country level sales '!$D$2)</f>
        <v>7431</v>
      </c>
      <c r="E12" s="25">
        <f>AVERAGEIFS(Data[Units],Data[Geography],D2)</f>
        <v>140.20754716981133</v>
      </c>
      <c r="I12" t="s">
        <v>40</v>
      </c>
      <c r="K12" s="38">
        <f>SUMIFS(Data[Amount],Data[Sales Person],$I12,Data[Geography],$D$2)</f>
        <v>24451</v>
      </c>
      <c r="L12">
        <f>SUMIFS(Data[Units],Data[Sales Person],$I12,Data[Geography],$D$2)</f>
        <v>300</v>
      </c>
      <c r="M12" s="46">
        <f t="shared" si="0"/>
        <v>1</v>
      </c>
    </row>
    <row r="13" spans="3:13" x14ac:dyDescent="0.3">
      <c r="I13" t="s">
        <v>7</v>
      </c>
      <c r="K13" s="38">
        <f>SUMIFS(Data[Amount],Data[Sales Person],$I13,Data[Geography],$D$2)</f>
        <v>43568</v>
      </c>
      <c r="L13">
        <f>SUMIFS(Data[Units],Data[Sales Person],$I13,Data[Geography],$D$2)</f>
        <v>978</v>
      </c>
      <c r="M13" s="46">
        <f t="shared" si="0"/>
        <v>1</v>
      </c>
    </row>
    <row r="14" spans="3:13" x14ac:dyDescent="0.3">
      <c r="I14" t="s">
        <v>5</v>
      </c>
      <c r="K14" s="38">
        <f>SUMIFS(Data[Amount],Data[Sales Person],$I14,Data[Geography],$D$2)</f>
        <v>14504</v>
      </c>
      <c r="L14">
        <f>SUMIFS(Data[Units],Data[Sales Person],$I14,Data[Geography],$D$2)</f>
        <v>156</v>
      </c>
      <c r="M14" s="46">
        <f t="shared" si="0"/>
        <v>1</v>
      </c>
    </row>
    <row r="15" spans="3:13" x14ac:dyDescent="0.3">
      <c r="I15" t="s">
        <v>2</v>
      </c>
      <c r="K15" s="38">
        <f>SUMIFS(Data[Amount],Data[Sales Person],$I15,Data[Geography],$D$2)</f>
        <v>25655</v>
      </c>
      <c r="L15">
        <f>SUMIFS(Data[Units],Data[Sales Person],$I15,Data[Geography],$D$2)</f>
        <v>453</v>
      </c>
      <c r="M15" s="46">
        <f t="shared" si="0"/>
        <v>1</v>
      </c>
    </row>
    <row r="16" spans="3:13" x14ac:dyDescent="0.3">
      <c r="I16" t="s">
        <v>3</v>
      </c>
      <c r="K16" s="38">
        <f>SUMIFS(Data[Amount],Data[Sales Person],$I16,Data[Geography],$D$2)</f>
        <v>16821</v>
      </c>
      <c r="L16">
        <f>SUMIFS(Data[Units],Data[Sales Person],$I16,Data[Geography],$D$2)</f>
        <v>1161</v>
      </c>
      <c r="M16" s="46">
        <f t="shared" si="0"/>
        <v>1</v>
      </c>
    </row>
    <row r="17" spans="9:13" x14ac:dyDescent="0.3">
      <c r="I17" t="s">
        <v>10</v>
      </c>
      <c r="K17" s="38">
        <f>SUMIFS(Data[Amount],Data[Sales Person],$I17,Data[Geography],$D$2)</f>
        <v>7987</v>
      </c>
      <c r="L17">
        <f>SUMIFS(Data[Units],Data[Sales Person],$I17,Data[Geography],$D$2)</f>
        <v>345</v>
      </c>
      <c r="M17" s="46">
        <f t="shared" si="0"/>
        <v>-1</v>
      </c>
    </row>
  </sheetData>
  <conditionalFormatting sqref="K7:K17">
    <cfRule type="dataBar" priority="3">
      <dataBar>
        <cfvo type="min"/>
        <cfvo type="max"/>
        <color rgb="FF638EC6"/>
      </dataBar>
      <extLst>
        <ext xmlns:x14="http://schemas.microsoft.com/office/spreadsheetml/2009/9/main" uri="{B025F937-C7B1-47D3-B67F-A62EFF666E3E}">
          <x14:id>{93024B76-2FEB-41DA-9400-337B9D9CD182}</x14:id>
        </ext>
      </extLst>
    </cfRule>
  </conditionalFormatting>
  <conditionalFormatting sqref="M7:M17">
    <cfRule type="iconSet" priority="1">
      <iconSet iconSet="3Symbols" showValue="0">
        <cfvo type="percent" val="0"/>
        <cfvo type="percent" val="33"/>
        <cfvo type="percent" val="67"/>
      </iconSe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3024B76-2FEB-41DA-9400-337B9D9CD182}">
            <x14:dataBar minLength="0" maxLength="100" border="1" negativeBarBorderColorSameAsPositive="0">
              <x14:cfvo type="autoMin"/>
              <x14:cfvo type="autoMax"/>
              <x14:borderColor rgb="FF638EC6"/>
              <x14:negativeFillColor rgb="FFFF0000"/>
              <x14:negativeBorderColor rgb="FFFF0000"/>
              <x14:axisColor rgb="FF000000"/>
            </x14:dataBar>
          </x14:cfRule>
          <xm:sqref>K7:K17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0441CD3-7A67-48C7-A881-FE38C1D06AA5}">
          <x14:formula1>
            <xm:f>'Best Salesperson by country'!$L$5:$L$10</xm:f>
          </x14:formula1>
          <xm:sqref>D2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59F08-DC27-468C-B352-4EFE4F855386}">
  <dimension ref="B2:D9"/>
  <sheetViews>
    <sheetView workbookViewId="0">
      <selection activeCell="C9" sqref="C9:D9"/>
    </sheetView>
  </sheetViews>
  <sheetFormatPr defaultRowHeight="14.4" x14ac:dyDescent="0.3"/>
  <sheetData>
    <row r="2" spans="2:4" x14ac:dyDescent="0.3">
      <c r="C2" t="s">
        <v>1</v>
      </c>
      <c r="D2" t="s">
        <v>49</v>
      </c>
    </row>
    <row r="3" spans="2:4" x14ac:dyDescent="0.3">
      <c r="B3" t="s">
        <v>55</v>
      </c>
      <c r="C3">
        <f>AVERAGE(Data[Amount])</f>
        <v>4136.2299999999996</v>
      </c>
      <c r="D3">
        <f>AVERAGE(Data[Units])</f>
        <v>152.19999999999999</v>
      </c>
    </row>
    <row r="4" spans="2:4" x14ac:dyDescent="0.3">
      <c r="B4" t="s">
        <v>56</v>
      </c>
      <c r="C4">
        <f>MEDIAN(Data[Amount])</f>
        <v>3437</v>
      </c>
      <c r="D4">
        <f>MEDIAN(Data[Units])</f>
        <v>124.5</v>
      </c>
    </row>
    <row r="5" spans="2:4" x14ac:dyDescent="0.3">
      <c r="B5" t="s">
        <v>57</v>
      </c>
      <c r="C5">
        <f>MIN(Data[Amount])</f>
        <v>0</v>
      </c>
      <c r="D5">
        <f>MIN(Data[Units])</f>
        <v>0</v>
      </c>
    </row>
    <row r="6" spans="2:4" x14ac:dyDescent="0.3">
      <c r="B6" t="s">
        <v>58</v>
      </c>
      <c r="C6">
        <f>MAX(Data[Amount])</f>
        <v>16184</v>
      </c>
      <c r="D6">
        <f>MAX(Data[Units])</f>
        <v>525</v>
      </c>
    </row>
    <row r="7" spans="2:4" x14ac:dyDescent="0.3">
      <c r="B7" t="s">
        <v>59</v>
      </c>
      <c r="C7">
        <f>C6-C5</f>
        <v>16184</v>
      </c>
      <c r="D7">
        <f>D6-D5</f>
        <v>525</v>
      </c>
    </row>
    <row r="8" spans="2:4" x14ac:dyDescent="0.3">
      <c r="B8" t="s">
        <v>60</v>
      </c>
      <c r="C8">
        <f>_xlfn.PERCENTILE.EXC(Data[Amount],0.25)</f>
        <v>1652</v>
      </c>
      <c r="D8">
        <f>_xlfn.PERCENTILE.EXC(Data[Units],0.25)</f>
        <v>54</v>
      </c>
    </row>
    <row r="9" spans="2:4" x14ac:dyDescent="0.3">
      <c r="B9" t="s">
        <v>61</v>
      </c>
      <c r="C9">
        <f>_xlfn.PERCENTILE.EXC(Data[Amount],0.75)</f>
        <v>6245.75</v>
      </c>
      <c r="D9">
        <f>_xlfn.PERCENTILE.EXC(Data[Units],0.75)</f>
        <v>223.5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6E9C8-6540-4027-A00B-DE4E39701BE9}">
  <dimension ref="A4:D304"/>
  <sheetViews>
    <sheetView workbookViewId="0">
      <selection activeCell="D4" sqref="D4:D304"/>
    </sheetView>
  </sheetViews>
  <sheetFormatPr defaultRowHeight="14.4" x14ac:dyDescent="0.3"/>
  <cols>
    <col min="1" max="1" width="10.5546875" customWidth="1"/>
    <col min="2" max="2" width="12" customWidth="1"/>
  </cols>
  <sheetData>
    <row r="4" spans="1:4" x14ac:dyDescent="0.3">
      <c r="A4" s="16" t="s">
        <v>12</v>
      </c>
      <c r="B4" s="16" t="s">
        <v>0</v>
      </c>
      <c r="C4" s="17" t="s">
        <v>1</v>
      </c>
      <c r="D4" s="18" t="s">
        <v>49</v>
      </c>
    </row>
    <row r="5" spans="1:4" x14ac:dyDescent="0.3">
      <c r="A5" s="13" t="s">
        <v>37</v>
      </c>
      <c r="B5" s="13" t="s">
        <v>30</v>
      </c>
      <c r="C5" s="19">
        <v>1624</v>
      </c>
      <c r="D5" s="20">
        <v>114</v>
      </c>
    </row>
    <row r="6" spans="1:4" x14ac:dyDescent="0.3">
      <c r="A6" s="15" t="s">
        <v>35</v>
      </c>
      <c r="B6" s="15" t="s">
        <v>32</v>
      </c>
      <c r="C6" s="21">
        <v>6706</v>
      </c>
      <c r="D6" s="22">
        <v>459</v>
      </c>
    </row>
    <row r="7" spans="1:4" x14ac:dyDescent="0.3">
      <c r="A7" s="13" t="s">
        <v>35</v>
      </c>
      <c r="B7" s="13" t="s">
        <v>4</v>
      </c>
      <c r="C7" s="19">
        <v>959</v>
      </c>
      <c r="D7" s="20">
        <v>147</v>
      </c>
    </row>
    <row r="8" spans="1:4" x14ac:dyDescent="0.3">
      <c r="A8" s="15" t="s">
        <v>36</v>
      </c>
      <c r="B8" s="15" t="s">
        <v>18</v>
      </c>
      <c r="C8" s="21">
        <v>9632</v>
      </c>
      <c r="D8" s="22">
        <v>288</v>
      </c>
    </row>
    <row r="9" spans="1:4" x14ac:dyDescent="0.3">
      <c r="A9" s="13" t="s">
        <v>39</v>
      </c>
      <c r="B9" s="13" t="s">
        <v>25</v>
      </c>
      <c r="C9" s="19">
        <v>2100</v>
      </c>
      <c r="D9" s="20">
        <v>414</v>
      </c>
    </row>
    <row r="10" spans="1:4" x14ac:dyDescent="0.3">
      <c r="A10" s="15" t="s">
        <v>35</v>
      </c>
      <c r="B10" s="15" t="s">
        <v>33</v>
      </c>
      <c r="C10" s="21">
        <v>8869</v>
      </c>
      <c r="D10" s="22">
        <v>432</v>
      </c>
    </row>
    <row r="11" spans="1:4" x14ac:dyDescent="0.3">
      <c r="A11" s="13" t="s">
        <v>38</v>
      </c>
      <c r="B11" s="13" t="s">
        <v>31</v>
      </c>
      <c r="C11" s="19">
        <v>2681</v>
      </c>
      <c r="D11" s="20">
        <v>54</v>
      </c>
    </row>
    <row r="12" spans="1:4" x14ac:dyDescent="0.3">
      <c r="A12" s="15" t="s">
        <v>35</v>
      </c>
      <c r="B12" s="15" t="s">
        <v>22</v>
      </c>
      <c r="C12" s="21">
        <v>5012</v>
      </c>
      <c r="D12" s="22">
        <v>210</v>
      </c>
    </row>
    <row r="13" spans="1:4" x14ac:dyDescent="0.3">
      <c r="A13" s="13" t="s">
        <v>38</v>
      </c>
      <c r="B13" s="13" t="s">
        <v>14</v>
      </c>
      <c r="C13" s="19">
        <v>1281</v>
      </c>
      <c r="D13" s="20">
        <v>75</v>
      </c>
    </row>
    <row r="14" spans="1:4" x14ac:dyDescent="0.3">
      <c r="A14" s="15" t="s">
        <v>37</v>
      </c>
      <c r="B14" s="15" t="s">
        <v>14</v>
      </c>
      <c r="C14" s="21">
        <v>4991</v>
      </c>
      <c r="D14" s="22">
        <v>12</v>
      </c>
    </row>
    <row r="15" spans="1:4" x14ac:dyDescent="0.3">
      <c r="A15" s="13" t="s">
        <v>39</v>
      </c>
      <c r="B15" s="13" t="s">
        <v>25</v>
      </c>
      <c r="C15" s="19">
        <v>1785</v>
      </c>
      <c r="D15" s="20">
        <v>462</v>
      </c>
    </row>
    <row r="16" spans="1:4" x14ac:dyDescent="0.3">
      <c r="A16" s="15" t="s">
        <v>37</v>
      </c>
      <c r="B16" s="15" t="s">
        <v>17</v>
      </c>
      <c r="C16" s="21">
        <v>3983</v>
      </c>
      <c r="D16" s="22">
        <v>144</v>
      </c>
    </row>
    <row r="17" spans="1:4" x14ac:dyDescent="0.3">
      <c r="A17" s="13" t="s">
        <v>38</v>
      </c>
      <c r="B17" s="13" t="s">
        <v>16</v>
      </c>
      <c r="C17" s="19">
        <v>2646</v>
      </c>
      <c r="D17" s="20">
        <v>120</v>
      </c>
    </row>
    <row r="18" spans="1:4" x14ac:dyDescent="0.3">
      <c r="A18" s="15" t="s">
        <v>34</v>
      </c>
      <c r="B18" s="15" t="s">
        <v>13</v>
      </c>
      <c r="C18" s="21">
        <v>252</v>
      </c>
      <c r="D18" s="22">
        <v>54</v>
      </c>
    </row>
    <row r="19" spans="1:4" x14ac:dyDescent="0.3">
      <c r="A19" s="13" t="s">
        <v>35</v>
      </c>
      <c r="B19" s="13" t="s">
        <v>25</v>
      </c>
      <c r="C19" s="19">
        <v>2464</v>
      </c>
      <c r="D19" s="20">
        <v>234</v>
      </c>
    </row>
    <row r="20" spans="1:4" x14ac:dyDescent="0.3">
      <c r="A20" s="15" t="s">
        <v>35</v>
      </c>
      <c r="B20" s="15" t="s">
        <v>29</v>
      </c>
      <c r="C20" s="21">
        <v>2114</v>
      </c>
      <c r="D20" s="22">
        <v>66</v>
      </c>
    </row>
    <row r="21" spans="1:4" x14ac:dyDescent="0.3">
      <c r="A21" s="13" t="s">
        <v>37</v>
      </c>
      <c r="B21" s="13" t="s">
        <v>31</v>
      </c>
      <c r="C21" s="19">
        <v>7693</v>
      </c>
      <c r="D21" s="20">
        <v>87</v>
      </c>
    </row>
    <row r="22" spans="1:4" x14ac:dyDescent="0.3">
      <c r="A22" s="15" t="s">
        <v>34</v>
      </c>
      <c r="B22" s="15" t="s">
        <v>20</v>
      </c>
      <c r="C22" s="21">
        <v>15610</v>
      </c>
      <c r="D22" s="22">
        <v>339</v>
      </c>
    </row>
    <row r="23" spans="1:4" x14ac:dyDescent="0.3">
      <c r="A23" s="13" t="s">
        <v>34</v>
      </c>
      <c r="B23" s="13" t="s">
        <v>22</v>
      </c>
      <c r="C23" s="19">
        <v>336</v>
      </c>
      <c r="D23" s="20">
        <v>144</v>
      </c>
    </row>
    <row r="24" spans="1:4" x14ac:dyDescent="0.3">
      <c r="A24" s="15" t="s">
        <v>39</v>
      </c>
      <c r="B24" s="15" t="s">
        <v>20</v>
      </c>
      <c r="C24" s="21">
        <v>9443</v>
      </c>
      <c r="D24" s="22">
        <v>162</v>
      </c>
    </row>
    <row r="25" spans="1:4" x14ac:dyDescent="0.3">
      <c r="A25" s="13" t="s">
        <v>34</v>
      </c>
      <c r="B25" s="13" t="s">
        <v>23</v>
      </c>
      <c r="C25" s="19">
        <v>8155</v>
      </c>
      <c r="D25" s="20">
        <v>90</v>
      </c>
    </row>
    <row r="26" spans="1:4" x14ac:dyDescent="0.3">
      <c r="A26" s="15" t="s">
        <v>38</v>
      </c>
      <c r="B26" s="15" t="s">
        <v>23</v>
      </c>
      <c r="C26" s="21">
        <v>1701</v>
      </c>
      <c r="D26" s="22">
        <v>234</v>
      </c>
    </row>
    <row r="27" spans="1:4" x14ac:dyDescent="0.3">
      <c r="A27" s="13" t="s">
        <v>38</v>
      </c>
      <c r="B27" s="13" t="s">
        <v>22</v>
      </c>
      <c r="C27" s="19">
        <v>2205</v>
      </c>
      <c r="D27" s="20">
        <v>141</v>
      </c>
    </row>
    <row r="28" spans="1:4" x14ac:dyDescent="0.3">
      <c r="A28" s="15" t="s">
        <v>37</v>
      </c>
      <c r="B28" s="15" t="s">
        <v>19</v>
      </c>
      <c r="C28" s="21">
        <v>1771</v>
      </c>
      <c r="D28" s="22">
        <v>204</v>
      </c>
    </row>
    <row r="29" spans="1:4" x14ac:dyDescent="0.3">
      <c r="A29" s="13" t="s">
        <v>35</v>
      </c>
      <c r="B29" s="13" t="s">
        <v>15</v>
      </c>
      <c r="C29" s="19">
        <v>2114</v>
      </c>
      <c r="D29" s="20">
        <v>186</v>
      </c>
    </row>
    <row r="30" spans="1:4" x14ac:dyDescent="0.3">
      <c r="A30" s="15" t="s">
        <v>36</v>
      </c>
      <c r="B30" s="15" t="s">
        <v>13</v>
      </c>
      <c r="C30" s="21">
        <v>10311</v>
      </c>
      <c r="D30" s="22">
        <v>231</v>
      </c>
    </row>
    <row r="31" spans="1:4" x14ac:dyDescent="0.3">
      <c r="A31" s="13" t="s">
        <v>39</v>
      </c>
      <c r="B31" s="13" t="s">
        <v>16</v>
      </c>
      <c r="C31" s="19">
        <v>21</v>
      </c>
      <c r="D31" s="20">
        <v>168</v>
      </c>
    </row>
    <row r="32" spans="1:4" x14ac:dyDescent="0.3">
      <c r="A32" s="15" t="s">
        <v>35</v>
      </c>
      <c r="B32" s="15" t="s">
        <v>20</v>
      </c>
      <c r="C32" s="21">
        <v>1974</v>
      </c>
      <c r="D32" s="22">
        <v>195</v>
      </c>
    </row>
    <row r="33" spans="1:4" x14ac:dyDescent="0.3">
      <c r="A33" s="13" t="s">
        <v>36</v>
      </c>
      <c r="B33" s="13" t="s">
        <v>23</v>
      </c>
      <c r="C33" s="19">
        <v>6314</v>
      </c>
      <c r="D33" s="20">
        <v>15</v>
      </c>
    </row>
    <row r="34" spans="1:4" x14ac:dyDescent="0.3">
      <c r="A34" s="15" t="s">
        <v>37</v>
      </c>
      <c r="B34" s="15" t="s">
        <v>23</v>
      </c>
      <c r="C34" s="21">
        <v>4683</v>
      </c>
      <c r="D34" s="22">
        <v>30</v>
      </c>
    </row>
    <row r="35" spans="1:4" x14ac:dyDescent="0.3">
      <c r="A35" s="13" t="s">
        <v>37</v>
      </c>
      <c r="B35" s="13" t="s">
        <v>24</v>
      </c>
      <c r="C35" s="19">
        <v>6398</v>
      </c>
      <c r="D35" s="20">
        <v>102</v>
      </c>
    </row>
    <row r="36" spans="1:4" x14ac:dyDescent="0.3">
      <c r="A36" s="15" t="s">
        <v>35</v>
      </c>
      <c r="B36" s="15" t="s">
        <v>19</v>
      </c>
      <c r="C36" s="21">
        <v>553</v>
      </c>
      <c r="D36" s="22">
        <v>15</v>
      </c>
    </row>
    <row r="37" spans="1:4" x14ac:dyDescent="0.3">
      <c r="A37" s="13" t="s">
        <v>39</v>
      </c>
      <c r="B37" s="13" t="s">
        <v>30</v>
      </c>
      <c r="C37" s="19">
        <v>7021</v>
      </c>
      <c r="D37" s="20">
        <v>183</v>
      </c>
    </row>
    <row r="38" spans="1:4" x14ac:dyDescent="0.3">
      <c r="A38" s="15" t="s">
        <v>39</v>
      </c>
      <c r="B38" s="15" t="s">
        <v>22</v>
      </c>
      <c r="C38" s="21">
        <v>5817</v>
      </c>
      <c r="D38" s="22">
        <v>12</v>
      </c>
    </row>
    <row r="39" spans="1:4" x14ac:dyDescent="0.3">
      <c r="A39" s="13" t="s">
        <v>39</v>
      </c>
      <c r="B39" s="13" t="s">
        <v>14</v>
      </c>
      <c r="C39" s="19">
        <v>3976</v>
      </c>
      <c r="D39" s="20">
        <v>72</v>
      </c>
    </row>
    <row r="40" spans="1:4" x14ac:dyDescent="0.3">
      <c r="A40" s="15" t="s">
        <v>38</v>
      </c>
      <c r="B40" s="15" t="s">
        <v>27</v>
      </c>
      <c r="C40" s="21">
        <v>1134</v>
      </c>
      <c r="D40" s="22">
        <v>282</v>
      </c>
    </row>
    <row r="41" spans="1:4" x14ac:dyDescent="0.3">
      <c r="A41" s="13" t="s">
        <v>39</v>
      </c>
      <c r="B41" s="13" t="s">
        <v>28</v>
      </c>
      <c r="C41" s="19">
        <v>6027</v>
      </c>
      <c r="D41" s="20">
        <v>144</v>
      </c>
    </row>
    <row r="42" spans="1:4" x14ac:dyDescent="0.3">
      <c r="A42" s="15" t="s">
        <v>37</v>
      </c>
      <c r="B42" s="15" t="s">
        <v>16</v>
      </c>
      <c r="C42" s="21">
        <v>1904</v>
      </c>
      <c r="D42" s="22">
        <v>405</v>
      </c>
    </row>
    <row r="43" spans="1:4" x14ac:dyDescent="0.3">
      <c r="A43" s="13" t="s">
        <v>34</v>
      </c>
      <c r="B43" s="13" t="s">
        <v>32</v>
      </c>
      <c r="C43" s="19">
        <v>3262</v>
      </c>
      <c r="D43" s="20">
        <v>75</v>
      </c>
    </row>
    <row r="44" spans="1:4" x14ac:dyDescent="0.3">
      <c r="A44" s="15" t="s">
        <v>34</v>
      </c>
      <c r="B44" s="15" t="s">
        <v>27</v>
      </c>
      <c r="C44" s="21">
        <v>2289</v>
      </c>
      <c r="D44" s="22">
        <v>135</v>
      </c>
    </row>
    <row r="45" spans="1:4" x14ac:dyDescent="0.3">
      <c r="A45" s="13" t="s">
        <v>34</v>
      </c>
      <c r="B45" s="13" t="s">
        <v>27</v>
      </c>
      <c r="C45" s="19">
        <v>6986</v>
      </c>
      <c r="D45" s="20">
        <v>21</v>
      </c>
    </row>
    <row r="46" spans="1:4" x14ac:dyDescent="0.3">
      <c r="A46" s="15" t="s">
        <v>38</v>
      </c>
      <c r="B46" s="15" t="s">
        <v>23</v>
      </c>
      <c r="C46" s="21">
        <v>4417</v>
      </c>
      <c r="D46" s="22">
        <v>153</v>
      </c>
    </row>
    <row r="47" spans="1:4" x14ac:dyDescent="0.3">
      <c r="A47" s="13" t="s">
        <v>34</v>
      </c>
      <c r="B47" s="13" t="s">
        <v>15</v>
      </c>
      <c r="C47" s="19">
        <v>1442</v>
      </c>
      <c r="D47" s="20">
        <v>15</v>
      </c>
    </row>
    <row r="48" spans="1:4" x14ac:dyDescent="0.3">
      <c r="A48" s="15" t="s">
        <v>35</v>
      </c>
      <c r="B48" s="15" t="s">
        <v>14</v>
      </c>
      <c r="C48" s="21">
        <v>2415</v>
      </c>
      <c r="D48" s="22">
        <v>255</v>
      </c>
    </row>
    <row r="49" spans="1:4" x14ac:dyDescent="0.3">
      <c r="A49" s="13" t="s">
        <v>37</v>
      </c>
      <c r="B49" s="13" t="s">
        <v>19</v>
      </c>
      <c r="C49" s="19">
        <v>238</v>
      </c>
      <c r="D49" s="20">
        <v>18</v>
      </c>
    </row>
    <row r="50" spans="1:4" x14ac:dyDescent="0.3">
      <c r="A50" s="15" t="s">
        <v>37</v>
      </c>
      <c r="B50" s="15" t="s">
        <v>23</v>
      </c>
      <c r="C50" s="21">
        <v>4949</v>
      </c>
      <c r="D50" s="22">
        <v>189</v>
      </c>
    </row>
    <row r="51" spans="1:4" x14ac:dyDescent="0.3">
      <c r="A51" s="13" t="s">
        <v>38</v>
      </c>
      <c r="B51" s="13" t="s">
        <v>32</v>
      </c>
      <c r="C51" s="19">
        <v>5075</v>
      </c>
      <c r="D51" s="20">
        <v>21</v>
      </c>
    </row>
    <row r="52" spans="1:4" x14ac:dyDescent="0.3">
      <c r="A52" s="15" t="s">
        <v>36</v>
      </c>
      <c r="B52" s="15" t="s">
        <v>16</v>
      </c>
      <c r="C52" s="21">
        <v>9198</v>
      </c>
      <c r="D52" s="22">
        <v>36</v>
      </c>
    </row>
    <row r="53" spans="1:4" x14ac:dyDescent="0.3">
      <c r="A53" s="13" t="s">
        <v>34</v>
      </c>
      <c r="B53" s="13" t="s">
        <v>29</v>
      </c>
      <c r="C53" s="19">
        <v>3339</v>
      </c>
      <c r="D53" s="20">
        <v>75</v>
      </c>
    </row>
    <row r="54" spans="1:4" x14ac:dyDescent="0.3">
      <c r="A54" s="15" t="s">
        <v>34</v>
      </c>
      <c r="B54" s="15" t="s">
        <v>17</v>
      </c>
      <c r="C54" s="21">
        <v>5019</v>
      </c>
      <c r="D54" s="22">
        <v>156</v>
      </c>
    </row>
    <row r="55" spans="1:4" x14ac:dyDescent="0.3">
      <c r="A55" s="13" t="s">
        <v>36</v>
      </c>
      <c r="B55" s="13" t="s">
        <v>16</v>
      </c>
      <c r="C55" s="19">
        <v>16184</v>
      </c>
      <c r="D55" s="20">
        <v>39</v>
      </c>
    </row>
    <row r="56" spans="1:4" x14ac:dyDescent="0.3">
      <c r="A56" s="15" t="s">
        <v>36</v>
      </c>
      <c r="B56" s="15" t="s">
        <v>21</v>
      </c>
      <c r="C56" s="21">
        <v>497</v>
      </c>
      <c r="D56" s="22">
        <v>63</v>
      </c>
    </row>
    <row r="57" spans="1:4" x14ac:dyDescent="0.3">
      <c r="A57" s="13" t="s">
        <v>36</v>
      </c>
      <c r="B57" s="13" t="s">
        <v>29</v>
      </c>
      <c r="C57" s="19">
        <v>8211</v>
      </c>
      <c r="D57" s="20">
        <v>75</v>
      </c>
    </row>
    <row r="58" spans="1:4" x14ac:dyDescent="0.3">
      <c r="A58" s="15" t="s">
        <v>38</v>
      </c>
      <c r="B58" s="15" t="s">
        <v>28</v>
      </c>
      <c r="C58" s="21">
        <v>6580</v>
      </c>
      <c r="D58" s="22">
        <v>183</v>
      </c>
    </row>
    <row r="59" spans="1:4" x14ac:dyDescent="0.3">
      <c r="A59" s="13" t="s">
        <v>35</v>
      </c>
      <c r="B59" s="13" t="s">
        <v>13</v>
      </c>
      <c r="C59" s="19">
        <v>4760</v>
      </c>
      <c r="D59" s="20">
        <v>69</v>
      </c>
    </row>
    <row r="60" spans="1:4" x14ac:dyDescent="0.3">
      <c r="A60" s="15" t="s">
        <v>36</v>
      </c>
      <c r="B60" s="15" t="s">
        <v>25</v>
      </c>
      <c r="C60" s="21">
        <v>5439</v>
      </c>
      <c r="D60" s="22">
        <v>30</v>
      </c>
    </row>
    <row r="61" spans="1:4" x14ac:dyDescent="0.3">
      <c r="A61" s="13" t="s">
        <v>34</v>
      </c>
      <c r="B61" s="13" t="s">
        <v>17</v>
      </c>
      <c r="C61" s="19">
        <v>1463</v>
      </c>
      <c r="D61" s="20">
        <v>39</v>
      </c>
    </row>
    <row r="62" spans="1:4" x14ac:dyDescent="0.3">
      <c r="A62" s="15" t="s">
        <v>34</v>
      </c>
      <c r="B62" s="15" t="s">
        <v>32</v>
      </c>
      <c r="C62" s="21">
        <v>7777</v>
      </c>
      <c r="D62" s="22">
        <v>504</v>
      </c>
    </row>
    <row r="63" spans="1:4" x14ac:dyDescent="0.3">
      <c r="A63" s="13" t="s">
        <v>37</v>
      </c>
      <c r="B63" s="13" t="s">
        <v>29</v>
      </c>
      <c r="C63" s="19">
        <v>1085</v>
      </c>
      <c r="D63" s="20">
        <v>273</v>
      </c>
    </row>
    <row r="64" spans="1:4" x14ac:dyDescent="0.3">
      <c r="A64" s="15" t="s">
        <v>37</v>
      </c>
      <c r="B64" s="15" t="s">
        <v>31</v>
      </c>
      <c r="C64" s="21">
        <v>182</v>
      </c>
      <c r="D64" s="22">
        <v>48</v>
      </c>
    </row>
    <row r="65" spans="1:4" x14ac:dyDescent="0.3">
      <c r="A65" s="13" t="s">
        <v>34</v>
      </c>
      <c r="B65" s="13" t="s">
        <v>27</v>
      </c>
      <c r="C65" s="19">
        <v>4242</v>
      </c>
      <c r="D65" s="20">
        <v>207</v>
      </c>
    </row>
    <row r="66" spans="1:4" x14ac:dyDescent="0.3">
      <c r="A66" s="15" t="s">
        <v>36</v>
      </c>
      <c r="B66" s="15" t="s">
        <v>32</v>
      </c>
      <c r="C66" s="21">
        <v>6118</v>
      </c>
      <c r="D66" s="22">
        <v>9</v>
      </c>
    </row>
    <row r="67" spans="1:4" x14ac:dyDescent="0.3">
      <c r="A67" s="13" t="s">
        <v>36</v>
      </c>
      <c r="B67" s="13" t="s">
        <v>23</v>
      </c>
      <c r="C67" s="19">
        <v>2317</v>
      </c>
      <c r="D67" s="20">
        <v>261</v>
      </c>
    </row>
    <row r="68" spans="1:4" x14ac:dyDescent="0.3">
      <c r="A68" s="15" t="s">
        <v>38</v>
      </c>
      <c r="B68" s="15" t="s">
        <v>16</v>
      </c>
      <c r="C68" s="21">
        <v>938</v>
      </c>
      <c r="D68" s="22">
        <v>6</v>
      </c>
    </row>
    <row r="69" spans="1:4" x14ac:dyDescent="0.3">
      <c r="A69" s="13" t="s">
        <v>37</v>
      </c>
      <c r="B69" s="13" t="s">
        <v>15</v>
      </c>
      <c r="C69" s="19">
        <v>9709</v>
      </c>
      <c r="D69" s="20">
        <v>30</v>
      </c>
    </row>
    <row r="70" spans="1:4" x14ac:dyDescent="0.3">
      <c r="A70" s="15" t="s">
        <v>34</v>
      </c>
      <c r="B70" s="15" t="s">
        <v>20</v>
      </c>
      <c r="C70" s="21">
        <v>2205</v>
      </c>
      <c r="D70" s="22">
        <v>138</v>
      </c>
    </row>
    <row r="71" spans="1:4" x14ac:dyDescent="0.3">
      <c r="A71" s="13" t="s">
        <v>37</v>
      </c>
      <c r="B71" s="13" t="s">
        <v>17</v>
      </c>
      <c r="C71" s="19">
        <v>4487</v>
      </c>
      <c r="D71" s="20">
        <v>111</v>
      </c>
    </row>
    <row r="72" spans="1:4" x14ac:dyDescent="0.3">
      <c r="A72" s="15" t="s">
        <v>35</v>
      </c>
      <c r="B72" s="15" t="s">
        <v>18</v>
      </c>
      <c r="C72" s="21">
        <v>2415</v>
      </c>
      <c r="D72" s="22">
        <v>15</v>
      </c>
    </row>
    <row r="73" spans="1:4" x14ac:dyDescent="0.3">
      <c r="A73" s="13" t="s">
        <v>34</v>
      </c>
      <c r="B73" s="13" t="s">
        <v>19</v>
      </c>
      <c r="C73" s="19">
        <v>4018</v>
      </c>
      <c r="D73" s="20">
        <v>162</v>
      </c>
    </row>
    <row r="74" spans="1:4" x14ac:dyDescent="0.3">
      <c r="A74" s="15" t="s">
        <v>34</v>
      </c>
      <c r="B74" s="15" t="s">
        <v>19</v>
      </c>
      <c r="C74" s="21">
        <v>861</v>
      </c>
      <c r="D74" s="22">
        <v>195</v>
      </c>
    </row>
    <row r="75" spans="1:4" x14ac:dyDescent="0.3">
      <c r="A75" s="13" t="s">
        <v>38</v>
      </c>
      <c r="B75" s="13" t="s">
        <v>14</v>
      </c>
      <c r="C75" s="19">
        <v>5586</v>
      </c>
      <c r="D75" s="20">
        <v>525</v>
      </c>
    </row>
    <row r="76" spans="1:4" x14ac:dyDescent="0.3">
      <c r="A76" s="15" t="s">
        <v>34</v>
      </c>
      <c r="B76" s="15" t="s">
        <v>33</v>
      </c>
      <c r="C76" s="21">
        <v>2226</v>
      </c>
      <c r="D76" s="22">
        <v>48</v>
      </c>
    </row>
    <row r="77" spans="1:4" x14ac:dyDescent="0.3">
      <c r="A77" s="13" t="s">
        <v>34</v>
      </c>
      <c r="B77" s="13" t="s">
        <v>28</v>
      </c>
      <c r="C77" s="19">
        <v>14329</v>
      </c>
      <c r="D77" s="20">
        <v>150</v>
      </c>
    </row>
    <row r="78" spans="1:4" x14ac:dyDescent="0.3">
      <c r="A78" s="15" t="s">
        <v>34</v>
      </c>
      <c r="B78" s="15" t="s">
        <v>20</v>
      </c>
      <c r="C78" s="21">
        <v>8463</v>
      </c>
      <c r="D78" s="22">
        <v>492</v>
      </c>
    </row>
    <row r="79" spans="1:4" x14ac:dyDescent="0.3">
      <c r="A79" s="13" t="s">
        <v>34</v>
      </c>
      <c r="B79" s="13" t="s">
        <v>29</v>
      </c>
      <c r="C79" s="19">
        <v>2891</v>
      </c>
      <c r="D79" s="20">
        <v>102</v>
      </c>
    </row>
    <row r="80" spans="1:4" x14ac:dyDescent="0.3">
      <c r="A80" s="15" t="s">
        <v>36</v>
      </c>
      <c r="B80" s="15" t="s">
        <v>23</v>
      </c>
      <c r="C80" s="21">
        <v>3773</v>
      </c>
      <c r="D80" s="22">
        <v>165</v>
      </c>
    </row>
    <row r="81" spans="1:4" x14ac:dyDescent="0.3">
      <c r="A81" s="13" t="s">
        <v>36</v>
      </c>
      <c r="B81" s="13" t="s">
        <v>28</v>
      </c>
      <c r="C81" s="19">
        <v>854</v>
      </c>
      <c r="D81" s="20">
        <v>309</v>
      </c>
    </row>
    <row r="82" spans="1:4" x14ac:dyDescent="0.3">
      <c r="A82" s="15" t="s">
        <v>36</v>
      </c>
      <c r="B82" s="15" t="s">
        <v>17</v>
      </c>
      <c r="C82" s="21">
        <v>4970</v>
      </c>
      <c r="D82" s="22">
        <v>156</v>
      </c>
    </row>
    <row r="83" spans="1:4" x14ac:dyDescent="0.3">
      <c r="A83" s="13" t="s">
        <v>35</v>
      </c>
      <c r="B83" s="13" t="s">
        <v>26</v>
      </c>
      <c r="C83" s="19">
        <v>98</v>
      </c>
      <c r="D83" s="20">
        <v>159</v>
      </c>
    </row>
    <row r="84" spans="1:4" x14ac:dyDescent="0.3">
      <c r="A84" s="15" t="s">
        <v>35</v>
      </c>
      <c r="B84" s="15" t="s">
        <v>15</v>
      </c>
      <c r="C84" s="21">
        <v>13391</v>
      </c>
      <c r="D84" s="22">
        <v>201</v>
      </c>
    </row>
    <row r="85" spans="1:4" x14ac:dyDescent="0.3">
      <c r="A85" s="13" t="s">
        <v>39</v>
      </c>
      <c r="B85" s="13" t="s">
        <v>31</v>
      </c>
      <c r="C85" s="19">
        <v>8890</v>
      </c>
      <c r="D85" s="20">
        <v>210</v>
      </c>
    </row>
    <row r="86" spans="1:4" x14ac:dyDescent="0.3">
      <c r="A86" s="15" t="s">
        <v>38</v>
      </c>
      <c r="B86" s="15" t="s">
        <v>13</v>
      </c>
      <c r="C86" s="21">
        <v>56</v>
      </c>
      <c r="D86" s="22">
        <v>51</v>
      </c>
    </row>
    <row r="87" spans="1:4" x14ac:dyDescent="0.3">
      <c r="A87" s="13" t="s">
        <v>36</v>
      </c>
      <c r="B87" s="13" t="s">
        <v>25</v>
      </c>
      <c r="C87" s="19">
        <v>3339</v>
      </c>
      <c r="D87" s="20">
        <v>39</v>
      </c>
    </row>
    <row r="88" spans="1:4" x14ac:dyDescent="0.3">
      <c r="A88" s="15" t="s">
        <v>35</v>
      </c>
      <c r="B88" s="15" t="s">
        <v>18</v>
      </c>
      <c r="C88" s="21">
        <v>3808</v>
      </c>
      <c r="D88" s="22">
        <v>279</v>
      </c>
    </row>
    <row r="89" spans="1:4" x14ac:dyDescent="0.3">
      <c r="A89" s="13" t="s">
        <v>38</v>
      </c>
      <c r="B89" s="13" t="s">
        <v>13</v>
      </c>
      <c r="C89" s="19">
        <v>63</v>
      </c>
      <c r="D89" s="20">
        <v>123</v>
      </c>
    </row>
    <row r="90" spans="1:4" x14ac:dyDescent="0.3">
      <c r="A90" s="15" t="s">
        <v>39</v>
      </c>
      <c r="B90" s="15" t="s">
        <v>27</v>
      </c>
      <c r="C90" s="21">
        <v>7812</v>
      </c>
      <c r="D90" s="22">
        <v>81</v>
      </c>
    </row>
    <row r="91" spans="1:4" x14ac:dyDescent="0.3">
      <c r="A91" s="13" t="s">
        <v>37</v>
      </c>
      <c r="B91" s="13" t="s">
        <v>19</v>
      </c>
      <c r="C91" s="19">
        <v>7693</v>
      </c>
      <c r="D91" s="20">
        <v>21</v>
      </c>
    </row>
    <row r="92" spans="1:4" x14ac:dyDescent="0.3">
      <c r="A92" s="15" t="s">
        <v>36</v>
      </c>
      <c r="B92" s="15" t="s">
        <v>28</v>
      </c>
      <c r="C92" s="21">
        <v>973</v>
      </c>
      <c r="D92" s="22">
        <v>162</v>
      </c>
    </row>
    <row r="93" spans="1:4" x14ac:dyDescent="0.3">
      <c r="A93" s="13" t="s">
        <v>35</v>
      </c>
      <c r="B93" s="13" t="s">
        <v>21</v>
      </c>
      <c r="C93" s="19">
        <v>567</v>
      </c>
      <c r="D93" s="20">
        <v>228</v>
      </c>
    </row>
    <row r="94" spans="1:4" x14ac:dyDescent="0.3">
      <c r="A94" s="15" t="s">
        <v>36</v>
      </c>
      <c r="B94" s="15" t="s">
        <v>29</v>
      </c>
      <c r="C94" s="21">
        <v>2471</v>
      </c>
      <c r="D94" s="22">
        <v>342</v>
      </c>
    </row>
    <row r="95" spans="1:4" x14ac:dyDescent="0.3">
      <c r="A95" s="13" t="s">
        <v>38</v>
      </c>
      <c r="B95" s="13" t="s">
        <v>13</v>
      </c>
      <c r="C95" s="19">
        <v>7189</v>
      </c>
      <c r="D95" s="20">
        <v>54</v>
      </c>
    </row>
    <row r="96" spans="1:4" x14ac:dyDescent="0.3">
      <c r="A96" s="15" t="s">
        <v>35</v>
      </c>
      <c r="B96" s="15" t="s">
        <v>28</v>
      </c>
      <c r="C96" s="21">
        <v>7455</v>
      </c>
      <c r="D96" s="22">
        <v>216</v>
      </c>
    </row>
    <row r="97" spans="1:4" x14ac:dyDescent="0.3">
      <c r="A97" s="13" t="s">
        <v>34</v>
      </c>
      <c r="B97" s="13" t="s">
        <v>26</v>
      </c>
      <c r="C97" s="19">
        <v>3108</v>
      </c>
      <c r="D97" s="20">
        <v>54</v>
      </c>
    </row>
    <row r="98" spans="1:4" x14ac:dyDescent="0.3">
      <c r="A98" s="15" t="s">
        <v>38</v>
      </c>
      <c r="B98" s="15" t="s">
        <v>25</v>
      </c>
      <c r="C98" s="21">
        <v>469</v>
      </c>
      <c r="D98" s="22">
        <v>75</v>
      </c>
    </row>
    <row r="99" spans="1:4" x14ac:dyDescent="0.3">
      <c r="A99" s="13" t="s">
        <v>37</v>
      </c>
      <c r="B99" s="13" t="s">
        <v>23</v>
      </c>
      <c r="C99" s="19">
        <v>2737</v>
      </c>
      <c r="D99" s="20">
        <v>93</v>
      </c>
    </row>
    <row r="100" spans="1:4" x14ac:dyDescent="0.3">
      <c r="A100" s="15" t="s">
        <v>37</v>
      </c>
      <c r="B100" s="15" t="s">
        <v>25</v>
      </c>
      <c r="C100" s="21">
        <v>4305</v>
      </c>
      <c r="D100" s="22">
        <v>156</v>
      </c>
    </row>
    <row r="101" spans="1:4" x14ac:dyDescent="0.3">
      <c r="A101" s="13" t="s">
        <v>38</v>
      </c>
      <c r="B101" s="13" t="s">
        <v>17</v>
      </c>
      <c r="C101" s="19">
        <v>2408</v>
      </c>
      <c r="D101" s="20">
        <v>9</v>
      </c>
    </row>
    <row r="102" spans="1:4" x14ac:dyDescent="0.3">
      <c r="A102" s="15" t="s">
        <v>36</v>
      </c>
      <c r="B102" s="15" t="s">
        <v>19</v>
      </c>
      <c r="C102" s="21">
        <v>1281</v>
      </c>
      <c r="D102" s="22">
        <v>18</v>
      </c>
    </row>
    <row r="103" spans="1:4" x14ac:dyDescent="0.3">
      <c r="A103" s="13" t="s">
        <v>35</v>
      </c>
      <c r="B103" s="13" t="s">
        <v>32</v>
      </c>
      <c r="C103" s="19">
        <v>12348</v>
      </c>
      <c r="D103" s="20">
        <v>234</v>
      </c>
    </row>
    <row r="104" spans="1:4" x14ac:dyDescent="0.3">
      <c r="A104" s="15" t="s">
        <v>34</v>
      </c>
      <c r="B104" s="15" t="s">
        <v>28</v>
      </c>
      <c r="C104" s="21">
        <v>3689</v>
      </c>
      <c r="D104" s="22">
        <v>312</v>
      </c>
    </row>
    <row r="105" spans="1:4" x14ac:dyDescent="0.3">
      <c r="A105" s="13" t="s">
        <v>36</v>
      </c>
      <c r="B105" s="13" t="s">
        <v>19</v>
      </c>
      <c r="C105" s="19">
        <v>2870</v>
      </c>
      <c r="D105" s="20">
        <v>300</v>
      </c>
    </row>
    <row r="106" spans="1:4" x14ac:dyDescent="0.3">
      <c r="A106" s="15" t="s">
        <v>36</v>
      </c>
      <c r="B106" s="15" t="s">
        <v>27</v>
      </c>
      <c r="C106" s="21">
        <v>798</v>
      </c>
      <c r="D106" s="22">
        <v>519</v>
      </c>
    </row>
    <row r="107" spans="1:4" x14ac:dyDescent="0.3">
      <c r="A107" s="13" t="s">
        <v>37</v>
      </c>
      <c r="B107" s="13" t="s">
        <v>21</v>
      </c>
      <c r="C107" s="19">
        <v>2933</v>
      </c>
      <c r="D107" s="20">
        <v>9</v>
      </c>
    </row>
    <row r="108" spans="1:4" x14ac:dyDescent="0.3">
      <c r="A108" s="15" t="s">
        <v>35</v>
      </c>
      <c r="B108" s="15" t="s">
        <v>4</v>
      </c>
      <c r="C108" s="21">
        <v>2744</v>
      </c>
      <c r="D108" s="22">
        <v>9</v>
      </c>
    </row>
    <row r="109" spans="1:4" x14ac:dyDescent="0.3">
      <c r="A109" s="13" t="s">
        <v>36</v>
      </c>
      <c r="B109" s="13" t="s">
        <v>33</v>
      </c>
      <c r="C109" s="19">
        <v>9772</v>
      </c>
      <c r="D109" s="20">
        <v>90</v>
      </c>
    </row>
    <row r="110" spans="1:4" x14ac:dyDescent="0.3">
      <c r="A110" s="15" t="s">
        <v>34</v>
      </c>
      <c r="B110" s="15" t="s">
        <v>25</v>
      </c>
      <c r="C110" s="21">
        <v>1568</v>
      </c>
      <c r="D110" s="22">
        <v>96</v>
      </c>
    </row>
    <row r="111" spans="1:4" x14ac:dyDescent="0.3">
      <c r="A111" s="13" t="s">
        <v>36</v>
      </c>
      <c r="B111" s="13" t="s">
        <v>16</v>
      </c>
      <c r="C111" s="19">
        <v>11417</v>
      </c>
      <c r="D111" s="20">
        <v>21</v>
      </c>
    </row>
    <row r="112" spans="1:4" x14ac:dyDescent="0.3">
      <c r="A112" s="15" t="s">
        <v>34</v>
      </c>
      <c r="B112" s="15" t="s">
        <v>26</v>
      </c>
      <c r="C112" s="21">
        <v>6748</v>
      </c>
      <c r="D112" s="22">
        <v>48</v>
      </c>
    </row>
    <row r="113" spans="1:4" x14ac:dyDescent="0.3">
      <c r="A113" s="13" t="s">
        <v>36</v>
      </c>
      <c r="B113" s="13" t="s">
        <v>27</v>
      </c>
      <c r="C113" s="19">
        <v>1407</v>
      </c>
      <c r="D113" s="20">
        <v>72</v>
      </c>
    </row>
    <row r="114" spans="1:4" x14ac:dyDescent="0.3">
      <c r="A114" s="15" t="s">
        <v>35</v>
      </c>
      <c r="B114" s="15" t="s">
        <v>29</v>
      </c>
      <c r="C114" s="21">
        <v>2023</v>
      </c>
      <c r="D114" s="22">
        <v>168</v>
      </c>
    </row>
    <row r="115" spans="1:4" x14ac:dyDescent="0.3">
      <c r="A115" s="13" t="s">
        <v>39</v>
      </c>
      <c r="B115" s="13" t="s">
        <v>26</v>
      </c>
      <c r="C115" s="19">
        <v>5236</v>
      </c>
      <c r="D115" s="20">
        <v>51</v>
      </c>
    </row>
    <row r="116" spans="1:4" x14ac:dyDescent="0.3">
      <c r="A116" s="15" t="s">
        <v>36</v>
      </c>
      <c r="B116" s="15" t="s">
        <v>19</v>
      </c>
      <c r="C116" s="21">
        <v>1925</v>
      </c>
      <c r="D116" s="22">
        <v>192</v>
      </c>
    </row>
    <row r="117" spans="1:4" x14ac:dyDescent="0.3">
      <c r="A117" s="13" t="s">
        <v>37</v>
      </c>
      <c r="B117" s="13" t="s">
        <v>14</v>
      </c>
      <c r="C117" s="19">
        <v>6608</v>
      </c>
      <c r="D117" s="20">
        <v>225</v>
      </c>
    </row>
    <row r="118" spans="1:4" x14ac:dyDescent="0.3">
      <c r="A118" s="15" t="s">
        <v>34</v>
      </c>
      <c r="B118" s="15" t="s">
        <v>26</v>
      </c>
      <c r="C118" s="21">
        <v>8008</v>
      </c>
      <c r="D118" s="22">
        <v>456</v>
      </c>
    </row>
    <row r="119" spans="1:4" x14ac:dyDescent="0.3">
      <c r="A119" s="13" t="s">
        <v>34</v>
      </c>
      <c r="B119" s="13" t="s">
        <v>25</v>
      </c>
      <c r="C119" s="19">
        <v>1428</v>
      </c>
      <c r="D119" s="20">
        <v>93</v>
      </c>
    </row>
    <row r="120" spans="1:4" x14ac:dyDescent="0.3">
      <c r="A120" s="15" t="s">
        <v>34</v>
      </c>
      <c r="B120" s="15" t="s">
        <v>4</v>
      </c>
      <c r="C120" s="21">
        <v>525</v>
      </c>
      <c r="D120" s="22">
        <v>48</v>
      </c>
    </row>
    <row r="121" spans="1:4" x14ac:dyDescent="0.3">
      <c r="A121" s="13" t="s">
        <v>37</v>
      </c>
      <c r="B121" s="13" t="s">
        <v>18</v>
      </c>
      <c r="C121" s="19">
        <v>1505</v>
      </c>
      <c r="D121" s="20">
        <v>102</v>
      </c>
    </row>
    <row r="122" spans="1:4" x14ac:dyDescent="0.3">
      <c r="A122" s="15" t="s">
        <v>35</v>
      </c>
      <c r="B122" s="15" t="s">
        <v>30</v>
      </c>
      <c r="C122" s="21">
        <v>6755</v>
      </c>
      <c r="D122" s="22">
        <v>252</v>
      </c>
    </row>
    <row r="123" spans="1:4" x14ac:dyDescent="0.3">
      <c r="A123" s="13" t="s">
        <v>37</v>
      </c>
      <c r="B123" s="13" t="s">
        <v>18</v>
      </c>
      <c r="C123" s="19">
        <v>11571</v>
      </c>
      <c r="D123" s="20">
        <v>138</v>
      </c>
    </row>
    <row r="124" spans="1:4" x14ac:dyDescent="0.3">
      <c r="A124" s="15" t="s">
        <v>38</v>
      </c>
      <c r="B124" s="15" t="s">
        <v>25</v>
      </c>
      <c r="C124" s="21">
        <v>2541</v>
      </c>
      <c r="D124" s="22">
        <v>90</v>
      </c>
    </row>
    <row r="125" spans="1:4" x14ac:dyDescent="0.3">
      <c r="A125" s="13" t="s">
        <v>37</v>
      </c>
      <c r="B125" s="13" t="s">
        <v>30</v>
      </c>
      <c r="C125" s="19">
        <v>1526</v>
      </c>
      <c r="D125" s="20">
        <v>240</v>
      </c>
    </row>
    <row r="126" spans="1:4" x14ac:dyDescent="0.3">
      <c r="A126" s="15" t="s">
        <v>38</v>
      </c>
      <c r="B126" s="15" t="s">
        <v>4</v>
      </c>
      <c r="C126" s="21">
        <v>6125</v>
      </c>
      <c r="D126" s="22">
        <v>102</v>
      </c>
    </row>
    <row r="127" spans="1:4" x14ac:dyDescent="0.3">
      <c r="A127" s="13" t="s">
        <v>35</v>
      </c>
      <c r="B127" s="13" t="s">
        <v>27</v>
      </c>
      <c r="C127" s="19">
        <v>847</v>
      </c>
      <c r="D127" s="20">
        <v>129</v>
      </c>
    </row>
    <row r="128" spans="1:4" x14ac:dyDescent="0.3">
      <c r="A128" s="15" t="s">
        <v>35</v>
      </c>
      <c r="B128" s="15" t="s">
        <v>27</v>
      </c>
      <c r="C128" s="21">
        <v>4753</v>
      </c>
      <c r="D128" s="22">
        <v>300</v>
      </c>
    </row>
    <row r="129" spans="1:4" x14ac:dyDescent="0.3">
      <c r="A129" s="13" t="s">
        <v>38</v>
      </c>
      <c r="B129" s="13" t="s">
        <v>33</v>
      </c>
      <c r="C129" s="19">
        <v>959</v>
      </c>
      <c r="D129" s="20">
        <v>135</v>
      </c>
    </row>
    <row r="130" spans="1:4" x14ac:dyDescent="0.3">
      <c r="A130" s="15" t="s">
        <v>35</v>
      </c>
      <c r="B130" s="15" t="s">
        <v>24</v>
      </c>
      <c r="C130" s="21">
        <v>2793</v>
      </c>
      <c r="D130" s="22">
        <v>114</v>
      </c>
    </row>
    <row r="131" spans="1:4" x14ac:dyDescent="0.3">
      <c r="A131" s="13" t="s">
        <v>35</v>
      </c>
      <c r="B131" s="13" t="s">
        <v>14</v>
      </c>
      <c r="C131" s="19">
        <v>4606</v>
      </c>
      <c r="D131" s="20">
        <v>63</v>
      </c>
    </row>
    <row r="132" spans="1:4" x14ac:dyDescent="0.3">
      <c r="A132" s="15" t="s">
        <v>36</v>
      </c>
      <c r="B132" s="15" t="s">
        <v>29</v>
      </c>
      <c r="C132" s="21">
        <v>5551</v>
      </c>
      <c r="D132" s="22">
        <v>252</v>
      </c>
    </row>
    <row r="133" spans="1:4" x14ac:dyDescent="0.3">
      <c r="A133" s="13" t="s">
        <v>36</v>
      </c>
      <c r="B133" s="13" t="s">
        <v>32</v>
      </c>
      <c r="C133" s="19">
        <v>6657</v>
      </c>
      <c r="D133" s="20">
        <v>303</v>
      </c>
    </row>
    <row r="134" spans="1:4" x14ac:dyDescent="0.3">
      <c r="A134" s="15" t="s">
        <v>39</v>
      </c>
      <c r="B134" s="15" t="s">
        <v>17</v>
      </c>
      <c r="C134" s="21">
        <v>4438</v>
      </c>
      <c r="D134" s="22">
        <v>246</v>
      </c>
    </row>
    <row r="135" spans="1:4" x14ac:dyDescent="0.3">
      <c r="A135" s="13" t="s">
        <v>38</v>
      </c>
      <c r="B135" s="13" t="s">
        <v>22</v>
      </c>
      <c r="C135" s="19">
        <v>168</v>
      </c>
      <c r="D135" s="20">
        <v>84</v>
      </c>
    </row>
    <row r="136" spans="1:4" x14ac:dyDescent="0.3">
      <c r="A136" s="15" t="s">
        <v>34</v>
      </c>
      <c r="B136" s="15" t="s">
        <v>17</v>
      </c>
      <c r="C136" s="21">
        <v>7777</v>
      </c>
      <c r="D136" s="22">
        <v>39</v>
      </c>
    </row>
    <row r="137" spans="1:4" x14ac:dyDescent="0.3">
      <c r="A137" s="13" t="s">
        <v>36</v>
      </c>
      <c r="B137" s="13" t="s">
        <v>17</v>
      </c>
      <c r="C137" s="19">
        <v>3339</v>
      </c>
      <c r="D137" s="20">
        <v>348</v>
      </c>
    </row>
    <row r="138" spans="1:4" x14ac:dyDescent="0.3">
      <c r="A138" s="15" t="s">
        <v>37</v>
      </c>
      <c r="B138" s="15" t="s">
        <v>33</v>
      </c>
      <c r="C138" s="21">
        <v>6391</v>
      </c>
      <c r="D138" s="22">
        <v>48</v>
      </c>
    </row>
    <row r="139" spans="1:4" x14ac:dyDescent="0.3">
      <c r="A139" s="13" t="s">
        <v>37</v>
      </c>
      <c r="B139" s="13" t="s">
        <v>22</v>
      </c>
      <c r="C139" s="19">
        <v>518</v>
      </c>
      <c r="D139" s="20">
        <v>75</v>
      </c>
    </row>
    <row r="140" spans="1:4" x14ac:dyDescent="0.3">
      <c r="A140" s="15" t="s">
        <v>38</v>
      </c>
      <c r="B140" s="15" t="s">
        <v>28</v>
      </c>
      <c r="C140" s="21">
        <v>5677</v>
      </c>
      <c r="D140" s="22">
        <v>258</v>
      </c>
    </row>
    <row r="141" spans="1:4" x14ac:dyDescent="0.3">
      <c r="A141" s="13" t="s">
        <v>39</v>
      </c>
      <c r="B141" s="13" t="s">
        <v>17</v>
      </c>
      <c r="C141" s="19">
        <v>6048</v>
      </c>
      <c r="D141" s="20">
        <v>27</v>
      </c>
    </row>
    <row r="142" spans="1:4" x14ac:dyDescent="0.3">
      <c r="A142" s="15" t="s">
        <v>38</v>
      </c>
      <c r="B142" s="15" t="s">
        <v>32</v>
      </c>
      <c r="C142" s="21">
        <v>3752</v>
      </c>
      <c r="D142" s="22">
        <v>213</v>
      </c>
    </row>
    <row r="143" spans="1:4" x14ac:dyDescent="0.3">
      <c r="A143" s="13" t="s">
        <v>35</v>
      </c>
      <c r="B143" s="13" t="s">
        <v>29</v>
      </c>
      <c r="C143" s="19">
        <v>4480</v>
      </c>
      <c r="D143" s="20">
        <v>357</v>
      </c>
    </row>
    <row r="144" spans="1:4" x14ac:dyDescent="0.3">
      <c r="A144" s="15" t="s">
        <v>37</v>
      </c>
      <c r="B144" s="15" t="s">
        <v>4</v>
      </c>
      <c r="C144" s="21">
        <v>259</v>
      </c>
      <c r="D144" s="22">
        <v>207</v>
      </c>
    </row>
    <row r="145" spans="1:4" x14ac:dyDescent="0.3">
      <c r="A145" s="13" t="s">
        <v>37</v>
      </c>
      <c r="B145" s="13" t="s">
        <v>30</v>
      </c>
      <c r="C145" s="19">
        <v>42</v>
      </c>
      <c r="D145" s="20">
        <v>150</v>
      </c>
    </row>
    <row r="146" spans="1:4" x14ac:dyDescent="0.3">
      <c r="A146" s="15" t="s">
        <v>36</v>
      </c>
      <c r="B146" s="15" t="s">
        <v>26</v>
      </c>
      <c r="C146" s="21">
        <v>98</v>
      </c>
      <c r="D146" s="22">
        <v>204</v>
      </c>
    </row>
    <row r="147" spans="1:4" x14ac:dyDescent="0.3">
      <c r="A147" s="13" t="s">
        <v>35</v>
      </c>
      <c r="B147" s="13" t="s">
        <v>27</v>
      </c>
      <c r="C147" s="19">
        <v>2478</v>
      </c>
      <c r="D147" s="20">
        <v>21</v>
      </c>
    </row>
    <row r="148" spans="1:4" x14ac:dyDescent="0.3">
      <c r="A148" s="15" t="s">
        <v>34</v>
      </c>
      <c r="B148" s="15" t="s">
        <v>33</v>
      </c>
      <c r="C148" s="21">
        <v>7847</v>
      </c>
      <c r="D148" s="22">
        <v>174</v>
      </c>
    </row>
    <row r="149" spans="1:4" x14ac:dyDescent="0.3">
      <c r="A149" s="13" t="s">
        <v>37</v>
      </c>
      <c r="B149" s="13" t="s">
        <v>17</v>
      </c>
      <c r="C149" s="19">
        <v>9926</v>
      </c>
      <c r="D149" s="20">
        <v>201</v>
      </c>
    </row>
    <row r="150" spans="1:4" x14ac:dyDescent="0.3">
      <c r="A150" s="15" t="s">
        <v>38</v>
      </c>
      <c r="B150" s="15" t="s">
        <v>13</v>
      </c>
      <c r="C150" s="21">
        <v>819</v>
      </c>
      <c r="D150" s="22">
        <v>510</v>
      </c>
    </row>
    <row r="151" spans="1:4" x14ac:dyDescent="0.3">
      <c r="A151" s="13" t="s">
        <v>39</v>
      </c>
      <c r="B151" s="13" t="s">
        <v>29</v>
      </c>
      <c r="C151" s="19">
        <v>3052</v>
      </c>
      <c r="D151" s="20">
        <v>378</v>
      </c>
    </row>
    <row r="152" spans="1:4" x14ac:dyDescent="0.3">
      <c r="A152" s="15" t="s">
        <v>34</v>
      </c>
      <c r="B152" s="15" t="s">
        <v>21</v>
      </c>
      <c r="C152" s="21">
        <v>6832</v>
      </c>
      <c r="D152" s="22">
        <v>27</v>
      </c>
    </row>
    <row r="153" spans="1:4" x14ac:dyDescent="0.3">
      <c r="A153" s="13" t="s">
        <v>39</v>
      </c>
      <c r="B153" s="13" t="s">
        <v>16</v>
      </c>
      <c r="C153" s="19">
        <v>2016</v>
      </c>
      <c r="D153" s="20">
        <v>117</v>
      </c>
    </row>
    <row r="154" spans="1:4" x14ac:dyDescent="0.3">
      <c r="A154" s="15" t="s">
        <v>38</v>
      </c>
      <c r="B154" s="15" t="s">
        <v>21</v>
      </c>
      <c r="C154" s="21">
        <v>7322</v>
      </c>
      <c r="D154" s="22">
        <v>36</v>
      </c>
    </row>
    <row r="155" spans="1:4" x14ac:dyDescent="0.3">
      <c r="A155" s="13" t="s">
        <v>35</v>
      </c>
      <c r="B155" s="13" t="s">
        <v>33</v>
      </c>
      <c r="C155" s="19">
        <v>357</v>
      </c>
      <c r="D155" s="20">
        <v>126</v>
      </c>
    </row>
    <row r="156" spans="1:4" x14ac:dyDescent="0.3">
      <c r="A156" s="15" t="s">
        <v>39</v>
      </c>
      <c r="B156" s="15" t="s">
        <v>25</v>
      </c>
      <c r="C156" s="21">
        <v>3192</v>
      </c>
      <c r="D156" s="22">
        <v>72</v>
      </c>
    </row>
    <row r="157" spans="1:4" x14ac:dyDescent="0.3">
      <c r="A157" s="13" t="s">
        <v>36</v>
      </c>
      <c r="B157" s="13" t="s">
        <v>22</v>
      </c>
      <c r="C157" s="19">
        <v>8435</v>
      </c>
      <c r="D157" s="20">
        <v>42</v>
      </c>
    </row>
    <row r="158" spans="1:4" x14ac:dyDescent="0.3">
      <c r="A158" s="15" t="s">
        <v>39</v>
      </c>
      <c r="B158" s="15" t="s">
        <v>29</v>
      </c>
      <c r="C158" s="21">
        <v>0</v>
      </c>
      <c r="D158" s="22">
        <v>135</v>
      </c>
    </row>
    <row r="159" spans="1:4" x14ac:dyDescent="0.3">
      <c r="A159" s="13" t="s">
        <v>34</v>
      </c>
      <c r="B159" s="13" t="s">
        <v>24</v>
      </c>
      <c r="C159" s="19">
        <v>8862</v>
      </c>
      <c r="D159" s="20">
        <v>189</v>
      </c>
    </row>
    <row r="160" spans="1:4" x14ac:dyDescent="0.3">
      <c r="A160" s="15" t="s">
        <v>37</v>
      </c>
      <c r="B160" s="15" t="s">
        <v>28</v>
      </c>
      <c r="C160" s="21">
        <v>3556</v>
      </c>
      <c r="D160" s="22">
        <v>459</v>
      </c>
    </row>
    <row r="161" spans="1:4" x14ac:dyDescent="0.3">
      <c r="A161" s="13" t="s">
        <v>34</v>
      </c>
      <c r="B161" s="13" t="s">
        <v>15</v>
      </c>
      <c r="C161" s="19">
        <v>7280</v>
      </c>
      <c r="D161" s="20">
        <v>201</v>
      </c>
    </row>
    <row r="162" spans="1:4" x14ac:dyDescent="0.3">
      <c r="A162" s="15" t="s">
        <v>34</v>
      </c>
      <c r="B162" s="15" t="s">
        <v>30</v>
      </c>
      <c r="C162" s="21">
        <v>3402</v>
      </c>
      <c r="D162" s="22">
        <v>366</v>
      </c>
    </row>
    <row r="163" spans="1:4" x14ac:dyDescent="0.3">
      <c r="A163" s="13" t="s">
        <v>37</v>
      </c>
      <c r="B163" s="13" t="s">
        <v>29</v>
      </c>
      <c r="C163" s="19">
        <v>4592</v>
      </c>
      <c r="D163" s="20">
        <v>324</v>
      </c>
    </row>
    <row r="164" spans="1:4" x14ac:dyDescent="0.3">
      <c r="A164" s="15" t="s">
        <v>35</v>
      </c>
      <c r="B164" s="15" t="s">
        <v>15</v>
      </c>
      <c r="C164" s="21">
        <v>7833</v>
      </c>
      <c r="D164" s="22">
        <v>243</v>
      </c>
    </row>
    <row r="165" spans="1:4" x14ac:dyDescent="0.3">
      <c r="A165" s="13" t="s">
        <v>39</v>
      </c>
      <c r="B165" s="13" t="s">
        <v>21</v>
      </c>
      <c r="C165" s="19">
        <v>7651</v>
      </c>
      <c r="D165" s="20">
        <v>213</v>
      </c>
    </row>
    <row r="166" spans="1:4" x14ac:dyDescent="0.3">
      <c r="A166" s="15" t="s">
        <v>35</v>
      </c>
      <c r="B166" s="15" t="s">
        <v>30</v>
      </c>
      <c r="C166" s="21">
        <v>2275</v>
      </c>
      <c r="D166" s="22">
        <v>447</v>
      </c>
    </row>
    <row r="167" spans="1:4" x14ac:dyDescent="0.3">
      <c r="A167" s="13" t="s">
        <v>38</v>
      </c>
      <c r="B167" s="13" t="s">
        <v>13</v>
      </c>
      <c r="C167" s="19">
        <v>5670</v>
      </c>
      <c r="D167" s="20">
        <v>297</v>
      </c>
    </row>
    <row r="168" spans="1:4" x14ac:dyDescent="0.3">
      <c r="A168" s="15" t="s">
        <v>35</v>
      </c>
      <c r="B168" s="15" t="s">
        <v>16</v>
      </c>
      <c r="C168" s="21">
        <v>2135</v>
      </c>
      <c r="D168" s="22">
        <v>27</v>
      </c>
    </row>
    <row r="169" spans="1:4" x14ac:dyDescent="0.3">
      <c r="A169" s="13" t="s">
        <v>34</v>
      </c>
      <c r="B169" s="13" t="s">
        <v>23</v>
      </c>
      <c r="C169" s="19">
        <v>2779</v>
      </c>
      <c r="D169" s="20">
        <v>75</v>
      </c>
    </row>
    <row r="170" spans="1:4" x14ac:dyDescent="0.3">
      <c r="A170" s="15" t="s">
        <v>39</v>
      </c>
      <c r="B170" s="15" t="s">
        <v>33</v>
      </c>
      <c r="C170" s="21">
        <v>12950</v>
      </c>
      <c r="D170" s="22">
        <v>30</v>
      </c>
    </row>
    <row r="171" spans="1:4" x14ac:dyDescent="0.3">
      <c r="A171" s="13" t="s">
        <v>36</v>
      </c>
      <c r="B171" s="13" t="s">
        <v>18</v>
      </c>
      <c r="C171" s="19">
        <v>2646</v>
      </c>
      <c r="D171" s="20">
        <v>177</v>
      </c>
    </row>
    <row r="172" spans="1:4" x14ac:dyDescent="0.3">
      <c r="A172" s="15" t="s">
        <v>34</v>
      </c>
      <c r="B172" s="15" t="s">
        <v>33</v>
      </c>
      <c r="C172" s="21">
        <v>3794</v>
      </c>
      <c r="D172" s="22">
        <v>159</v>
      </c>
    </row>
    <row r="173" spans="1:4" x14ac:dyDescent="0.3">
      <c r="A173" s="13" t="s">
        <v>35</v>
      </c>
      <c r="B173" s="13" t="s">
        <v>33</v>
      </c>
      <c r="C173" s="19">
        <v>819</v>
      </c>
      <c r="D173" s="20">
        <v>306</v>
      </c>
    </row>
    <row r="174" spans="1:4" x14ac:dyDescent="0.3">
      <c r="A174" s="15" t="s">
        <v>34</v>
      </c>
      <c r="B174" s="15" t="s">
        <v>20</v>
      </c>
      <c r="C174" s="21">
        <v>2583</v>
      </c>
      <c r="D174" s="22">
        <v>18</v>
      </c>
    </row>
    <row r="175" spans="1:4" x14ac:dyDescent="0.3">
      <c r="A175" s="13" t="s">
        <v>35</v>
      </c>
      <c r="B175" s="13" t="s">
        <v>19</v>
      </c>
      <c r="C175" s="19">
        <v>4585</v>
      </c>
      <c r="D175" s="20">
        <v>240</v>
      </c>
    </row>
    <row r="176" spans="1:4" x14ac:dyDescent="0.3">
      <c r="A176" s="15" t="s">
        <v>34</v>
      </c>
      <c r="B176" s="15" t="s">
        <v>33</v>
      </c>
      <c r="C176" s="21">
        <v>1652</v>
      </c>
      <c r="D176" s="22">
        <v>93</v>
      </c>
    </row>
    <row r="177" spans="1:4" x14ac:dyDescent="0.3">
      <c r="A177" s="13" t="s">
        <v>34</v>
      </c>
      <c r="B177" s="13" t="s">
        <v>26</v>
      </c>
      <c r="C177" s="19">
        <v>4991</v>
      </c>
      <c r="D177" s="20">
        <v>9</v>
      </c>
    </row>
    <row r="178" spans="1:4" x14ac:dyDescent="0.3">
      <c r="A178" s="15" t="s">
        <v>34</v>
      </c>
      <c r="B178" s="15" t="s">
        <v>16</v>
      </c>
      <c r="C178" s="21">
        <v>2009</v>
      </c>
      <c r="D178" s="22">
        <v>219</v>
      </c>
    </row>
    <row r="179" spans="1:4" x14ac:dyDescent="0.3">
      <c r="A179" s="13" t="s">
        <v>39</v>
      </c>
      <c r="B179" s="13" t="s">
        <v>22</v>
      </c>
      <c r="C179" s="19">
        <v>1568</v>
      </c>
      <c r="D179" s="20">
        <v>141</v>
      </c>
    </row>
    <row r="180" spans="1:4" x14ac:dyDescent="0.3">
      <c r="A180" s="15" t="s">
        <v>37</v>
      </c>
      <c r="B180" s="15" t="s">
        <v>20</v>
      </c>
      <c r="C180" s="21">
        <v>3388</v>
      </c>
      <c r="D180" s="22">
        <v>123</v>
      </c>
    </row>
    <row r="181" spans="1:4" x14ac:dyDescent="0.3">
      <c r="A181" s="13" t="s">
        <v>38</v>
      </c>
      <c r="B181" s="13" t="s">
        <v>24</v>
      </c>
      <c r="C181" s="19">
        <v>623</v>
      </c>
      <c r="D181" s="20">
        <v>51</v>
      </c>
    </row>
    <row r="182" spans="1:4" x14ac:dyDescent="0.3">
      <c r="A182" s="15" t="s">
        <v>36</v>
      </c>
      <c r="B182" s="15" t="s">
        <v>4</v>
      </c>
      <c r="C182" s="21">
        <v>10073</v>
      </c>
      <c r="D182" s="22">
        <v>120</v>
      </c>
    </row>
    <row r="183" spans="1:4" x14ac:dyDescent="0.3">
      <c r="A183" s="13" t="s">
        <v>39</v>
      </c>
      <c r="B183" s="13" t="s">
        <v>26</v>
      </c>
      <c r="C183" s="19">
        <v>1561</v>
      </c>
      <c r="D183" s="20">
        <v>27</v>
      </c>
    </row>
    <row r="184" spans="1:4" x14ac:dyDescent="0.3">
      <c r="A184" s="15" t="s">
        <v>36</v>
      </c>
      <c r="B184" s="15" t="s">
        <v>27</v>
      </c>
      <c r="C184" s="21">
        <v>11522</v>
      </c>
      <c r="D184" s="22">
        <v>204</v>
      </c>
    </row>
    <row r="185" spans="1:4" x14ac:dyDescent="0.3">
      <c r="A185" s="13" t="s">
        <v>38</v>
      </c>
      <c r="B185" s="13" t="s">
        <v>13</v>
      </c>
      <c r="C185" s="19">
        <v>2317</v>
      </c>
      <c r="D185" s="20">
        <v>123</v>
      </c>
    </row>
    <row r="186" spans="1:4" x14ac:dyDescent="0.3">
      <c r="A186" s="15" t="s">
        <v>37</v>
      </c>
      <c r="B186" s="15" t="s">
        <v>28</v>
      </c>
      <c r="C186" s="21">
        <v>3059</v>
      </c>
      <c r="D186" s="22">
        <v>27</v>
      </c>
    </row>
    <row r="187" spans="1:4" x14ac:dyDescent="0.3">
      <c r="A187" s="13" t="s">
        <v>37</v>
      </c>
      <c r="B187" s="13" t="s">
        <v>26</v>
      </c>
      <c r="C187" s="19">
        <v>2324</v>
      </c>
      <c r="D187" s="20">
        <v>177</v>
      </c>
    </row>
    <row r="188" spans="1:4" x14ac:dyDescent="0.3">
      <c r="A188" s="15" t="s">
        <v>39</v>
      </c>
      <c r="B188" s="15" t="s">
        <v>26</v>
      </c>
      <c r="C188" s="21">
        <v>4956</v>
      </c>
      <c r="D188" s="22">
        <v>171</v>
      </c>
    </row>
    <row r="189" spans="1:4" x14ac:dyDescent="0.3">
      <c r="A189" s="13" t="s">
        <v>34</v>
      </c>
      <c r="B189" s="13" t="s">
        <v>19</v>
      </c>
      <c r="C189" s="19">
        <v>5355</v>
      </c>
      <c r="D189" s="20">
        <v>204</v>
      </c>
    </row>
    <row r="190" spans="1:4" x14ac:dyDescent="0.3">
      <c r="A190" s="15" t="s">
        <v>34</v>
      </c>
      <c r="B190" s="15" t="s">
        <v>14</v>
      </c>
      <c r="C190" s="21">
        <v>7259</v>
      </c>
      <c r="D190" s="22">
        <v>276</v>
      </c>
    </row>
    <row r="191" spans="1:4" x14ac:dyDescent="0.3">
      <c r="A191" s="13" t="s">
        <v>37</v>
      </c>
      <c r="B191" s="13" t="s">
        <v>26</v>
      </c>
      <c r="C191" s="19">
        <v>6279</v>
      </c>
      <c r="D191" s="20">
        <v>45</v>
      </c>
    </row>
    <row r="192" spans="1:4" x14ac:dyDescent="0.3">
      <c r="A192" s="15" t="s">
        <v>38</v>
      </c>
      <c r="B192" s="15" t="s">
        <v>29</v>
      </c>
      <c r="C192" s="21">
        <v>2541</v>
      </c>
      <c r="D192" s="22">
        <v>45</v>
      </c>
    </row>
    <row r="193" spans="1:4" x14ac:dyDescent="0.3">
      <c r="A193" s="13" t="s">
        <v>35</v>
      </c>
      <c r="B193" s="13" t="s">
        <v>27</v>
      </c>
      <c r="C193" s="19">
        <v>3864</v>
      </c>
      <c r="D193" s="20">
        <v>177</v>
      </c>
    </row>
    <row r="194" spans="1:4" x14ac:dyDescent="0.3">
      <c r="A194" s="15" t="s">
        <v>36</v>
      </c>
      <c r="B194" s="15" t="s">
        <v>13</v>
      </c>
      <c r="C194" s="21">
        <v>6146</v>
      </c>
      <c r="D194" s="22">
        <v>63</v>
      </c>
    </row>
    <row r="195" spans="1:4" x14ac:dyDescent="0.3">
      <c r="A195" s="13" t="s">
        <v>39</v>
      </c>
      <c r="B195" s="13" t="s">
        <v>18</v>
      </c>
      <c r="C195" s="19">
        <v>2639</v>
      </c>
      <c r="D195" s="20">
        <v>204</v>
      </c>
    </row>
    <row r="196" spans="1:4" x14ac:dyDescent="0.3">
      <c r="A196" s="15" t="s">
        <v>37</v>
      </c>
      <c r="B196" s="15" t="s">
        <v>22</v>
      </c>
      <c r="C196" s="21">
        <v>1890</v>
      </c>
      <c r="D196" s="22">
        <v>195</v>
      </c>
    </row>
    <row r="197" spans="1:4" x14ac:dyDescent="0.3">
      <c r="A197" s="13" t="s">
        <v>34</v>
      </c>
      <c r="B197" s="13" t="s">
        <v>14</v>
      </c>
      <c r="C197" s="19">
        <v>1932</v>
      </c>
      <c r="D197" s="20">
        <v>369</v>
      </c>
    </row>
    <row r="198" spans="1:4" x14ac:dyDescent="0.3">
      <c r="A198" s="15" t="s">
        <v>34</v>
      </c>
      <c r="B198" s="15" t="s">
        <v>25</v>
      </c>
      <c r="C198" s="21">
        <v>6300</v>
      </c>
      <c r="D198" s="22">
        <v>42</v>
      </c>
    </row>
    <row r="199" spans="1:4" x14ac:dyDescent="0.3">
      <c r="A199" s="13" t="s">
        <v>37</v>
      </c>
      <c r="B199" s="13" t="s">
        <v>30</v>
      </c>
      <c r="C199" s="19">
        <v>560</v>
      </c>
      <c r="D199" s="20">
        <v>81</v>
      </c>
    </row>
    <row r="200" spans="1:4" x14ac:dyDescent="0.3">
      <c r="A200" s="15" t="s">
        <v>37</v>
      </c>
      <c r="B200" s="15" t="s">
        <v>26</v>
      </c>
      <c r="C200" s="21">
        <v>2856</v>
      </c>
      <c r="D200" s="22">
        <v>246</v>
      </c>
    </row>
    <row r="201" spans="1:4" x14ac:dyDescent="0.3">
      <c r="A201" s="13" t="s">
        <v>34</v>
      </c>
      <c r="B201" s="13" t="s">
        <v>17</v>
      </c>
      <c r="C201" s="19">
        <v>707</v>
      </c>
      <c r="D201" s="20">
        <v>174</v>
      </c>
    </row>
    <row r="202" spans="1:4" x14ac:dyDescent="0.3">
      <c r="A202" s="15" t="s">
        <v>35</v>
      </c>
      <c r="B202" s="15" t="s">
        <v>30</v>
      </c>
      <c r="C202" s="21">
        <v>3598</v>
      </c>
      <c r="D202" s="22">
        <v>81</v>
      </c>
    </row>
    <row r="203" spans="1:4" x14ac:dyDescent="0.3">
      <c r="A203" s="13" t="s">
        <v>35</v>
      </c>
      <c r="B203" s="13" t="s">
        <v>22</v>
      </c>
      <c r="C203" s="19">
        <v>6853</v>
      </c>
      <c r="D203" s="20">
        <v>372</v>
      </c>
    </row>
    <row r="204" spans="1:4" x14ac:dyDescent="0.3">
      <c r="A204" s="15" t="s">
        <v>35</v>
      </c>
      <c r="B204" s="15" t="s">
        <v>16</v>
      </c>
      <c r="C204" s="21">
        <v>4725</v>
      </c>
      <c r="D204" s="22">
        <v>174</v>
      </c>
    </row>
    <row r="205" spans="1:4" x14ac:dyDescent="0.3">
      <c r="A205" s="13" t="s">
        <v>36</v>
      </c>
      <c r="B205" s="13" t="s">
        <v>32</v>
      </c>
      <c r="C205" s="19">
        <v>10304</v>
      </c>
      <c r="D205" s="20">
        <v>84</v>
      </c>
    </row>
    <row r="206" spans="1:4" x14ac:dyDescent="0.3">
      <c r="A206" s="15" t="s">
        <v>34</v>
      </c>
      <c r="B206" s="15" t="s">
        <v>16</v>
      </c>
      <c r="C206" s="21">
        <v>1274</v>
      </c>
      <c r="D206" s="22">
        <v>225</v>
      </c>
    </row>
    <row r="207" spans="1:4" x14ac:dyDescent="0.3">
      <c r="A207" s="13" t="s">
        <v>36</v>
      </c>
      <c r="B207" s="13" t="s">
        <v>30</v>
      </c>
      <c r="C207" s="19">
        <v>1526</v>
      </c>
      <c r="D207" s="20">
        <v>105</v>
      </c>
    </row>
    <row r="208" spans="1:4" x14ac:dyDescent="0.3">
      <c r="A208" s="15" t="s">
        <v>39</v>
      </c>
      <c r="B208" s="15" t="s">
        <v>28</v>
      </c>
      <c r="C208" s="21">
        <v>3101</v>
      </c>
      <c r="D208" s="22">
        <v>225</v>
      </c>
    </row>
    <row r="209" spans="1:4" x14ac:dyDescent="0.3">
      <c r="A209" s="13" t="s">
        <v>37</v>
      </c>
      <c r="B209" s="13" t="s">
        <v>14</v>
      </c>
      <c r="C209" s="19">
        <v>1057</v>
      </c>
      <c r="D209" s="20">
        <v>54</v>
      </c>
    </row>
    <row r="210" spans="1:4" x14ac:dyDescent="0.3">
      <c r="A210" s="15" t="s">
        <v>37</v>
      </c>
      <c r="B210" s="15" t="s">
        <v>26</v>
      </c>
      <c r="C210" s="21">
        <v>5306</v>
      </c>
      <c r="D210" s="22">
        <v>0</v>
      </c>
    </row>
    <row r="211" spans="1:4" x14ac:dyDescent="0.3">
      <c r="A211" s="13" t="s">
        <v>39</v>
      </c>
      <c r="B211" s="13" t="s">
        <v>24</v>
      </c>
      <c r="C211" s="19">
        <v>4018</v>
      </c>
      <c r="D211" s="20">
        <v>171</v>
      </c>
    </row>
    <row r="212" spans="1:4" x14ac:dyDescent="0.3">
      <c r="A212" s="15" t="s">
        <v>34</v>
      </c>
      <c r="B212" s="15" t="s">
        <v>16</v>
      </c>
      <c r="C212" s="21">
        <v>938</v>
      </c>
      <c r="D212" s="22">
        <v>189</v>
      </c>
    </row>
    <row r="213" spans="1:4" x14ac:dyDescent="0.3">
      <c r="A213" s="13" t="s">
        <v>38</v>
      </c>
      <c r="B213" s="13" t="s">
        <v>18</v>
      </c>
      <c r="C213" s="19">
        <v>1778</v>
      </c>
      <c r="D213" s="20">
        <v>270</v>
      </c>
    </row>
    <row r="214" spans="1:4" x14ac:dyDescent="0.3">
      <c r="A214" s="15" t="s">
        <v>39</v>
      </c>
      <c r="B214" s="15" t="s">
        <v>30</v>
      </c>
      <c r="C214" s="21">
        <v>1638</v>
      </c>
      <c r="D214" s="22">
        <v>63</v>
      </c>
    </row>
    <row r="215" spans="1:4" x14ac:dyDescent="0.3">
      <c r="A215" s="13" t="s">
        <v>38</v>
      </c>
      <c r="B215" s="13" t="s">
        <v>25</v>
      </c>
      <c r="C215" s="19">
        <v>154</v>
      </c>
      <c r="D215" s="20">
        <v>21</v>
      </c>
    </row>
    <row r="216" spans="1:4" x14ac:dyDescent="0.3">
      <c r="A216" s="15" t="s">
        <v>37</v>
      </c>
      <c r="B216" s="15" t="s">
        <v>22</v>
      </c>
      <c r="C216" s="21">
        <v>9835</v>
      </c>
      <c r="D216" s="22">
        <v>207</v>
      </c>
    </row>
    <row r="217" spans="1:4" x14ac:dyDescent="0.3">
      <c r="A217" s="13" t="s">
        <v>37</v>
      </c>
      <c r="B217" s="13" t="s">
        <v>20</v>
      </c>
      <c r="C217" s="19">
        <v>7273</v>
      </c>
      <c r="D217" s="20">
        <v>96</v>
      </c>
    </row>
    <row r="218" spans="1:4" x14ac:dyDescent="0.3">
      <c r="A218" s="15" t="s">
        <v>39</v>
      </c>
      <c r="B218" s="15" t="s">
        <v>22</v>
      </c>
      <c r="C218" s="21">
        <v>6909</v>
      </c>
      <c r="D218" s="22">
        <v>81</v>
      </c>
    </row>
    <row r="219" spans="1:4" x14ac:dyDescent="0.3">
      <c r="A219" s="13" t="s">
        <v>39</v>
      </c>
      <c r="B219" s="13" t="s">
        <v>24</v>
      </c>
      <c r="C219" s="19">
        <v>3920</v>
      </c>
      <c r="D219" s="20">
        <v>306</v>
      </c>
    </row>
    <row r="220" spans="1:4" x14ac:dyDescent="0.3">
      <c r="A220" s="15" t="s">
        <v>39</v>
      </c>
      <c r="B220" s="15" t="s">
        <v>21</v>
      </c>
      <c r="C220" s="21">
        <v>4858</v>
      </c>
      <c r="D220" s="22">
        <v>279</v>
      </c>
    </row>
    <row r="221" spans="1:4" x14ac:dyDescent="0.3">
      <c r="A221" s="13" t="s">
        <v>38</v>
      </c>
      <c r="B221" s="13" t="s">
        <v>4</v>
      </c>
      <c r="C221" s="19">
        <v>3549</v>
      </c>
      <c r="D221" s="20">
        <v>3</v>
      </c>
    </row>
    <row r="222" spans="1:4" x14ac:dyDescent="0.3">
      <c r="A222" s="15" t="s">
        <v>39</v>
      </c>
      <c r="B222" s="15" t="s">
        <v>27</v>
      </c>
      <c r="C222" s="21">
        <v>966</v>
      </c>
      <c r="D222" s="22">
        <v>198</v>
      </c>
    </row>
    <row r="223" spans="1:4" x14ac:dyDescent="0.3">
      <c r="A223" s="13" t="s">
        <v>39</v>
      </c>
      <c r="B223" s="13" t="s">
        <v>18</v>
      </c>
      <c r="C223" s="19">
        <v>385</v>
      </c>
      <c r="D223" s="20">
        <v>249</v>
      </c>
    </row>
    <row r="224" spans="1:4" x14ac:dyDescent="0.3">
      <c r="A224" s="15" t="s">
        <v>34</v>
      </c>
      <c r="B224" s="15" t="s">
        <v>16</v>
      </c>
      <c r="C224" s="21">
        <v>2219</v>
      </c>
      <c r="D224" s="22">
        <v>75</v>
      </c>
    </row>
    <row r="225" spans="1:4" x14ac:dyDescent="0.3">
      <c r="A225" s="13" t="s">
        <v>36</v>
      </c>
      <c r="B225" s="13" t="s">
        <v>32</v>
      </c>
      <c r="C225" s="19">
        <v>2954</v>
      </c>
      <c r="D225" s="20">
        <v>189</v>
      </c>
    </row>
    <row r="226" spans="1:4" x14ac:dyDescent="0.3">
      <c r="A226" s="15" t="s">
        <v>36</v>
      </c>
      <c r="B226" s="15" t="s">
        <v>32</v>
      </c>
      <c r="C226" s="21">
        <v>280</v>
      </c>
      <c r="D226" s="22">
        <v>87</v>
      </c>
    </row>
    <row r="227" spans="1:4" x14ac:dyDescent="0.3">
      <c r="A227" s="13" t="s">
        <v>36</v>
      </c>
      <c r="B227" s="13" t="s">
        <v>30</v>
      </c>
      <c r="C227" s="19">
        <v>6118</v>
      </c>
      <c r="D227" s="20">
        <v>174</v>
      </c>
    </row>
    <row r="228" spans="1:4" x14ac:dyDescent="0.3">
      <c r="A228" s="15" t="s">
        <v>39</v>
      </c>
      <c r="B228" s="15" t="s">
        <v>15</v>
      </c>
      <c r="C228" s="21">
        <v>4802</v>
      </c>
      <c r="D228" s="22">
        <v>36</v>
      </c>
    </row>
    <row r="229" spans="1:4" x14ac:dyDescent="0.3">
      <c r="A229" s="13" t="s">
        <v>38</v>
      </c>
      <c r="B229" s="13" t="s">
        <v>24</v>
      </c>
      <c r="C229" s="19">
        <v>4137</v>
      </c>
      <c r="D229" s="20">
        <v>60</v>
      </c>
    </row>
    <row r="230" spans="1:4" x14ac:dyDescent="0.3">
      <c r="A230" s="15" t="s">
        <v>35</v>
      </c>
      <c r="B230" s="15" t="s">
        <v>23</v>
      </c>
      <c r="C230" s="21">
        <v>2023</v>
      </c>
      <c r="D230" s="22">
        <v>78</v>
      </c>
    </row>
    <row r="231" spans="1:4" x14ac:dyDescent="0.3">
      <c r="A231" s="13" t="s">
        <v>36</v>
      </c>
      <c r="B231" s="13" t="s">
        <v>30</v>
      </c>
      <c r="C231" s="19">
        <v>9051</v>
      </c>
      <c r="D231" s="20">
        <v>57</v>
      </c>
    </row>
    <row r="232" spans="1:4" x14ac:dyDescent="0.3">
      <c r="A232" s="15" t="s">
        <v>37</v>
      </c>
      <c r="B232" s="15" t="s">
        <v>28</v>
      </c>
      <c r="C232" s="21">
        <v>2919</v>
      </c>
      <c r="D232" s="22">
        <v>45</v>
      </c>
    </row>
    <row r="233" spans="1:4" x14ac:dyDescent="0.3">
      <c r="A233" s="13" t="s">
        <v>38</v>
      </c>
      <c r="B233" s="13" t="s">
        <v>22</v>
      </c>
      <c r="C233" s="19">
        <v>5915</v>
      </c>
      <c r="D233" s="20">
        <v>3</v>
      </c>
    </row>
    <row r="234" spans="1:4" x14ac:dyDescent="0.3">
      <c r="A234" s="15" t="s">
        <v>35</v>
      </c>
      <c r="B234" s="15" t="s">
        <v>15</v>
      </c>
      <c r="C234" s="21">
        <v>2562</v>
      </c>
      <c r="D234" s="22">
        <v>6</v>
      </c>
    </row>
    <row r="235" spans="1:4" x14ac:dyDescent="0.3">
      <c r="A235" s="13" t="s">
        <v>37</v>
      </c>
      <c r="B235" s="13" t="s">
        <v>25</v>
      </c>
      <c r="C235" s="19">
        <v>8813</v>
      </c>
      <c r="D235" s="20">
        <v>21</v>
      </c>
    </row>
    <row r="236" spans="1:4" x14ac:dyDescent="0.3">
      <c r="A236" s="15" t="s">
        <v>36</v>
      </c>
      <c r="B236" s="15" t="s">
        <v>18</v>
      </c>
      <c r="C236" s="21">
        <v>6111</v>
      </c>
      <c r="D236" s="22">
        <v>3</v>
      </c>
    </row>
    <row r="237" spans="1:4" x14ac:dyDescent="0.3">
      <c r="A237" s="13" t="s">
        <v>34</v>
      </c>
      <c r="B237" s="13" t="s">
        <v>31</v>
      </c>
      <c r="C237" s="19">
        <v>3507</v>
      </c>
      <c r="D237" s="20">
        <v>288</v>
      </c>
    </row>
    <row r="238" spans="1:4" x14ac:dyDescent="0.3">
      <c r="A238" s="15" t="s">
        <v>36</v>
      </c>
      <c r="B238" s="15" t="s">
        <v>13</v>
      </c>
      <c r="C238" s="21">
        <v>4319</v>
      </c>
      <c r="D238" s="22">
        <v>30</v>
      </c>
    </row>
    <row r="239" spans="1:4" x14ac:dyDescent="0.3">
      <c r="A239" s="13" t="s">
        <v>38</v>
      </c>
      <c r="B239" s="13" t="s">
        <v>26</v>
      </c>
      <c r="C239" s="19">
        <v>609</v>
      </c>
      <c r="D239" s="20">
        <v>87</v>
      </c>
    </row>
    <row r="240" spans="1:4" x14ac:dyDescent="0.3">
      <c r="A240" s="15" t="s">
        <v>39</v>
      </c>
      <c r="B240" s="15" t="s">
        <v>27</v>
      </c>
      <c r="C240" s="21">
        <v>6370</v>
      </c>
      <c r="D240" s="22">
        <v>30</v>
      </c>
    </row>
    <row r="241" spans="1:4" x14ac:dyDescent="0.3">
      <c r="A241" s="13" t="s">
        <v>38</v>
      </c>
      <c r="B241" s="13" t="s">
        <v>19</v>
      </c>
      <c r="C241" s="19">
        <v>5474</v>
      </c>
      <c r="D241" s="20">
        <v>168</v>
      </c>
    </row>
    <row r="242" spans="1:4" x14ac:dyDescent="0.3">
      <c r="A242" s="15" t="s">
        <v>36</v>
      </c>
      <c r="B242" s="15" t="s">
        <v>27</v>
      </c>
      <c r="C242" s="21">
        <v>3164</v>
      </c>
      <c r="D242" s="22">
        <v>306</v>
      </c>
    </row>
    <row r="243" spans="1:4" x14ac:dyDescent="0.3">
      <c r="A243" s="13" t="s">
        <v>35</v>
      </c>
      <c r="B243" s="13" t="s">
        <v>4</v>
      </c>
      <c r="C243" s="19">
        <v>1302</v>
      </c>
      <c r="D243" s="20">
        <v>402</v>
      </c>
    </row>
    <row r="244" spans="1:4" x14ac:dyDescent="0.3">
      <c r="A244" s="15" t="s">
        <v>37</v>
      </c>
      <c r="B244" s="15" t="s">
        <v>28</v>
      </c>
      <c r="C244" s="21">
        <v>7308</v>
      </c>
      <c r="D244" s="22">
        <v>327</v>
      </c>
    </row>
    <row r="245" spans="1:4" x14ac:dyDescent="0.3">
      <c r="A245" s="13" t="s">
        <v>37</v>
      </c>
      <c r="B245" s="13" t="s">
        <v>27</v>
      </c>
      <c r="C245" s="19">
        <v>6132</v>
      </c>
      <c r="D245" s="20">
        <v>93</v>
      </c>
    </row>
    <row r="246" spans="1:4" x14ac:dyDescent="0.3">
      <c r="A246" s="15" t="s">
        <v>35</v>
      </c>
      <c r="B246" s="15" t="s">
        <v>14</v>
      </c>
      <c r="C246" s="21">
        <v>3472</v>
      </c>
      <c r="D246" s="22">
        <v>96</v>
      </c>
    </row>
    <row r="247" spans="1:4" x14ac:dyDescent="0.3">
      <c r="A247" s="13" t="s">
        <v>39</v>
      </c>
      <c r="B247" s="13" t="s">
        <v>18</v>
      </c>
      <c r="C247" s="19">
        <v>9660</v>
      </c>
      <c r="D247" s="20">
        <v>27</v>
      </c>
    </row>
    <row r="248" spans="1:4" x14ac:dyDescent="0.3">
      <c r="A248" s="15" t="s">
        <v>38</v>
      </c>
      <c r="B248" s="15" t="s">
        <v>26</v>
      </c>
      <c r="C248" s="21">
        <v>2436</v>
      </c>
      <c r="D248" s="22">
        <v>99</v>
      </c>
    </row>
    <row r="249" spans="1:4" x14ac:dyDescent="0.3">
      <c r="A249" s="13" t="s">
        <v>38</v>
      </c>
      <c r="B249" s="13" t="s">
        <v>33</v>
      </c>
      <c r="C249" s="19">
        <v>9506</v>
      </c>
      <c r="D249" s="20">
        <v>87</v>
      </c>
    </row>
    <row r="250" spans="1:4" x14ac:dyDescent="0.3">
      <c r="A250" s="15" t="s">
        <v>37</v>
      </c>
      <c r="B250" s="15" t="s">
        <v>21</v>
      </c>
      <c r="C250" s="21">
        <v>245</v>
      </c>
      <c r="D250" s="22">
        <v>288</v>
      </c>
    </row>
    <row r="251" spans="1:4" x14ac:dyDescent="0.3">
      <c r="A251" s="13" t="s">
        <v>35</v>
      </c>
      <c r="B251" s="13" t="s">
        <v>20</v>
      </c>
      <c r="C251" s="19">
        <v>2702</v>
      </c>
      <c r="D251" s="20">
        <v>363</v>
      </c>
    </row>
    <row r="252" spans="1:4" x14ac:dyDescent="0.3">
      <c r="A252" s="15" t="s">
        <v>34</v>
      </c>
      <c r="B252" s="15" t="s">
        <v>17</v>
      </c>
      <c r="C252" s="21">
        <v>700</v>
      </c>
      <c r="D252" s="22">
        <v>87</v>
      </c>
    </row>
    <row r="253" spans="1:4" x14ac:dyDescent="0.3">
      <c r="A253" s="13" t="s">
        <v>34</v>
      </c>
      <c r="B253" s="13" t="s">
        <v>17</v>
      </c>
      <c r="C253" s="19">
        <v>3759</v>
      </c>
      <c r="D253" s="20">
        <v>150</v>
      </c>
    </row>
    <row r="254" spans="1:4" x14ac:dyDescent="0.3">
      <c r="A254" s="15" t="s">
        <v>35</v>
      </c>
      <c r="B254" s="15" t="s">
        <v>17</v>
      </c>
      <c r="C254" s="21">
        <v>1589</v>
      </c>
      <c r="D254" s="22">
        <v>303</v>
      </c>
    </row>
    <row r="255" spans="1:4" x14ac:dyDescent="0.3">
      <c r="A255" s="13" t="s">
        <v>35</v>
      </c>
      <c r="B255" s="13" t="s">
        <v>28</v>
      </c>
      <c r="C255" s="19">
        <v>5194</v>
      </c>
      <c r="D255" s="20">
        <v>288</v>
      </c>
    </row>
    <row r="256" spans="1:4" x14ac:dyDescent="0.3">
      <c r="A256" s="15" t="s">
        <v>36</v>
      </c>
      <c r="B256" s="15" t="s">
        <v>13</v>
      </c>
      <c r="C256" s="21">
        <v>945</v>
      </c>
      <c r="D256" s="22">
        <v>75</v>
      </c>
    </row>
    <row r="257" spans="1:4" x14ac:dyDescent="0.3">
      <c r="A257" s="13" t="s">
        <v>38</v>
      </c>
      <c r="B257" s="13" t="s">
        <v>31</v>
      </c>
      <c r="C257" s="19">
        <v>1988</v>
      </c>
      <c r="D257" s="20">
        <v>39</v>
      </c>
    </row>
    <row r="258" spans="1:4" x14ac:dyDescent="0.3">
      <c r="A258" s="15" t="s">
        <v>34</v>
      </c>
      <c r="B258" s="15" t="s">
        <v>32</v>
      </c>
      <c r="C258" s="21">
        <v>6734</v>
      </c>
      <c r="D258" s="22">
        <v>123</v>
      </c>
    </row>
    <row r="259" spans="1:4" x14ac:dyDescent="0.3">
      <c r="A259" s="13" t="s">
        <v>36</v>
      </c>
      <c r="B259" s="13" t="s">
        <v>4</v>
      </c>
      <c r="C259" s="19">
        <v>217</v>
      </c>
      <c r="D259" s="20">
        <v>36</v>
      </c>
    </row>
    <row r="260" spans="1:4" x14ac:dyDescent="0.3">
      <c r="A260" s="15" t="s">
        <v>34</v>
      </c>
      <c r="B260" s="15" t="s">
        <v>22</v>
      </c>
      <c r="C260" s="21">
        <v>6279</v>
      </c>
      <c r="D260" s="22">
        <v>237</v>
      </c>
    </row>
    <row r="261" spans="1:4" x14ac:dyDescent="0.3">
      <c r="A261" s="13" t="s">
        <v>36</v>
      </c>
      <c r="B261" s="13" t="s">
        <v>13</v>
      </c>
      <c r="C261" s="19">
        <v>4424</v>
      </c>
      <c r="D261" s="20">
        <v>201</v>
      </c>
    </row>
    <row r="262" spans="1:4" x14ac:dyDescent="0.3">
      <c r="A262" s="15" t="s">
        <v>36</v>
      </c>
      <c r="B262" s="15" t="s">
        <v>17</v>
      </c>
      <c r="C262" s="21">
        <v>189</v>
      </c>
      <c r="D262" s="22">
        <v>48</v>
      </c>
    </row>
    <row r="263" spans="1:4" x14ac:dyDescent="0.3">
      <c r="A263" s="13" t="s">
        <v>35</v>
      </c>
      <c r="B263" s="13" t="s">
        <v>22</v>
      </c>
      <c r="C263" s="19">
        <v>490</v>
      </c>
      <c r="D263" s="20">
        <v>84</v>
      </c>
    </row>
    <row r="264" spans="1:4" x14ac:dyDescent="0.3">
      <c r="A264" s="15" t="s">
        <v>37</v>
      </c>
      <c r="B264" s="15" t="s">
        <v>21</v>
      </c>
      <c r="C264" s="21">
        <v>434</v>
      </c>
      <c r="D264" s="22">
        <v>87</v>
      </c>
    </row>
    <row r="265" spans="1:4" x14ac:dyDescent="0.3">
      <c r="A265" s="13" t="s">
        <v>38</v>
      </c>
      <c r="B265" s="13" t="s">
        <v>30</v>
      </c>
      <c r="C265" s="19">
        <v>10129</v>
      </c>
      <c r="D265" s="20">
        <v>312</v>
      </c>
    </row>
    <row r="266" spans="1:4" x14ac:dyDescent="0.3">
      <c r="A266" s="15" t="s">
        <v>39</v>
      </c>
      <c r="B266" s="15" t="s">
        <v>28</v>
      </c>
      <c r="C266" s="21">
        <v>1652</v>
      </c>
      <c r="D266" s="22">
        <v>102</v>
      </c>
    </row>
    <row r="267" spans="1:4" x14ac:dyDescent="0.3">
      <c r="A267" s="13" t="s">
        <v>38</v>
      </c>
      <c r="B267" s="13" t="s">
        <v>21</v>
      </c>
      <c r="C267" s="19">
        <v>6433</v>
      </c>
      <c r="D267" s="20">
        <v>78</v>
      </c>
    </row>
    <row r="268" spans="1:4" x14ac:dyDescent="0.3">
      <c r="A268" s="15" t="s">
        <v>34</v>
      </c>
      <c r="B268" s="15" t="s">
        <v>23</v>
      </c>
      <c r="C268" s="21">
        <v>2212</v>
      </c>
      <c r="D268" s="22">
        <v>117</v>
      </c>
    </row>
    <row r="269" spans="1:4" x14ac:dyDescent="0.3">
      <c r="A269" s="13" t="s">
        <v>35</v>
      </c>
      <c r="B269" s="13" t="s">
        <v>19</v>
      </c>
      <c r="C269" s="19">
        <v>609</v>
      </c>
      <c r="D269" s="20">
        <v>99</v>
      </c>
    </row>
    <row r="270" spans="1:4" x14ac:dyDescent="0.3">
      <c r="A270" s="15" t="s">
        <v>35</v>
      </c>
      <c r="B270" s="15" t="s">
        <v>24</v>
      </c>
      <c r="C270" s="21">
        <v>1638</v>
      </c>
      <c r="D270" s="22">
        <v>48</v>
      </c>
    </row>
    <row r="271" spans="1:4" x14ac:dyDescent="0.3">
      <c r="A271" s="13" t="s">
        <v>34</v>
      </c>
      <c r="B271" s="13" t="s">
        <v>15</v>
      </c>
      <c r="C271" s="19">
        <v>3829</v>
      </c>
      <c r="D271" s="20">
        <v>24</v>
      </c>
    </row>
    <row r="272" spans="1:4" x14ac:dyDescent="0.3">
      <c r="A272" s="15" t="s">
        <v>39</v>
      </c>
      <c r="B272" s="15" t="s">
        <v>15</v>
      </c>
      <c r="C272" s="21">
        <v>5775</v>
      </c>
      <c r="D272" s="22">
        <v>42</v>
      </c>
    </row>
    <row r="273" spans="1:4" x14ac:dyDescent="0.3">
      <c r="A273" s="13" t="s">
        <v>35</v>
      </c>
      <c r="B273" s="13" t="s">
        <v>20</v>
      </c>
      <c r="C273" s="19">
        <v>1071</v>
      </c>
      <c r="D273" s="20">
        <v>270</v>
      </c>
    </row>
    <row r="274" spans="1:4" x14ac:dyDescent="0.3">
      <c r="A274" s="15" t="s">
        <v>36</v>
      </c>
      <c r="B274" s="15" t="s">
        <v>23</v>
      </c>
      <c r="C274" s="21">
        <v>5019</v>
      </c>
      <c r="D274" s="22">
        <v>150</v>
      </c>
    </row>
    <row r="275" spans="1:4" x14ac:dyDescent="0.3">
      <c r="A275" s="13" t="s">
        <v>37</v>
      </c>
      <c r="B275" s="13" t="s">
        <v>15</v>
      </c>
      <c r="C275" s="19">
        <v>2863</v>
      </c>
      <c r="D275" s="20">
        <v>42</v>
      </c>
    </row>
    <row r="276" spans="1:4" x14ac:dyDescent="0.3">
      <c r="A276" s="15" t="s">
        <v>35</v>
      </c>
      <c r="B276" s="15" t="s">
        <v>29</v>
      </c>
      <c r="C276" s="21">
        <v>1617</v>
      </c>
      <c r="D276" s="22">
        <v>126</v>
      </c>
    </row>
    <row r="277" spans="1:4" x14ac:dyDescent="0.3">
      <c r="A277" s="13" t="s">
        <v>37</v>
      </c>
      <c r="B277" s="13" t="s">
        <v>26</v>
      </c>
      <c r="C277" s="19">
        <v>6818</v>
      </c>
      <c r="D277" s="20">
        <v>6</v>
      </c>
    </row>
    <row r="278" spans="1:4" x14ac:dyDescent="0.3">
      <c r="A278" s="15" t="s">
        <v>35</v>
      </c>
      <c r="B278" s="15" t="s">
        <v>15</v>
      </c>
      <c r="C278" s="21">
        <v>6657</v>
      </c>
      <c r="D278" s="22">
        <v>276</v>
      </c>
    </row>
    <row r="279" spans="1:4" x14ac:dyDescent="0.3">
      <c r="A279" s="13" t="s">
        <v>34</v>
      </c>
      <c r="B279" s="13" t="s">
        <v>17</v>
      </c>
      <c r="C279" s="19">
        <v>2919</v>
      </c>
      <c r="D279" s="20">
        <v>93</v>
      </c>
    </row>
    <row r="280" spans="1:4" x14ac:dyDescent="0.3">
      <c r="A280" s="15" t="s">
        <v>36</v>
      </c>
      <c r="B280" s="15" t="s">
        <v>31</v>
      </c>
      <c r="C280" s="21">
        <v>3094</v>
      </c>
      <c r="D280" s="22">
        <v>246</v>
      </c>
    </row>
    <row r="281" spans="1:4" x14ac:dyDescent="0.3">
      <c r="A281" s="13" t="s">
        <v>39</v>
      </c>
      <c r="B281" s="13" t="s">
        <v>24</v>
      </c>
      <c r="C281" s="19">
        <v>2989</v>
      </c>
      <c r="D281" s="20">
        <v>3</v>
      </c>
    </row>
    <row r="282" spans="1:4" x14ac:dyDescent="0.3">
      <c r="A282" s="15" t="s">
        <v>38</v>
      </c>
      <c r="B282" s="15" t="s">
        <v>27</v>
      </c>
      <c r="C282" s="21">
        <v>2268</v>
      </c>
      <c r="D282" s="22">
        <v>63</v>
      </c>
    </row>
    <row r="283" spans="1:4" x14ac:dyDescent="0.3">
      <c r="A283" s="13" t="s">
        <v>35</v>
      </c>
      <c r="B283" s="13" t="s">
        <v>31</v>
      </c>
      <c r="C283" s="19">
        <v>4753</v>
      </c>
      <c r="D283" s="20">
        <v>246</v>
      </c>
    </row>
    <row r="284" spans="1:4" x14ac:dyDescent="0.3">
      <c r="A284" s="15" t="s">
        <v>34</v>
      </c>
      <c r="B284" s="15" t="s">
        <v>19</v>
      </c>
      <c r="C284" s="21">
        <v>7511</v>
      </c>
      <c r="D284" s="22">
        <v>120</v>
      </c>
    </row>
    <row r="285" spans="1:4" x14ac:dyDescent="0.3">
      <c r="A285" s="13" t="s">
        <v>38</v>
      </c>
      <c r="B285" s="13" t="s">
        <v>31</v>
      </c>
      <c r="C285" s="19">
        <v>4326</v>
      </c>
      <c r="D285" s="20">
        <v>348</v>
      </c>
    </row>
    <row r="286" spans="1:4" x14ac:dyDescent="0.3">
      <c r="A286" s="15" t="s">
        <v>34</v>
      </c>
      <c r="B286" s="15" t="s">
        <v>23</v>
      </c>
      <c r="C286" s="21">
        <v>4935</v>
      </c>
      <c r="D286" s="22">
        <v>126</v>
      </c>
    </row>
    <row r="287" spans="1:4" x14ac:dyDescent="0.3">
      <c r="A287" s="13" t="s">
        <v>35</v>
      </c>
      <c r="B287" s="13" t="s">
        <v>30</v>
      </c>
      <c r="C287" s="19">
        <v>4781</v>
      </c>
      <c r="D287" s="20">
        <v>123</v>
      </c>
    </row>
    <row r="288" spans="1:4" x14ac:dyDescent="0.3">
      <c r="A288" s="15" t="s">
        <v>38</v>
      </c>
      <c r="B288" s="15" t="s">
        <v>25</v>
      </c>
      <c r="C288" s="21">
        <v>7483</v>
      </c>
      <c r="D288" s="22">
        <v>45</v>
      </c>
    </row>
    <row r="289" spans="1:4" x14ac:dyDescent="0.3">
      <c r="A289" s="13" t="s">
        <v>38</v>
      </c>
      <c r="B289" s="13" t="s">
        <v>4</v>
      </c>
      <c r="C289" s="19">
        <v>6860</v>
      </c>
      <c r="D289" s="20">
        <v>126</v>
      </c>
    </row>
    <row r="290" spans="1:4" x14ac:dyDescent="0.3">
      <c r="A290" s="15" t="s">
        <v>37</v>
      </c>
      <c r="B290" s="15" t="s">
        <v>29</v>
      </c>
      <c r="C290" s="21">
        <v>9002</v>
      </c>
      <c r="D290" s="22">
        <v>72</v>
      </c>
    </row>
    <row r="291" spans="1:4" x14ac:dyDescent="0.3">
      <c r="A291" s="13" t="s">
        <v>36</v>
      </c>
      <c r="B291" s="13" t="s">
        <v>29</v>
      </c>
      <c r="C291" s="19">
        <v>1400</v>
      </c>
      <c r="D291" s="20">
        <v>135</v>
      </c>
    </row>
    <row r="292" spans="1:4" x14ac:dyDescent="0.3">
      <c r="A292" s="15" t="s">
        <v>34</v>
      </c>
      <c r="B292" s="15" t="s">
        <v>22</v>
      </c>
      <c r="C292" s="21">
        <v>4053</v>
      </c>
      <c r="D292" s="22">
        <v>24</v>
      </c>
    </row>
    <row r="293" spans="1:4" x14ac:dyDescent="0.3">
      <c r="A293" s="13" t="s">
        <v>36</v>
      </c>
      <c r="B293" s="13" t="s">
        <v>31</v>
      </c>
      <c r="C293" s="19">
        <v>2149</v>
      </c>
      <c r="D293" s="20">
        <v>117</v>
      </c>
    </row>
    <row r="294" spans="1:4" x14ac:dyDescent="0.3">
      <c r="A294" s="15" t="s">
        <v>39</v>
      </c>
      <c r="B294" s="15" t="s">
        <v>29</v>
      </c>
      <c r="C294" s="21">
        <v>3640</v>
      </c>
      <c r="D294" s="22">
        <v>51</v>
      </c>
    </row>
    <row r="295" spans="1:4" x14ac:dyDescent="0.3">
      <c r="A295" s="13" t="s">
        <v>39</v>
      </c>
      <c r="B295" s="13" t="s">
        <v>23</v>
      </c>
      <c r="C295" s="19">
        <v>630</v>
      </c>
      <c r="D295" s="20">
        <v>36</v>
      </c>
    </row>
    <row r="296" spans="1:4" x14ac:dyDescent="0.3">
      <c r="A296" s="15" t="s">
        <v>35</v>
      </c>
      <c r="B296" s="15" t="s">
        <v>27</v>
      </c>
      <c r="C296" s="21">
        <v>2429</v>
      </c>
      <c r="D296" s="22">
        <v>144</v>
      </c>
    </row>
    <row r="297" spans="1:4" x14ac:dyDescent="0.3">
      <c r="A297" s="13" t="s">
        <v>36</v>
      </c>
      <c r="B297" s="13" t="s">
        <v>25</v>
      </c>
      <c r="C297" s="19">
        <v>2142</v>
      </c>
      <c r="D297" s="20">
        <v>114</v>
      </c>
    </row>
    <row r="298" spans="1:4" x14ac:dyDescent="0.3">
      <c r="A298" s="15" t="s">
        <v>37</v>
      </c>
      <c r="B298" s="15" t="s">
        <v>30</v>
      </c>
      <c r="C298" s="21">
        <v>6454</v>
      </c>
      <c r="D298" s="22">
        <v>54</v>
      </c>
    </row>
    <row r="299" spans="1:4" x14ac:dyDescent="0.3">
      <c r="A299" s="13" t="s">
        <v>37</v>
      </c>
      <c r="B299" s="13" t="s">
        <v>16</v>
      </c>
      <c r="C299" s="19">
        <v>4487</v>
      </c>
      <c r="D299" s="20">
        <v>333</v>
      </c>
    </row>
    <row r="300" spans="1:4" x14ac:dyDescent="0.3">
      <c r="A300" s="15" t="s">
        <v>37</v>
      </c>
      <c r="B300" s="15" t="s">
        <v>4</v>
      </c>
      <c r="C300" s="21">
        <v>938</v>
      </c>
      <c r="D300" s="22">
        <v>366</v>
      </c>
    </row>
    <row r="301" spans="1:4" x14ac:dyDescent="0.3">
      <c r="A301" s="13" t="s">
        <v>38</v>
      </c>
      <c r="B301" s="13" t="s">
        <v>26</v>
      </c>
      <c r="C301" s="19">
        <v>8841</v>
      </c>
      <c r="D301" s="20">
        <v>303</v>
      </c>
    </row>
    <row r="302" spans="1:4" x14ac:dyDescent="0.3">
      <c r="A302" s="15" t="s">
        <v>39</v>
      </c>
      <c r="B302" s="15" t="s">
        <v>33</v>
      </c>
      <c r="C302" s="21">
        <v>4018</v>
      </c>
      <c r="D302" s="22">
        <v>126</v>
      </c>
    </row>
    <row r="303" spans="1:4" x14ac:dyDescent="0.3">
      <c r="A303" s="13" t="s">
        <v>37</v>
      </c>
      <c r="B303" s="13" t="s">
        <v>15</v>
      </c>
      <c r="C303" s="19">
        <v>714</v>
      </c>
      <c r="D303" s="20">
        <v>231</v>
      </c>
    </row>
    <row r="304" spans="1:4" x14ac:dyDescent="0.3">
      <c r="A304" s="15" t="s">
        <v>38</v>
      </c>
      <c r="B304" s="15" t="s">
        <v>25</v>
      </c>
      <c r="C304" s="21">
        <v>3850</v>
      </c>
      <c r="D304" s="22">
        <v>102</v>
      </c>
    </row>
  </sheetData>
  <autoFilter ref="A4:D304" xr:uid="{3116E9C8-6540-4027-A00B-DE4E39701BE9}"/>
  <conditionalFormatting sqref="C4:C304">
    <cfRule type="top10" dxfId="1" priority="3" rank="10"/>
  </conditionalFormatting>
  <conditionalFormatting sqref="D4:D304">
    <cfRule type="duplicateValues" dxfId="0" priority="1"/>
    <cfRule type="duplicateValues"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DB1FD-B7DF-4986-8192-B1BD3FC1EF95}">
  <dimension ref="B4:E22"/>
  <sheetViews>
    <sheetView showGridLines="0" workbookViewId="0">
      <selection activeCell="G8" sqref="G8"/>
    </sheetView>
  </sheetViews>
  <sheetFormatPr defaultRowHeight="14.4" x14ac:dyDescent="0.3"/>
  <cols>
    <col min="2" max="2" width="11.33203125" customWidth="1"/>
    <col min="3" max="3" width="13.6640625" bestFit="1" customWidth="1"/>
    <col min="4" max="4" width="10.109375" customWidth="1"/>
  </cols>
  <sheetData>
    <row r="4" spans="2:5" x14ac:dyDescent="0.3">
      <c r="B4" s="26" t="s">
        <v>62</v>
      </c>
      <c r="C4" s="32" t="s">
        <v>1</v>
      </c>
      <c r="D4" s="31"/>
      <c r="E4" s="27" t="s">
        <v>49</v>
      </c>
    </row>
    <row r="5" spans="2:5" x14ac:dyDescent="0.3">
      <c r="B5" t="s">
        <v>34</v>
      </c>
      <c r="C5" s="33">
        <f>SUMIFS(Data[Amount],Data[Geography],B5)</f>
        <v>252469</v>
      </c>
      <c r="D5" s="24">
        <f>C5</f>
        <v>252469</v>
      </c>
      <c r="E5" s="5">
        <f>SUMIFS(Data[Units],Data[Geography],B5)</f>
        <v>8760</v>
      </c>
    </row>
    <row r="6" spans="2:5" x14ac:dyDescent="0.3">
      <c r="B6" t="s">
        <v>36</v>
      </c>
      <c r="C6" s="33">
        <f>SUMIFS(Data[Amount],Data[Geography],B6)</f>
        <v>237944</v>
      </c>
      <c r="D6" s="24">
        <f t="shared" ref="D6:D10" si="0">C6</f>
        <v>237944</v>
      </c>
      <c r="E6" s="5">
        <f>SUMIFS(Data[Units],Data[Geography],B6)</f>
        <v>7302</v>
      </c>
    </row>
    <row r="7" spans="2:5" x14ac:dyDescent="0.3">
      <c r="B7" t="s">
        <v>37</v>
      </c>
      <c r="C7" s="33">
        <f>SUMIFS(Data[Amount],Data[Geography],B7)</f>
        <v>218813</v>
      </c>
      <c r="D7" s="24">
        <f t="shared" si="0"/>
        <v>218813</v>
      </c>
      <c r="E7" s="5">
        <f>SUMIFS(Data[Units],Data[Geography],B7)</f>
        <v>7431</v>
      </c>
    </row>
    <row r="8" spans="2:5" x14ac:dyDescent="0.3">
      <c r="B8" t="s">
        <v>35</v>
      </c>
      <c r="C8" s="33">
        <f>SUMIFS(Data[Amount],Data[Geography],B8)</f>
        <v>189434</v>
      </c>
      <c r="D8" s="24">
        <f t="shared" si="0"/>
        <v>189434</v>
      </c>
      <c r="E8" s="5">
        <f>SUMIFS(Data[Units],Data[Geography],B8)</f>
        <v>10158</v>
      </c>
    </row>
    <row r="9" spans="2:5" x14ac:dyDescent="0.3">
      <c r="B9" t="s">
        <v>39</v>
      </c>
      <c r="C9" s="33">
        <f>SUMIFS(Data[Amount],Data[Geography],B9)</f>
        <v>173530</v>
      </c>
      <c r="D9" s="24">
        <f t="shared" si="0"/>
        <v>173530</v>
      </c>
      <c r="E9" s="5">
        <f>SUMIFS(Data[Units],Data[Geography],B9)</f>
        <v>5745</v>
      </c>
    </row>
    <row r="10" spans="2:5" x14ac:dyDescent="0.3">
      <c r="B10" s="28" t="s">
        <v>38</v>
      </c>
      <c r="C10" s="34">
        <f>SUMIFS(Data[Amount],Data[Geography],B10)</f>
        <v>168679</v>
      </c>
      <c r="D10" s="29">
        <f t="shared" si="0"/>
        <v>168679</v>
      </c>
      <c r="E10" s="30">
        <f>SUMIFS(Data[Units],Data[Geography],B10)</f>
        <v>6264</v>
      </c>
    </row>
    <row r="16" spans="2:5" x14ac:dyDescent="0.3">
      <c r="B16" t="s">
        <v>62</v>
      </c>
      <c r="C16" t="s">
        <v>1</v>
      </c>
      <c r="D16" t="s">
        <v>49</v>
      </c>
    </row>
    <row r="17" spans="2:4" x14ac:dyDescent="0.3">
      <c r="B17" t="s">
        <v>37</v>
      </c>
      <c r="C17" s="24">
        <f>SUMIFS(Data[Amount],Data[Geography],B17)</f>
        <v>218813</v>
      </c>
      <c r="D17" s="5">
        <f>SUMIFS(Data[Units],Data[Geography],B17)</f>
        <v>7431</v>
      </c>
    </row>
    <row r="18" spans="2:4" x14ac:dyDescent="0.3">
      <c r="B18" s="15" t="s">
        <v>35</v>
      </c>
      <c r="C18" s="24">
        <f>SUMIFS(Data[Amount],Data[Geography],B18)</f>
        <v>189434</v>
      </c>
      <c r="D18" s="5">
        <f>SUMIFS(Data[Units],Data[Geography],B18)</f>
        <v>10158</v>
      </c>
    </row>
    <row r="19" spans="2:4" x14ac:dyDescent="0.3">
      <c r="B19" s="15" t="s">
        <v>36</v>
      </c>
      <c r="C19" s="24">
        <f>SUMIFS(Data[Amount],Data[Geography],B19)</f>
        <v>237944</v>
      </c>
      <c r="D19" s="5">
        <f>SUMIFS(Data[Units],Data[Geography],B19)</f>
        <v>7302</v>
      </c>
    </row>
    <row r="20" spans="2:4" x14ac:dyDescent="0.3">
      <c r="B20" t="s">
        <v>39</v>
      </c>
      <c r="C20" s="24">
        <f>SUMIFS(Data[Amount],Data[Geography],B20)</f>
        <v>173530</v>
      </c>
      <c r="D20" s="5">
        <f>SUMIFS(Data[Units],Data[Geography],B20)</f>
        <v>5745</v>
      </c>
    </row>
    <row r="21" spans="2:4" x14ac:dyDescent="0.3">
      <c r="B21" t="s">
        <v>38</v>
      </c>
      <c r="C21" s="24">
        <f>SUMIFS(Data[Amount],Data[Geography],B21)</f>
        <v>168679</v>
      </c>
      <c r="D21" s="5">
        <f>SUMIFS(Data[Units],Data[Geography],B21)</f>
        <v>6264</v>
      </c>
    </row>
    <row r="22" spans="2:4" x14ac:dyDescent="0.3">
      <c r="B22" s="15" t="s">
        <v>34</v>
      </c>
      <c r="C22" s="24">
        <f>SUMIFS(Data[Amount],Data[Geography],B22)</f>
        <v>252469</v>
      </c>
      <c r="D22" s="5">
        <f>SUMIFS(Data[Units],Data[Geography],B22)</f>
        <v>8760</v>
      </c>
    </row>
  </sheetData>
  <conditionalFormatting sqref="D5:D10">
    <cfRule type="dataBar" priority="1">
      <dataBar showValue="0">
        <cfvo type="min"/>
        <cfvo type="max"/>
        <color rgb="FF638EC6"/>
      </dataBar>
      <extLst>
        <ext xmlns:x14="http://schemas.microsoft.com/office/spreadsheetml/2009/9/main" uri="{B025F937-C7B1-47D3-B67F-A62EFF666E3E}">
          <x14:id>{171B5D03-5C96-48FD-9BA9-EBCBBD1E7DAA}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71B5D03-5C96-48FD-9BA9-EBCBBD1E7DAA}">
            <x14:dataBar minLength="0" maxLength="100" border="1" negativeBarBorderColorSameAsPositive="0">
              <x14:cfvo type="autoMin"/>
              <x14:cfvo type="autoMax"/>
              <x14:borderColor rgb="FF638EC6"/>
              <x14:negativeFillColor rgb="FFFF0000"/>
              <x14:negativeBorderColor rgb="FFFF0000"/>
              <x14:axisColor rgb="FF000000"/>
            </x14:dataBar>
          </x14:cfRule>
          <xm:sqref>D5:D10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A7220-9737-488D-A567-8F23AE184154}">
  <dimension ref="B5:E12"/>
  <sheetViews>
    <sheetView workbookViewId="0">
      <selection activeCell="D5" sqref="D5"/>
    </sheetView>
  </sheetViews>
  <sheetFormatPr defaultRowHeight="14.4" x14ac:dyDescent="0.3"/>
  <cols>
    <col min="2" max="2" width="12.5546875" bestFit="1" customWidth="1"/>
    <col min="3" max="3" width="14.44140625" bestFit="1" customWidth="1"/>
    <col min="4" max="4" width="15.44140625" bestFit="1" customWidth="1"/>
    <col min="5" max="5" width="11.77734375" bestFit="1" customWidth="1"/>
  </cols>
  <sheetData>
    <row r="5" spans="2:5" x14ac:dyDescent="0.3">
      <c r="B5" s="35" t="s">
        <v>63</v>
      </c>
      <c r="C5" s="38" t="s">
        <v>65</v>
      </c>
      <c r="D5" t="s">
        <v>67</v>
      </c>
      <c r="E5" t="s">
        <v>66</v>
      </c>
    </row>
    <row r="6" spans="2:5" x14ac:dyDescent="0.3">
      <c r="B6" s="36" t="s">
        <v>34</v>
      </c>
      <c r="C6" s="38">
        <v>33670</v>
      </c>
      <c r="D6">
        <v>33670</v>
      </c>
      <c r="E6">
        <v>1515</v>
      </c>
    </row>
    <row r="7" spans="2:5" x14ac:dyDescent="0.3">
      <c r="B7" s="36" t="s">
        <v>36</v>
      </c>
      <c r="C7" s="38">
        <v>27377</v>
      </c>
      <c r="D7">
        <v>27377</v>
      </c>
      <c r="E7">
        <v>513</v>
      </c>
    </row>
    <row r="8" spans="2:5" x14ac:dyDescent="0.3">
      <c r="B8" s="36" t="s">
        <v>37</v>
      </c>
      <c r="C8" s="38">
        <v>26985</v>
      </c>
      <c r="D8">
        <v>26985</v>
      </c>
      <c r="E8">
        <v>1329</v>
      </c>
    </row>
    <row r="9" spans="2:5" x14ac:dyDescent="0.3">
      <c r="B9" s="36" t="s">
        <v>39</v>
      </c>
      <c r="C9" s="38">
        <v>15827</v>
      </c>
      <c r="D9">
        <v>15827</v>
      </c>
      <c r="E9">
        <v>885</v>
      </c>
    </row>
    <row r="10" spans="2:5" x14ac:dyDescent="0.3">
      <c r="B10" s="36" t="s">
        <v>38</v>
      </c>
      <c r="C10" s="38">
        <v>15820</v>
      </c>
      <c r="D10">
        <v>15820</v>
      </c>
      <c r="E10">
        <v>711</v>
      </c>
    </row>
    <row r="11" spans="2:5" x14ac:dyDescent="0.3">
      <c r="B11" s="36" t="s">
        <v>35</v>
      </c>
      <c r="C11" s="38">
        <v>11018</v>
      </c>
      <c r="D11">
        <v>11018</v>
      </c>
      <c r="E11">
        <v>972</v>
      </c>
    </row>
    <row r="12" spans="2:5" x14ac:dyDescent="0.3">
      <c r="B12" s="36" t="s">
        <v>64</v>
      </c>
      <c r="C12" s="38">
        <v>130697</v>
      </c>
      <c r="D12">
        <v>130697</v>
      </c>
      <c r="E12">
        <v>5925</v>
      </c>
    </row>
  </sheetData>
  <conditionalFormatting pivot="1" sqref="D6:D11">
    <cfRule type="dataBar" priority="1">
      <dataBar showValue="0">
        <cfvo type="min"/>
        <cfvo type="max"/>
        <color theme="4" tint="-0.249977111117893"/>
      </dataBar>
      <extLst>
        <ext xmlns:x14="http://schemas.microsoft.com/office/spreadsheetml/2009/9/main" uri="{B025F937-C7B1-47D3-B67F-A62EFF666E3E}">
          <x14:id>{62C56DD9-1143-424B-87CB-0D4A88DB65CF}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62C56DD9-1143-424B-87CB-0D4A88DB65CF}">
            <x14:dataBar minLength="0" maxLength="100" gradient="0">
              <x14:cfvo type="autoMin"/>
              <x14:cfvo type="autoMax"/>
              <x14:negativeFillColor rgb="FFFF0000"/>
              <x14:axisColor rgb="FF000000"/>
            </x14:dataBar>
          </x14:cfRule>
          <xm:sqref>D6:D11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55183-4CBC-479C-B086-E2D92C6AFE88}">
  <dimension ref="B5:C11"/>
  <sheetViews>
    <sheetView workbookViewId="0">
      <selection activeCell="B8" sqref="B8"/>
    </sheetView>
  </sheetViews>
  <sheetFormatPr defaultRowHeight="14.4" x14ac:dyDescent="0.3"/>
  <cols>
    <col min="2" max="2" width="17.77734375" bestFit="1" customWidth="1"/>
    <col min="3" max="3" width="12.21875" bestFit="1" customWidth="1"/>
    <col min="4" max="4" width="13.44140625" bestFit="1" customWidth="1"/>
    <col min="5" max="5" width="12.21875" bestFit="1" customWidth="1"/>
  </cols>
  <sheetData>
    <row r="5" spans="2:3" x14ac:dyDescent="0.3">
      <c r="B5" s="35" t="s">
        <v>63</v>
      </c>
      <c r="C5" t="s">
        <v>68</v>
      </c>
    </row>
    <row r="6" spans="2:3" x14ac:dyDescent="0.3">
      <c r="B6" s="36" t="s">
        <v>15</v>
      </c>
      <c r="C6" s="23">
        <v>44.990867579908674</v>
      </c>
    </row>
    <row r="7" spans="2:3" x14ac:dyDescent="0.3">
      <c r="B7" s="36" t="s">
        <v>33</v>
      </c>
      <c r="C7" s="23">
        <v>37.303128371089535</v>
      </c>
    </row>
    <row r="8" spans="2:3" x14ac:dyDescent="0.3">
      <c r="B8" s="36" t="s">
        <v>24</v>
      </c>
      <c r="C8" s="23">
        <v>33.88697318007663</v>
      </c>
    </row>
    <row r="9" spans="2:3" x14ac:dyDescent="0.3">
      <c r="B9" s="36" t="s">
        <v>26</v>
      </c>
      <c r="C9" s="23">
        <v>32.807189542483663</v>
      </c>
    </row>
    <row r="10" spans="2:3" x14ac:dyDescent="0.3">
      <c r="B10" s="36" t="s">
        <v>22</v>
      </c>
      <c r="C10" s="23">
        <v>32.301656920077974</v>
      </c>
    </row>
    <row r="11" spans="2:3" x14ac:dyDescent="0.3">
      <c r="B11" s="36" t="s">
        <v>64</v>
      </c>
      <c r="C11" s="23">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B5EB1-E53C-4C57-BA03-4996BA7AAB74}">
  <dimension ref="O2:S302"/>
  <sheetViews>
    <sheetView workbookViewId="0">
      <selection activeCell="R5" sqref="R5"/>
    </sheetView>
  </sheetViews>
  <sheetFormatPr defaultRowHeight="14.4" x14ac:dyDescent="0.3"/>
  <sheetData>
    <row r="2" spans="15:19" x14ac:dyDescent="0.3">
      <c r="O2" s="6" t="s">
        <v>11</v>
      </c>
      <c r="P2" s="6" t="s">
        <v>12</v>
      </c>
      <c r="Q2" s="6" t="s">
        <v>0</v>
      </c>
      <c r="R2" s="10" t="s">
        <v>1</v>
      </c>
      <c r="S2" s="10" t="s">
        <v>49</v>
      </c>
    </row>
    <row r="3" spans="15:19" x14ac:dyDescent="0.3">
      <c r="O3" t="s">
        <v>7</v>
      </c>
      <c r="P3" t="s">
        <v>38</v>
      </c>
      <c r="Q3" t="s">
        <v>30</v>
      </c>
      <c r="R3" s="4">
        <v>10129</v>
      </c>
      <c r="S3" s="5">
        <v>312</v>
      </c>
    </row>
    <row r="4" spans="15:19" x14ac:dyDescent="0.3">
      <c r="O4" t="s">
        <v>9</v>
      </c>
      <c r="P4" t="s">
        <v>38</v>
      </c>
      <c r="Q4" t="s">
        <v>33</v>
      </c>
      <c r="R4" s="4">
        <v>9506</v>
      </c>
      <c r="S4" s="5">
        <v>87</v>
      </c>
    </row>
    <row r="5" spans="15:19" x14ac:dyDescent="0.3">
      <c r="O5" t="s">
        <v>3</v>
      </c>
      <c r="P5" t="s">
        <v>38</v>
      </c>
      <c r="Q5" t="s">
        <v>26</v>
      </c>
      <c r="R5" s="4">
        <v>8841</v>
      </c>
      <c r="S5" s="5">
        <v>303</v>
      </c>
    </row>
    <row r="6" spans="15:19" x14ac:dyDescent="0.3">
      <c r="O6" t="s">
        <v>5</v>
      </c>
      <c r="P6" t="s">
        <v>38</v>
      </c>
      <c r="Q6" t="s">
        <v>25</v>
      </c>
      <c r="R6" s="4">
        <v>7483</v>
      </c>
      <c r="S6" s="5">
        <v>45</v>
      </c>
    </row>
    <row r="7" spans="15:19" x14ac:dyDescent="0.3">
      <c r="O7" t="s">
        <v>6</v>
      </c>
      <c r="P7" t="s">
        <v>38</v>
      </c>
      <c r="Q7" t="s">
        <v>21</v>
      </c>
      <c r="R7" s="4">
        <v>7322</v>
      </c>
      <c r="S7" s="5">
        <v>36</v>
      </c>
    </row>
    <row r="8" spans="15:19" x14ac:dyDescent="0.3">
      <c r="O8" t="s">
        <v>5</v>
      </c>
      <c r="P8" t="s">
        <v>38</v>
      </c>
      <c r="Q8" t="s">
        <v>13</v>
      </c>
      <c r="R8" s="4">
        <v>7189</v>
      </c>
      <c r="S8" s="5">
        <v>54</v>
      </c>
    </row>
    <row r="9" spans="15:19" x14ac:dyDescent="0.3">
      <c r="O9" t="s">
        <v>10</v>
      </c>
      <c r="P9" t="s">
        <v>38</v>
      </c>
      <c r="Q9" t="s">
        <v>4</v>
      </c>
      <c r="R9" s="4">
        <v>6860</v>
      </c>
      <c r="S9" s="5">
        <v>126</v>
      </c>
    </row>
    <row r="10" spans="15:19" x14ac:dyDescent="0.3">
      <c r="O10" t="s">
        <v>2</v>
      </c>
      <c r="P10" t="s">
        <v>38</v>
      </c>
      <c r="Q10" t="s">
        <v>28</v>
      </c>
      <c r="R10" s="4">
        <v>6580</v>
      </c>
      <c r="S10" s="5">
        <v>183</v>
      </c>
    </row>
    <row r="11" spans="15:19" x14ac:dyDescent="0.3">
      <c r="O11" t="s">
        <v>8</v>
      </c>
      <c r="P11" t="s">
        <v>38</v>
      </c>
      <c r="Q11" t="s">
        <v>21</v>
      </c>
      <c r="R11" s="4">
        <v>6433</v>
      </c>
      <c r="S11" s="5">
        <v>78</v>
      </c>
    </row>
    <row r="12" spans="15:19" x14ac:dyDescent="0.3">
      <c r="O12" t="s">
        <v>40</v>
      </c>
      <c r="P12" t="s">
        <v>38</v>
      </c>
      <c r="Q12" t="s">
        <v>4</v>
      </c>
      <c r="R12" s="4">
        <v>6125</v>
      </c>
      <c r="S12" s="5">
        <v>102</v>
      </c>
    </row>
    <row r="13" spans="15:19" x14ac:dyDescent="0.3">
      <c r="O13" t="s">
        <v>41</v>
      </c>
      <c r="P13" t="s">
        <v>38</v>
      </c>
      <c r="Q13" t="s">
        <v>22</v>
      </c>
      <c r="R13" s="4">
        <v>5915</v>
      </c>
      <c r="S13" s="5">
        <v>3</v>
      </c>
    </row>
    <row r="14" spans="15:19" x14ac:dyDescent="0.3">
      <c r="O14" t="s">
        <v>7</v>
      </c>
      <c r="P14" t="s">
        <v>38</v>
      </c>
      <c r="Q14" t="s">
        <v>28</v>
      </c>
      <c r="R14" s="4">
        <v>5677</v>
      </c>
      <c r="S14" s="5">
        <v>258</v>
      </c>
    </row>
    <row r="15" spans="15:19" x14ac:dyDescent="0.3">
      <c r="O15" t="s">
        <v>40</v>
      </c>
      <c r="P15" t="s">
        <v>38</v>
      </c>
      <c r="Q15" t="s">
        <v>13</v>
      </c>
      <c r="R15" s="4">
        <v>5670</v>
      </c>
      <c r="S15" s="5">
        <v>297</v>
      </c>
    </row>
    <row r="16" spans="15:19" x14ac:dyDescent="0.3">
      <c r="O16" t="s">
        <v>10</v>
      </c>
      <c r="P16" t="s">
        <v>38</v>
      </c>
      <c r="Q16" t="s">
        <v>14</v>
      </c>
      <c r="R16" s="4">
        <v>5586</v>
      </c>
      <c r="S16" s="5">
        <v>525</v>
      </c>
    </row>
    <row r="17" spans="15:19" x14ac:dyDescent="0.3">
      <c r="O17" t="s">
        <v>5</v>
      </c>
      <c r="P17" t="s">
        <v>38</v>
      </c>
      <c r="Q17" t="s">
        <v>19</v>
      </c>
      <c r="R17" s="4">
        <v>5474</v>
      </c>
      <c r="S17" s="5">
        <v>168</v>
      </c>
    </row>
    <row r="18" spans="15:19" x14ac:dyDescent="0.3">
      <c r="O18" t="s">
        <v>5</v>
      </c>
      <c r="P18" t="s">
        <v>38</v>
      </c>
      <c r="Q18" t="s">
        <v>32</v>
      </c>
      <c r="R18" s="4">
        <v>5075</v>
      </c>
      <c r="S18" s="5">
        <v>21</v>
      </c>
    </row>
    <row r="19" spans="15:19" x14ac:dyDescent="0.3">
      <c r="O19" t="s">
        <v>2</v>
      </c>
      <c r="P19" t="s">
        <v>38</v>
      </c>
      <c r="Q19" t="s">
        <v>23</v>
      </c>
      <c r="R19" s="4">
        <v>4417</v>
      </c>
      <c r="S19" s="5">
        <v>153</v>
      </c>
    </row>
    <row r="20" spans="15:19" x14ac:dyDescent="0.3">
      <c r="O20" t="s">
        <v>2</v>
      </c>
      <c r="P20" t="s">
        <v>38</v>
      </c>
      <c r="Q20" t="s">
        <v>31</v>
      </c>
      <c r="R20" s="4">
        <v>4326</v>
      </c>
      <c r="S20" s="5">
        <v>348</v>
      </c>
    </row>
    <row r="21" spans="15:19" x14ac:dyDescent="0.3">
      <c r="O21" t="s">
        <v>9</v>
      </c>
      <c r="P21" t="s">
        <v>38</v>
      </c>
      <c r="Q21" t="s">
        <v>24</v>
      </c>
      <c r="R21" s="4">
        <v>4137</v>
      </c>
      <c r="S21" s="5">
        <v>60</v>
      </c>
    </row>
    <row r="22" spans="15:19" x14ac:dyDescent="0.3">
      <c r="O22" t="s">
        <v>9</v>
      </c>
      <c r="P22" t="s">
        <v>38</v>
      </c>
      <c r="Q22" t="s">
        <v>25</v>
      </c>
      <c r="R22" s="4">
        <v>3850</v>
      </c>
      <c r="S22" s="5">
        <v>102</v>
      </c>
    </row>
    <row r="23" spans="15:19" x14ac:dyDescent="0.3">
      <c r="O23" t="s">
        <v>8</v>
      </c>
      <c r="P23" t="s">
        <v>38</v>
      </c>
      <c r="Q23" t="s">
        <v>32</v>
      </c>
      <c r="R23" s="4">
        <v>3752</v>
      </c>
      <c r="S23" s="5">
        <v>213</v>
      </c>
    </row>
    <row r="24" spans="15:19" x14ac:dyDescent="0.3">
      <c r="O24" t="s">
        <v>2</v>
      </c>
      <c r="P24" t="s">
        <v>38</v>
      </c>
      <c r="Q24" t="s">
        <v>4</v>
      </c>
      <c r="R24" s="4">
        <v>3549</v>
      </c>
      <c r="S24" s="5">
        <v>3</v>
      </c>
    </row>
    <row r="25" spans="15:19" x14ac:dyDescent="0.3">
      <c r="O25" t="s">
        <v>6</v>
      </c>
      <c r="P25" t="s">
        <v>38</v>
      </c>
      <c r="Q25" t="s">
        <v>31</v>
      </c>
      <c r="R25" s="4">
        <v>2681</v>
      </c>
      <c r="S25" s="5">
        <v>54</v>
      </c>
    </row>
    <row r="26" spans="15:19" x14ac:dyDescent="0.3">
      <c r="O26" t="s">
        <v>9</v>
      </c>
      <c r="P26" t="s">
        <v>38</v>
      </c>
      <c r="Q26" t="s">
        <v>16</v>
      </c>
      <c r="R26" s="4">
        <v>2646</v>
      </c>
      <c r="S26" s="5">
        <v>120</v>
      </c>
    </row>
    <row r="27" spans="15:19" x14ac:dyDescent="0.3">
      <c r="O27" t="s">
        <v>40</v>
      </c>
      <c r="P27" t="s">
        <v>38</v>
      </c>
      <c r="Q27" t="s">
        <v>25</v>
      </c>
      <c r="R27" s="4">
        <v>2541</v>
      </c>
      <c r="S27" s="5">
        <v>90</v>
      </c>
    </row>
    <row r="28" spans="15:19" x14ac:dyDescent="0.3">
      <c r="O28" t="s">
        <v>40</v>
      </c>
      <c r="P28" t="s">
        <v>38</v>
      </c>
      <c r="Q28" t="s">
        <v>29</v>
      </c>
      <c r="R28" s="4">
        <v>2541</v>
      </c>
      <c r="S28" s="5">
        <v>45</v>
      </c>
    </row>
    <row r="29" spans="15:19" x14ac:dyDescent="0.3">
      <c r="O29" t="s">
        <v>9</v>
      </c>
      <c r="P29" t="s">
        <v>38</v>
      </c>
      <c r="Q29" t="s">
        <v>26</v>
      </c>
      <c r="R29" s="4">
        <v>2436</v>
      </c>
      <c r="S29" s="5">
        <v>99</v>
      </c>
    </row>
    <row r="30" spans="15:19" x14ac:dyDescent="0.3">
      <c r="O30" t="s">
        <v>9</v>
      </c>
      <c r="P30" t="s">
        <v>38</v>
      </c>
      <c r="Q30" t="s">
        <v>17</v>
      </c>
      <c r="R30" s="4">
        <v>2408</v>
      </c>
      <c r="S30" s="5">
        <v>9</v>
      </c>
    </row>
    <row r="31" spans="15:19" x14ac:dyDescent="0.3">
      <c r="O31" t="s">
        <v>6</v>
      </c>
      <c r="P31" t="s">
        <v>38</v>
      </c>
      <c r="Q31" t="s">
        <v>13</v>
      </c>
      <c r="R31" s="4">
        <v>2317</v>
      </c>
      <c r="S31" s="5">
        <v>123</v>
      </c>
    </row>
    <row r="32" spans="15:19" x14ac:dyDescent="0.3">
      <c r="O32" t="s">
        <v>8</v>
      </c>
      <c r="P32" t="s">
        <v>38</v>
      </c>
      <c r="Q32" t="s">
        <v>27</v>
      </c>
      <c r="R32" s="4">
        <v>2268</v>
      </c>
      <c r="S32" s="5">
        <v>63</v>
      </c>
    </row>
    <row r="33" spans="15:19" x14ac:dyDescent="0.3">
      <c r="O33" t="s">
        <v>10</v>
      </c>
      <c r="P33" t="s">
        <v>38</v>
      </c>
      <c r="Q33" t="s">
        <v>22</v>
      </c>
      <c r="R33" s="4">
        <v>2205</v>
      </c>
      <c r="S33" s="5">
        <v>141</v>
      </c>
    </row>
    <row r="34" spans="15:19" x14ac:dyDescent="0.3">
      <c r="O34" t="s">
        <v>40</v>
      </c>
      <c r="P34" t="s">
        <v>38</v>
      </c>
      <c r="Q34" t="s">
        <v>31</v>
      </c>
      <c r="R34" s="4">
        <v>1988</v>
      </c>
      <c r="S34" s="5">
        <v>39</v>
      </c>
    </row>
    <row r="35" spans="15:19" x14ac:dyDescent="0.3">
      <c r="O35" t="s">
        <v>7</v>
      </c>
      <c r="P35" t="s">
        <v>38</v>
      </c>
      <c r="Q35" t="s">
        <v>18</v>
      </c>
      <c r="R35" s="4">
        <v>1778</v>
      </c>
      <c r="S35" s="5">
        <v>270</v>
      </c>
    </row>
    <row r="36" spans="15:19" x14ac:dyDescent="0.3">
      <c r="O36" t="s">
        <v>8</v>
      </c>
      <c r="P36" t="s">
        <v>38</v>
      </c>
      <c r="Q36" t="s">
        <v>23</v>
      </c>
      <c r="R36" s="4">
        <v>1701</v>
      </c>
      <c r="S36" s="5">
        <v>234</v>
      </c>
    </row>
    <row r="37" spans="15:19" x14ac:dyDescent="0.3">
      <c r="O37" t="s">
        <v>7</v>
      </c>
      <c r="P37" t="s">
        <v>38</v>
      </c>
      <c r="Q37" t="s">
        <v>14</v>
      </c>
      <c r="R37" s="4">
        <v>1281</v>
      </c>
      <c r="S37" s="5">
        <v>75</v>
      </c>
    </row>
    <row r="38" spans="15:19" x14ac:dyDescent="0.3">
      <c r="O38" t="s">
        <v>6</v>
      </c>
      <c r="P38" t="s">
        <v>38</v>
      </c>
      <c r="Q38" t="s">
        <v>27</v>
      </c>
      <c r="R38" s="4">
        <v>1134</v>
      </c>
      <c r="S38" s="5">
        <v>282</v>
      </c>
    </row>
    <row r="39" spans="15:19" x14ac:dyDescent="0.3">
      <c r="O39" t="s">
        <v>6</v>
      </c>
      <c r="P39" t="s">
        <v>38</v>
      </c>
      <c r="Q39" t="s">
        <v>33</v>
      </c>
      <c r="R39" s="4">
        <v>959</v>
      </c>
      <c r="S39" s="5">
        <v>135</v>
      </c>
    </row>
    <row r="40" spans="15:19" x14ac:dyDescent="0.3">
      <c r="O40" t="s">
        <v>6</v>
      </c>
      <c r="P40" t="s">
        <v>38</v>
      </c>
      <c r="Q40" t="s">
        <v>16</v>
      </c>
      <c r="R40" s="4">
        <v>938</v>
      </c>
      <c r="S40" s="5">
        <v>6</v>
      </c>
    </row>
    <row r="41" spans="15:19" x14ac:dyDescent="0.3">
      <c r="O41" t="s">
        <v>8</v>
      </c>
      <c r="P41" t="s">
        <v>38</v>
      </c>
      <c r="Q41" t="s">
        <v>13</v>
      </c>
      <c r="R41" s="4">
        <v>819</v>
      </c>
      <c r="S41" s="5">
        <v>510</v>
      </c>
    </row>
    <row r="42" spans="15:19" x14ac:dyDescent="0.3">
      <c r="O42" t="s">
        <v>40</v>
      </c>
      <c r="P42" t="s">
        <v>38</v>
      </c>
      <c r="Q42" t="s">
        <v>24</v>
      </c>
      <c r="R42" s="4">
        <v>623</v>
      </c>
      <c r="S42" s="5">
        <v>51</v>
      </c>
    </row>
    <row r="43" spans="15:19" x14ac:dyDescent="0.3">
      <c r="O43" t="s">
        <v>40</v>
      </c>
      <c r="P43" t="s">
        <v>38</v>
      </c>
      <c r="Q43" t="s">
        <v>26</v>
      </c>
      <c r="R43" s="4">
        <v>609</v>
      </c>
      <c r="S43" s="5">
        <v>87</v>
      </c>
    </row>
    <row r="44" spans="15:19" x14ac:dyDescent="0.3">
      <c r="O44" t="s">
        <v>6</v>
      </c>
      <c r="P44" t="s">
        <v>38</v>
      </c>
      <c r="Q44" t="s">
        <v>25</v>
      </c>
      <c r="R44" s="4">
        <v>469</v>
      </c>
      <c r="S44" s="5">
        <v>75</v>
      </c>
    </row>
    <row r="45" spans="15:19" x14ac:dyDescent="0.3">
      <c r="O45" t="s">
        <v>8</v>
      </c>
      <c r="P45" t="s">
        <v>38</v>
      </c>
      <c r="Q45" t="s">
        <v>22</v>
      </c>
      <c r="R45" s="4">
        <v>168</v>
      </c>
      <c r="S45" s="5">
        <v>84</v>
      </c>
    </row>
    <row r="46" spans="15:19" x14ac:dyDescent="0.3">
      <c r="O46" t="s">
        <v>41</v>
      </c>
      <c r="P46" t="s">
        <v>38</v>
      </c>
      <c r="Q46" t="s">
        <v>25</v>
      </c>
      <c r="R46" s="4">
        <v>154</v>
      </c>
      <c r="S46" s="5">
        <v>21</v>
      </c>
    </row>
    <row r="47" spans="15:19" x14ac:dyDescent="0.3">
      <c r="O47" t="s">
        <v>10</v>
      </c>
      <c r="P47" t="s">
        <v>38</v>
      </c>
      <c r="Q47" t="s">
        <v>13</v>
      </c>
      <c r="R47" s="4">
        <v>63</v>
      </c>
      <c r="S47" s="5">
        <v>123</v>
      </c>
    </row>
    <row r="48" spans="15:19" x14ac:dyDescent="0.3">
      <c r="O48" t="s">
        <v>2</v>
      </c>
      <c r="P48" t="s">
        <v>38</v>
      </c>
      <c r="Q48" t="s">
        <v>13</v>
      </c>
      <c r="R48" s="4">
        <v>56</v>
      </c>
      <c r="S48" s="5">
        <v>51</v>
      </c>
    </row>
    <row r="49" spans="15:19" x14ac:dyDescent="0.3">
      <c r="O49" t="s">
        <v>5</v>
      </c>
      <c r="P49" t="s">
        <v>36</v>
      </c>
      <c r="Q49" t="s">
        <v>16</v>
      </c>
      <c r="R49" s="4">
        <v>16184</v>
      </c>
      <c r="S49" s="5">
        <v>39</v>
      </c>
    </row>
    <row r="50" spans="15:19" x14ac:dyDescent="0.3">
      <c r="O50" t="s">
        <v>9</v>
      </c>
      <c r="P50" t="s">
        <v>36</v>
      </c>
      <c r="Q50" t="s">
        <v>27</v>
      </c>
      <c r="R50" s="4">
        <v>11522</v>
      </c>
      <c r="S50" s="5">
        <v>204</v>
      </c>
    </row>
    <row r="51" spans="15:19" x14ac:dyDescent="0.3">
      <c r="O51" t="s">
        <v>2</v>
      </c>
      <c r="P51" t="s">
        <v>36</v>
      </c>
      <c r="Q51" t="s">
        <v>16</v>
      </c>
      <c r="R51" s="4">
        <v>11417</v>
      </c>
      <c r="S51" s="5">
        <v>21</v>
      </c>
    </row>
    <row r="52" spans="15:19" x14ac:dyDescent="0.3">
      <c r="O52" t="s">
        <v>41</v>
      </c>
      <c r="P52" t="s">
        <v>36</v>
      </c>
      <c r="Q52" t="s">
        <v>13</v>
      </c>
      <c r="R52" s="4">
        <v>10311</v>
      </c>
      <c r="S52" s="5">
        <v>231</v>
      </c>
    </row>
    <row r="53" spans="15:19" x14ac:dyDescent="0.3">
      <c r="O53" t="s">
        <v>41</v>
      </c>
      <c r="P53" t="s">
        <v>36</v>
      </c>
      <c r="Q53" t="s">
        <v>32</v>
      </c>
      <c r="R53" s="4">
        <v>10304</v>
      </c>
      <c r="S53" s="5">
        <v>84</v>
      </c>
    </row>
    <row r="54" spans="15:19" x14ac:dyDescent="0.3">
      <c r="O54" t="s">
        <v>6</v>
      </c>
      <c r="P54" t="s">
        <v>36</v>
      </c>
      <c r="Q54" t="s">
        <v>4</v>
      </c>
      <c r="R54" s="4">
        <v>10073</v>
      </c>
      <c r="S54" s="5">
        <v>120</v>
      </c>
    </row>
    <row r="55" spans="15:19" x14ac:dyDescent="0.3">
      <c r="O55" t="s">
        <v>40</v>
      </c>
      <c r="P55" t="s">
        <v>36</v>
      </c>
      <c r="Q55" t="s">
        <v>33</v>
      </c>
      <c r="R55" s="4">
        <v>9772</v>
      </c>
      <c r="S55" s="5">
        <v>90</v>
      </c>
    </row>
    <row r="56" spans="15:19" x14ac:dyDescent="0.3">
      <c r="O56" t="s">
        <v>41</v>
      </c>
      <c r="P56" t="s">
        <v>36</v>
      </c>
      <c r="Q56" t="s">
        <v>18</v>
      </c>
      <c r="R56" s="4">
        <v>9632</v>
      </c>
      <c r="S56" s="5">
        <v>288</v>
      </c>
    </row>
    <row r="57" spans="15:19" x14ac:dyDescent="0.3">
      <c r="O57" t="s">
        <v>3</v>
      </c>
      <c r="P57" t="s">
        <v>36</v>
      </c>
      <c r="Q57" t="s">
        <v>16</v>
      </c>
      <c r="R57" s="4">
        <v>9198</v>
      </c>
      <c r="S57" s="5">
        <v>36</v>
      </c>
    </row>
    <row r="58" spans="15:19" x14ac:dyDescent="0.3">
      <c r="O58" t="s">
        <v>9</v>
      </c>
      <c r="P58" t="s">
        <v>36</v>
      </c>
      <c r="Q58" t="s">
        <v>30</v>
      </c>
      <c r="R58" s="4">
        <v>9051</v>
      </c>
      <c r="S58" s="5">
        <v>57</v>
      </c>
    </row>
    <row r="59" spans="15:19" x14ac:dyDescent="0.3">
      <c r="O59" t="s">
        <v>7</v>
      </c>
      <c r="P59" t="s">
        <v>36</v>
      </c>
      <c r="Q59" t="s">
        <v>22</v>
      </c>
      <c r="R59" s="4">
        <v>8435</v>
      </c>
      <c r="S59" s="5">
        <v>42</v>
      </c>
    </row>
    <row r="60" spans="15:19" x14ac:dyDescent="0.3">
      <c r="O60" t="s">
        <v>2</v>
      </c>
      <c r="P60" t="s">
        <v>36</v>
      </c>
      <c r="Q60" t="s">
        <v>29</v>
      </c>
      <c r="R60" s="4">
        <v>8211</v>
      </c>
      <c r="S60" s="5">
        <v>75</v>
      </c>
    </row>
    <row r="61" spans="15:19" x14ac:dyDescent="0.3">
      <c r="O61" t="s">
        <v>10</v>
      </c>
      <c r="P61" t="s">
        <v>36</v>
      </c>
      <c r="Q61" t="s">
        <v>32</v>
      </c>
      <c r="R61" s="4">
        <v>6657</v>
      </c>
      <c r="S61" s="5">
        <v>303</v>
      </c>
    </row>
    <row r="62" spans="15:19" x14ac:dyDescent="0.3">
      <c r="O62" t="s">
        <v>5</v>
      </c>
      <c r="P62" t="s">
        <v>36</v>
      </c>
      <c r="Q62" t="s">
        <v>23</v>
      </c>
      <c r="R62" s="4">
        <v>6314</v>
      </c>
      <c r="S62" s="5">
        <v>15</v>
      </c>
    </row>
    <row r="63" spans="15:19" x14ac:dyDescent="0.3">
      <c r="O63" t="s">
        <v>5</v>
      </c>
      <c r="P63" t="s">
        <v>36</v>
      </c>
      <c r="Q63" t="s">
        <v>13</v>
      </c>
      <c r="R63" s="4">
        <v>6146</v>
      </c>
      <c r="S63" s="5">
        <v>63</v>
      </c>
    </row>
    <row r="64" spans="15:19" x14ac:dyDescent="0.3">
      <c r="O64" t="s">
        <v>6</v>
      </c>
      <c r="P64" t="s">
        <v>36</v>
      </c>
      <c r="Q64" t="s">
        <v>32</v>
      </c>
      <c r="R64" s="4">
        <v>6118</v>
      </c>
      <c r="S64" s="5">
        <v>9</v>
      </c>
    </row>
    <row r="65" spans="15:19" x14ac:dyDescent="0.3">
      <c r="O65" t="s">
        <v>41</v>
      </c>
      <c r="P65" t="s">
        <v>36</v>
      </c>
      <c r="Q65" t="s">
        <v>30</v>
      </c>
      <c r="R65" s="4">
        <v>6118</v>
      </c>
      <c r="S65" s="5">
        <v>174</v>
      </c>
    </row>
    <row r="66" spans="15:19" x14ac:dyDescent="0.3">
      <c r="O66" t="s">
        <v>5</v>
      </c>
      <c r="P66" t="s">
        <v>36</v>
      </c>
      <c r="Q66" t="s">
        <v>18</v>
      </c>
      <c r="R66" s="4">
        <v>6111</v>
      </c>
      <c r="S66" s="5">
        <v>3</v>
      </c>
    </row>
    <row r="67" spans="15:19" x14ac:dyDescent="0.3">
      <c r="O67" t="s">
        <v>7</v>
      </c>
      <c r="P67" t="s">
        <v>36</v>
      </c>
      <c r="Q67" t="s">
        <v>29</v>
      </c>
      <c r="R67" s="4">
        <v>5551</v>
      </c>
      <c r="S67" s="5">
        <v>252</v>
      </c>
    </row>
    <row r="68" spans="15:19" x14ac:dyDescent="0.3">
      <c r="O68" t="s">
        <v>40</v>
      </c>
      <c r="P68" t="s">
        <v>36</v>
      </c>
      <c r="Q68" t="s">
        <v>25</v>
      </c>
      <c r="R68" s="4">
        <v>5439</v>
      </c>
      <c r="S68" s="5">
        <v>30</v>
      </c>
    </row>
    <row r="69" spans="15:19" x14ac:dyDescent="0.3">
      <c r="O69" t="s">
        <v>8</v>
      </c>
      <c r="P69" t="s">
        <v>36</v>
      </c>
      <c r="Q69" t="s">
        <v>23</v>
      </c>
      <c r="R69" s="4">
        <v>5019</v>
      </c>
      <c r="S69" s="5">
        <v>150</v>
      </c>
    </row>
    <row r="70" spans="15:19" x14ac:dyDescent="0.3">
      <c r="O70" t="s">
        <v>6</v>
      </c>
      <c r="P70" t="s">
        <v>36</v>
      </c>
      <c r="Q70" t="s">
        <v>17</v>
      </c>
      <c r="R70" s="4">
        <v>4970</v>
      </c>
      <c r="S70" s="5">
        <v>156</v>
      </c>
    </row>
    <row r="71" spans="15:19" x14ac:dyDescent="0.3">
      <c r="O71" t="s">
        <v>40</v>
      </c>
      <c r="P71" t="s">
        <v>36</v>
      </c>
      <c r="Q71" t="s">
        <v>13</v>
      </c>
      <c r="R71" s="4">
        <v>4424</v>
      </c>
      <c r="S71" s="5">
        <v>201</v>
      </c>
    </row>
    <row r="72" spans="15:19" x14ac:dyDescent="0.3">
      <c r="O72" t="s">
        <v>6</v>
      </c>
      <c r="P72" t="s">
        <v>36</v>
      </c>
      <c r="Q72" t="s">
        <v>13</v>
      </c>
      <c r="R72" s="4">
        <v>4319</v>
      </c>
      <c r="S72" s="5">
        <v>30</v>
      </c>
    </row>
    <row r="73" spans="15:19" x14ac:dyDescent="0.3">
      <c r="O73" t="s">
        <v>3</v>
      </c>
      <c r="P73" t="s">
        <v>36</v>
      </c>
      <c r="Q73" t="s">
        <v>23</v>
      </c>
      <c r="R73" s="4">
        <v>3773</v>
      </c>
      <c r="S73" s="5">
        <v>165</v>
      </c>
    </row>
    <row r="74" spans="15:19" x14ac:dyDescent="0.3">
      <c r="O74" t="s">
        <v>3</v>
      </c>
      <c r="P74" t="s">
        <v>36</v>
      </c>
      <c r="Q74" t="s">
        <v>25</v>
      </c>
      <c r="R74" s="4">
        <v>3339</v>
      </c>
      <c r="S74" s="5">
        <v>39</v>
      </c>
    </row>
    <row r="75" spans="15:19" x14ac:dyDescent="0.3">
      <c r="O75" t="s">
        <v>5</v>
      </c>
      <c r="P75" t="s">
        <v>36</v>
      </c>
      <c r="Q75" t="s">
        <v>17</v>
      </c>
      <c r="R75" s="4">
        <v>3339</v>
      </c>
      <c r="S75" s="5">
        <v>348</v>
      </c>
    </row>
    <row r="76" spans="15:19" x14ac:dyDescent="0.3">
      <c r="O76" t="s">
        <v>40</v>
      </c>
      <c r="P76" t="s">
        <v>36</v>
      </c>
      <c r="Q76" t="s">
        <v>27</v>
      </c>
      <c r="R76" s="4">
        <v>3164</v>
      </c>
      <c r="S76" s="5">
        <v>306</v>
      </c>
    </row>
    <row r="77" spans="15:19" x14ac:dyDescent="0.3">
      <c r="O77" t="s">
        <v>2</v>
      </c>
      <c r="P77" t="s">
        <v>36</v>
      </c>
      <c r="Q77" t="s">
        <v>31</v>
      </c>
      <c r="R77" s="4">
        <v>3094</v>
      </c>
      <c r="S77" s="5">
        <v>246</v>
      </c>
    </row>
    <row r="78" spans="15:19" x14ac:dyDescent="0.3">
      <c r="O78" t="s">
        <v>9</v>
      </c>
      <c r="P78" t="s">
        <v>36</v>
      </c>
      <c r="Q78" t="s">
        <v>32</v>
      </c>
      <c r="R78" s="4">
        <v>2954</v>
      </c>
      <c r="S78" s="5">
        <v>189</v>
      </c>
    </row>
    <row r="79" spans="15:19" x14ac:dyDescent="0.3">
      <c r="O79" t="s">
        <v>7</v>
      </c>
      <c r="P79" t="s">
        <v>36</v>
      </c>
      <c r="Q79" t="s">
        <v>19</v>
      </c>
      <c r="R79" s="4">
        <v>2870</v>
      </c>
      <c r="S79" s="5">
        <v>300</v>
      </c>
    </row>
    <row r="80" spans="15:19" x14ac:dyDescent="0.3">
      <c r="O80" t="s">
        <v>7</v>
      </c>
      <c r="P80" t="s">
        <v>36</v>
      </c>
      <c r="Q80" t="s">
        <v>18</v>
      </c>
      <c r="R80" s="4">
        <v>2646</v>
      </c>
      <c r="S80" s="5">
        <v>177</v>
      </c>
    </row>
    <row r="81" spans="15:19" x14ac:dyDescent="0.3">
      <c r="O81" t="s">
        <v>10</v>
      </c>
      <c r="P81" t="s">
        <v>36</v>
      </c>
      <c r="Q81" t="s">
        <v>29</v>
      </c>
      <c r="R81" s="4">
        <v>2471</v>
      </c>
      <c r="S81" s="5">
        <v>342</v>
      </c>
    </row>
    <row r="82" spans="15:19" x14ac:dyDescent="0.3">
      <c r="O82" t="s">
        <v>10</v>
      </c>
      <c r="P82" t="s">
        <v>36</v>
      </c>
      <c r="Q82" t="s">
        <v>23</v>
      </c>
      <c r="R82" s="4">
        <v>2317</v>
      </c>
      <c r="S82" s="5">
        <v>261</v>
      </c>
    </row>
    <row r="83" spans="15:19" x14ac:dyDescent="0.3">
      <c r="O83" t="s">
        <v>7</v>
      </c>
      <c r="P83" t="s">
        <v>36</v>
      </c>
      <c r="Q83" t="s">
        <v>31</v>
      </c>
      <c r="R83" s="4">
        <v>2149</v>
      </c>
      <c r="S83" s="5">
        <v>117</v>
      </c>
    </row>
    <row r="84" spans="15:19" x14ac:dyDescent="0.3">
      <c r="O84" t="s">
        <v>9</v>
      </c>
      <c r="P84" t="s">
        <v>36</v>
      </c>
      <c r="Q84" t="s">
        <v>25</v>
      </c>
      <c r="R84" s="4">
        <v>2142</v>
      </c>
      <c r="S84" s="5">
        <v>114</v>
      </c>
    </row>
    <row r="85" spans="15:19" x14ac:dyDescent="0.3">
      <c r="O85" t="s">
        <v>41</v>
      </c>
      <c r="P85" t="s">
        <v>36</v>
      </c>
      <c r="Q85" t="s">
        <v>19</v>
      </c>
      <c r="R85" s="4">
        <v>1925</v>
      </c>
      <c r="S85" s="5">
        <v>192</v>
      </c>
    </row>
    <row r="86" spans="15:19" x14ac:dyDescent="0.3">
      <c r="O86" t="s">
        <v>5</v>
      </c>
      <c r="P86" t="s">
        <v>36</v>
      </c>
      <c r="Q86" t="s">
        <v>30</v>
      </c>
      <c r="R86" s="4">
        <v>1526</v>
      </c>
      <c r="S86" s="5">
        <v>105</v>
      </c>
    </row>
    <row r="87" spans="15:19" x14ac:dyDescent="0.3">
      <c r="O87" t="s">
        <v>10</v>
      </c>
      <c r="P87" t="s">
        <v>36</v>
      </c>
      <c r="Q87" t="s">
        <v>27</v>
      </c>
      <c r="R87" s="4">
        <v>1407</v>
      </c>
      <c r="S87" s="5">
        <v>72</v>
      </c>
    </row>
    <row r="88" spans="15:19" x14ac:dyDescent="0.3">
      <c r="O88" t="s">
        <v>6</v>
      </c>
      <c r="P88" t="s">
        <v>36</v>
      </c>
      <c r="Q88" t="s">
        <v>29</v>
      </c>
      <c r="R88" s="4">
        <v>1400</v>
      </c>
      <c r="S88" s="5">
        <v>135</v>
      </c>
    </row>
    <row r="89" spans="15:19" x14ac:dyDescent="0.3">
      <c r="O89" t="s">
        <v>3</v>
      </c>
      <c r="P89" t="s">
        <v>36</v>
      </c>
      <c r="Q89" t="s">
        <v>19</v>
      </c>
      <c r="R89" s="4">
        <v>1281</v>
      </c>
      <c r="S89" s="5">
        <v>18</v>
      </c>
    </row>
    <row r="90" spans="15:19" x14ac:dyDescent="0.3">
      <c r="O90" t="s">
        <v>3</v>
      </c>
      <c r="P90" t="s">
        <v>36</v>
      </c>
      <c r="Q90" t="s">
        <v>28</v>
      </c>
      <c r="R90" s="4">
        <v>973</v>
      </c>
      <c r="S90" s="5">
        <v>162</v>
      </c>
    </row>
    <row r="91" spans="15:19" x14ac:dyDescent="0.3">
      <c r="O91" t="s">
        <v>10</v>
      </c>
      <c r="P91" t="s">
        <v>36</v>
      </c>
      <c r="Q91" t="s">
        <v>13</v>
      </c>
      <c r="R91" s="4">
        <v>945</v>
      </c>
      <c r="S91" s="5">
        <v>75</v>
      </c>
    </row>
    <row r="92" spans="15:19" x14ac:dyDescent="0.3">
      <c r="O92" t="s">
        <v>41</v>
      </c>
      <c r="P92" t="s">
        <v>36</v>
      </c>
      <c r="Q92" t="s">
        <v>28</v>
      </c>
      <c r="R92" s="4">
        <v>854</v>
      </c>
      <c r="S92" s="5">
        <v>309</v>
      </c>
    </row>
    <row r="93" spans="15:19" x14ac:dyDescent="0.3">
      <c r="O93" t="s">
        <v>2</v>
      </c>
      <c r="P93" t="s">
        <v>36</v>
      </c>
      <c r="Q93" t="s">
        <v>27</v>
      </c>
      <c r="R93" s="4">
        <v>798</v>
      </c>
      <c r="S93" s="5">
        <v>519</v>
      </c>
    </row>
    <row r="94" spans="15:19" x14ac:dyDescent="0.3">
      <c r="O94" t="s">
        <v>6</v>
      </c>
      <c r="P94" t="s">
        <v>36</v>
      </c>
      <c r="Q94" t="s">
        <v>21</v>
      </c>
      <c r="R94" s="4">
        <v>497</v>
      </c>
      <c r="S94" s="5">
        <v>63</v>
      </c>
    </row>
    <row r="95" spans="15:19" x14ac:dyDescent="0.3">
      <c r="O95" t="s">
        <v>7</v>
      </c>
      <c r="P95" t="s">
        <v>36</v>
      </c>
      <c r="Q95" t="s">
        <v>32</v>
      </c>
      <c r="R95" s="4">
        <v>280</v>
      </c>
      <c r="S95" s="5">
        <v>87</v>
      </c>
    </row>
    <row r="96" spans="15:19" x14ac:dyDescent="0.3">
      <c r="O96" t="s">
        <v>40</v>
      </c>
      <c r="P96" t="s">
        <v>36</v>
      </c>
      <c r="Q96" t="s">
        <v>4</v>
      </c>
      <c r="R96" s="4">
        <v>217</v>
      </c>
      <c r="S96" s="5">
        <v>36</v>
      </c>
    </row>
    <row r="97" spans="15:19" x14ac:dyDescent="0.3">
      <c r="O97" t="s">
        <v>2</v>
      </c>
      <c r="P97" t="s">
        <v>36</v>
      </c>
      <c r="Q97" t="s">
        <v>17</v>
      </c>
      <c r="R97" s="4">
        <v>189</v>
      </c>
      <c r="S97" s="5">
        <v>48</v>
      </c>
    </row>
    <row r="98" spans="15:19" x14ac:dyDescent="0.3">
      <c r="O98" t="s">
        <v>41</v>
      </c>
      <c r="P98" t="s">
        <v>36</v>
      </c>
      <c r="Q98" t="s">
        <v>26</v>
      </c>
      <c r="R98" s="4">
        <v>98</v>
      </c>
      <c r="S98" s="5">
        <v>204</v>
      </c>
    </row>
    <row r="99" spans="15:19" x14ac:dyDescent="0.3">
      <c r="O99" t="s">
        <v>5</v>
      </c>
      <c r="P99" t="s">
        <v>34</v>
      </c>
      <c r="Q99" t="s">
        <v>20</v>
      </c>
      <c r="R99" s="4">
        <v>15610</v>
      </c>
      <c r="S99" s="5">
        <v>339</v>
      </c>
    </row>
    <row r="100" spans="15:19" x14ac:dyDescent="0.3">
      <c r="O100" t="s">
        <v>9</v>
      </c>
      <c r="P100" t="s">
        <v>34</v>
      </c>
      <c r="Q100" t="s">
        <v>28</v>
      </c>
      <c r="R100" s="4">
        <v>14329</v>
      </c>
      <c r="S100" s="5">
        <v>150</v>
      </c>
    </row>
    <row r="101" spans="15:19" x14ac:dyDescent="0.3">
      <c r="O101" t="s">
        <v>7</v>
      </c>
      <c r="P101" t="s">
        <v>34</v>
      </c>
      <c r="Q101" t="s">
        <v>24</v>
      </c>
      <c r="R101" s="4">
        <v>8862</v>
      </c>
      <c r="S101" s="5">
        <v>189</v>
      </c>
    </row>
    <row r="102" spans="15:19" x14ac:dyDescent="0.3">
      <c r="O102" t="s">
        <v>9</v>
      </c>
      <c r="P102" t="s">
        <v>34</v>
      </c>
      <c r="Q102" t="s">
        <v>20</v>
      </c>
      <c r="R102" s="4">
        <v>8463</v>
      </c>
      <c r="S102" s="5">
        <v>492</v>
      </c>
    </row>
    <row r="103" spans="15:19" x14ac:dyDescent="0.3">
      <c r="O103" t="s">
        <v>9</v>
      </c>
      <c r="P103" t="s">
        <v>34</v>
      </c>
      <c r="Q103" t="s">
        <v>23</v>
      </c>
      <c r="R103" s="4">
        <v>8155</v>
      </c>
      <c r="S103" s="5">
        <v>90</v>
      </c>
    </row>
    <row r="104" spans="15:19" x14ac:dyDescent="0.3">
      <c r="O104" t="s">
        <v>6</v>
      </c>
      <c r="P104" t="s">
        <v>34</v>
      </c>
      <c r="Q104" t="s">
        <v>26</v>
      </c>
      <c r="R104" s="4">
        <v>8008</v>
      </c>
      <c r="S104" s="5">
        <v>456</v>
      </c>
    </row>
    <row r="105" spans="15:19" x14ac:dyDescent="0.3">
      <c r="O105" t="s">
        <v>41</v>
      </c>
      <c r="P105" t="s">
        <v>34</v>
      </c>
      <c r="Q105" t="s">
        <v>33</v>
      </c>
      <c r="R105" s="4">
        <v>7847</v>
      </c>
      <c r="S105" s="5">
        <v>174</v>
      </c>
    </row>
    <row r="106" spans="15:19" x14ac:dyDescent="0.3">
      <c r="O106" t="s">
        <v>3</v>
      </c>
      <c r="P106" t="s">
        <v>34</v>
      </c>
      <c r="Q106" t="s">
        <v>32</v>
      </c>
      <c r="R106" s="4">
        <v>7777</v>
      </c>
      <c r="S106" s="5">
        <v>504</v>
      </c>
    </row>
    <row r="107" spans="15:19" x14ac:dyDescent="0.3">
      <c r="O107" t="s">
        <v>7</v>
      </c>
      <c r="P107" t="s">
        <v>34</v>
      </c>
      <c r="Q107" t="s">
        <v>17</v>
      </c>
      <c r="R107" s="4">
        <v>7777</v>
      </c>
      <c r="S107" s="5">
        <v>39</v>
      </c>
    </row>
    <row r="108" spans="15:19" x14ac:dyDescent="0.3">
      <c r="O108" t="s">
        <v>2</v>
      </c>
      <c r="P108" t="s">
        <v>34</v>
      </c>
      <c r="Q108" t="s">
        <v>19</v>
      </c>
      <c r="R108" s="4">
        <v>7511</v>
      </c>
      <c r="S108" s="5">
        <v>120</v>
      </c>
    </row>
    <row r="109" spans="15:19" x14ac:dyDescent="0.3">
      <c r="O109" t="s">
        <v>5</v>
      </c>
      <c r="P109" t="s">
        <v>34</v>
      </c>
      <c r="Q109" t="s">
        <v>15</v>
      </c>
      <c r="R109" s="4">
        <v>7280</v>
      </c>
      <c r="S109" s="5">
        <v>201</v>
      </c>
    </row>
    <row r="110" spans="15:19" x14ac:dyDescent="0.3">
      <c r="O110" t="s">
        <v>3</v>
      </c>
      <c r="P110" t="s">
        <v>34</v>
      </c>
      <c r="Q110" t="s">
        <v>14</v>
      </c>
      <c r="R110" s="4">
        <v>7259</v>
      </c>
      <c r="S110" s="5">
        <v>276</v>
      </c>
    </row>
    <row r="111" spans="15:19" x14ac:dyDescent="0.3">
      <c r="O111" t="s">
        <v>5</v>
      </c>
      <c r="P111" t="s">
        <v>34</v>
      </c>
      <c r="Q111" t="s">
        <v>27</v>
      </c>
      <c r="R111" s="4">
        <v>6986</v>
      </c>
      <c r="S111" s="5">
        <v>21</v>
      </c>
    </row>
    <row r="112" spans="15:19" x14ac:dyDescent="0.3">
      <c r="O112" t="s">
        <v>9</v>
      </c>
      <c r="P112" t="s">
        <v>34</v>
      </c>
      <c r="Q112" t="s">
        <v>21</v>
      </c>
      <c r="R112" s="4">
        <v>6832</v>
      </c>
      <c r="S112" s="5">
        <v>27</v>
      </c>
    </row>
    <row r="113" spans="15:19" x14ac:dyDescent="0.3">
      <c r="O113" t="s">
        <v>40</v>
      </c>
      <c r="P113" t="s">
        <v>34</v>
      </c>
      <c r="Q113" t="s">
        <v>26</v>
      </c>
      <c r="R113" s="4">
        <v>6748</v>
      </c>
      <c r="S113" s="5">
        <v>48</v>
      </c>
    </row>
    <row r="114" spans="15:19" x14ac:dyDescent="0.3">
      <c r="O114" t="s">
        <v>6</v>
      </c>
      <c r="P114" t="s">
        <v>34</v>
      </c>
      <c r="Q114" t="s">
        <v>32</v>
      </c>
      <c r="R114" s="4">
        <v>6734</v>
      </c>
      <c r="S114" s="5">
        <v>123</v>
      </c>
    </row>
    <row r="115" spans="15:19" x14ac:dyDescent="0.3">
      <c r="O115" t="s">
        <v>3</v>
      </c>
      <c r="P115" t="s">
        <v>34</v>
      </c>
      <c r="Q115" t="s">
        <v>25</v>
      </c>
      <c r="R115" s="4">
        <v>6300</v>
      </c>
      <c r="S115" s="5">
        <v>42</v>
      </c>
    </row>
    <row r="116" spans="15:19" x14ac:dyDescent="0.3">
      <c r="O116" t="s">
        <v>5</v>
      </c>
      <c r="P116" t="s">
        <v>34</v>
      </c>
      <c r="Q116" t="s">
        <v>22</v>
      </c>
      <c r="R116" s="4">
        <v>6279</v>
      </c>
      <c r="S116" s="5">
        <v>237</v>
      </c>
    </row>
    <row r="117" spans="15:19" x14ac:dyDescent="0.3">
      <c r="O117" t="s">
        <v>10</v>
      </c>
      <c r="P117" t="s">
        <v>34</v>
      </c>
      <c r="Q117" t="s">
        <v>19</v>
      </c>
      <c r="R117" s="4">
        <v>5355</v>
      </c>
      <c r="S117" s="5">
        <v>204</v>
      </c>
    </row>
    <row r="118" spans="15:19" x14ac:dyDescent="0.3">
      <c r="O118" t="s">
        <v>40</v>
      </c>
      <c r="P118" t="s">
        <v>34</v>
      </c>
      <c r="Q118" t="s">
        <v>17</v>
      </c>
      <c r="R118" s="4">
        <v>5019</v>
      </c>
      <c r="S118" s="5">
        <v>156</v>
      </c>
    </row>
    <row r="119" spans="15:19" x14ac:dyDescent="0.3">
      <c r="O119" t="s">
        <v>10</v>
      </c>
      <c r="P119" t="s">
        <v>34</v>
      </c>
      <c r="Q119" t="s">
        <v>26</v>
      </c>
      <c r="R119" s="4">
        <v>4991</v>
      </c>
      <c r="S119" s="5">
        <v>9</v>
      </c>
    </row>
    <row r="120" spans="15:19" x14ac:dyDescent="0.3">
      <c r="O120" t="s">
        <v>41</v>
      </c>
      <c r="P120" t="s">
        <v>34</v>
      </c>
      <c r="Q120" t="s">
        <v>23</v>
      </c>
      <c r="R120" s="4">
        <v>4935</v>
      </c>
      <c r="S120" s="5">
        <v>126</v>
      </c>
    </row>
    <row r="121" spans="15:19" x14ac:dyDescent="0.3">
      <c r="O121" t="s">
        <v>6</v>
      </c>
      <c r="P121" t="s">
        <v>34</v>
      </c>
      <c r="Q121" t="s">
        <v>27</v>
      </c>
      <c r="R121" s="4">
        <v>4242</v>
      </c>
      <c r="S121" s="5">
        <v>207</v>
      </c>
    </row>
    <row r="122" spans="15:19" x14ac:dyDescent="0.3">
      <c r="O122" t="s">
        <v>10</v>
      </c>
      <c r="P122" t="s">
        <v>34</v>
      </c>
      <c r="Q122" t="s">
        <v>22</v>
      </c>
      <c r="R122" s="4">
        <v>4053</v>
      </c>
      <c r="S122" s="5">
        <v>24</v>
      </c>
    </row>
    <row r="123" spans="15:19" x14ac:dyDescent="0.3">
      <c r="O123" t="s">
        <v>40</v>
      </c>
      <c r="P123" t="s">
        <v>34</v>
      </c>
      <c r="Q123" t="s">
        <v>19</v>
      </c>
      <c r="R123" s="4">
        <v>4018</v>
      </c>
      <c r="S123" s="5">
        <v>162</v>
      </c>
    </row>
    <row r="124" spans="15:19" x14ac:dyDescent="0.3">
      <c r="O124" t="s">
        <v>7</v>
      </c>
      <c r="P124" t="s">
        <v>34</v>
      </c>
      <c r="Q124" t="s">
        <v>15</v>
      </c>
      <c r="R124" s="4">
        <v>3829</v>
      </c>
      <c r="S124" s="5">
        <v>24</v>
      </c>
    </row>
    <row r="125" spans="15:19" x14ac:dyDescent="0.3">
      <c r="O125" t="s">
        <v>40</v>
      </c>
      <c r="P125" t="s">
        <v>34</v>
      </c>
      <c r="Q125" t="s">
        <v>33</v>
      </c>
      <c r="R125" s="4">
        <v>3794</v>
      </c>
      <c r="S125" s="5">
        <v>159</v>
      </c>
    </row>
    <row r="126" spans="15:19" x14ac:dyDescent="0.3">
      <c r="O126" t="s">
        <v>6</v>
      </c>
      <c r="P126" t="s">
        <v>34</v>
      </c>
      <c r="Q126" t="s">
        <v>17</v>
      </c>
      <c r="R126" s="4">
        <v>3759</v>
      </c>
      <c r="S126" s="5">
        <v>150</v>
      </c>
    </row>
    <row r="127" spans="15:19" x14ac:dyDescent="0.3">
      <c r="O127" t="s">
        <v>3</v>
      </c>
      <c r="P127" t="s">
        <v>34</v>
      </c>
      <c r="Q127" t="s">
        <v>28</v>
      </c>
      <c r="R127" s="4">
        <v>3689</v>
      </c>
      <c r="S127" s="5">
        <v>312</v>
      </c>
    </row>
    <row r="128" spans="15:19" x14ac:dyDescent="0.3">
      <c r="O128" t="s">
        <v>8</v>
      </c>
      <c r="P128" t="s">
        <v>34</v>
      </c>
      <c r="Q128" t="s">
        <v>31</v>
      </c>
      <c r="R128" s="4">
        <v>3507</v>
      </c>
      <c r="S128" s="5">
        <v>288</v>
      </c>
    </row>
    <row r="129" spans="15:19" x14ac:dyDescent="0.3">
      <c r="O129" t="s">
        <v>6</v>
      </c>
      <c r="P129" t="s">
        <v>34</v>
      </c>
      <c r="Q129" t="s">
        <v>30</v>
      </c>
      <c r="R129" s="4">
        <v>3402</v>
      </c>
      <c r="S129" s="5">
        <v>366</v>
      </c>
    </row>
    <row r="130" spans="15:19" x14ac:dyDescent="0.3">
      <c r="O130" t="s">
        <v>6</v>
      </c>
      <c r="P130" t="s">
        <v>34</v>
      </c>
      <c r="Q130" t="s">
        <v>29</v>
      </c>
      <c r="R130" s="4">
        <v>3339</v>
      </c>
      <c r="S130" s="5">
        <v>75</v>
      </c>
    </row>
    <row r="131" spans="15:19" x14ac:dyDescent="0.3">
      <c r="O131" t="s">
        <v>7</v>
      </c>
      <c r="P131" t="s">
        <v>34</v>
      </c>
      <c r="Q131" t="s">
        <v>32</v>
      </c>
      <c r="R131" s="4">
        <v>3262</v>
      </c>
      <c r="S131" s="5">
        <v>75</v>
      </c>
    </row>
    <row r="132" spans="15:19" x14ac:dyDescent="0.3">
      <c r="O132" t="s">
        <v>3</v>
      </c>
      <c r="P132" t="s">
        <v>34</v>
      </c>
      <c r="Q132" t="s">
        <v>26</v>
      </c>
      <c r="R132" s="4">
        <v>3108</v>
      </c>
      <c r="S132" s="5">
        <v>54</v>
      </c>
    </row>
    <row r="133" spans="15:19" x14ac:dyDescent="0.3">
      <c r="O133" t="s">
        <v>3</v>
      </c>
      <c r="P133" t="s">
        <v>34</v>
      </c>
      <c r="Q133" t="s">
        <v>17</v>
      </c>
      <c r="R133" s="4">
        <v>2919</v>
      </c>
      <c r="S133" s="5">
        <v>93</v>
      </c>
    </row>
    <row r="134" spans="15:19" x14ac:dyDescent="0.3">
      <c r="O134" t="s">
        <v>5</v>
      </c>
      <c r="P134" t="s">
        <v>34</v>
      </c>
      <c r="Q134" t="s">
        <v>29</v>
      </c>
      <c r="R134" s="4">
        <v>2891</v>
      </c>
      <c r="S134" s="5">
        <v>102</v>
      </c>
    </row>
    <row r="135" spans="15:19" x14ac:dyDescent="0.3">
      <c r="O135" t="s">
        <v>40</v>
      </c>
      <c r="P135" t="s">
        <v>34</v>
      </c>
      <c r="Q135" t="s">
        <v>23</v>
      </c>
      <c r="R135" s="4">
        <v>2779</v>
      </c>
      <c r="S135" s="5">
        <v>75</v>
      </c>
    </row>
    <row r="136" spans="15:19" x14ac:dyDescent="0.3">
      <c r="O136" t="s">
        <v>3</v>
      </c>
      <c r="P136" t="s">
        <v>34</v>
      </c>
      <c r="Q136" t="s">
        <v>20</v>
      </c>
      <c r="R136" s="4">
        <v>2583</v>
      </c>
      <c r="S136" s="5">
        <v>18</v>
      </c>
    </row>
    <row r="137" spans="15:19" x14ac:dyDescent="0.3">
      <c r="O137" t="s">
        <v>40</v>
      </c>
      <c r="P137" t="s">
        <v>34</v>
      </c>
      <c r="Q137" t="s">
        <v>27</v>
      </c>
      <c r="R137" s="4">
        <v>2289</v>
      </c>
      <c r="S137" s="5">
        <v>135</v>
      </c>
    </row>
    <row r="138" spans="15:19" x14ac:dyDescent="0.3">
      <c r="O138" t="s">
        <v>7</v>
      </c>
      <c r="P138" t="s">
        <v>34</v>
      </c>
      <c r="Q138" t="s">
        <v>33</v>
      </c>
      <c r="R138" s="4">
        <v>2226</v>
      </c>
      <c r="S138" s="5">
        <v>48</v>
      </c>
    </row>
    <row r="139" spans="15:19" x14ac:dyDescent="0.3">
      <c r="O139" t="s">
        <v>6</v>
      </c>
      <c r="P139" t="s">
        <v>34</v>
      </c>
      <c r="Q139" t="s">
        <v>16</v>
      </c>
      <c r="R139" s="4">
        <v>2219</v>
      </c>
      <c r="S139" s="5">
        <v>75</v>
      </c>
    </row>
    <row r="140" spans="15:19" x14ac:dyDescent="0.3">
      <c r="O140" t="s">
        <v>3</v>
      </c>
      <c r="P140" t="s">
        <v>34</v>
      </c>
      <c r="Q140" t="s">
        <v>23</v>
      </c>
      <c r="R140" s="4">
        <v>2212</v>
      </c>
      <c r="S140" s="5">
        <v>117</v>
      </c>
    </row>
    <row r="141" spans="15:19" x14ac:dyDescent="0.3">
      <c r="O141" t="s">
        <v>7</v>
      </c>
      <c r="P141" t="s">
        <v>34</v>
      </c>
      <c r="Q141" t="s">
        <v>20</v>
      </c>
      <c r="R141" s="4">
        <v>2205</v>
      </c>
      <c r="S141" s="5">
        <v>138</v>
      </c>
    </row>
    <row r="142" spans="15:19" x14ac:dyDescent="0.3">
      <c r="O142" t="s">
        <v>8</v>
      </c>
      <c r="P142" t="s">
        <v>34</v>
      </c>
      <c r="Q142" t="s">
        <v>16</v>
      </c>
      <c r="R142" s="4">
        <v>2009</v>
      </c>
      <c r="S142" s="5">
        <v>219</v>
      </c>
    </row>
    <row r="143" spans="15:19" x14ac:dyDescent="0.3">
      <c r="O143" t="s">
        <v>7</v>
      </c>
      <c r="P143" t="s">
        <v>34</v>
      </c>
      <c r="Q143" t="s">
        <v>14</v>
      </c>
      <c r="R143" s="4">
        <v>1932</v>
      </c>
      <c r="S143" s="5">
        <v>369</v>
      </c>
    </row>
    <row r="144" spans="15:19" x14ac:dyDescent="0.3">
      <c r="O144" t="s">
        <v>5</v>
      </c>
      <c r="P144" t="s">
        <v>34</v>
      </c>
      <c r="Q144" t="s">
        <v>33</v>
      </c>
      <c r="R144" s="4">
        <v>1652</v>
      </c>
      <c r="S144" s="5">
        <v>93</v>
      </c>
    </row>
    <row r="145" spans="15:19" x14ac:dyDescent="0.3">
      <c r="O145" t="s">
        <v>7</v>
      </c>
      <c r="P145" t="s">
        <v>34</v>
      </c>
      <c r="Q145" t="s">
        <v>25</v>
      </c>
      <c r="R145" s="4">
        <v>1568</v>
      </c>
      <c r="S145" s="5">
        <v>96</v>
      </c>
    </row>
    <row r="146" spans="15:19" x14ac:dyDescent="0.3">
      <c r="O146" t="s">
        <v>41</v>
      </c>
      <c r="P146" t="s">
        <v>34</v>
      </c>
      <c r="Q146" t="s">
        <v>17</v>
      </c>
      <c r="R146" s="4">
        <v>1463</v>
      </c>
      <c r="S146" s="5">
        <v>39</v>
      </c>
    </row>
    <row r="147" spans="15:19" x14ac:dyDescent="0.3">
      <c r="O147" t="s">
        <v>6</v>
      </c>
      <c r="P147" t="s">
        <v>34</v>
      </c>
      <c r="Q147" t="s">
        <v>15</v>
      </c>
      <c r="R147" s="4">
        <v>1442</v>
      </c>
      <c r="S147" s="5">
        <v>15</v>
      </c>
    </row>
    <row r="148" spans="15:19" x14ac:dyDescent="0.3">
      <c r="O148" t="s">
        <v>10</v>
      </c>
      <c r="P148" t="s">
        <v>34</v>
      </c>
      <c r="Q148" t="s">
        <v>25</v>
      </c>
      <c r="R148" s="4">
        <v>1428</v>
      </c>
      <c r="S148" s="5">
        <v>93</v>
      </c>
    </row>
    <row r="149" spans="15:19" x14ac:dyDescent="0.3">
      <c r="O149" t="s">
        <v>41</v>
      </c>
      <c r="P149" t="s">
        <v>34</v>
      </c>
      <c r="Q149" t="s">
        <v>16</v>
      </c>
      <c r="R149" s="4">
        <v>1274</v>
      </c>
      <c r="S149" s="5">
        <v>225</v>
      </c>
    </row>
    <row r="150" spans="15:19" x14ac:dyDescent="0.3">
      <c r="O150" t="s">
        <v>9</v>
      </c>
      <c r="P150" t="s">
        <v>34</v>
      </c>
      <c r="Q150" t="s">
        <v>16</v>
      </c>
      <c r="R150" s="4">
        <v>938</v>
      </c>
      <c r="S150" s="5">
        <v>189</v>
      </c>
    </row>
    <row r="151" spans="15:19" x14ac:dyDescent="0.3">
      <c r="O151" t="s">
        <v>5</v>
      </c>
      <c r="P151" t="s">
        <v>34</v>
      </c>
      <c r="Q151" t="s">
        <v>19</v>
      </c>
      <c r="R151" s="4">
        <v>861</v>
      </c>
      <c r="S151" s="5">
        <v>195</v>
      </c>
    </row>
    <row r="152" spans="15:19" x14ac:dyDescent="0.3">
      <c r="O152" t="s">
        <v>9</v>
      </c>
      <c r="P152" t="s">
        <v>34</v>
      </c>
      <c r="Q152" t="s">
        <v>17</v>
      </c>
      <c r="R152" s="4">
        <v>707</v>
      </c>
      <c r="S152" s="5">
        <v>174</v>
      </c>
    </row>
    <row r="153" spans="15:19" x14ac:dyDescent="0.3">
      <c r="O153" t="s">
        <v>10</v>
      </c>
      <c r="P153" t="s">
        <v>34</v>
      </c>
      <c r="Q153" t="s">
        <v>17</v>
      </c>
      <c r="R153" s="4">
        <v>700</v>
      </c>
      <c r="S153" s="5">
        <v>87</v>
      </c>
    </row>
    <row r="154" spans="15:19" x14ac:dyDescent="0.3">
      <c r="O154" t="s">
        <v>6</v>
      </c>
      <c r="P154" t="s">
        <v>34</v>
      </c>
      <c r="Q154" t="s">
        <v>4</v>
      </c>
      <c r="R154" s="4">
        <v>525</v>
      </c>
      <c r="S154" s="5">
        <v>48</v>
      </c>
    </row>
    <row r="155" spans="15:19" x14ac:dyDescent="0.3">
      <c r="O155" t="s">
        <v>41</v>
      </c>
      <c r="P155" t="s">
        <v>34</v>
      </c>
      <c r="Q155" t="s">
        <v>22</v>
      </c>
      <c r="R155" s="4">
        <v>336</v>
      </c>
      <c r="S155" s="5">
        <v>144</v>
      </c>
    </row>
    <row r="156" spans="15:19" x14ac:dyDescent="0.3">
      <c r="O156" t="s">
        <v>2</v>
      </c>
      <c r="P156" t="s">
        <v>34</v>
      </c>
      <c r="Q156" t="s">
        <v>13</v>
      </c>
      <c r="R156" s="4">
        <v>252</v>
      </c>
      <c r="S156" s="5">
        <v>54</v>
      </c>
    </row>
    <row r="157" spans="15:19" x14ac:dyDescent="0.3">
      <c r="O157" t="s">
        <v>2</v>
      </c>
      <c r="P157" t="s">
        <v>37</v>
      </c>
      <c r="Q157" t="s">
        <v>18</v>
      </c>
      <c r="R157" s="4">
        <v>11571</v>
      </c>
      <c r="S157" s="5">
        <v>138</v>
      </c>
    </row>
    <row r="158" spans="15:19" x14ac:dyDescent="0.3">
      <c r="O158" t="s">
        <v>2</v>
      </c>
      <c r="P158" t="s">
        <v>37</v>
      </c>
      <c r="Q158" t="s">
        <v>17</v>
      </c>
      <c r="R158" s="4">
        <v>9926</v>
      </c>
      <c r="S158" s="5">
        <v>201</v>
      </c>
    </row>
    <row r="159" spans="15:19" x14ac:dyDescent="0.3">
      <c r="O159" t="s">
        <v>7</v>
      </c>
      <c r="P159" t="s">
        <v>37</v>
      </c>
      <c r="Q159" t="s">
        <v>22</v>
      </c>
      <c r="R159" s="4">
        <v>9835</v>
      </c>
      <c r="S159" s="5">
        <v>207</v>
      </c>
    </row>
    <row r="160" spans="15:19" x14ac:dyDescent="0.3">
      <c r="O160" t="s">
        <v>8</v>
      </c>
      <c r="P160" t="s">
        <v>37</v>
      </c>
      <c r="Q160" t="s">
        <v>15</v>
      </c>
      <c r="R160" s="4">
        <v>9709</v>
      </c>
      <c r="S160" s="5">
        <v>30</v>
      </c>
    </row>
    <row r="161" spans="15:19" x14ac:dyDescent="0.3">
      <c r="O161" t="s">
        <v>40</v>
      </c>
      <c r="P161" t="s">
        <v>37</v>
      </c>
      <c r="Q161" t="s">
        <v>29</v>
      </c>
      <c r="R161" s="4">
        <v>9002</v>
      </c>
      <c r="S161" s="5">
        <v>72</v>
      </c>
    </row>
    <row r="162" spans="15:19" x14ac:dyDescent="0.3">
      <c r="O162" t="s">
        <v>5</v>
      </c>
      <c r="P162" t="s">
        <v>37</v>
      </c>
      <c r="Q162" t="s">
        <v>25</v>
      </c>
      <c r="R162" s="4">
        <v>8813</v>
      </c>
      <c r="S162" s="5">
        <v>21</v>
      </c>
    </row>
    <row r="163" spans="15:19" x14ac:dyDescent="0.3">
      <c r="O163" t="s">
        <v>6</v>
      </c>
      <c r="P163" t="s">
        <v>37</v>
      </c>
      <c r="Q163" t="s">
        <v>31</v>
      </c>
      <c r="R163" s="4">
        <v>7693</v>
      </c>
      <c r="S163" s="5">
        <v>87</v>
      </c>
    </row>
    <row r="164" spans="15:19" x14ac:dyDescent="0.3">
      <c r="O164" t="s">
        <v>40</v>
      </c>
      <c r="P164" t="s">
        <v>37</v>
      </c>
      <c r="Q164" t="s">
        <v>19</v>
      </c>
      <c r="R164" s="4">
        <v>7693</v>
      </c>
      <c r="S164" s="5">
        <v>21</v>
      </c>
    </row>
    <row r="165" spans="15:19" x14ac:dyDescent="0.3">
      <c r="O165" t="s">
        <v>3</v>
      </c>
      <c r="P165" t="s">
        <v>37</v>
      </c>
      <c r="Q165" t="s">
        <v>28</v>
      </c>
      <c r="R165" s="4">
        <v>7308</v>
      </c>
      <c r="S165" s="5">
        <v>327</v>
      </c>
    </row>
    <row r="166" spans="15:19" x14ac:dyDescent="0.3">
      <c r="O166" t="s">
        <v>9</v>
      </c>
      <c r="P166" t="s">
        <v>37</v>
      </c>
      <c r="Q166" t="s">
        <v>20</v>
      </c>
      <c r="R166" s="4">
        <v>7273</v>
      </c>
      <c r="S166" s="5">
        <v>96</v>
      </c>
    </row>
    <row r="167" spans="15:19" x14ac:dyDescent="0.3">
      <c r="O167" t="s">
        <v>6</v>
      </c>
      <c r="P167" t="s">
        <v>37</v>
      </c>
      <c r="Q167" t="s">
        <v>26</v>
      </c>
      <c r="R167" s="4">
        <v>6818</v>
      </c>
      <c r="S167" s="5">
        <v>6</v>
      </c>
    </row>
    <row r="168" spans="15:19" x14ac:dyDescent="0.3">
      <c r="O168" t="s">
        <v>7</v>
      </c>
      <c r="P168" t="s">
        <v>37</v>
      </c>
      <c r="Q168" t="s">
        <v>14</v>
      </c>
      <c r="R168" s="4">
        <v>6608</v>
      </c>
      <c r="S168" s="5">
        <v>225</v>
      </c>
    </row>
    <row r="169" spans="15:19" x14ac:dyDescent="0.3">
      <c r="O169" t="s">
        <v>7</v>
      </c>
      <c r="P169" t="s">
        <v>37</v>
      </c>
      <c r="Q169" t="s">
        <v>30</v>
      </c>
      <c r="R169" s="4">
        <v>6454</v>
      </c>
      <c r="S169" s="5">
        <v>54</v>
      </c>
    </row>
    <row r="170" spans="15:19" x14ac:dyDescent="0.3">
      <c r="O170" t="s">
        <v>41</v>
      </c>
      <c r="P170" t="s">
        <v>37</v>
      </c>
      <c r="Q170" t="s">
        <v>24</v>
      </c>
      <c r="R170" s="4">
        <v>6398</v>
      </c>
      <c r="S170" s="5">
        <v>102</v>
      </c>
    </row>
    <row r="171" spans="15:19" x14ac:dyDescent="0.3">
      <c r="O171" t="s">
        <v>7</v>
      </c>
      <c r="P171" t="s">
        <v>37</v>
      </c>
      <c r="Q171" t="s">
        <v>33</v>
      </c>
      <c r="R171" s="4">
        <v>6391</v>
      </c>
      <c r="S171" s="5">
        <v>48</v>
      </c>
    </row>
    <row r="172" spans="15:19" x14ac:dyDescent="0.3">
      <c r="O172" t="s">
        <v>8</v>
      </c>
      <c r="P172" t="s">
        <v>37</v>
      </c>
      <c r="Q172" t="s">
        <v>26</v>
      </c>
      <c r="R172" s="4">
        <v>6279</v>
      </c>
      <c r="S172" s="5">
        <v>45</v>
      </c>
    </row>
    <row r="173" spans="15:19" x14ac:dyDescent="0.3">
      <c r="O173" t="s">
        <v>40</v>
      </c>
      <c r="P173" t="s">
        <v>37</v>
      </c>
      <c r="Q173" t="s">
        <v>27</v>
      </c>
      <c r="R173" s="4">
        <v>6132</v>
      </c>
      <c r="S173" s="5">
        <v>93</v>
      </c>
    </row>
    <row r="174" spans="15:19" x14ac:dyDescent="0.3">
      <c r="O174" t="s">
        <v>7</v>
      </c>
      <c r="P174" t="s">
        <v>37</v>
      </c>
      <c r="Q174" t="s">
        <v>26</v>
      </c>
      <c r="R174" s="4">
        <v>5306</v>
      </c>
      <c r="S174" s="5">
        <v>0</v>
      </c>
    </row>
    <row r="175" spans="15:19" x14ac:dyDescent="0.3">
      <c r="O175" t="s">
        <v>5</v>
      </c>
      <c r="P175" t="s">
        <v>37</v>
      </c>
      <c r="Q175" t="s">
        <v>14</v>
      </c>
      <c r="R175" s="4">
        <v>4991</v>
      </c>
      <c r="S175" s="5">
        <v>12</v>
      </c>
    </row>
    <row r="176" spans="15:19" x14ac:dyDescent="0.3">
      <c r="O176" t="s">
        <v>6</v>
      </c>
      <c r="P176" t="s">
        <v>37</v>
      </c>
      <c r="Q176" t="s">
        <v>23</v>
      </c>
      <c r="R176" s="4">
        <v>4949</v>
      </c>
      <c r="S176" s="5">
        <v>189</v>
      </c>
    </row>
    <row r="177" spans="15:19" x14ac:dyDescent="0.3">
      <c r="O177" t="s">
        <v>10</v>
      </c>
      <c r="P177" t="s">
        <v>37</v>
      </c>
      <c r="Q177" t="s">
        <v>23</v>
      </c>
      <c r="R177" s="4">
        <v>4683</v>
      </c>
      <c r="S177" s="5">
        <v>30</v>
      </c>
    </row>
    <row r="178" spans="15:19" x14ac:dyDescent="0.3">
      <c r="O178" t="s">
        <v>3</v>
      </c>
      <c r="P178" t="s">
        <v>37</v>
      </c>
      <c r="Q178" t="s">
        <v>29</v>
      </c>
      <c r="R178" s="4">
        <v>4592</v>
      </c>
      <c r="S178" s="5">
        <v>324</v>
      </c>
    </row>
    <row r="179" spans="15:19" x14ac:dyDescent="0.3">
      <c r="O179" t="s">
        <v>7</v>
      </c>
      <c r="P179" t="s">
        <v>37</v>
      </c>
      <c r="Q179" t="s">
        <v>17</v>
      </c>
      <c r="R179" s="4">
        <v>4487</v>
      </c>
      <c r="S179" s="5">
        <v>111</v>
      </c>
    </row>
    <row r="180" spans="15:19" x14ac:dyDescent="0.3">
      <c r="O180" t="s">
        <v>7</v>
      </c>
      <c r="P180" t="s">
        <v>37</v>
      </c>
      <c r="Q180" t="s">
        <v>16</v>
      </c>
      <c r="R180" s="4">
        <v>4487</v>
      </c>
      <c r="S180" s="5">
        <v>333</v>
      </c>
    </row>
    <row r="181" spans="15:19" x14ac:dyDescent="0.3">
      <c r="O181" t="s">
        <v>9</v>
      </c>
      <c r="P181" t="s">
        <v>37</v>
      </c>
      <c r="Q181" t="s">
        <v>25</v>
      </c>
      <c r="R181" s="4">
        <v>4305</v>
      </c>
      <c r="S181" s="5">
        <v>156</v>
      </c>
    </row>
    <row r="182" spans="15:19" x14ac:dyDescent="0.3">
      <c r="O182" t="s">
        <v>3</v>
      </c>
      <c r="P182" t="s">
        <v>37</v>
      </c>
      <c r="Q182" t="s">
        <v>17</v>
      </c>
      <c r="R182" s="4">
        <v>3983</v>
      </c>
      <c r="S182" s="5">
        <v>144</v>
      </c>
    </row>
    <row r="183" spans="15:19" x14ac:dyDescent="0.3">
      <c r="O183" t="s">
        <v>6</v>
      </c>
      <c r="P183" t="s">
        <v>37</v>
      </c>
      <c r="Q183" t="s">
        <v>28</v>
      </c>
      <c r="R183" s="4">
        <v>3556</v>
      </c>
      <c r="S183" s="5">
        <v>459</v>
      </c>
    </row>
    <row r="184" spans="15:19" x14ac:dyDescent="0.3">
      <c r="O184" t="s">
        <v>41</v>
      </c>
      <c r="P184" t="s">
        <v>37</v>
      </c>
      <c r="Q184" t="s">
        <v>20</v>
      </c>
      <c r="R184" s="4">
        <v>3388</v>
      </c>
      <c r="S184" s="5">
        <v>123</v>
      </c>
    </row>
    <row r="185" spans="15:19" x14ac:dyDescent="0.3">
      <c r="O185" t="s">
        <v>10</v>
      </c>
      <c r="P185" t="s">
        <v>37</v>
      </c>
      <c r="Q185" t="s">
        <v>28</v>
      </c>
      <c r="R185" s="4">
        <v>3059</v>
      </c>
      <c r="S185" s="5">
        <v>27</v>
      </c>
    </row>
    <row r="186" spans="15:19" x14ac:dyDescent="0.3">
      <c r="O186" t="s">
        <v>41</v>
      </c>
      <c r="P186" t="s">
        <v>37</v>
      </c>
      <c r="Q186" t="s">
        <v>21</v>
      </c>
      <c r="R186" s="4">
        <v>2933</v>
      </c>
      <c r="S186" s="5">
        <v>9</v>
      </c>
    </row>
    <row r="187" spans="15:19" x14ac:dyDescent="0.3">
      <c r="O187" t="s">
        <v>9</v>
      </c>
      <c r="P187" t="s">
        <v>37</v>
      </c>
      <c r="Q187" t="s">
        <v>28</v>
      </c>
      <c r="R187" s="4">
        <v>2919</v>
      </c>
      <c r="S187" s="5">
        <v>45</v>
      </c>
    </row>
    <row r="188" spans="15:19" x14ac:dyDescent="0.3">
      <c r="O188" t="s">
        <v>2</v>
      </c>
      <c r="P188" t="s">
        <v>37</v>
      </c>
      <c r="Q188" t="s">
        <v>15</v>
      </c>
      <c r="R188" s="4">
        <v>2863</v>
      </c>
      <c r="S188" s="5">
        <v>42</v>
      </c>
    </row>
    <row r="189" spans="15:19" x14ac:dyDescent="0.3">
      <c r="O189" t="s">
        <v>9</v>
      </c>
      <c r="P189" t="s">
        <v>37</v>
      </c>
      <c r="Q189" t="s">
        <v>26</v>
      </c>
      <c r="R189" s="4">
        <v>2856</v>
      </c>
      <c r="S189" s="5">
        <v>246</v>
      </c>
    </row>
    <row r="190" spans="15:19" x14ac:dyDescent="0.3">
      <c r="O190" t="s">
        <v>9</v>
      </c>
      <c r="P190" t="s">
        <v>37</v>
      </c>
      <c r="Q190" t="s">
        <v>23</v>
      </c>
      <c r="R190" s="4">
        <v>2737</v>
      </c>
      <c r="S190" s="5">
        <v>93</v>
      </c>
    </row>
    <row r="191" spans="15:19" x14ac:dyDescent="0.3">
      <c r="O191" t="s">
        <v>41</v>
      </c>
      <c r="P191" t="s">
        <v>37</v>
      </c>
      <c r="Q191" t="s">
        <v>26</v>
      </c>
      <c r="R191" s="4">
        <v>2324</v>
      </c>
      <c r="S191" s="5">
        <v>177</v>
      </c>
    </row>
    <row r="192" spans="15:19" x14ac:dyDescent="0.3">
      <c r="O192" t="s">
        <v>6</v>
      </c>
      <c r="P192" t="s">
        <v>37</v>
      </c>
      <c r="Q192" t="s">
        <v>16</v>
      </c>
      <c r="R192" s="4">
        <v>1904</v>
      </c>
      <c r="S192" s="5">
        <v>405</v>
      </c>
    </row>
    <row r="193" spans="15:19" x14ac:dyDescent="0.3">
      <c r="O193" t="s">
        <v>8</v>
      </c>
      <c r="P193" t="s">
        <v>37</v>
      </c>
      <c r="Q193" t="s">
        <v>22</v>
      </c>
      <c r="R193" s="4">
        <v>1890</v>
      </c>
      <c r="S193" s="5">
        <v>195</v>
      </c>
    </row>
    <row r="194" spans="15:19" x14ac:dyDescent="0.3">
      <c r="O194" t="s">
        <v>8</v>
      </c>
      <c r="P194" t="s">
        <v>37</v>
      </c>
      <c r="Q194" t="s">
        <v>19</v>
      </c>
      <c r="R194" s="4">
        <v>1771</v>
      </c>
      <c r="S194" s="5">
        <v>204</v>
      </c>
    </row>
    <row r="195" spans="15:19" x14ac:dyDescent="0.3">
      <c r="O195" t="s">
        <v>40</v>
      </c>
      <c r="P195" t="s">
        <v>37</v>
      </c>
      <c r="Q195" t="s">
        <v>30</v>
      </c>
      <c r="R195" s="4">
        <v>1624</v>
      </c>
      <c r="S195" s="5">
        <v>114</v>
      </c>
    </row>
    <row r="196" spans="15:19" x14ac:dyDescent="0.3">
      <c r="O196" t="s">
        <v>41</v>
      </c>
      <c r="P196" t="s">
        <v>37</v>
      </c>
      <c r="Q196" t="s">
        <v>30</v>
      </c>
      <c r="R196" s="4">
        <v>1526</v>
      </c>
      <c r="S196" s="5">
        <v>240</v>
      </c>
    </row>
    <row r="197" spans="15:19" x14ac:dyDescent="0.3">
      <c r="O197" t="s">
        <v>6</v>
      </c>
      <c r="P197" t="s">
        <v>37</v>
      </c>
      <c r="Q197" t="s">
        <v>18</v>
      </c>
      <c r="R197" s="4">
        <v>1505</v>
      </c>
      <c r="S197" s="5">
        <v>102</v>
      </c>
    </row>
    <row r="198" spans="15:19" x14ac:dyDescent="0.3">
      <c r="O198" t="s">
        <v>9</v>
      </c>
      <c r="P198" t="s">
        <v>37</v>
      </c>
      <c r="Q198" t="s">
        <v>29</v>
      </c>
      <c r="R198" s="4">
        <v>1085</v>
      </c>
      <c r="S198" s="5">
        <v>273</v>
      </c>
    </row>
    <row r="199" spans="15:19" x14ac:dyDescent="0.3">
      <c r="O199" t="s">
        <v>2</v>
      </c>
      <c r="P199" t="s">
        <v>37</v>
      </c>
      <c r="Q199" t="s">
        <v>14</v>
      </c>
      <c r="R199" s="4">
        <v>1057</v>
      </c>
      <c r="S199" s="5">
        <v>54</v>
      </c>
    </row>
    <row r="200" spans="15:19" x14ac:dyDescent="0.3">
      <c r="O200" t="s">
        <v>3</v>
      </c>
      <c r="P200" t="s">
        <v>37</v>
      </c>
      <c r="Q200" t="s">
        <v>4</v>
      </c>
      <c r="R200" s="4">
        <v>938</v>
      </c>
      <c r="S200" s="5">
        <v>366</v>
      </c>
    </row>
    <row r="201" spans="15:19" x14ac:dyDescent="0.3">
      <c r="O201" t="s">
        <v>41</v>
      </c>
      <c r="P201" t="s">
        <v>37</v>
      </c>
      <c r="Q201" t="s">
        <v>15</v>
      </c>
      <c r="R201" s="4">
        <v>714</v>
      </c>
      <c r="S201" s="5">
        <v>231</v>
      </c>
    </row>
    <row r="202" spans="15:19" x14ac:dyDescent="0.3">
      <c r="O202" t="s">
        <v>6</v>
      </c>
      <c r="P202" t="s">
        <v>37</v>
      </c>
      <c r="Q202" t="s">
        <v>30</v>
      </c>
      <c r="R202" s="4">
        <v>560</v>
      </c>
      <c r="S202" s="5">
        <v>81</v>
      </c>
    </row>
    <row r="203" spans="15:19" x14ac:dyDescent="0.3">
      <c r="O203" t="s">
        <v>5</v>
      </c>
      <c r="P203" t="s">
        <v>37</v>
      </c>
      <c r="Q203" t="s">
        <v>22</v>
      </c>
      <c r="R203" s="4">
        <v>518</v>
      </c>
      <c r="S203" s="5">
        <v>75</v>
      </c>
    </row>
    <row r="204" spans="15:19" x14ac:dyDescent="0.3">
      <c r="O204" t="s">
        <v>8</v>
      </c>
      <c r="P204" t="s">
        <v>37</v>
      </c>
      <c r="Q204" t="s">
        <v>21</v>
      </c>
      <c r="R204" s="4">
        <v>434</v>
      </c>
      <c r="S204" s="5">
        <v>87</v>
      </c>
    </row>
    <row r="205" spans="15:19" x14ac:dyDescent="0.3">
      <c r="O205" t="s">
        <v>9</v>
      </c>
      <c r="P205" t="s">
        <v>37</v>
      </c>
      <c r="Q205" t="s">
        <v>4</v>
      </c>
      <c r="R205" s="4">
        <v>259</v>
      </c>
      <c r="S205" s="5">
        <v>207</v>
      </c>
    </row>
    <row r="206" spans="15:19" x14ac:dyDescent="0.3">
      <c r="O206" t="s">
        <v>10</v>
      </c>
      <c r="P206" t="s">
        <v>37</v>
      </c>
      <c r="Q206" t="s">
        <v>21</v>
      </c>
      <c r="R206" s="4">
        <v>245</v>
      </c>
      <c r="S206" s="5">
        <v>288</v>
      </c>
    </row>
    <row r="207" spans="15:19" x14ac:dyDescent="0.3">
      <c r="O207" t="s">
        <v>2</v>
      </c>
      <c r="P207" t="s">
        <v>37</v>
      </c>
      <c r="Q207" t="s">
        <v>19</v>
      </c>
      <c r="R207" s="4">
        <v>238</v>
      </c>
      <c r="S207" s="5">
        <v>18</v>
      </c>
    </row>
    <row r="208" spans="15:19" x14ac:dyDescent="0.3">
      <c r="O208" t="s">
        <v>5</v>
      </c>
      <c r="P208" t="s">
        <v>37</v>
      </c>
      <c r="Q208" t="s">
        <v>31</v>
      </c>
      <c r="R208" s="4">
        <v>182</v>
      </c>
      <c r="S208" s="5">
        <v>48</v>
      </c>
    </row>
    <row r="209" spans="15:19" x14ac:dyDescent="0.3">
      <c r="O209" t="s">
        <v>8</v>
      </c>
      <c r="P209" t="s">
        <v>37</v>
      </c>
      <c r="Q209" t="s">
        <v>30</v>
      </c>
      <c r="R209" s="4">
        <v>42</v>
      </c>
      <c r="S209" s="5">
        <v>150</v>
      </c>
    </row>
    <row r="210" spans="15:19" x14ac:dyDescent="0.3">
      <c r="O210" t="s">
        <v>10</v>
      </c>
      <c r="P210" t="s">
        <v>39</v>
      </c>
      <c r="Q210" t="s">
        <v>33</v>
      </c>
      <c r="R210" s="4">
        <v>12950</v>
      </c>
      <c r="S210" s="5">
        <v>30</v>
      </c>
    </row>
    <row r="211" spans="15:19" x14ac:dyDescent="0.3">
      <c r="O211" t="s">
        <v>8</v>
      </c>
      <c r="P211" t="s">
        <v>39</v>
      </c>
      <c r="Q211" t="s">
        <v>18</v>
      </c>
      <c r="R211" s="4">
        <v>9660</v>
      </c>
      <c r="S211" s="5">
        <v>27</v>
      </c>
    </row>
    <row r="212" spans="15:19" x14ac:dyDescent="0.3">
      <c r="O212" t="s">
        <v>2</v>
      </c>
      <c r="P212" t="s">
        <v>39</v>
      </c>
      <c r="Q212" t="s">
        <v>20</v>
      </c>
      <c r="R212" s="4">
        <v>9443</v>
      </c>
      <c r="S212" s="5">
        <v>162</v>
      </c>
    </row>
    <row r="213" spans="15:19" x14ac:dyDescent="0.3">
      <c r="O213" t="s">
        <v>8</v>
      </c>
      <c r="P213" t="s">
        <v>39</v>
      </c>
      <c r="Q213" t="s">
        <v>31</v>
      </c>
      <c r="R213" s="4">
        <v>8890</v>
      </c>
      <c r="S213" s="5">
        <v>210</v>
      </c>
    </row>
    <row r="214" spans="15:19" x14ac:dyDescent="0.3">
      <c r="O214" t="s">
        <v>2</v>
      </c>
      <c r="P214" t="s">
        <v>39</v>
      </c>
      <c r="Q214" t="s">
        <v>27</v>
      </c>
      <c r="R214" s="4">
        <v>7812</v>
      </c>
      <c r="S214" s="5">
        <v>81</v>
      </c>
    </row>
    <row r="215" spans="15:19" x14ac:dyDescent="0.3">
      <c r="O215" t="s">
        <v>2</v>
      </c>
      <c r="P215" t="s">
        <v>39</v>
      </c>
      <c r="Q215" t="s">
        <v>21</v>
      </c>
      <c r="R215" s="4">
        <v>7651</v>
      </c>
      <c r="S215" s="5">
        <v>213</v>
      </c>
    </row>
    <row r="216" spans="15:19" x14ac:dyDescent="0.3">
      <c r="O216" t="s">
        <v>8</v>
      </c>
      <c r="P216" t="s">
        <v>39</v>
      </c>
      <c r="Q216" t="s">
        <v>30</v>
      </c>
      <c r="R216" s="4">
        <v>7021</v>
      </c>
      <c r="S216" s="5">
        <v>183</v>
      </c>
    </row>
    <row r="217" spans="15:19" x14ac:dyDescent="0.3">
      <c r="O217" t="s">
        <v>5</v>
      </c>
      <c r="P217" t="s">
        <v>39</v>
      </c>
      <c r="Q217" t="s">
        <v>22</v>
      </c>
      <c r="R217" s="4">
        <v>6909</v>
      </c>
      <c r="S217" s="5">
        <v>81</v>
      </c>
    </row>
    <row r="218" spans="15:19" x14ac:dyDescent="0.3">
      <c r="O218" t="s">
        <v>40</v>
      </c>
      <c r="P218" t="s">
        <v>39</v>
      </c>
      <c r="Q218" t="s">
        <v>27</v>
      </c>
      <c r="R218" s="4">
        <v>6370</v>
      </c>
      <c r="S218" s="5">
        <v>30</v>
      </c>
    </row>
    <row r="219" spans="15:19" x14ac:dyDescent="0.3">
      <c r="O219" t="s">
        <v>6</v>
      </c>
      <c r="P219" t="s">
        <v>39</v>
      </c>
      <c r="Q219" t="s">
        <v>17</v>
      </c>
      <c r="R219" s="4">
        <v>6048</v>
      </c>
      <c r="S219" s="5">
        <v>27</v>
      </c>
    </row>
    <row r="220" spans="15:19" x14ac:dyDescent="0.3">
      <c r="O220" t="s">
        <v>2</v>
      </c>
      <c r="P220" t="s">
        <v>39</v>
      </c>
      <c r="Q220" t="s">
        <v>28</v>
      </c>
      <c r="R220" s="4">
        <v>6027</v>
      </c>
      <c r="S220" s="5">
        <v>144</v>
      </c>
    </row>
    <row r="221" spans="15:19" x14ac:dyDescent="0.3">
      <c r="O221" t="s">
        <v>40</v>
      </c>
      <c r="P221" t="s">
        <v>39</v>
      </c>
      <c r="Q221" t="s">
        <v>22</v>
      </c>
      <c r="R221" s="4">
        <v>5817</v>
      </c>
      <c r="S221" s="5">
        <v>12</v>
      </c>
    </row>
    <row r="222" spans="15:19" x14ac:dyDescent="0.3">
      <c r="O222" t="s">
        <v>40</v>
      </c>
      <c r="P222" t="s">
        <v>39</v>
      </c>
      <c r="Q222" t="s">
        <v>15</v>
      </c>
      <c r="R222" s="4">
        <v>5775</v>
      </c>
      <c r="S222" s="5">
        <v>42</v>
      </c>
    </row>
    <row r="223" spans="15:19" x14ac:dyDescent="0.3">
      <c r="O223" t="s">
        <v>5</v>
      </c>
      <c r="P223" t="s">
        <v>39</v>
      </c>
      <c r="Q223" t="s">
        <v>26</v>
      </c>
      <c r="R223" s="4">
        <v>5236</v>
      </c>
      <c r="S223" s="5">
        <v>51</v>
      </c>
    </row>
    <row r="224" spans="15:19" x14ac:dyDescent="0.3">
      <c r="O224" t="s">
        <v>3</v>
      </c>
      <c r="P224" t="s">
        <v>39</v>
      </c>
      <c r="Q224" t="s">
        <v>26</v>
      </c>
      <c r="R224" s="4">
        <v>4956</v>
      </c>
      <c r="S224" s="5">
        <v>171</v>
      </c>
    </row>
    <row r="225" spans="15:19" x14ac:dyDescent="0.3">
      <c r="O225" t="s">
        <v>10</v>
      </c>
      <c r="P225" t="s">
        <v>39</v>
      </c>
      <c r="Q225" t="s">
        <v>21</v>
      </c>
      <c r="R225" s="4">
        <v>4858</v>
      </c>
      <c r="S225" s="5">
        <v>279</v>
      </c>
    </row>
    <row r="226" spans="15:19" x14ac:dyDescent="0.3">
      <c r="O226" t="s">
        <v>2</v>
      </c>
      <c r="P226" t="s">
        <v>39</v>
      </c>
      <c r="Q226" t="s">
        <v>15</v>
      </c>
      <c r="R226" s="4">
        <v>4802</v>
      </c>
      <c r="S226" s="5">
        <v>36</v>
      </c>
    </row>
    <row r="227" spans="15:19" x14ac:dyDescent="0.3">
      <c r="O227" t="s">
        <v>7</v>
      </c>
      <c r="P227" t="s">
        <v>39</v>
      </c>
      <c r="Q227" t="s">
        <v>17</v>
      </c>
      <c r="R227" s="4">
        <v>4438</v>
      </c>
      <c r="S227" s="5">
        <v>246</v>
      </c>
    </row>
    <row r="228" spans="15:19" x14ac:dyDescent="0.3">
      <c r="O228" t="s">
        <v>5</v>
      </c>
      <c r="P228" t="s">
        <v>39</v>
      </c>
      <c r="Q228" t="s">
        <v>24</v>
      </c>
      <c r="R228" s="4">
        <v>4018</v>
      </c>
      <c r="S228" s="5">
        <v>171</v>
      </c>
    </row>
    <row r="229" spans="15:19" x14ac:dyDescent="0.3">
      <c r="O229" t="s">
        <v>2</v>
      </c>
      <c r="P229" t="s">
        <v>39</v>
      </c>
      <c r="Q229" t="s">
        <v>33</v>
      </c>
      <c r="R229" s="4">
        <v>4018</v>
      </c>
      <c r="S229" s="5">
        <v>126</v>
      </c>
    </row>
    <row r="230" spans="15:19" x14ac:dyDescent="0.3">
      <c r="O230" t="s">
        <v>41</v>
      </c>
      <c r="P230" t="s">
        <v>39</v>
      </c>
      <c r="Q230" t="s">
        <v>14</v>
      </c>
      <c r="R230" s="4">
        <v>3976</v>
      </c>
      <c r="S230" s="5">
        <v>72</v>
      </c>
    </row>
    <row r="231" spans="15:19" x14ac:dyDescent="0.3">
      <c r="O231" t="s">
        <v>9</v>
      </c>
      <c r="P231" t="s">
        <v>39</v>
      </c>
      <c r="Q231" t="s">
        <v>24</v>
      </c>
      <c r="R231" s="4">
        <v>3920</v>
      </c>
      <c r="S231" s="5">
        <v>306</v>
      </c>
    </row>
    <row r="232" spans="15:19" x14ac:dyDescent="0.3">
      <c r="O232" t="s">
        <v>3</v>
      </c>
      <c r="P232" t="s">
        <v>39</v>
      </c>
      <c r="Q232" t="s">
        <v>29</v>
      </c>
      <c r="R232" s="4">
        <v>3640</v>
      </c>
      <c r="S232" s="5">
        <v>51</v>
      </c>
    </row>
    <row r="233" spans="15:19" x14ac:dyDescent="0.3">
      <c r="O233" t="s">
        <v>9</v>
      </c>
      <c r="P233" t="s">
        <v>39</v>
      </c>
      <c r="Q233" t="s">
        <v>25</v>
      </c>
      <c r="R233" s="4">
        <v>3192</v>
      </c>
      <c r="S233" s="5">
        <v>72</v>
      </c>
    </row>
    <row r="234" spans="15:19" x14ac:dyDescent="0.3">
      <c r="O234" t="s">
        <v>40</v>
      </c>
      <c r="P234" t="s">
        <v>39</v>
      </c>
      <c r="Q234" t="s">
        <v>28</v>
      </c>
      <c r="R234" s="4">
        <v>3101</v>
      </c>
      <c r="S234" s="5">
        <v>225</v>
      </c>
    </row>
    <row r="235" spans="15:19" x14ac:dyDescent="0.3">
      <c r="O235" t="s">
        <v>6</v>
      </c>
      <c r="P235" t="s">
        <v>39</v>
      </c>
      <c r="Q235" t="s">
        <v>29</v>
      </c>
      <c r="R235" s="4">
        <v>3052</v>
      </c>
      <c r="S235" s="5">
        <v>378</v>
      </c>
    </row>
    <row r="236" spans="15:19" x14ac:dyDescent="0.3">
      <c r="O236" t="s">
        <v>6</v>
      </c>
      <c r="P236" t="s">
        <v>39</v>
      </c>
      <c r="Q236" t="s">
        <v>24</v>
      </c>
      <c r="R236" s="4">
        <v>2989</v>
      </c>
      <c r="S236" s="5">
        <v>3</v>
      </c>
    </row>
    <row r="237" spans="15:19" x14ac:dyDescent="0.3">
      <c r="O237" t="s">
        <v>9</v>
      </c>
      <c r="P237" t="s">
        <v>39</v>
      </c>
      <c r="Q237" t="s">
        <v>18</v>
      </c>
      <c r="R237" s="4">
        <v>2639</v>
      </c>
      <c r="S237" s="5">
        <v>204</v>
      </c>
    </row>
    <row r="238" spans="15:19" x14ac:dyDescent="0.3">
      <c r="O238" t="s">
        <v>6</v>
      </c>
      <c r="P238" t="s">
        <v>39</v>
      </c>
      <c r="Q238" t="s">
        <v>25</v>
      </c>
      <c r="R238" s="4">
        <v>2100</v>
      </c>
      <c r="S238" s="5">
        <v>414</v>
      </c>
    </row>
    <row r="239" spans="15:19" x14ac:dyDescent="0.3">
      <c r="O239" t="s">
        <v>2</v>
      </c>
      <c r="P239" t="s">
        <v>39</v>
      </c>
      <c r="Q239" t="s">
        <v>16</v>
      </c>
      <c r="R239" s="4">
        <v>2016</v>
      </c>
      <c r="S239" s="5">
        <v>117</v>
      </c>
    </row>
    <row r="240" spans="15:19" x14ac:dyDescent="0.3">
      <c r="O240" t="s">
        <v>2</v>
      </c>
      <c r="P240" t="s">
        <v>39</v>
      </c>
      <c r="Q240" t="s">
        <v>25</v>
      </c>
      <c r="R240" s="4">
        <v>1785</v>
      </c>
      <c r="S240" s="5">
        <v>462</v>
      </c>
    </row>
    <row r="241" spans="15:19" x14ac:dyDescent="0.3">
      <c r="O241" t="s">
        <v>3</v>
      </c>
      <c r="P241" t="s">
        <v>39</v>
      </c>
      <c r="Q241" t="s">
        <v>28</v>
      </c>
      <c r="R241" s="4">
        <v>1652</v>
      </c>
      <c r="S241" s="5">
        <v>102</v>
      </c>
    </row>
    <row r="242" spans="15:19" x14ac:dyDescent="0.3">
      <c r="O242" t="s">
        <v>6</v>
      </c>
      <c r="P242" t="s">
        <v>39</v>
      </c>
      <c r="Q242" t="s">
        <v>30</v>
      </c>
      <c r="R242" s="4">
        <v>1638</v>
      </c>
      <c r="S242" s="5">
        <v>63</v>
      </c>
    </row>
    <row r="243" spans="15:19" x14ac:dyDescent="0.3">
      <c r="O243" t="s">
        <v>2</v>
      </c>
      <c r="P243" t="s">
        <v>39</v>
      </c>
      <c r="Q243" t="s">
        <v>22</v>
      </c>
      <c r="R243" s="4">
        <v>1568</v>
      </c>
      <c r="S243" s="5">
        <v>141</v>
      </c>
    </row>
    <row r="244" spans="15:19" x14ac:dyDescent="0.3">
      <c r="O244" t="s">
        <v>8</v>
      </c>
      <c r="P244" t="s">
        <v>39</v>
      </c>
      <c r="Q244" t="s">
        <v>26</v>
      </c>
      <c r="R244" s="4">
        <v>1561</v>
      </c>
      <c r="S244" s="5">
        <v>27</v>
      </c>
    </row>
    <row r="245" spans="15:19" x14ac:dyDescent="0.3">
      <c r="O245" t="s">
        <v>7</v>
      </c>
      <c r="P245" t="s">
        <v>39</v>
      </c>
      <c r="Q245" t="s">
        <v>27</v>
      </c>
      <c r="R245" s="4">
        <v>966</v>
      </c>
      <c r="S245" s="5">
        <v>198</v>
      </c>
    </row>
    <row r="246" spans="15:19" x14ac:dyDescent="0.3">
      <c r="O246" t="s">
        <v>2</v>
      </c>
      <c r="P246" t="s">
        <v>39</v>
      </c>
      <c r="Q246" t="s">
        <v>23</v>
      </c>
      <c r="R246" s="4">
        <v>630</v>
      </c>
      <c r="S246" s="5">
        <v>36</v>
      </c>
    </row>
    <row r="247" spans="15:19" x14ac:dyDescent="0.3">
      <c r="O247" t="s">
        <v>5</v>
      </c>
      <c r="P247" t="s">
        <v>39</v>
      </c>
      <c r="Q247" t="s">
        <v>18</v>
      </c>
      <c r="R247" s="4">
        <v>385</v>
      </c>
      <c r="S247" s="5">
        <v>249</v>
      </c>
    </row>
    <row r="248" spans="15:19" x14ac:dyDescent="0.3">
      <c r="O248" t="s">
        <v>3</v>
      </c>
      <c r="P248" t="s">
        <v>39</v>
      </c>
      <c r="Q248" t="s">
        <v>16</v>
      </c>
      <c r="R248" s="4">
        <v>21</v>
      </c>
      <c r="S248" s="5">
        <v>168</v>
      </c>
    </row>
    <row r="249" spans="15:19" x14ac:dyDescent="0.3">
      <c r="O249" t="s">
        <v>40</v>
      </c>
      <c r="P249" t="s">
        <v>39</v>
      </c>
      <c r="Q249" t="s">
        <v>29</v>
      </c>
      <c r="R249" s="4">
        <v>0</v>
      </c>
      <c r="S249" s="5">
        <v>135</v>
      </c>
    </row>
    <row r="250" spans="15:19" x14ac:dyDescent="0.3">
      <c r="O250" t="s">
        <v>5</v>
      </c>
      <c r="P250" t="s">
        <v>35</v>
      </c>
      <c r="Q250" t="s">
        <v>15</v>
      </c>
      <c r="R250" s="4">
        <v>13391</v>
      </c>
      <c r="S250" s="5">
        <v>201</v>
      </c>
    </row>
    <row r="251" spans="15:19" x14ac:dyDescent="0.3">
      <c r="O251" t="s">
        <v>40</v>
      </c>
      <c r="P251" t="s">
        <v>35</v>
      </c>
      <c r="Q251" t="s">
        <v>32</v>
      </c>
      <c r="R251" s="4">
        <v>12348</v>
      </c>
      <c r="S251" s="5">
        <v>234</v>
      </c>
    </row>
    <row r="252" spans="15:19" x14ac:dyDescent="0.3">
      <c r="O252" t="s">
        <v>40</v>
      </c>
      <c r="P252" t="s">
        <v>35</v>
      </c>
      <c r="Q252" t="s">
        <v>33</v>
      </c>
      <c r="R252" s="4">
        <v>8869</v>
      </c>
      <c r="S252" s="5">
        <v>432</v>
      </c>
    </row>
    <row r="253" spans="15:19" x14ac:dyDescent="0.3">
      <c r="O253" t="s">
        <v>9</v>
      </c>
      <c r="P253" t="s">
        <v>35</v>
      </c>
      <c r="Q253" t="s">
        <v>15</v>
      </c>
      <c r="R253" s="4">
        <v>7833</v>
      </c>
      <c r="S253" s="5">
        <v>243</v>
      </c>
    </row>
    <row r="254" spans="15:19" x14ac:dyDescent="0.3">
      <c r="O254" t="s">
        <v>41</v>
      </c>
      <c r="P254" t="s">
        <v>35</v>
      </c>
      <c r="Q254" t="s">
        <v>28</v>
      </c>
      <c r="R254" s="4">
        <v>7455</v>
      </c>
      <c r="S254" s="5">
        <v>216</v>
      </c>
    </row>
    <row r="255" spans="15:19" x14ac:dyDescent="0.3">
      <c r="O255" t="s">
        <v>40</v>
      </c>
      <c r="P255" t="s">
        <v>35</v>
      </c>
      <c r="Q255" t="s">
        <v>22</v>
      </c>
      <c r="R255" s="4">
        <v>6853</v>
      </c>
      <c r="S255" s="5">
        <v>372</v>
      </c>
    </row>
    <row r="256" spans="15:19" x14ac:dyDescent="0.3">
      <c r="O256" t="s">
        <v>7</v>
      </c>
      <c r="P256" t="s">
        <v>35</v>
      </c>
      <c r="Q256" t="s">
        <v>30</v>
      </c>
      <c r="R256" s="4">
        <v>6755</v>
      </c>
      <c r="S256" s="5">
        <v>252</v>
      </c>
    </row>
    <row r="257" spans="15:19" x14ac:dyDescent="0.3">
      <c r="O257" t="s">
        <v>8</v>
      </c>
      <c r="P257" t="s">
        <v>35</v>
      </c>
      <c r="Q257" t="s">
        <v>32</v>
      </c>
      <c r="R257" s="4">
        <v>6706</v>
      </c>
      <c r="S257" s="5">
        <v>459</v>
      </c>
    </row>
    <row r="258" spans="15:19" x14ac:dyDescent="0.3">
      <c r="O258" t="s">
        <v>3</v>
      </c>
      <c r="P258" t="s">
        <v>35</v>
      </c>
      <c r="Q258" t="s">
        <v>15</v>
      </c>
      <c r="R258" s="4">
        <v>6657</v>
      </c>
      <c r="S258" s="5">
        <v>276</v>
      </c>
    </row>
    <row r="259" spans="15:19" x14ac:dyDescent="0.3">
      <c r="O259" t="s">
        <v>7</v>
      </c>
      <c r="P259" t="s">
        <v>35</v>
      </c>
      <c r="Q259" t="s">
        <v>28</v>
      </c>
      <c r="R259" s="4">
        <v>5194</v>
      </c>
      <c r="S259" s="5">
        <v>288</v>
      </c>
    </row>
    <row r="260" spans="15:19" x14ac:dyDescent="0.3">
      <c r="O260" t="s">
        <v>8</v>
      </c>
      <c r="P260" t="s">
        <v>35</v>
      </c>
      <c r="Q260" t="s">
        <v>22</v>
      </c>
      <c r="R260" s="4">
        <v>5012</v>
      </c>
      <c r="S260" s="5">
        <v>210</v>
      </c>
    </row>
    <row r="261" spans="15:19" x14ac:dyDescent="0.3">
      <c r="O261" t="s">
        <v>6</v>
      </c>
      <c r="P261" t="s">
        <v>35</v>
      </c>
      <c r="Q261" t="s">
        <v>30</v>
      </c>
      <c r="R261" s="4">
        <v>4781</v>
      </c>
      <c r="S261" s="5">
        <v>123</v>
      </c>
    </row>
    <row r="262" spans="15:19" x14ac:dyDescent="0.3">
      <c r="O262" t="s">
        <v>41</v>
      </c>
      <c r="P262" t="s">
        <v>35</v>
      </c>
      <c r="Q262" t="s">
        <v>13</v>
      </c>
      <c r="R262" s="4">
        <v>4760</v>
      </c>
      <c r="S262" s="5">
        <v>69</v>
      </c>
    </row>
    <row r="263" spans="15:19" x14ac:dyDescent="0.3">
      <c r="O263" t="s">
        <v>8</v>
      </c>
      <c r="P263" t="s">
        <v>35</v>
      </c>
      <c r="Q263" t="s">
        <v>27</v>
      </c>
      <c r="R263" s="4">
        <v>4753</v>
      </c>
      <c r="S263" s="5">
        <v>300</v>
      </c>
    </row>
    <row r="264" spans="15:19" x14ac:dyDescent="0.3">
      <c r="O264" t="s">
        <v>5</v>
      </c>
      <c r="P264" t="s">
        <v>35</v>
      </c>
      <c r="Q264" t="s">
        <v>31</v>
      </c>
      <c r="R264" s="4">
        <v>4753</v>
      </c>
      <c r="S264" s="5">
        <v>246</v>
      </c>
    </row>
    <row r="265" spans="15:19" x14ac:dyDescent="0.3">
      <c r="O265" t="s">
        <v>40</v>
      </c>
      <c r="P265" t="s">
        <v>35</v>
      </c>
      <c r="Q265" t="s">
        <v>16</v>
      </c>
      <c r="R265" s="4">
        <v>4725</v>
      </c>
      <c r="S265" s="5">
        <v>174</v>
      </c>
    </row>
    <row r="266" spans="15:19" x14ac:dyDescent="0.3">
      <c r="O266" t="s">
        <v>7</v>
      </c>
      <c r="P266" t="s">
        <v>35</v>
      </c>
      <c r="Q266" t="s">
        <v>14</v>
      </c>
      <c r="R266" s="4">
        <v>4606</v>
      </c>
      <c r="S266" s="5">
        <v>63</v>
      </c>
    </row>
    <row r="267" spans="15:19" x14ac:dyDescent="0.3">
      <c r="O267" t="s">
        <v>7</v>
      </c>
      <c r="P267" t="s">
        <v>35</v>
      </c>
      <c r="Q267" t="s">
        <v>19</v>
      </c>
      <c r="R267" s="4">
        <v>4585</v>
      </c>
      <c r="S267" s="5">
        <v>240</v>
      </c>
    </row>
    <row r="268" spans="15:19" x14ac:dyDescent="0.3">
      <c r="O268" t="s">
        <v>5</v>
      </c>
      <c r="P268" t="s">
        <v>35</v>
      </c>
      <c r="Q268" t="s">
        <v>29</v>
      </c>
      <c r="R268" s="4">
        <v>4480</v>
      </c>
      <c r="S268" s="5">
        <v>357</v>
      </c>
    </row>
    <row r="269" spans="15:19" x14ac:dyDescent="0.3">
      <c r="O269" t="s">
        <v>6</v>
      </c>
      <c r="P269" t="s">
        <v>35</v>
      </c>
      <c r="Q269" t="s">
        <v>27</v>
      </c>
      <c r="R269" s="4">
        <v>3864</v>
      </c>
      <c r="S269" s="5">
        <v>177</v>
      </c>
    </row>
    <row r="270" spans="15:19" x14ac:dyDescent="0.3">
      <c r="O270" t="s">
        <v>10</v>
      </c>
      <c r="P270" t="s">
        <v>35</v>
      </c>
      <c r="Q270" t="s">
        <v>18</v>
      </c>
      <c r="R270" s="4">
        <v>3808</v>
      </c>
      <c r="S270" s="5">
        <v>279</v>
      </c>
    </row>
    <row r="271" spans="15:19" x14ac:dyDescent="0.3">
      <c r="O271" t="s">
        <v>8</v>
      </c>
      <c r="P271" t="s">
        <v>35</v>
      </c>
      <c r="Q271" t="s">
        <v>30</v>
      </c>
      <c r="R271" s="4">
        <v>3598</v>
      </c>
      <c r="S271" s="5">
        <v>81</v>
      </c>
    </row>
    <row r="272" spans="15:19" x14ac:dyDescent="0.3">
      <c r="O272" t="s">
        <v>10</v>
      </c>
      <c r="P272" t="s">
        <v>35</v>
      </c>
      <c r="Q272" t="s">
        <v>14</v>
      </c>
      <c r="R272" s="4">
        <v>3472</v>
      </c>
      <c r="S272" s="5">
        <v>96</v>
      </c>
    </row>
    <row r="273" spans="15:19" x14ac:dyDescent="0.3">
      <c r="O273" t="s">
        <v>7</v>
      </c>
      <c r="P273" t="s">
        <v>35</v>
      </c>
      <c r="Q273" t="s">
        <v>24</v>
      </c>
      <c r="R273" s="4">
        <v>2793</v>
      </c>
      <c r="S273" s="5">
        <v>114</v>
      </c>
    </row>
    <row r="274" spans="15:19" x14ac:dyDescent="0.3">
      <c r="O274" t="s">
        <v>5</v>
      </c>
      <c r="P274" t="s">
        <v>35</v>
      </c>
      <c r="Q274" t="s">
        <v>4</v>
      </c>
      <c r="R274" s="4">
        <v>2744</v>
      </c>
      <c r="S274" s="5">
        <v>9</v>
      </c>
    </row>
    <row r="275" spans="15:19" x14ac:dyDescent="0.3">
      <c r="O275" t="s">
        <v>8</v>
      </c>
      <c r="P275" t="s">
        <v>35</v>
      </c>
      <c r="Q275" t="s">
        <v>20</v>
      </c>
      <c r="R275" s="4">
        <v>2702</v>
      </c>
      <c r="S275" s="5">
        <v>363</v>
      </c>
    </row>
    <row r="276" spans="15:19" x14ac:dyDescent="0.3">
      <c r="O276" t="s">
        <v>10</v>
      </c>
      <c r="P276" t="s">
        <v>35</v>
      </c>
      <c r="Q276" t="s">
        <v>15</v>
      </c>
      <c r="R276" s="4">
        <v>2562</v>
      </c>
      <c r="S276" s="5">
        <v>6</v>
      </c>
    </row>
    <row r="277" spans="15:19" x14ac:dyDescent="0.3">
      <c r="O277" t="s">
        <v>7</v>
      </c>
      <c r="P277" t="s">
        <v>35</v>
      </c>
      <c r="Q277" t="s">
        <v>27</v>
      </c>
      <c r="R277" s="4">
        <v>2478</v>
      </c>
      <c r="S277" s="5">
        <v>21</v>
      </c>
    </row>
    <row r="278" spans="15:19" x14ac:dyDescent="0.3">
      <c r="O278" t="s">
        <v>3</v>
      </c>
      <c r="P278" t="s">
        <v>35</v>
      </c>
      <c r="Q278" t="s">
        <v>25</v>
      </c>
      <c r="R278" s="4">
        <v>2464</v>
      </c>
      <c r="S278" s="5">
        <v>234</v>
      </c>
    </row>
    <row r="279" spans="15:19" x14ac:dyDescent="0.3">
      <c r="O279" t="s">
        <v>9</v>
      </c>
      <c r="P279" t="s">
        <v>35</v>
      </c>
      <c r="Q279" t="s">
        <v>27</v>
      </c>
      <c r="R279" s="4">
        <v>2429</v>
      </c>
      <c r="S279" s="5">
        <v>144</v>
      </c>
    </row>
    <row r="280" spans="15:19" x14ac:dyDescent="0.3">
      <c r="O280" t="s">
        <v>3</v>
      </c>
      <c r="P280" t="s">
        <v>35</v>
      </c>
      <c r="Q280" t="s">
        <v>14</v>
      </c>
      <c r="R280" s="4">
        <v>2415</v>
      </c>
      <c r="S280" s="5">
        <v>255</v>
      </c>
    </row>
    <row r="281" spans="15:19" x14ac:dyDescent="0.3">
      <c r="O281" t="s">
        <v>5</v>
      </c>
      <c r="P281" t="s">
        <v>35</v>
      </c>
      <c r="Q281" t="s">
        <v>18</v>
      </c>
      <c r="R281" s="4">
        <v>2415</v>
      </c>
      <c r="S281" s="5">
        <v>15</v>
      </c>
    </row>
    <row r="282" spans="15:19" x14ac:dyDescent="0.3">
      <c r="O282" t="s">
        <v>40</v>
      </c>
      <c r="P282" t="s">
        <v>35</v>
      </c>
      <c r="Q282" t="s">
        <v>30</v>
      </c>
      <c r="R282" s="4">
        <v>2275</v>
      </c>
      <c r="S282" s="5">
        <v>447</v>
      </c>
    </row>
    <row r="283" spans="15:19" x14ac:dyDescent="0.3">
      <c r="O283" t="s">
        <v>7</v>
      </c>
      <c r="P283" t="s">
        <v>35</v>
      </c>
      <c r="Q283" t="s">
        <v>16</v>
      </c>
      <c r="R283" s="4">
        <v>2135</v>
      </c>
      <c r="S283" s="5">
        <v>27</v>
      </c>
    </row>
    <row r="284" spans="15:19" x14ac:dyDescent="0.3">
      <c r="O284" t="s">
        <v>3</v>
      </c>
      <c r="P284" t="s">
        <v>35</v>
      </c>
      <c r="Q284" t="s">
        <v>29</v>
      </c>
      <c r="R284" s="4">
        <v>2114</v>
      </c>
      <c r="S284" s="5">
        <v>66</v>
      </c>
    </row>
    <row r="285" spans="15:19" x14ac:dyDescent="0.3">
      <c r="O285" t="s">
        <v>41</v>
      </c>
      <c r="P285" t="s">
        <v>35</v>
      </c>
      <c r="Q285" t="s">
        <v>15</v>
      </c>
      <c r="R285" s="4">
        <v>2114</v>
      </c>
      <c r="S285" s="5">
        <v>186</v>
      </c>
    </row>
    <row r="286" spans="15:19" x14ac:dyDescent="0.3">
      <c r="O286" t="s">
        <v>8</v>
      </c>
      <c r="P286" t="s">
        <v>35</v>
      </c>
      <c r="Q286" t="s">
        <v>29</v>
      </c>
      <c r="R286" s="4">
        <v>2023</v>
      </c>
      <c r="S286" s="5">
        <v>168</v>
      </c>
    </row>
    <row r="287" spans="15:19" x14ac:dyDescent="0.3">
      <c r="O287" t="s">
        <v>3</v>
      </c>
      <c r="P287" t="s">
        <v>35</v>
      </c>
      <c r="Q287" t="s">
        <v>23</v>
      </c>
      <c r="R287" s="4">
        <v>2023</v>
      </c>
      <c r="S287" s="5">
        <v>78</v>
      </c>
    </row>
    <row r="288" spans="15:19" x14ac:dyDescent="0.3">
      <c r="O288" t="s">
        <v>10</v>
      </c>
      <c r="P288" t="s">
        <v>35</v>
      </c>
      <c r="Q288" t="s">
        <v>20</v>
      </c>
      <c r="R288" s="4">
        <v>1974</v>
      </c>
      <c r="S288" s="5">
        <v>195</v>
      </c>
    </row>
    <row r="289" spans="15:19" x14ac:dyDescent="0.3">
      <c r="O289" t="s">
        <v>40</v>
      </c>
      <c r="P289" t="s">
        <v>35</v>
      </c>
      <c r="Q289" t="s">
        <v>24</v>
      </c>
      <c r="R289" s="4">
        <v>1638</v>
      </c>
      <c r="S289" s="5">
        <v>48</v>
      </c>
    </row>
    <row r="290" spans="15:19" x14ac:dyDescent="0.3">
      <c r="O290" t="s">
        <v>40</v>
      </c>
      <c r="P290" t="s">
        <v>35</v>
      </c>
      <c r="Q290" t="s">
        <v>29</v>
      </c>
      <c r="R290" s="4">
        <v>1617</v>
      </c>
      <c r="S290" s="5">
        <v>126</v>
      </c>
    </row>
    <row r="291" spans="15:19" x14ac:dyDescent="0.3">
      <c r="O291" t="s">
        <v>2</v>
      </c>
      <c r="P291" t="s">
        <v>35</v>
      </c>
      <c r="Q291" t="s">
        <v>17</v>
      </c>
      <c r="R291" s="4">
        <v>1589</v>
      </c>
      <c r="S291" s="5">
        <v>303</v>
      </c>
    </row>
    <row r="292" spans="15:19" x14ac:dyDescent="0.3">
      <c r="O292" t="s">
        <v>6</v>
      </c>
      <c r="P292" t="s">
        <v>35</v>
      </c>
      <c r="Q292" t="s">
        <v>4</v>
      </c>
      <c r="R292" s="4">
        <v>1302</v>
      </c>
      <c r="S292" s="5">
        <v>402</v>
      </c>
    </row>
    <row r="293" spans="15:19" x14ac:dyDescent="0.3">
      <c r="O293" t="s">
        <v>6</v>
      </c>
      <c r="P293" t="s">
        <v>35</v>
      </c>
      <c r="Q293" t="s">
        <v>20</v>
      </c>
      <c r="R293" s="4">
        <v>1071</v>
      </c>
      <c r="S293" s="5">
        <v>270</v>
      </c>
    </row>
    <row r="294" spans="15:19" x14ac:dyDescent="0.3">
      <c r="O294" t="s">
        <v>9</v>
      </c>
      <c r="P294" t="s">
        <v>35</v>
      </c>
      <c r="Q294" t="s">
        <v>4</v>
      </c>
      <c r="R294" s="4">
        <v>959</v>
      </c>
      <c r="S294" s="5">
        <v>147</v>
      </c>
    </row>
    <row r="295" spans="15:19" x14ac:dyDescent="0.3">
      <c r="O295" t="s">
        <v>41</v>
      </c>
      <c r="P295" t="s">
        <v>35</v>
      </c>
      <c r="Q295" t="s">
        <v>27</v>
      </c>
      <c r="R295" s="4">
        <v>847</v>
      </c>
      <c r="S295" s="5">
        <v>129</v>
      </c>
    </row>
    <row r="296" spans="15:19" x14ac:dyDescent="0.3">
      <c r="O296" t="s">
        <v>3</v>
      </c>
      <c r="P296" t="s">
        <v>35</v>
      </c>
      <c r="Q296" t="s">
        <v>33</v>
      </c>
      <c r="R296" s="4">
        <v>819</v>
      </c>
      <c r="S296" s="5">
        <v>306</v>
      </c>
    </row>
    <row r="297" spans="15:19" x14ac:dyDescent="0.3">
      <c r="O297" t="s">
        <v>41</v>
      </c>
      <c r="P297" t="s">
        <v>35</v>
      </c>
      <c r="Q297" t="s">
        <v>19</v>
      </c>
      <c r="R297" s="4">
        <v>609</v>
      </c>
      <c r="S297" s="5">
        <v>99</v>
      </c>
    </row>
    <row r="298" spans="15:19" x14ac:dyDescent="0.3">
      <c r="O298" t="s">
        <v>10</v>
      </c>
      <c r="P298" t="s">
        <v>35</v>
      </c>
      <c r="Q298" t="s">
        <v>21</v>
      </c>
      <c r="R298" s="4">
        <v>567</v>
      </c>
      <c r="S298" s="5">
        <v>228</v>
      </c>
    </row>
    <row r="299" spans="15:19" x14ac:dyDescent="0.3">
      <c r="O299" t="s">
        <v>2</v>
      </c>
      <c r="P299" t="s">
        <v>35</v>
      </c>
      <c r="Q299" t="s">
        <v>19</v>
      </c>
      <c r="R299" s="4">
        <v>553</v>
      </c>
      <c r="S299" s="5">
        <v>15</v>
      </c>
    </row>
    <row r="300" spans="15:19" x14ac:dyDescent="0.3">
      <c r="O300" t="s">
        <v>5</v>
      </c>
      <c r="P300" t="s">
        <v>35</v>
      </c>
      <c r="Q300" t="s">
        <v>22</v>
      </c>
      <c r="R300" s="4">
        <v>490</v>
      </c>
      <c r="S300" s="5">
        <v>84</v>
      </c>
    </row>
    <row r="301" spans="15:19" x14ac:dyDescent="0.3">
      <c r="O301" t="s">
        <v>8</v>
      </c>
      <c r="P301" t="s">
        <v>35</v>
      </c>
      <c r="Q301" t="s">
        <v>33</v>
      </c>
      <c r="R301" s="4">
        <v>357</v>
      </c>
      <c r="S301" s="5">
        <v>126</v>
      </c>
    </row>
    <row r="302" spans="15:19" x14ac:dyDescent="0.3">
      <c r="O302" t="s">
        <v>9</v>
      </c>
      <c r="P302" t="s">
        <v>35</v>
      </c>
      <c r="Q302" t="s">
        <v>26</v>
      </c>
      <c r="R302" s="4">
        <v>98</v>
      </c>
      <c r="S302" s="5">
        <v>159</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668E5-481A-4B8B-A766-C28C53433B9C}">
  <dimension ref="C4:N17"/>
  <sheetViews>
    <sheetView workbookViewId="0">
      <selection activeCell="K15" sqref="K15"/>
    </sheetView>
  </sheetViews>
  <sheetFormatPr defaultRowHeight="14.4" x14ac:dyDescent="0.3"/>
  <cols>
    <col min="3" max="3" width="15.5546875" bestFit="1" customWidth="1"/>
    <col min="4" max="4" width="14.44140625" bestFit="1" customWidth="1"/>
    <col min="5" max="5" width="19.44140625" bestFit="1" customWidth="1"/>
    <col min="7" max="7" width="15.5546875" bestFit="1" customWidth="1"/>
    <col min="8" max="8" width="14.44140625" bestFit="1" customWidth="1"/>
    <col min="12" max="12" width="10.88671875" customWidth="1"/>
  </cols>
  <sheetData>
    <row r="4" spans="3:14" x14ac:dyDescent="0.3">
      <c r="C4" s="35" t="s">
        <v>63</v>
      </c>
      <c r="D4" t="s">
        <v>65</v>
      </c>
      <c r="G4" s="35" t="s">
        <v>63</v>
      </c>
      <c r="H4" t="s">
        <v>65</v>
      </c>
      <c r="L4" t="s">
        <v>62</v>
      </c>
      <c r="M4" t="s">
        <v>11</v>
      </c>
      <c r="N4" t="s">
        <v>1</v>
      </c>
    </row>
    <row r="5" spans="3:14" x14ac:dyDescent="0.3">
      <c r="C5" s="36" t="s">
        <v>38</v>
      </c>
      <c r="G5" s="36" t="s">
        <v>38</v>
      </c>
      <c r="L5" s="13" t="s">
        <v>38</v>
      </c>
      <c r="M5" s="12" t="str">
        <f>LOOKUP(L5,Data8[Geography],Data8[Sales Person])</f>
        <v>Barr Faughny</v>
      </c>
      <c r="N5" s="19"/>
    </row>
    <row r="6" spans="3:14" x14ac:dyDescent="0.3">
      <c r="C6" s="39" t="s">
        <v>5</v>
      </c>
      <c r="D6">
        <v>25221</v>
      </c>
      <c r="G6" s="39" t="s">
        <v>41</v>
      </c>
      <c r="H6">
        <v>6069</v>
      </c>
      <c r="L6" s="15" t="s">
        <v>36</v>
      </c>
      <c r="M6" s="12"/>
      <c r="N6" s="19"/>
    </row>
    <row r="7" spans="3:14" x14ac:dyDescent="0.3">
      <c r="C7" s="36" t="s">
        <v>36</v>
      </c>
      <c r="G7" s="36" t="s">
        <v>36</v>
      </c>
      <c r="L7" s="15" t="s">
        <v>34</v>
      </c>
      <c r="M7" s="12"/>
      <c r="N7" s="19"/>
    </row>
    <row r="8" spans="3:14" x14ac:dyDescent="0.3">
      <c r="C8" s="39" t="s">
        <v>5</v>
      </c>
      <c r="D8">
        <v>39620</v>
      </c>
      <c r="G8" s="39" t="s">
        <v>8</v>
      </c>
      <c r="H8">
        <v>5019</v>
      </c>
      <c r="L8" s="13" t="s">
        <v>37</v>
      </c>
      <c r="M8" s="14"/>
      <c r="N8" s="21"/>
    </row>
    <row r="9" spans="3:14" x14ac:dyDescent="0.3">
      <c r="C9" s="36" t="s">
        <v>34</v>
      </c>
      <c r="G9" s="36" t="s">
        <v>34</v>
      </c>
      <c r="L9" s="13" t="s">
        <v>39</v>
      </c>
      <c r="M9" s="14"/>
      <c r="N9" s="21"/>
    </row>
    <row r="10" spans="3:14" x14ac:dyDescent="0.3">
      <c r="C10" s="39" t="s">
        <v>5</v>
      </c>
      <c r="D10">
        <v>41559</v>
      </c>
      <c r="G10" s="39" t="s">
        <v>8</v>
      </c>
      <c r="H10">
        <v>5516</v>
      </c>
      <c r="L10" s="15" t="s">
        <v>35</v>
      </c>
      <c r="M10" s="12"/>
      <c r="N10" s="19"/>
    </row>
    <row r="11" spans="3:14" x14ac:dyDescent="0.3">
      <c r="C11" s="36" t="s">
        <v>37</v>
      </c>
      <c r="G11" s="36" t="s">
        <v>37</v>
      </c>
    </row>
    <row r="12" spans="3:14" x14ac:dyDescent="0.3">
      <c r="C12" s="39" t="s">
        <v>7</v>
      </c>
      <c r="D12">
        <v>43568</v>
      </c>
      <c r="G12" s="39" t="s">
        <v>10</v>
      </c>
      <c r="H12">
        <v>7987</v>
      </c>
    </row>
    <row r="13" spans="3:14" x14ac:dyDescent="0.3">
      <c r="C13" s="36" t="s">
        <v>39</v>
      </c>
      <c r="G13" s="36" t="s">
        <v>39</v>
      </c>
    </row>
    <row r="14" spans="3:14" x14ac:dyDescent="0.3">
      <c r="C14" s="39" t="s">
        <v>2</v>
      </c>
      <c r="D14">
        <v>45752</v>
      </c>
      <c r="G14" s="39" t="s">
        <v>41</v>
      </c>
      <c r="H14">
        <v>3976</v>
      </c>
    </row>
    <row r="15" spans="3:14" x14ac:dyDescent="0.3">
      <c r="C15" s="36" t="s">
        <v>35</v>
      </c>
      <c r="G15" s="36" t="s">
        <v>35</v>
      </c>
      <c r="K15" t="e">
        <f ca="1">O16()</f>
        <v>#REF!</v>
      </c>
    </row>
    <row r="16" spans="3:14" x14ac:dyDescent="0.3">
      <c r="C16" s="39" t="s">
        <v>40</v>
      </c>
      <c r="D16">
        <v>38325</v>
      </c>
      <c r="G16" s="39" t="s">
        <v>2</v>
      </c>
      <c r="H16">
        <v>2142</v>
      </c>
    </row>
    <row r="17" spans="3:8" x14ac:dyDescent="0.3">
      <c r="C17" s="36" t="s">
        <v>64</v>
      </c>
      <c r="D17">
        <v>234045</v>
      </c>
      <c r="G17" s="36" t="s">
        <v>64</v>
      </c>
      <c r="H17">
        <v>30709</v>
      </c>
    </row>
  </sheetData>
  <autoFilter ref="L4:N10" xr:uid="{E1B668E5-481A-4B8B-A766-C28C53433B9C}">
    <sortState xmlns:xlrd2="http://schemas.microsoft.com/office/spreadsheetml/2017/richdata2" ref="L5:N10">
      <sortCondition ref="L4:L304"/>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5F307-4F54-43B8-A562-3E7163C83BED}">
  <dimension ref="B3:C26"/>
  <sheetViews>
    <sheetView workbookViewId="0">
      <selection activeCell="C3" sqref="C3"/>
    </sheetView>
  </sheetViews>
  <sheetFormatPr defaultRowHeight="14.4" x14ac:dyDescent="0.3"/>
  <cols>
    <col min="2" max="2" width="20.21875" bestFit="1" customWidth="1"/>
    <col min="3" max="5" width="9.109375" bestFit="1" customWidth="1"/>
  </cols>
  <sheetData>
    <row r="3" spans="2:3" x14ac:dyDescent="0.3">
      <c r="B3" s="35" t="s">
        <v>63</v>
      </c>
      <c r="C3" t="s">
        <v>71</v>
      </c>
    </row>
    <row r="4" spans="2:3" x14ac:dyDescent="0.3">
      <c r="B4" s="36" t="s">
        <v>30</v>
      </c>
      <c r="C4" s="38">
        <v>33716.6</v>
      </c>
    </row>
    <row r="5" spans="2:3" x14ac:dyDescent="0.3">
      <c r="B5" s="36" t="s">
        <v>19</v>
      </c>
      <c r="C5" s="38">
        <v>21858.800000000003</v>
      </c>
    </row>
    <row r="6" spans="2:3" x14ac:dyDescent="0.3">
      <c r="B6" s="36" t="s">
        <v>22</v>
      </c>
      <c r="C6" s="38">
        <v>46234.960000000006</v>
      </c>
    </row>
    <row r="7" spans="2:3" x14ac:dyDescent="0.3">
      <c r="B7" s="36" t="s">
        <v>4</v>
      </c>
      <c r="C7" s="38">
        <v>18251.18</v>
      </c>
    </row>
    <row r="8" spans="2:3" x14ac:dyDescent="0.3">
      <c r="B8" s="36" t="s">
        <v>26</v>
      </c>
      <c r="C8" s="38">
        <v>49345.66</v>
      </c>
    </row>
    <row r="9" spans="2:3" x14ac:dyDescent="0.3">
      <c r="B9" s="36" t="s">
        <v>28</v>
      </c>
      <c r="C9" s="38">
        <v>39084.340000000004</v>
      </c>
    </row>
    <row r="10" spans="2:3" x14ac:dyDescent="0.3">
      <c r="B10" s="36" t="s">
        <v>32</v>
      </c>
      <c r="C10" s="38">
        <v>48082.619999999995</v>
      </c>
    </row>
    <row r="11" spans="2:3" x14ac:dyDescent="0.3">
      <c r="B11" s="36" t="s">
        <v>18</v>
      </c>
      <c r="C11" s="38">
        <v>33964.240000000005</v>
      </c>
    </row>
    <row r="12" spans="2:3" x14ac:dyDescent="0.3">
      <c r="B12" s="36" t="s">
        <v>17</v>
      </c>
      <c r="C12" s="38">
        <v>39525.22</v>
      </c>
    </row>
    <row r="13" spans="2:3" x14ac:dyDescent="0.3">
      <c r="B13" s="36" t="s">
        <v>23</v>
      </c>
      <c r="C13" s="38">
        <v>37835.440000000002</v>
      </c>
    </row>
    <row r="14" spans="2:3" x14ac:dyDescent="0.3">
      <c r="B14" s="36" t="s">
        <v>29</v>
      </c>
      <c r="C14" s="38">
        <v>36700.840000000004</v>
      </c>
    </row>
    <row r="15" spans="2:3" x14ac:dyDescent="0.3">
      <c r="B15" s="36" t="s">
        <v>13</v>
      </c>
      <c r="C15" s="38">
        <v>20015.309999999998</v>
      </c>
    </row>
    <row r="16" spans="2:3" x14ac:dyDescent="0.3">
      <c r="B16" s="36" t="s">
        <v>16</v>
      </c>
      <c r="C16" s="38">
        <v>30899.54</v>
      </c>
    </row>
    <row r="17" spans="2:3" x14ac:dyDescent="0.3">
      <c r="B17" s="36" t="s">
        <v>27</v>
      </c>
      <c r="C17" s="38">
        <v>26251.820000000007</v>
      </c>
    </row>
    <row r="18" spans="2:3" x14ac:dyDescent="0.3">
      <c r="B18" s="36" t="s">
        <v>33</v>
      </c>
      <c r="C18" s="38">
        <v>42295.539999999994</v>
      </c>
    </row>
    <row r="19" spans="2:3" x14ac:dyDescent="0.3">
      <c r="B19" s="36" t="s">
        <v>31</v>
      </c>
      <c r="C19" s="38">
        <v>29518.43</v>
      </c>
    </row>
    <row r="20" spans="2:3" x14ac:dyDescent="0.3">
      <c r="B20" s="36" t="s">
        <v>21</v>
      </c>
      <c r="C20" s="38">
        <v>21592.04</v>
      </c>
    </row>
    <row r="21" spans="2:3" x14ac:dyDescent="0.3">
      <c r="B21" s="36" t="s">
        <v>25</v>
      </c>
      <c r="C21" s="38">
        <v>31320.779999999995</v>
      </c>
    </row>
    <row r="22" spans="2:3" x14ac:dyDescent="0.3">
      <c r="B22" s="36" t="s">
        <v>14</v>
      </c>
      <c r="C22" s="38">
        <v>19525.600000000002</v>
      </c>
    </row>
    <row r="23" spans="2:3" x14ac:dyDescent="0.3">
      <c r="B23" s="36" t="s">
        <v>24</v>
      </c>
      <c r="C23" s="38">
        <v>23163.200000000001</v>
      </c>
    </row>
    <row r="24" spans="2:3" x14ac:dyDescent="0.3">
      <c r="B24" s="36" t="s">
        <v>20</v>
      </c>
      <c r="C24" s="38">
        <v>22891.96</v>
      </c>
    </row>
    <row r="25" spans="2:3" x14ac:dyDescent="0.3">
      <c r="B25" s="36" t="s">
        <v>15</v>
      </c>
      <c r="C25" s="38">
        <v>46757.83</v>
      </c>
    </row>
    <row r="26" spans="2:3" x14ac:dyDescent="0.3">
      <c r="B26" s="36" t="s">
        <v>64</v>
      </c>
      <c r="C26" s="38">
        <v>718831.95000000007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Descriptive Statistics</vt:lpstr>
      <vt:lpstr>EDA-CondForm</vt:lpstr>
      <vt:lpstr>Sales by formulas</vt:lpstr>
      <vt:lpstr>Sales by Pivot</vt:lpstr>
      <vt:lpstr>Top 5 Products by $ per unit</vt:lpstr>
      <vt:lpstr>Any anamolies in data</vt:lpstr>
      <vt:lpstr>Best Salesperson by country</vt:lpstr>
      <vt:lpstr>Total Profit by Product</vt:lpstr>
      <vt:lpstr>Dynamic Country level sales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Sanath Chandra Challa</cp:lastModifiedBy>
  <dcterms:created xsi:type="dcterms:W3CDTF">2021-03-14T20:21:32Z</dcterms:created>
  <dcterms:modified xsi:type="dcterms:W3CDTF">2023-12-06T12:01:40Z</dcterms:modified>
</cp:coreProperties>
</file>