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thw\Desktop\"/>
    </mc:Choice>
  </mc:AlternateContent>
  <xr:revisionPtr revIDLastSave="0" documentId="13_ncr:1_{5911B76B-D8C7-4D11-BF26-A63ED5606DCC}" xr6:coauthVersionLast="45" xr6:coauthVersionMax="45" xr10:uidLastSave="{00000000-0000-0000-0000-000000000000}"/>
  <bookViews>
    <workbookView xWindow="-120" yWindow="-16320" windowWidth="29040" windowHeight="16440" xr2:uid="{FD1CD692-85EE-43C8-8E7E-49F7451009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" i="1" l="1"/>
  <c r="AL8" i="1"/>
  <c r="C48" i="1"/>
  <c r="B47" i="1"/>
  <c r="C43" i="1"/>
  <c r="R10" i="1"/>
  <c r="Q10" i="1"/>
  <c r="S3" i="1"/>
  <c r="S10" i="1"/>
  <c r="R3" i="1"/>
  <c r="Q3" i="1"/>
  <c r="T13" i="1"/>
  <c r="T10" i="1"/>
  <c r="K20" i="1"/>
  <c r="J12" i="1"/>
  <c r="J4" i="1"/>
  <c r="L8" i="1"/>
  <c r="M4" i="1"/>
  <c r="BB46" i="1" l="1"/>
  <c r="BA46" i="1"/>
  <c r="AZ46" i="1"/>
  <c r="AY46" i="1"/>
  <c r="AX46" i="1"/>
  <c r="AW46" i="1"/>
  <c r="AV46" i="1"/>
  <c r="AU46" i="1"/>
  <c r="AT46" i="1"/>
  <c r="BB39" i="1"/>
  <c r="BA39" i="1"/>
  <c r="AZ39" i="1"/>
  <c r="AY39" i="1"/>
  <c r="AX39" i="1"/>
  <c r="AW39" i="1"/>
  <c r="AV39" i="1"/>
  <c r="AU39" i="1"/>
  <c r="AT39" i="1"/>
  <c r="BA45" i="1"/>
  <c r="AZ45" i="1"/>
  <c r="AY45" i="1"/>
  <c r="AX45" i="1"/>
  <c r="AW45" i="1"/>
  <c r="AV45" i="1"/>
  <c r="AU45" i="1"/>
  <c r="AZ44" i="1"/>
  <c r="AY44" i="1"/>
  <c r="AX44" i="1"/>
  <c r="AW44" i="1"/>
  <c r="AV44" i="1"/>
  <c r="AU44" i="1"/>
  <c r="AT44" i="1"/>
  <c r="AY43" i="1"/>
  <c r="AX43" i="1"/>
  <c r="AW43" i="1"/>
  <c r="AV43" i="1"/>
  <c r="AU43" i="1"/>
  <c r="AT43" i="1"/>
  <c r="AS43" i="1"/>
  <c r="AX42" i="1"/>
  <c r="AW42" i="1"/>
  <c r="AV42" i="1"/>
  <c r="AU42" i="1"/>
  <c r="AT42" i="1"/>
  <c r="AS42" i="1"/>
  <c r="AR42" i="1"/>
  <c r="AW41" i="1"/>
  <c r="AV41" i="1"/>
  <c r="AU41" i="1"/>
  <c r="AT41" i="1"/>
  <c r="AS41" i="1"/>
  <c r="AR41" i="1"/>
  <c r="AQ41" i="1"/>
  <c r="AW34" i="1"/>
  <c r="AV34" i="1"/>
  <c r="AU34" i="1"/>
  <c r="AT34" i="1"/>
  <c r="AS34" i="1"/>
  <c r="AR34" i="1"/>
  <c r="AQ34" i="1"/>
  <c r="AX35" i="1"/>
  <c r="AW35" i="1"/>
  <c r="AV35" i="1"/>
  <c r="AU35" i="1"/>
  <c r="AT35" i="1"/>
  <c r="AS35" i="1"/>
  <c r="AR35" i="1"/>
  <c r="AY36" i="1"/>
  <c r="AX36" i="1"/>
  <c r="AW36" i="1"/>
  <c r="AV36" i="1"/>
  <c r="AU36" i="1"/>
  <c r="AT36" i="1"/>
  <c r="AS36" i="1"/>
  <c r="AZ37" i="1"/>
  <c r="AY37" i="1"/>
  <c r="AX37" i="1"/>
  <c r="AW37" i="1"/>
  <c r="AV37" i="1"/>
  <c r="AU37" i="1"/>
  <c r="AT37" i="1"/>
  <c r="BA38" i="1"/>
  <c r="AZ38" i="1"/>
  <c r="AY38" i="1"/>
  <c r="AX38" i="1"/>
  <c r="AW38" i="1"/>
  <c r="AV38" i="1"/>
  <c r="AU38" i="1"/>
  <c r="AS39" i="1"/>
  <c r="AR39" i="1"/>
  <c r="AQ39" i="1"/>
  <c r="AP39" i="1"/>
  <c r="AT38" i="1"/>
  <c r="AS38" i="1"/>
  <c r="AR38" i="1"/>
  <c r="AQ38" i="1"/>
  <c r="AP38" i="1"/>
  <c r="AS37" i="1"/>
  <c r="AR37" i="1"/>
  <c r="AQ37" i="1"/>
  <c r="AP37" i="1"/>
  <c r="AR36" i="1"/>
  <c r="AQ36" i="1"/>
  <c r="AP36" i="1"/>
  <c r="AQ35" i="1"/>
  <c r="AP35" i="1"/>
  <c r="AP34" i="1"/>
  <c r="AV33" i="1"/>
  <c r="AU33" i="1"/>
  <c r="AT33" i="1"/>
  <c r="AS33" i="1"/>
  <c r="AR33" i="1"/>
  <c r="AQ33" i="1"/>
  <c r="AP33" i="1"/>
  <c r="AS46" i="1"/>
  <c r="AR46" i="1"/>
  <c r="AQ46" i="1"/>
  <c r="AP46" i="1"/>
  <c r="AT45" i="1"/>
  <c r="AS45" i="1"/>
  <c r="AR45" i="1"/>
  <c r="AQ45" i="1"/>
  <c r="AP45" i="1"/>
  <c r="AS44" i="1"/>
  <c r="AR44" i="1"/>
  <c r="AQ44" i="1"/>
  <c r="AP44" i="1"/>
  <c r="AR43" i="1"/>
  <c r="AQ43" i="1"/>
  <c r="AP43" i="1"/>
  <c r="AQ42" i="1"/>
  <c r="AP42" i="1"/>
  <c r="AP41" i="1"/>
  <c r="AV40" i="1"/>
  <c r="AU40" i="1"/>
  <c r="AT40" i="1"/>
  <c r="AS40" i="1"/>
  <c r="AR40" i="1"/>
  <c r="AQ40" i="1"/>
  <c r="AP40" i="1"/>
  <c r="AQ28" i="1"/>
  <c r="AP28" i="1"/>
  <c r="AR29" i="1"/>
  <c r="AQ29" i="1"/>
  <c r="AP29" i="1"/>
  <c r="AT30" i="1"/>
  <c r="AS30" i="1"/>
  <c r="AR30" i="1"/>
  <c r="AQ30" i="1"/>
  <c r="AP30" i="1"/>
  <c r="AT31" i="1"/>
  <c r="AS31" i="1"/>
  <c r="AR31" i="1"/>
  <c r="AQ31" i="1"/>
  <c r="AP31" i="1"/>
  <c r="AP32" i="1"/>
  <c r="AQ32" i="1"/>
  <c r="AR32" i="1"/>
  <c r="AS32" i="1"/>
  <c r="AT32" i="1"/>
  <c r="AU32" i="1"/>
  <c r="AP27" i="1"/>
  <c r="BB32" i="1"/>
  <c r="BA32" i="1"/>
  <c r="AZ32" i="1"/>
  <c r="AY32" i="1"/>
  <c r="AX32" i="1"/>
  <c r="AW32" i="1"/>
  <c r="AV32" i="1"/>
  <c r="BA31" i="1"/>
  <c r="AZ31" i="1"/>
  <c r="AY31" i="1"/>
  <c r="AX31" i="1"/>
  <c r="AW31" i="1"/>
  <c r="AV31" i="1"/>
  <c r="AU31" i="1"/>
  <c r="AZ30" i="1"/>
  <c r="AY30" i="1"/>
  <c r="AX30" i="1"/>
  <c r="AW30" i="1"/>
  <c r="AV30" i="1"/>
  <c r="AU30" i="1"/>
  <c r="AY29" i="1"/>
  <c r="AX29" i="1"/>
  <c r="AW29" i="1"/>
  <c r="AV29" i="1"/>
  <c r="AU29" i="1"/>
  <c r="AT29" i="1"/>
  <c r="AS29" i="1"/>
  <c r="AX28" i="1"/>
  <c r="AW28" i="1"/>
  <c r="AV28" i="1"/>
  <c r="AU28" i="1"/>
  <c r="AT28" i="1"/>
  <c r="AS28" i="1"/>
  <c r="AR28" i="1"/>
  <c r="AW27" i="1"/>
  <c r="AV27" i="1"/>
  <c r="AU27" i="1"/>
  <c r="AT27" i="1"/>
  <c r="AS27" i="1"/>
  <c r="AR27" i="1"/>
  <c r="AQ27" i="1"/>
  <c r="AQ26" i="1"/>
  <c r="AP26" i="1"/>
  <c r="AR26" i="1"/>
  <c r="AS26" i="1"/>
  <c r="AT26" i="1"/>
  <c r="AU26" i="1"/>
  <c r="AV26" i="1"/>
  <c r="BB23" i="1"/>
  <c r="BA23" i="1"/>
  <c r="AZ23" i="1"/>
  <c r="AY23" i="1"/>
  <c r="AX23" i="1"/>
  <c r="AW23" i="1"/>
  <c r="BA22" i="1"/>
  <c r="AZ22" i="1"/>
  <c r="AY22" i="1"/>
  <c r="AX22" i="1"/>
  <c r="AW22" i="1"/>
  <c r="AV22" i="1"/>
  <c r="AZ21" i="1"/>
  <c r="AY21" i="1"/>
  <c r="AX21" i="1"/>
  <c r="AW21" i="1"/>
  <c r="AV21" i="1"/>
  <c r="AU21" i="1"/>
  <c r="AY20" i="1"/>
  <c r="AX20" i="1"/>
  <c r="AW20" i="1"/>
  <c r="AV20" i="1"/>
  <c r="AU20" i="1"/>
  <c r="AT20" i="1"/>
  <c r="AX19" i="1"/>
  <c r="AW19" i="1"/>
  <c r="AV19" i="1"/>
  <c r="AU19" i="1"/>
  <c r="AT19" i="1"/>
  <c r="AS19" i="1"/>
  <c r="AW18" i="1"/>
  <c r="AV18" i="1"/>
  <c r="AU18" i="1"/>
  <c r="AT18" i="1"/>
  <c r="AS18" i="1"/>
  <c r="AR18" i="1"/>
  <c r="AW14" i="1"/>
  <c r="AW11" i="1"/>
  <c r="AV11" i="1"/>
  <c r="AU11" i="1"/>
  <c r="AT11" i="1"/>
  <c r="AS11" i="1"/>
  <c r="AR11" i="1"/>
  <c r="AX12" i="1"/>
  <c r="AW12" i="1"/>
  <c r="AV12" i="1"/>
  <c r="AU12" i="1"/>
  <c r="AT12" i="1"/>
  <c r="AS12" i="1"/>
  <c r="AY13" i="1"/>
  <c r="AX13" i="1"/>
  <c r="AW13" i="1"/>
  <c r="AV13" i="1"/>
  <c r="AU13" i="1"/>
  <c r="AT13" i="1"/>
  <c r="AZ14" i="1"/>
  <c r="AY14" i="1"/>
  <c r="AX14" i="1"/>
  <c r="AV14" i="1"/>
  <c r="AU14" i="1"/>
  <c r="BA15" i="1"/>
  <c r="AZ15" i="1"/>
  <c r="AY15" i="1"/>
  <c r="AX15" i="1"/>
  <c r="AW15" i="1"/>
  <c r="AV15" i="1"/>
  <c r="BB16" i="1"/>
  <c r="BA16" i="1"/>
  <c r="AZ16" i="1"/>
  <c r="AY16" i="1"/>
  <c r="AX16" i="1"/>
  <c r="AW16" i="1"/>
  <c r="BC16" i="1"/>
  <c r="AV23" i="1"/>
  <c r="AU23" i="1"/>
  <c r="AT23" i="1"/>
  <c r="AS23" i="1"/>
  <c r="AR23" i="1"/>
  <c r="AQ23" i="1"/>
  <c r="AP23" i="1"/>
  <c r="AU22" i="1"/>
  <c r="AT22" i="1"/>
  <c r="AS22" i="1"/>
  <c r="AR22" i="1"/>
  <c r="AQ22" i="1"/>
  <c r="AP22" i="1"/>
  <c r="AT21" i="1"/>
  <c r="AS21" i="1"/>
  <c r="AR21" i="1"/>
  <c r="AQ21" i="1"/>
  <c r="AP21" i="1"/>
  <c r="AS20" i="1"/>
  <c r="AR20" i="1"/>
  <c r="AQ20" i="1"/>
  <c r="AP20" i="1"/>
  <c r="AR19" i="1"/>
  <c r="AQ19" i="1"/>
  <c r="AP19" i="1"/>
  <c r="AQ18" i="1"/>
  <c r="AP18" i="1"/>
  <c r="AV17" i="1"/>
  <c r="AU17" i="1"/>
  <c r="AT17" i="1"/>
  <c r="AS17" i="1"/>
  <c r="AR17" i="1"/>
  <c r="AQ17" i="1"/>
  <c r="AP17" i="1"/>
  <c r="AV16" i="1"/>
  <c r="AU16" i="1"/>
  <c r="AT16" i="1"/>
  <c r="AS16" i="1"/>
  <c r="AR16" i="1"/>
  <c r="AQ16" i="1"/>
  <c r="AP16" i="1"/>
  <c r="AU15" i="1"/>
  <c r="AT15" i="1"/>
  <c r="AS15" i="1"/>
  <c r="AR15" i="1"/>
  <c r="AQ15" i="1"/>
  <c r="AP15" i="1"/>
  <c r="AT14" i="1"/>
  <c r="AS14" i="1"/>
  <c r="AR14" i="1"/>
  <c r="AQ14" i="1"/>
  <c r="AP14" i="1"/>
  <c r="AS13" i="1"/>
  <c r="AR13" i="1"/>
  <c r="AQ13" i="1"/>
  <c r="AP13" i="1"/>
  <c r="AR12" i="1"/>
  <c r="AQ12" i="1"/>
  <c r="AP12" i="1"/>
  <c r="AQ11" i="1"/>
  <c r="AP11" i="1"/>
  <c r="AV10" i="1"/>
  <c r="AU10" i="1"/>
  <c r="AT10" i="1"/>
  <c r="AS10" i="1"/>
  <c r="AR10" i="1"/>
  <c r="AQ10" i="1"/>
  <c r="AP10" i="1"/>
  <c r="AP5" i="1"/>
  <c r="AP4" i="1"/>
  <c r="AQ5" i="1"/>
  <c r="AR6" i="1"/>
  <c r="AQ6" i="1"/>
  <c r="AP6" i="1"/>
  <c r="AS7" i="1"/>
  <c r="AR7" i="1"/>
  <c r="AQ7" i="1"/>
  <c r="AP7" i="1"/>
  <c r="AT8" i="1"/>
  <c r="AS8" i="1"/>
  <c r="AR8" i="1"/>
  <c r="AQ8" i="1"/>
  <c r="AP8" i="1"/>
  <c r="AP9" i="1"/>
  <c r="AQ9" i="1"/>
  <c r="AR9" i="1"/>
  <c r="AS9" i="1"/>
  <c r="AT9" i="1"/>
  <c r="AU9" i="1"/>
  <c r="BB9" i="1"/>
  <c r="BA9" i="1"/>
  <c r="AZ9" i="1"/>
  <c r="AY9" i="1"/>
  <c r="AX9" i="1"/>
  <c r="AW9" i="1"/>
  <c r="AV9" i="1"/>
  <c r="BA8" i="1"/>
  <c r="AZ8" i="1"/>
  <c r="AY8" i="1"/>
  <c r="AX8" i="1"/>
  <c r="AW8" i="1"/>
  <c r="AV8" i="1"/>
  <c r="AU8" i="1"/>
  <c r="AZ7" i="1"/>
  <c r="AY7" i="1"/>
  <c r="AX7" i="1"/>
  <c r="AW7" i="1"/>
  <c r="AV7" i="1"/>
  <c r="AU7" i="1"/>
  <c r="AT7" i="1"/>
  <c r="AY6" i="1"/>
  <c r="AX6" i="1"/>
  <c r="AW6" i="1"/>
  <c r="AV6" i="1"/>
  <c r="AU6" i="1"/>
  <c r="AT6" i="1"/>
  <c r="AS6" i="1"/>
  <c r="AX5" i="1"/>
  <c r="AW5" i="1"/>
  <c r="AV5" i="1"/>
  <c r="AU5" i="1"/>
  <c r="AT5" i="1"/>
  <c r="AS5" i="1"/>
  <c r="AR5" i="1"/>
  <c r="AW4" i="1"/>
  <c r="AV4" i="1"/>
  <c r="AU4" i="1"/>
  <c r="AT4" i="1"/>
  <c r="AS4" i="1"/>
  <c r="AR4" i="1"/>
  <c r="AQ4" i="1"/>
  <c r="AT3" i="1"/>
  <c r="AU3" i="1"/>
  <c r="AV3" i="1"/>
  <c r="AX4" i="1"/>
  <c r="AY4" i="1"/>
  <c r="AZ4" i="1"/>
  <c r="BA4" i="1"/>
  <c r="BB4" i="1"/>
  <c r="BC4" i="1"/>
  <c r="AQ3" i="1"/>
  <c r="AP3" i="1"/>
  <c r="AR3" i="1"/>
  <c r="AS3" i="1"/>
  <c r="AG41" i="1"/>
  <c r="AF41" i="1"/>
  <c r="AE41" i="1"/>
  <c r="AD41" i="1"/>
  <c r="AC41" i="1"/>
  <c r="AB41" i="1"/>
  <c r="AH42" i="1"/>
  <c r="AG42" i="1"/>
  <c r="AF42" i="1"/>
  <c r="AE42" i="1"/>
  <c r="AD42" i="1"/>
  <c r="AC42" i="1"/>
  <c r="AI43" i="1"/>
  <c r="AH43" i="1"/>
  <c r="AG43" i="1"/>
  <c r="AF43" i="1"/>
  <c r="AE43" i="1"/>
  <c r="AD43" i="1"/>
  <c r="AJ44" i="1"/>
  <c r="AI44" i="1"/>
  <c r="AH44" i="1"/>
  <c r="AG44" i="1"/>
  <c r="AF44" i="1"/>
  <c r="AE44" i="1"/>
  <c r="AK45" i="1"/>
  <c r="AJ45" i="1"/>
  <c r="AI45" i="1"/>
  <c r="AH45" i="1"/>
  <c r="AG45" i="1"/>
  <c r="AF45" i="1"/>
  <c r="AL46" i="1"/>
  <c r="AK46" i="1"/>
  <c r="AJ46" i="1"/>
  <c r="AI46" i="1"/>
  <c r="AH46" i="1"/>
  <c r="AG46" i="1"/>
  <c r="AL39" i="1"/>
  <c r="AK39" i="1"/>
  <c r="AJ39" i="1"/>
  <c r="AI39" i="1"/>
  <c r="AH39" i="1"/>
  <c r="AG39" i="1"/>
  <c r="AK38" i="1"/>
  <c r="AJ38" i="1"/>
  <c r="AI38" i="1"/>
  <c r="AH38" i="1"/>
  <c r="AG38" i="1"/>
  <c r="AF38" i="1"/>
  <c r="AJ37" i="1"/>
  <c r="AI37" i="1"/>
  <c r="AH37" i="1"/>
  <c r="AG37" i="1"/>
  <c r="AI36" i="1"/>
  <c r="AH36" i="1"/>
  <c r="AG36" i="1"/>
  <c r="AF36" i="1"/>
  <c r="AH35" i="1"/>
  <c r="AG35" i="1"/>
  <c r="AF35" i="1"/>
  <c r="AE35" i="1"/>
  <c r="AG34" i="1"/>
  <c r="AF34" i="1"/>
  <c r="AE34" i="1"/>
  <c r="AD34" i="1"/>
  <c r="AF46" i="1"/>
  <c r="AE46" i="1"/>
  <c r="AD46" i="1"/>
  <c r="AC46" i="1"/>
  <c r="AB46" i="1"/>
  <c r="AA46" i="1"/>
  <c r="Z46" i="1"/>
  <c r="AE45" i="1"/>
  <c r="AD45" i="1"/>
  <c r="AC45" i="1"/>
  <c r="AB45" i="1"/>
  <c r="AA45" i="1"/>
  <c r="Z45" i="1"/>
  <c r="AD44" i="1"/>
  <c r="AC44" i="1"/>
  <c r="AB44" i="1"/>
  <c r="AA44" i="1"/>
  <c r="Z44" i="1"/>
  <c r="AC43" i="1"/>
  <c r="AB43" i="1"/>
  <c r="AA43" i="1"/>
  <c r="Z43" i="1"/>
  <c r="AB42" i="1"/>
  <c r="AA42" i="1"/>
  <c r="Z42" i="1"/>
  <c r="AA41" i="1"/>
  <c r="Z41" i="1"/>
  <c r="AF40" i="1"/>
  <c r="AE40" i="1"/>
  <c r="AD40" i="1"/>
  <c r="AC40" i="1"/>
  <c r="AB40" i="1"/>
  <c r="AA40" i="1"/>
  <c r="Z40" i="1"/>
  <c r="AF39" i="1"/>
  <c r="AE39" i="1"/>
  <c r="AD39" i="1"/>
  <c r="AC39" i="1"/>
  <c r="AB39" i="1"/>
  <c r="AA39" i="1"/>
  <c r="Z39" i="1"/>
  <c r="AE38" i="1"/>
  <c r="AD38" i="1"/>
  <c r="AC38" i="1"/>
  <c r="AB38" i="1"/>
  <c r="AA38" i="1"/>
  <c r="Z38" i="1"/>
  <c r="AF37" i="1"/>
  <c r="AE37" i="1"/>
  <c r="AD37" i="1"/>
  <c r="AC37" i="1"/>
  <c r="AB37" i="1"/>
  <c r="AA37" i="1"/>
  <c r="Z37" i="1"/>
  <c r="AE36" i="1"/>
  <c r="AD36" i="1"/>
  <c r="AC36" i="1"/>
  <c r="AB36" i="1"/>
  <c r="AA36" i="1"/>
  <c r="Z36" i="1"/>
  <c r="AD35" i="1"/>
  <c r="AC35" i="1"/>
  <c r="AB35" i="1"/>
  <c r="AA35" i="1"/>
  <c r="Z35" i="1"/>
  <c r="AC34" i="1"/>
  <c r="AB34" i="1"/>
  <c r="AA34" i="1"/>
  <c r="Z34" i="1"/>
  <c r="AF33" i="1"/>
  <c r="AE33" i="1"/>
  <c r="AD33" i="1"/>
  <c r="AC33" i="1"/>
  <c r="AB33" i="1"/>
  <c r="AA33" i="1"/>
  <c r="Z33" i="1"/>
  <c r="Z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1" i="1"/>
  <c r="AK31" i="1"/>
  <c r="AJ31" i="1"/>
  <c r="AI31" i="1"/>
  <c r="AH31" i="1"/>
  <c r="AG31" i="1"/>
  <c r="AF31" i="1"/>
  <c r="AE31" i="1"/>
  <c r="AD31" i="1"/>
  <c r="AC31" i="1"/>
  <c r="AB31" i="1"/>
  <c r="AA31" i="1"/>
  <c r="Z30" i="1"/>
  <c r="AD30" i="1"/>
  <c r="AC30" i="1"/>
  <c r="AB30" i="1"/>
  <c r="AA30" i="1"/>
  <c r="Z29" i="1"/>
  <c r="AB29" i="1"/>
  <c r="AA29" i="1"/>
  <c r="Z28" i="1"/>
  <c r="AA28" i="1"/>
  <c r="Z27" i="1"/>
  <c r="AJ30" i="1"/>
  <c r="AI30" i="1"/>
  <c r="AH30" i="1"/>
  <c r="AG30" i="1"/>
  <c r="AF30" i="1"/>
  <c r="AE30" i="1"/>
  <c r="AI29" i="1"/>
  <c r="AH29" i="1"/>
  <c r="AG29" i="1"/>
  <c r="AF29" i="1"/>
  <c r="AE29" i="1"/>
  <c r="AD29" i="1"/>
  <c r="AC29" i="1"/>
  <c r="AH28" i="1"/>
  <c r="AG28" i="1"/>
  <c r="AF28" i="1"/>
  <c r="AE28" i="1"/>
  <c r="AD28" i="1"/>
  <c r="AC28" i="1"/>
  <c r="AB28" i="1"/>
  <c r="AG27" i="1"/>
  <c r="AF27" i="1"/>
  <c r="AE27" i="1"/>
  <c r="AD27" i="1"/>
  <c r="AC27" i="1"/>
  <c r="AB27" i="1"/>
  <c r="AA27" i="1"/>
  <c r="Z26" i="1"/>
  <c r="AA26" i="1"/>
  <c r="AB26" i="1"/>
  <c r="AC26" i="1"/>
  <c r="AD26" i="1"/>
  <c r="AE26" i="1"/>
  <c r="AF26" i="1"/>
  <c r="AL16" i="1"/>
  <c r="AK16" i="1"/>
  <c r="AJ16" i="1"/>
  <c r="AI16" i="1"/>
  <c r="AH16" i="1"/>
  <c r="AG16" i="1"/>
  <c r="AK15" i="1"/>
  <c r="AJ15" i="1"/>
  <c r="AI15" i="1"/>
  <c r="AH15" i="1"/>
  <c r="AG15" i="1"/>
  <c r="AF15" i="1"/>
  <c r="AJ14" i="1"/>
  <c r="AI14" i="1"/>
  <c r="AH14" i="1"/>
  <c r="AG14" i="1"/>
  <c r="AF14" i="1"/>
  <c r="AE14" i="1"/>
  <c r="AI13" i="1"/>
  <c r="AH13" i="1"/>
  <c r="AG13" i="1"/>
  <c r="AF13" i="1"/>
  <c r="AE13" i="1"/>
  <c r="AD13" i="1"/>
  <c r="AH12" i="1"/>
  <c r="AG12" i="1"/>
  <c r="AF12" i="1"/>
  <c r="AE12" i="1"/>
  <c r="AD12" i="1"/>
  <c r="AC12" i="1"/>
  <c r="AG11" i="1"/>
  <c r="AF11" i="1"/>
  <c r="AE11" i="1"/>
  <c r="AD11" i="1"/>
  <c r="AC11" i="1"/>
  <c r="AB11" i="1"/>
  <c r="AG18" i="1"/>
  <c r="AF18" i="1"/>
  <c r="AE18" i="1"/>
  <c r="AD18" i="1"/>
  <c r="AC18" i="1"/>
  <c r="AB18" i="1"/>
  <c r="AH19" i="1"/>
  <c r="AG19" i="1"/>
  <c r="AF19" i="1"/>
  <c r="AE19" i="1"/>
  <c r="AD19" i="1"/>
  <c r="AC19" i="1"/>
  <c r="AI20" i="1"/>
  <c r="AH20" i="1"/>
  <c r="AG20" i="1"/>
  <c r="AF20" i="1"/>
  <c r="AE20" i="1"/>
  <c r="AD20" i="1"/>
  <c r="AJ21" i="1"/>
  <c r="AI21" i="1"/>
  <c r="AH21" i="1"/>
  <c r="AG21" i="1"/>
  <c r="AF21" i="1"/>
  <c r="AE21" i="1"/>
  <c r="AK22" i="1"/>
  <c r="AJ22" i="1"/>
  <c r="AI22" i="1"/>
  <c r="AH22" i="1"/>
  <c r="AG22" i="1"/>
  <c r="AF22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E22" i="1"/>
  <c r="AD22" i="1"/>
  <c r="AC22" i="1"/>
  <c r="AB22" i="1"/>
  <c r="AA22" i="1"/>
  <c r="Z22" i="1"/>
  <c r="AD21" i="1"/>
  <c r="AC21" i="1"/>
  <c r="AB21" i="1"/>
  <c r="AA21" i="1"/>
  <c r="Z21" i="1"/>
  <c r="AC20" i="1"/>
  <c r="AB20" i="1"/>
  <c r="AA20" i="1"/>
  <c r="Z20" i="1"/>
  <c r="AB19" i="1"/>
  <c r="AA19" i="1"/>
  <c r="Z19" i="1"/>
  <c r="AA18" i="1"/>
  <c r="Z18" i="1"/>
  <c r="AF17" i="1"/>
  <c r="AE17" i="1"/>
  <c r="AD17" i="1"/>
  <c r="AC17" i="1"/>
  <c r="AB17" i="1"/>
  <c r="AA17" i="1"/>
  <c r="Z17" i="1"/>
  <c r="AF16" i="1"/>
  <c r="AE16" i="1"/>
  <c r="AD16" i="1"/>
  <c r="AC16" i="1"/>
  <c r="AB16" i="1"/>
  <c r="AA16" i="1"/>
  <c r="Z16" i="1"/>
  <c r="AE15" i="1"/>
  <c r="AD15" i="1"/>
  <c r="AC15" i="1"/>
  <c r="AB15" i="1"/>
  <c r="AA15" i="1"/>
  <c r="Z15" i="1"/>
  <c r="AD14" i="1"/>
  <c r="AC14" i="1"/>
  <c r="AB14" i="1"/>
  <c r="AA14" i="1"/>
  <c r="Z14" i="1"/>
  <c r="AC13" i="1"/>
  <c r="AB13" i="1"/>
  <c r="AA13" i="1"/>
  <c r="Z13" i="1"/>
  <c r="AB12" i="1"/>
  <c r="AA12" i="1"/>
  <c r="Z12" i="1"/>
  <c r="AA11" i="1"/>
  <c r="Z11" i="1"/>
  <c r="AF10" i="1"/>
  <c r="AE10" i="1"/>
  <c r="AD10" i="1"/>
  <c r="AC10" i="1"/>
  <c r="AB10" i="1"/>
  <c r="AA10" i="1"/>
  <c r="Z10" i="1"/>
  <c r="Z9" i="1"/>
  <c r="AA9" i="1"/>
  <c r="Z8" i="1"/>
  <c r="AD9" i="1"/>
  <c r="AC9" i="1"/>
  <c r="AB9" i="1"/>
  <c r="AC8" i="1"/>
  <c r="AB8" i="1"/>
  <c r="AA8" i="1"/>
  <c r="Z7" i="1"/>
  <c r="AC7" i="1"/>
  <c r="AB7" i="1"/>
  <c r="AA7" i="1"/>
  <c r="Z6" i="1"/>
  <c r="AA6" i="1"/>
  <c r="Z5" i="1"/>
  <c r="AA5" i="1"/>
  <c r="AL9" i="1"/>
  <c r="AK9" i="1"/>
  <c r="AJ9" i="1"/>
  <c r="AI9" i="1"/>
  <c r="AH9" i="1"/>
  <c r="AG9" i="1"/>
  <c r="AF9" i="1"/>
  <c r="AE9" i="1"/>
  <c r="AK8" i="1"/>
  <c r="AJ8" i="1"/>
  <c r="AI8" i="1"/>
  <c r="AH8" i="1"/>
  <c r="AG8" i="1"/>
  <c r="AF8" i="1"/>
  <c r="AE8" i="1"/>
  <c r="AD8" i="1"/>
  <c r="AJ7" i="1"/>
  <c r="AI7" i="1"/>
  <c r="AH7" i="1"/>
  <c r="AG7" i="1"/>
  <c r="AF7" i="1"/>
  <c r="AE7" i="1"/>
  <c r="AD7" i="1"/>
  <c r="AI6" i="1"/>
  <c r="AH6" i="1"/>
  <c r="AG6" i="1"/>
  <c r="AF6" i="1"/>
  <c r="AE6" i="1"/>
  <c r="AD6" i="1"/>
  <c r="AC6" i="1"/>
  <c r="AB6" i="1"/>
  <c r="AH5" i="1"/>
  <c r="AG5" i="1"/>
  <c r="AF5" i="1"/>
  <c r="AE5" i="1"/>
  <c r="AD5" i="1"/>
  <c r="AC5" i="1"/>
  <c r="AB5" i="1"/>
  <c r="Z4" i="1"/>
  <c r="AG4" i="1"/>
  <c r="AF4" i="1"/>
  <c r="AE4" i="1"/>
  <c r="AD4" i="1"/>
  <c r="AC4" i="1"/>
  <c r="AB4" i="1"/>
  <c r="AA4" i="1"/>
  <c r="AD3" i="1"/>
  <c r="AE3" i="1"/>
  <c r="AF3" i="1"/>
  <c r="Z3" i="1"/>
  <c r="AA3" i="1"/>
  <c r="AB3" i="1"/>
  <c r="AC3" i="1"/>
  <c r="BB45" i="1"/>
  <c r="BC46" i="1"/>
  <c r="BC45" i="1"/>
  <c r="BC44" i="1"/>
  <c r="BB44" i="1"/>
  <c r="BA44" i="1"/>
  <c r="BA43" i="1"/>
  <c r="AZ43" i="1"/>
  <c r="BB43" i="1"/>
  <c r="BC43" i="1"/>
  <c r="BC42" i="1"/>
  <c r="BB42" i="1"/>
  <c r="BA42" i="1"/>
  <c r="AZ42" i="1"/>
  <c r="AY42" i="1"/>
  <c r="AX41" i="1"/>
  <c r="AY41" i="1"/>
  <c r="AZ41" i="1"/>
  <c r="BA41" i="1"/>
  <c r="BB41" i="1"/>
  <c r="BC41" i="1"/>
  <c r="BC40" i="1"/>
  <c r="BB40" i="1"/>
  <c r="BA40" i="1"/>
  <c r="AZ40" i="1"/>
  <c r="AY40" i="1"/>
  <c r="AX40" i="1"/>
  <c r="AW40" i="1"/>
  <c r="BB36" i="1"/>
  <c r="BA36" i="1"/>
  <c r="AZ36" i="1"/>
  <c r="BB37" i="1"/>
  <c r="BC37" i="1"/>
  <c r="BA37" i="1"/>
  <c r="BC39" i="1"/>
  <c r="BB38" i="1"/>
  <c r="BC38" i="1"/>
  <c r="BC36" i="1"/>
  <c r="BC35" i="1"/>
  <c r="BB35" i="1"/>
  <c r="BA35" i="1"/>
  <c r="AZ35" i="1"/>
  <c r="AY35" i="1"/>
  <c r="BC34" i="1"/>
  <c r="BB34" i="1"/>
  <c r="BA34" i="1"/>
  <c r="AZ34" i="1"/>
  <c r="AY34" i="1"/>
  <c r="AX34" i="1"/>
  <c r="BC33" i="1"/>
  <c r="BB33" i="1"/>
  <c r="BA33" i="1"/>
  <c r="AZ33" i="1"/>
  <c r="AY33" i="1"/>
  <c r="AX33" i="1"/>
  <c r="AW33" i="1"/>
  <c r="AY28" i="1"/>
  <c r="BC32" i="1"/>
  <c r="BC31" i="1"/>
  <c r="BB31" i="1"/>
  <c r="BA30" i="1"/>
  <c r="BB30" i="1"/>
  <c r="BC30" i="1"/>
  <c r="BC29" i="1"/>
  <c r="BB29" i="1"/>
  <c r="BA29" i="1"/>
  <c r="AZ29" i="1"/>
  <c r="AZ28" i="1"/>
  <c r="BA28" i="1"/>
  <c r="BB28" i="1"/>
  <c r="BC28" i="1"/>
  <c r="BC27" i="1"/>
  <c r="BB27" i="1"/>
  <c r="BA27" i="1"/>
  <c r="AZ27" i="1"/>
  <c r="AY27" i="1"/>
  <c r="AX27" i="1"/>
  <c r="BC26" i="1"/>
  <c r="BB26" i="1"/>
  <c r="BA26" i="1"/>
  <c r="AZ26" i="1"/>
  <c r="AY26" i="1"/>
  <c r="AW26" i="1"/>
  <c r="AX26" i="1"/>
  <c r="BC17" i="1"/>
  <c r="BB17" i="1"/>
  <c r="BA17" i="1"/>
  <c r="AZ17" i="1"/>
  <c r="AY17" i="1"/>
  <c r="AX17" i="1"/>
  <c r="AW17" i="1"/>
  <c r="BC18" i="1"/>
  <c r="BB18" i="1"/>
  <c r="BA18" i="1"/>
  <c r="AZ18" i="1"/>
  <c r="AY18" i="1"/>
  <c r="AX18" i="1"/>
  <c r="AZ19" i="1"/>
  <c r="AY19" i="1"/>
  <c r="BA19" i="1"/>
  <c r="BB19" i="1"/>
  <c r="BC19" i="1"/>
  <c r="BC20" i="1"/>
  <c r="BB20" i="1"/>
  <c r="BA20" i="1"/>
  <c r="AZ20" i="1"/>
  <c r="BC21" i="1"/>
  <c r="BA21" i="1"/>
  <c r="BB21" i="1"/>
  <c r="BB22" i="1"/>
  <c r="BC22" i="1"/>
  <c r="BC23" i="1"/>
  <c r="BC8" i="1"/>
  <c r="BB15" i="1"/>
  <c r="BC15" i="1"/>
  <c r="BC14" i="1"/>
  <c r="BB14" i="1"/>
  <c r="BA14" i="1"/>
  <c r="BC13" i="1"/>
  <c r="BB13" i="1"/>
  <c r="BA13" i="1"/>
  <c r="AZ13" i="1"/>
  <c r="BC12" i="1"/>
  <c r="BB12" i="1"/>
  <c r="BA12" i="1"/>
  <c r="AZ12" i="1"/>
  <c r="AY12" i="1"/>
  <c r="BB11" i="1"/>
  <c r="BC11" i="1"/>
  <c r="BA11" i="1"/>
  <c r="AZ11" i="1"/>
  <c r="AY11" i="1"/>
  <c r="AX11" i="1"/>
  <c r="BC10" i="1"/>
  <c r="BB10" i="1"/>
  <c r="BA10" i="1"/>
  <c r="AZ10" i="1"/>
  <c r="AY10" i="1"/>
  <c r="AX10" i="1"/>
  <c r="AW10" i="1"/>
  <c r="BC9" i="1"/>
  <c r="BB8" i="1"/>
  <c r="BC7" i="1"/>
  <c r="BB7" i="1"/>
  <c r="BA7" i="1"/>
  <c r="BC6" i="1"/>
  <c r="BB6" i="1"/>
  <c r="BA6" i="1"/>
  <c r="AZ6" i="1"/>
  <c r="BB5" i="1"/>
  <c r="BC5" i="1"/>
  <c r="BA5" i="1"/>
  <c r="AZ5" i="1"/>
  <c r="AY5" i="1"/>
  <c r="AZ3" i="1"/>
  <c r="BA3" i="1"/>
  <c r="BB3" i="1"/>
  <c r="BC3" i="1"/>
  <c r="AY3" i="1"/>
  <c r="AX3" i="1"/>
  <c r="AW3" i="1"/>
  <c r="AM46" i="1" l="1"/>
  <c r="AM45" i="1"/>
  <c r="AM22" i="1"/>
  <c r="AL45" i="1"/>
  <c r="AK44" i="1"/>
  <c r="AM44" i="1"/>
  <c r="AL44" i="1"/>
  <c r="AM43" i="1"/>
  <c r="AL43" i="1"/>
  <c r="AK43" i="1"/>
  <c r="AJ43" i="1"/>
  <c r="AM42" i="1"/>
  <c r="AM37" i="1"/>
  <c r="AK36" i="1"/>
  <c r="AL37" i="1"/>
  <c r="AL42" i="1"/>
  <c r="AK42" i="1"/>
  <c r="AJ42" i="1"/>
  <c r="AI42" i="1"/>
  <c r="AH41" i="1"/>
  <c r="AI41" i="1"/>
  <c r="AJ41" i="1"/>
  <c r="AK41" i="1"/>
  <c r="AL41" i="1"/>
  <c r="AM41" i="1"/>
  <c r="AM40" i="1"/>
  <c r="AL40" i="1"/>
  <c r="AK40" i="1"/>
  <c r="AJ40" i="1"/>
  <c r="AI40" i="1"/>
  <c r="AH40" i="1"/>
  <c r="AG40" i="1"/>
  <c r="AM39" i="1"/>
  <c r="AL38" i="1"/>
  <c r="AM38" i="1"/>
  <c r="AK37" i="1"/>
  <c r="AM36" i="1"/>
  <c r="AL36" i="1"/>
  <c r="AJ36" i="1"/>
  <c r="AM35" i="1"/>
  <c r="AL35" i="1"/>
  <c r="AK35" i="1"/>
  <c r="AJ35" i="1"/>
  <c r="AI35" i="1"/>
  <c r="AM34" i="1"/>
  <c r="AL34" i="1"/>
  <c r="AK34" i="1"/>
  <c r="AJ34" i="1"/>
  <c r="AI34" i="1"/>
  <c r="AH34" i="1"/>
  <c r="AM33" i="1"/>
  <c r="AL33" i="1"/>
  <c r="AK33" i="1"/>
  <c r="AJ33" i="1"/>
  <c r="AI33" i="1"/>
  <c r="AH33" i="1"/>
  <c r="AM23" i="1"/>
  <c r="AM16" i="1"/>
  <c r="AM9" i="1"/>
  <c r="AM32" i="1"/>
  <c r="AL31" i="1"/>
  <c r="AM31" i="1"/>
  <c r="AM30" i="1"/>
  <c r="AL30" i="1"/>
  <c r="AK30" i="1"/>
  <c r="AM29" i="1"/>
  <c r="AL29" i="1"/>
  <c r="AK29" i="1"/>
  <c r="AJ29" i="1"/>
  <c r="AM28" i="1"/>
  <c r="AL28" i="1"/>
  <c r="AK28" i="1"/>
  <c r="AJ28" i="1"/>
  <c r="AI28" i="1"/>
  <c r="AM27" i="1"/>
  <c r="AL27" i="1"/>
  <c r="AK27" i="1"/>
  <c r="AJ27" i="1"/>
  <c r="AI27" i="1"/>
  <c r="AH27" i="1"/>
  <c r="AM26" i="1"/>
  <c r="AL26" i="1"/>
  <c r="AK26" i="1"/>
  <c r="AJ26" i="1"/>
  <c r="AI26" i="1"/>
  <c r="AH26" i="1"/>
  <c r="AG33" i="1"/>
  <c r="AG26" i="1"/>
  <c r="AL22" i="1"/>
  <c r="AL21" i="1"/>
  <c r="AM21" i="1"/>
  <c r="AK21" i="1"/>
  <c r="AM20" i="1"/>
  <c r="AL20" i="1"/>
  <c r="AJ20" i="1"/>
  <c r="AK20" i="1"/>
  <c r="AM19" i="1"/>
  <c r="AL19" i="1"/>
  <c r="AK19" i="1"/>
  <c r="AI19" i="1"/>
  <c r="AJ19" i="1"/>
  <c r="AM18" i="1"/>
  <c r="AL18" i="1"/>
  <c r="AK18" i="1"/>
  <c r="AJ18" i="1"/>
  <c r="AI18" i="1"/>
  <c r="AH18" i="1"/>
  <c r="AM17" i="1"/>
  <c r="AL17" i="1"/>
  <c r="AK17" i="1"/>
  <c r="AJ17" i="1"/>
  <c r="AI17" i="1"/>
  <c r="AH17" i="1"/>
  <c r="AG17" i="1"/>
  <c r="AM15" i="1"/>
  <c r="AL15" i="1"/>
  <c r="AM14" i="1"/>
  <c r="AL14" i="1"/>
  <c r="AK14" i="1"/>
  <c r="AM13" i="1"/>
  <c r="AL13" i="1"/>
  <c r="AK13" i="1"/>
  <c r="AJ13" i="1"/>
  <c r="AM12" i="1"/>
  <c r="AL12" i="1"/>
  <c r="AI12" i="1"/>
  <c r="AK12" i="1"/>
  <c r="AJ12" i="1"/>
  <c r="AM11" i="1"/>
  <c r="AL11" i="1"/>
  <c r="AK11" i="1"/>
  <c r="AJ11" i="1"/>
  <c r="AI11" i="1"/>
  <c r="AH11" i="1"/>
  <c r="AM10" i="1"/>
  <c r="AL10" i="1"/>
  <c r="AK10" i="1"/>
  <c r="AJ10" i="1"/>
  <c r="AI10" i="1"/>
  <c r="AH10" i="1"/>
  <c r="AG10" i="1"/>
  <c r="AM8" i="1"/>
  <c r="AL7" i="1"/>
  <c r="AM7" i="1"/>
  <c r="AK7" i="1"/>
  <c r="AM6" i="1"/>
  <c r="AL6" i="1"/>
  <c r="AK6" i="1"/>
  <c r="AJ6" i="1"/>
  <c r="AM5" i="1"/>
  <c r="AL5" i="1"/>
  <c r="AK5" i="1"/>
  <c r="AJ5" i="1"/>
  <c r="AI5" i="1"/>
  <c r="AL4" i="1"/>
  <c r="AM4" i="1"/>
  <c r="AK4" i="1"/>
  <c r="AJ4" i="1"/>
  <c r="AI4" i="1"/>
  <c r="AH3" i="1"/>
  <c r="AG3" i="1"/>
  <c r="AM3" i="1"/>
  <c r="AL3" i="1"/>
  <c r="AI3" i="1"/>
  <c r="AJ3" i="1"/>
  <c r="AK3" i="1"/>
  <c r="V45" i="1"/>
  <c r="W45" i="1"/>
  <c r="W46" i="1"/>
  <c r="V38" i="1"/>
  <c r="W38" i="1"/>
  <c r="W39" i="1"/>
  <c r="W32" i="1"/>
  <c r="W31" i="1"/>
  <c r="V31" i="1"/>
  <c r="W23" i="1"/>
  <c r="W22" i="1"/>
  <c r="V22" i="1"/>
  <c r="W16" i="1"/>
  <c r="W15" i="1"/>
  <c r="V15" i="1"/>
  <c r="W9" i="1"/>
  <c r="W8" i="1"/>
  <c r="V8" i="1"/>
  <c r="V6" i="1" l="1"/>
  <c r="V7" i="1"/>
  <c r="U8" i="1"/>
  <c r="V39" i="1"/>
  <c r="V46" i="1"/>
  <c r="T45" i="1"/>
  <c r="T44" i="1"/>
  <c r="U39" i="1"/>
  <c r="U38" i="1"/>
  <c r="T38" i="1"/>
  <c r="T37" i="1"/>
  <c r="S37" i="1"/>
  <c r="S36" i="1"/>
  <c r="S44" i="1"/>
  <c r="S43" i="1"/>
  <c r="R44" i="1"/>
  <c r="R43" i="1"/>
  <c r="R42" i="1"/>
  <c r="R37" i="1"/>
  <c r="R36" i="1"/>
  <c r="R35" i="1"/>
  <c r="Q44" i="1"/>
  <c r="Q43" i="1"/>
  <c r="Q42" i="1"/>
  <c r="Q41" i="1"/>
  <c r="Q37" i="1"/>
  <c r="Q36" i="1"/>
  <c r="Q35" i="1"/>
  <c r="Q34" i="1"/>
  <c r="V32" i="1"/>
  <c r="V33" i="1"/>
  <c r="W33" i="1"/>
  <c r="U46" i="1"/>
  <c r="T46" i="1"/>
  <c r="S46" i="1"/>
  <c r="R46" i="1"/>
  <c r="Q46" i="1"/>
  <c r="U45" i="1"/>
  <c r="S45" i="1"/>
  <c r="R45" i="1"/>
  <c r="Q45" i="1"/>
  <c r="T39" i="1"/>
  <c r="S39" i="1"/>
  <c r="R39" i="1"/>
  <c r="Q39" i="1"/>
  <c r="S38" i="1"/>
  <c r="R38" i="1"/>
  <c r="Q38" i="1"/>
  <c r="P46" i="1"/>
  <c r="O46" i="1"/>
  <c r="N46" i="1"/>
  <c r="M46" i="1"/>
  <c r="L46" i="1"/>
  <c r="K46" i="1"/>
  <c r="J46" i="1"/>
  <c r="P45" i="1"/>
  <c r="O45" i="1"/>
  <c r="N45" i="1"/>
  <c r="M45" i="1"/>
  <c r="L45" i="1"/>
  <c r="K45" i="1"/>
  <c r="J45" i="1"/>
  <c r="P44" i="1"/>
  <c r="O44" i="1"/>
  <c r="N44" i="1"/>
  <c r="M44" i="1"/>
  <c r="L44" i="1"/>
  <c r="K44" i="1"/>
  <c r="J44" i="1"/>
  <c r="P43" i="1"/>
  <c r="O43" i="1"/>
  <c r="N43" i="1"/>
  <c r="M43" i="1"/>
  <c r="L43" i="1"/>
  <c r="K43" i="1"/>
  <c r="J43" i="1"/>
  <c r="P42" i="1"/>
  <c r="O42" i="1"/>
  <c r="N42" i="1"/>
  <c r="M42" i="1"/>
  <c r="L42" i="1"/>
  <c r="K42" i="1"/>
  <c r="J42" i="1"/>
  <c r="P41" i="1"/>
  <c r="O41" i="1"/>
  <c r="N41" i="1"/>
  <c r="M41" i="1"/>
  <c r="L41" i="1"/>
  <c r="K41" i="1"/>
  <c r="J41" i="1"/>
  <c r="P40" i="1"/>
  <c r="O40" i="1"/>
  <c r="N40" i="1"/>
  <c r="M40" i="1"/>
  <c r="L40" i="1"/>
  <c r="K40" i="1"/>
  <c r="J40" i="1"/>
  <c r="P39" i="1"/>
  <c r="O39" i="1"/>
  <c r="N39" i="1"/>
  <c r="M39" i="1"/>
  <c r="L39" i="1"/>
  <c r="K39" i="1"/>
  <c r="J39" i="1"/>
  <c r="P38" i="1"/>
  <c r="O38" i="1"/>
  <c r="N38" i="1"/>
  <c r="M38" i="1"/>
  <c r="L38" i="1"/>
  <c r="K38" i="1"/>
  <c r="J38" i="1"/>
  <c r="P37" i="1"/>
  <c r="O37" i="1"/>
  <c r="N37" i="1"/>
  <c r="M37" i="1"/>
  <c r="L37" i="1"/>
  <c r="K37" i="1"/>
  <c r="J37" i="1"/>
  <c r="P36" i="1"/>
  <c r="O36" i="1"/>
  <c r="N36" i="1"/>
  <c r="M36" i="1"/>
  <c r="L36" i="1"/>
  <c r="K36" i="1"/>
  <c r="J36" i="1"/>
  <c r="P35" i="1"/>
  <c r="O35" i="1"/>
  <c r="N35" i="1"/>
  <c r="M35" i="1"/>
  <c r="L35" i="1"/>
  <c r="K35" i="1"/>
  <c r="J35" i="1"/>
  <c r="P34" i="1"/>
  <c r="O34" i="1"/>
  <c r="N34" i="1"/>
  <c r="M34" i="1"/>
  <c r="L34" i="1"/>
  <c r="K34" i="1"/>
  <c r="J34" i="1"/>
  <c r="P33" i="1"/>
  <c r="O33" i="1"/>
  <c r="N33" i="1"/>
  <c r="M33" i="1"/>
  <c r="L33" i="1"/>
  <c r="K33" i="1"/>
  <c r="J33" i="1"/>
  <c r="P26" i="1"/>
  <c r="O26" i="1"/>
  <c r="N26" i="1"/>
  <c r="M26" i="1"/>
  <c r="L26" i="1"/>
  <c r="K26" i="1"/>
  <c r="J26" i="1"/>
  <c r="Q27" i="1"/>
  <c r="P27" i="1"/>
  <c r="O27" i="1"/>
  <c r="N27" i="1"/>
  <c r="M27" i="1"/>
  <c r="L27" i="1"/>
  <c r="K27" i="1"/>
  <c r="J27" i="1"/>
  <c r="R28" i="1"/>
  <c r="Q28" i="1"/>
  <c r="P28" i="1"/>
  <c r="O28" i="1"/>
  <c r="N28" i="1"/>
  <c r="M28" i="1"/>
  <c r="L28" i="1"/>
  <c r="K28" i="1"/>
  <c r="J28" i="1"/>
  <c r="S29" i="1"/>
  <c r="R29" i="1"/>
  <c r="Q29" i="1"/>
  <c r="P29" i="1"/>
  <c r="O29" i="1"/>
  <c r="N29" i="1"/>
  <c r="M29" i="1"/>
  <c r="L29" i="1"/>
  <c r="K29" i="1"/>
  <c r="J29" i="1"/>
  <c r="T30" i="1"/>
  <c r="S30" i="1"/>
  <c r="R30" i="1"/>
  <c r="Q30" i="1"/>
  <c r="P30" i="1"/>
  <c r="O30" i="1"/>
  <c r="N30" i="1"/>
  <c r="M30" i="1"/>
  <c r="L30" i="1"/>
  <c r="K30" i="1"/>
  <c r="J30" i="1"/>
  <c r="U31" i="1"/>
  <c r="T31" i="1"/>
  <c r="S31" i="1"/>
  <c r="R31" i="1"/>
  <c r="Q31" i="1"/>
  <c r="P31" i="1"/>
  <c r="O31" i="1"/>
  <c r="N31" i="1"/>
  <c r="M31" i="1"/>
  <c r="L31" i="1"/>
  <c r="K31" i="1"/>
  <c r="J31" i="1"/>
  <c r="J32" i="1"/>
  <c r="K32" i="1"/>
  <c r="L32" i="1"/>
  <c r="M32" i="1"/>
  <c r="N32" i="1"/>
  <c r="O32" i="1"/>
  <c r="P32" i="1"/>
  <c r="Q32" i="1"/>
  <c r="R32" i="1"/>
  <c r="S32" i="1"/>
  <c r="T32" i="1"/>
  <c r="U32" i="1"/>
  <c r="U23" i="1"/>
  <c r="U22" i="1"/>
  <c r="T23" i="1"/>
  <c r="T22" i="1"/>
  <c r="T21" i="1"/>
  <c r="S23" i="1"/>
  <c r="S22" i="1"/>
  <c r="S21" i="1"/>
  <c r="S20" i="1"/>
  <c r="R23" i="1"/>
  <c r="R22" i="1"/>
  <c r="R21" i="1"/>
  <c r="R20" i="1"/>
  <c r="R19" i="1"/>
  <c r="Q23" i="1"/>
  <c r="Q22" i="1"/>
  <c r="Q21" i="1"/>
  <c r="Q20" i="1"/>
  <c r="Q19" i="1"/>
  <c r="Q18" i="1"/>
  <c r="P23" i="1"/>
  <c r="O23" i="1"/>
  <c r="N23" i="1"/>
  <c r="M23" i="1"/>
  <c r="L23" i="1"/>
  <c r="K23" i="1"/>
  <c r="J23" i="1"/>
  <c r="P22" i="1"/>
  <c r="O22" i="1"/>
  <c r="N22" i="1"/>
  <c r="M22" i="1"/>
  <c r="L22" i="1"/>
  <c r="K22" i="1"/>
  <c r="J22" i="1"/>
  <c r="P21" i="1"/>
  <c r="O21" i="1"/>
  <c r="N21" i="1"/>
  <c r="M21" i="1"/>
  <c r="L21" i="1"/>
  <c r="K21" i="1"/>
  <c r="J21" i="1"/>
  <c r="P20" i="1"/>
  <c r="O20" i="1"/>
  <c r="N20" i="1"/>
  <c r="M20" i="1"/>
  <c r="L20" i="1"/>
  <c r="J20" i="1"/>
  <c r="P19" i="1"/>
  <c r="O19" i="1"/>
  <c r="N19" i="1"/>
  <c r="M19" i="1"/>
  <c r="L19" i="1"/>
  <c r="K19" i="1"/>
  <c r="J19" i="1"/>
  <c r="P18" i="1"/>
  <c r="O18" i="1"/>
  <c r="N18" i="1"/>
  <c r="M18" i="1"/>
  <c r="L18" i="1"/>
  <c r="K18" i="1"/>
  <c r="J18" i="1"/>
  <c r="P17" i="1"/>
  <c r="O17" i="1"/>
  <c r="N17" i="1"/>
  <c r="M17" i="1"/>
  <c r="L17" i="1"/>
  <c r="K17" i="1"/>
  <c r="J17" i="1"/>
  <c r="V23" i="1"/>
  <c r="V16" i="1"/>
  <c r="U16" i="1"/>
  <c r="U15" i="1"/>
  <c r="T16" i="1"/>
  <c r="T15" i="1"/>
  <c r="T14" i="1"/>
  <c r="S16" i="1"/>
  <c r="S15" i="1"/>
  <c r="S14" i="1"/>
  <c r="S13" i="1"/>
  <c r="R16" i="1"/>
  <c r="R15" i="1"/>
  <c r="R14" i="1"/>
  <c r="R13" i="1"/>
  <c r="R12" i="1"/>
  <c r="Q16" i="1"/>
  <c r="Q15" i="1"/>
  <c r="Q14" i="1"/>
  <c r="Q13" i="1"/>
  <c r="Q12" i="1"/>
  <c r="Q11" i="1"/>
  <c r="P16" i="1"/>
  <c r="O16" i="1"/>
  <c r="N16" i="1"/>
  <c r="M16" i="1"/>
  <c r="L16" i="1"/>
  <c r="K16" i="1"/>
  <c r="J16" i="1"/>
  <c r="P15" i="1"/>
  <c r="O15" i="1"/>
  <c r="N15" i="1"/>
  <c r="M15" i="1"/>
  <c r="L15" i="1"/>
  <c r="K15" i="1"/>
  <c r="J15" i="1"/>
  <c r="P14" i="1"/>
  <c r="O14" i="1"/>
  <c r="N14" i="1"/>
  <c r="M14" i="1"/>
  <c r="L14" i="1"/>
  <c r="K14" i="1"/>
  <c r="J14" i="1"/>
  <c r="P13" i="1"/>
  <c r="O13" i="1"/>
  <c r="N13" i="1"/>
  <c r="M13" i="1"/>
  <c r="L13" i="1"/>
  <c r="K13" i="1"/>
  <c r="J13" i="1"/>
  <c r="P12" i="1"/>
  <c r="O12" i="1"/>
  <c r="N12" i="1"/>
  <c r="M12" i="1"/>
  <c r="L12" i="1"/>
  <c r="K12" i="1"/>
  <c r="P11" i="1"/>
  <c r="O11" i="1"/>
  <c r="N11" i="1"/>
  <c r="M11" i="1"/>
  <c r="L11" i="1"/>
  <c r="K11" i="1"/>
  <c r="J11" i="1"/>
  <c r="P10" i="1"/>
  <c r="O10" i="1"/>
  <c r="N10" i="1"/>
  <c r="M10" i="1"/>
  <c r="L10" i="1"/>
  <c r="K10" i="1"/>
  <c r="J10" i="1"/>
  <c r="J9" i="1"/>
  <c r="J8" i="1"/>
  <c r="K9" i="1"/>
  <c r="L9" i="1"/>
  <c r="K8" i="1"/>
  <c r="J7" i="1"/>
  <c r="O9" i="1"/>
  <c r="N9" i="1"/>
  <c r="M9" i="1"/>
  <c r="N8" i="1"/>
  <c r="M8" i="1"/>
  <c r="M7" i="1"/>
  <c r="L7" i="1"/>
  <c r="K7" i="1"/>
  <c r="J5" i="1"/>
  <c r="J6" i="1"/>
  <c r="K6" i="1"/>
  <c r="L6" i="1"/>
  <c r="K5" i="1"/>
  <c r="V9" i="1"/>
  <c r="U9" i="1"/>
  <c r="T9" i="1"/>
  <c r="S9" i="1"/>
  <c r="R9" i="1"/>
  <c r="Q9" i="1"/>
  <c r="P9" i="1"/>
  <c r="T8" i="1"/>
  <c r="S8" i="1"/>
  <c r="R8" i="1"/>
  <c r="Q8" i="1"/>
  <c r="P8" i="1"/>
  <c r="O8" i="1"/>
  <c r="T7" i="1"/>
  <c r="S7" i="1"/>
  <c r="R7" i="1"/>
  <c r="Q7" i="1"/>
  <c r="P7" i="1"/>
  <c r="O7" i="1"/>
  <c r="N7" i="1"/>
  <c r="M6" i="1"/>
  <c r="S6" i="1"/>
  <c r="R6" i="1"/>
  <c r="Q6" i="1"/>
  <c r="P6" i="1"/>
  <c r="O6" i="1"/>
  <c r="N6" i="1"/>
  <c r="R5" i="1"/>
  <c r="Q5" i="1"/>
  <c r="P5" i="1"/>
  <c r="O5" i="1"/>
  <c r="N5" i="1"/>
  <c r="M5" i="1"/>
  <c r="L5" i="1"/>
  <c r="Q4" i="1"/>
  <c r="P4" i="1"/>
  <c r="O4" i="1"/>
  <c r="N4" i="1"/>
  <c r="L4" i="1"/>
  <c r="K4" i="1"/>
  <c r="J3" i="1"/>
  <c r="K3" i="1"/>
  <c r="L3" i="1"/>
  <c r="M3" i="1"/>
  <c r="N3" i="1"/>
  <c r="O3" i="1"/>
  <c r="P3" i="1"/>
  <c r="W44" i="1"/>
  <c r="V44" i="1"/>
  <c r="U44" i="1"/>
  <c r="W37" i="1"/>
  <c r="V37" i="1"/>
  <c r="U37" i="1"/>
  <c r="W36" i="1"/>
  <c r="V36" i="1"/>
  <c r="U36" i="1"/>
  <c r="T36" i="1"/>
  <c r="W30" i="1"/>
  <c r="V30" i="1"/>
  <c r="U30" i="1"/>
  <c r="W29" i="1"/>
  <c r="V29" i="1"/>
  <c r="U29" i="1"/>
  <c r="T29" i="1"/>
  <c r="W28" i="1"/>
  <c r="V28" i="1"/>
  <c r="U28" i="1"/>
  <c r="T28" i="1"/>
  <c r="S28" i="1"/>
  <c r="W43" i="1"/>
  <c r="V43" i="1"/>
  <c r="U43" i="1"/>
  <c r="T43" i="1"/>
  <c r="W42" i="1"/>
  <c r="V42" i="1"/>
  <c r="U42" i="1"/>
  <c r="T42" i="1"/>
  <c r="S42" i="1"/>
  <c r="W41" i="1"/>
  <c r="V41" i="1"/>
  <c r="U41" i="1"/>
  <c r="T41" i="1"/>
  <c r="S41" i="1"/>
  <c r="R41" i="1"/>
  <c r="W40" i="1"/>
  <c r="V40" i="1"/>
  <c r="U40" i="1"/>
  <c r="T40" i="1"/>
  <c r="S40" i="1"/>
  <c r="R40" i="1"/>
  <c r="Q40" i="1"/>
  <c r="W35" i="1"/>
  <c r="V35" i="1"/>
  <c r="U35" i="1"/>
  <c r="T35" i="1"/>
  <c r="S35" i="1"/>
  <c r="W34" i="1"/>
  <c r="V34" i="1"/>
  <c r="U34" i="1"/>
  <c r="T34" i="1"/>
  <c r="S34" i="1"/>
  <c r="R34" i="1"/>
  <c r="U33" i="1"/>
  <c r="T33" i="1"/>
  <c r="S33" i="1"/>
  <c r="R33" i="1"/>
  <c r="Q33" i="1"/>
  <c r="W27" i="1"/>
  <c r="V27" i="1"/>
  <c r="U27" i="1"/>
  <c r="T27" i="1"/>
  <c r="S27" i="1"/>
  <c r="R27" i="1"/>
  <c r="W26" i="1"/>
  <c r="V26" i="1"/>
  <c r="U26" i="1"/>
  <c r="T26" i="1"/>
  <c r="S26" i="1"/>
  <c r="R26" i="1"/>
  <c r="Q26" i="1"/>
  <c r="W21" i="1"/>
  <c r="V21" i="1"/>
  <c r="U21" i="1"/>
  <c r="W20" i="1"/>
  <c r="V20" i="1"/>
  <c r="U20" i="1"/>
  <c r="T20" i="1"/>
  <c r="W19" i="1"/>
  <c r="V19" i="1"/>
  <c r="U19" i="1"/>
  <c r="T19" i="1"/>
  <c r="S19" i="1"/>
  <c r="W18" i="1"/>
  <c r="V18" i="1"/>
  <c r="U18" i="1"/>
  <c r="T18" i="1"/>
  <c r="S18" i="1"/>
  <c r="R18" i="1"/>
  <c r="W17" i="1"/>
  <c r="V17" i="1"/>
  <c r="U17" i="1"/>
  <c r="T17" i="1"/>
  <c r="S17" i="1"/>
  <c r="R17" i="1"/>
  <c r="Q17" i="1"/>
  <c r="W14" i="1"/>
  <c r="V14" i="1"/>
  <c r="U14" i="1"/>
  <c r="W13" i="1"/>
  <c r="V13" i="1"/>
  <c r="U13" i="1"/>
  <c r="W12" i="1"/>
  <c r="V12" i="1"/>
  <c r="U12" i="1"/>
  <c r="T12" i="1"/>
  <c r="S12" i="1"/>
  <c r="W11" i="1"/>
  <c r="V11" i="1"/>
  <c r="U11" i="1"/>
  <c r="T11" i="1"/>
  <c r="S11" i="1"/>
  <c r="R11" i="1"/>
  <c r="W10" i="1"/>
  <c r="V10" i="1"/>
  <c r="U10" i="1"/>
  <c r="W7" i="1"/>
  <c r="U7" i="1"/>
  <c r="W6" i="1"/>
  <c r="U6" i="1"/>
  <c r="T6" i="1"/>
  <c r="W5" i="1"/>
  <c r="V5" i="1"/>
  <c r="U5" i="1"/>
  <c r="T5" i="1"/>
  <c r="S5" i="1"/>
  <c r="W4" i="1"/>
  <c r="V4" i="1"/>
  <c r="U4" i="1"/>
  <c r="T4" i="1"/>
  <c r="S4" i="1"/>
  <c r="R4" i="1"/>
  <c r="W3" i="1"/>
  <c r="V3" i="1"/>
  <c r="T3" i="1"/>
  <c r="U3" i="1"/>
</calcChain>
</file>

<file path=xl/sharedStrings.xml><?xml version="1.0" encoding="utf-8"?>
<sst xmlns="http://schemas.openxmlformats.org/spreadsheetml/2006/main" count="204" uniqueCount="83">
  <si>
    <t>Trick points - Trick 7 onwards</t>
  </si>
  <si>
    <t>Trick 7</t>
  </si>
  <si>
    <t>Trick 8-13</t>
  </si>
  <si>
    <t>NT</t>
  </si>
  <si>
    <t>Majors</t>
  </si>
  <si>
    <t>Minors</t>
  </si>
  <si>
    <t>Part Score Bonus</t>
  </si>
  <si>
    <t>Game Bonus</t>
  </si>
  <si>
    <t>Non Vul</t>
  </si>
  <si>
    <t>Vul</t>
  </si>
  <si>
    <t>Bonus for contract types</t>
  </si>
  <si>
    <t>Grand Slam = 13 tricks bid 7</t>
  </si>
  <si>
    <t>Small Slam = 12 tricks bid 6</t>
  </si>
  <si>
    <t>Goin down</t>
  </si>
  <si>
    <t>Non Vul X</t>
  </si>
  <si>
    <t>Non Vul XX</t>
  </si>
  <si>
    <t>Vul X</t>
  </si>
  <si>
    <t>Vul XX</t>
  </si>
  <si>
    <t>1 undertrick</t>
  </si>
  <si>
    <t>2 undertricks</t>
  </si>
  <si>
    <t>3 undertricks</t>
  </si>
  <si>
    <t>Each extra undertrick over undertrick 3</t>
  </si>
  <si>
    <t>3NT, 4H, 4S, 5C, 5D</t>
  </si>
  <si>
    <t>6 level</t>
  </si>
  <si>
    <t>7 level</t>
  </si>
  <si>
    <t>so, 100, 200, 200, then 300 onwards</t>
  </si>
  <si>
    <t>so 200, 400, 400, 600 onwards</t>
  </si>
  <si>
    <t>50 per trick down</t>
  </si>
  <si>
    <t>100 per trick down</t>
  </si>
  <si>
    <t>so 200 for first, then 300 per trick</t>
  </si>
  <si>
    <t>so 400 for first, then 600 per trick</t>
  </si>
  <si>
    <t>Making</t>
  </si>
  <si>
    <t>1NT</t>
  </si>
  <si>
    <t>2NT</t>
  </si>
  <si>
    <t>3NT</t>
  </si>
  <si>
    <t>4NT</t>
  </si>
  <si>
    <t>5NT</t>
  </si>
  <si>
    <t>6NT</t>
  </si>
  <si>
    <t>7NT</t>
  </si>
  <si>
    <t>1H/S</t>
  </si>
  <si>
    <t>2H/S</t>
  </si>
  <si>
    <t>3H/S</t>
  </si>
  <si>
    <t>4H/S</t>
  </si>
  <si>
    <t>5H/S</t>
  </si>
  <si>
    <t>6H/S</t>
  </si>
  <si>
    <t>7H/S</t>
  </si>
  <si>
    <t>1C/D</t>
  </si>
  <si>
    <t>2C/D</t>
  </si>
  <si>
    <t>3C/D</t>
  </si>
  <si>
    <t>4C/D</t>
  </si>
  <si>
    <t>5C/D</t>
  </si>
  <si>
    <t>6C/D</t>
  </si>
  <si>
    <t>7C/D</t>
  </si>
  <si>
    <t>Normal</t>
  </si>
  <si>
    <t>Doubled</t>
  </si>
  <si>
    <t>ReDoubled</t>
  </si>
  <si>
    <t>Insult</t>
  </si>
  <si>
    <t>Doubles Contracts Making</t>
  </si>
  <si>
    <t>Game Bonus is awrded if doubled</t>
  </si>
  <si>
    <t>Over Tricks</t>
  </si>
  <si>
    <t>Per Over Trick</t>
  </si>
  <si>
    <t>If Doubled = x normal trick points by 2 +</t>
  </si>
  <si>
    <t>If Redoubled = x normal trick points by 4 +</t>
  </si>
  <si>
    <t>Normal means contract trick count, x 2, then add overtrick seperately</t>
  </si>
  <si>
    <t>2H</t>
  </si>
  <si>
    <t>30 X 2</t>
  </si>
  <si>
    <t>X 2</t>
  </si>
  <si>
    <t>Double</t>
  </si>
  <si>
    <t>Normal Trick</t>
  </si>
  <si>
    <t>X</t>
  </si>
  <si>
    <t>XX</t>
  </si>
  <si>
    <t>normal trick count x 2</t>
  </si>
  <si>
    <t>Normal Trick Count for 2H x 2</t>
  </si>
  <si>
    <t>2HX making 10</t>
  </si>
  <si>
    <t>"+" insult</t>
  </si>
  <si>
    <t>60 x 2 normal</t>
  </si>
  <si>
    <t>plus Overtricks</t>
  </si>
  <si>
    <t>2 overtrick</t>
  </si>
  <si>
    <t>Bonus (part score or game bonus)</t>
  </si>
  <si>
    <t>NORMAL CONTRACT Trick</t>
  </si>
  <si>
    <t xml:space="preserve">so only 8 trick </t>
  </si>
  <si>
    <t>x 2</t>
  </si>
  <si>
    <t>extra 2 trick are 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</si>
</sst>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7"/>
      <color rgb="FF333333"/>
      <name val="Arial"/>
      <family val="2"/>
    </font>
    <font>
      <sz val="10"/>
      <color rgb="FFC0000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2CECA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0" fillId="2" borderId="0" xfId="0" applyFill="1" applyBorder="1"/>
    <xf numFmtId="0" fontId="1" fillId="0" borderId="0" xfId="0" applyFont="1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1" fillId="3" borderId="4" xfId="0" applyFont="1" applyFill="1" applyBorder="1" applyAlignment="1">
      <alignment wrapText="1"/>
    </xf>
    <xf numFmtId="0" fontId="1" fillId="3" borderId="6" xfId="0" applyFont="1" applyFill="1" applyBorder="1"/>
    <xf numFmtId="0" fontId="0" fillId="3" borderId="8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2" borderId="4" xfId="0" applyFont="1" applyFill="1" applyBorder="1" applyAlignment="1">
      <alignment wrapText="1"/>
    </xf>
    <xf numFmtId="0" fontId="1" fillId="2" borderId="6" xfId="0" applyFont="1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3" fillId="2" borderId="7" xfId="0" applyFont="1" applyFill="1" applyBorder="1"/>
    <xf numFmtId="0" fontId="3" fillId="3" borderId="0" xfId="0" applyFont="1" applyFill="1" applyBorder="1"/>
    <xf numFmtId="0" fontId="3" fillId="3" borderId="2" xfId="0" applyFont="1" applyFill="1" applyBorder="1"/>
    <xf numFmtId="0" fontId="3" fillId="3" borderId="7" xfId="0" applyFont="1" applyFill="1" applyBorder="1"/>
    <xf numFmtId="0" fontId="0" fillId="0" borderId="0" xfId="0" applyFill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C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16F6-A97C-40D0-8457-8F46F82B0F28}">
  <dimension ref="A1:BC53"/>
  <sheetViews>
    <sheetView tabSelected="1" topLeftCell="C1" zoomScale="115" zoomScaleNormal="115" workbookViewId="0">
      <selection activeCell="G6" sqref="G6"/>
    </sheetView>
  </sheetViews>
  <sheetFormatPr defaultRowHeight="13" x14ac:dyDescent="0.3"/>
  <cols>
    <col min="1" max="1" width="43.1796875" customWidth="1"/>
    <col min="2" max="2" width="8.6328125" customWidth="1"/>
    <col min="3" max="3" width="12.6328125" customWidth="1"/>
    <col min="4" max="4" width="10.453125" customWidth="1"/>
    <col min="6" max="7" width="8.7265625" customWidth="1"/>
    <col min="8" max="8" width="7.90625" customWidth="1"/>
    <col min="9" max="9" width="8.7265625" style="1" customWidth="1"/>
    <col min="10" max="22" width="7.7265625" customWidth="1"/>
    <col min="23" max="24" width="8.7265625" customWidth="1"/>
    <col min="25" max="25" width="8.7265625" style="1" customWidth="1"/>
    <col min="26" max="38" width="7.7265625" customWidth="1"/>
    <col min="39" max="40" width="8.7265625" customWidth="1"/>
    <col min="41" max="41" width="8.7265625" style="1" customWidth="1"/>
    <col min="42" max="54" width="7.7265625" customWidth="1"/>
  </cols>
  <sheetData>
    <row r="1" spans="1:55" ht="13.5" thickBot="1" x14ac:dyDescent="0.35">
      <c r="I1" s="1" t="s">
        <v>53</v>
      </c>
      <c r="Y1" s="1" t="s">
        <v>54</v>
      </c>
      <c r="AO1" s="1" t="s">
        <v>55</v>
      </c>
    </row>
    <row r="2" spans="1:55" ht="13.5" thickBot="1" x14ac:dyDescent="0.35">
      <c r="B2" t="s">
        <v>3</v>
      </c>
      <c r="C2" t="s">
        <v>4</v>
      </c>
      <c r="D2" t="s">
        <v>5</v>
      </c>
      <c r="I2" s="22" t="s">
        <v>31</v>
      </c>
      <c r="J2" s="23">
        <v>0</v>
      </c>
      <c r="K2" s="23">
        <v>1</v>
      </c>
      <c r="L2" s="23">
        <v>2</v>
      </c>
      <c r="M2" s="23">
        <v>3</v>
      </c>
      <c r="N2" s="23">
        <v>4</v>
      </c>
      <c r="O2" s="23">
        <v>5</v>
      </c>
      <c r="P2" s="23">
        <v>6</v>
      </c>
      <c r="Q2" s="23">
        <v>7</v>
      </c>
      <c r="R2" s="23">
        <v>8</v>
      </c>
      <c r="S2" s="23">
        <v>9</v>
      </c>
      <c r="T2" s="23">
        <v>10</v>
      </c>
      <c r="U2" s="23">
        <v>11</v>
      </c>
      <c r="V2" s="23">
        <v>12</v>
      </c>
      <c r="W2" s="24">
        <v>13</v>
      </c>
      <c r="Y2" s="22" t="s">
        <v>31</v>
      </c>
      <c r="Z2" s="23">
        <v>0</v>
      </c>
      <c r="AA2" s="23">
        <v>1</v>
      </c>
      <c r="AB2" s="23">
        <v>2</v>
      </c>
      <c r="AC2" s="23">
        <v>3</v>
      </c>
      <c r="AD2" s="23">
        <v>4</v>
      </c>
      <c r="AE2" s="23">
        <v>5</v>
      </c>
      <c r="AF2" s="23">
        <v>6</v>
      </c>
      <c r="AG2" s="23">
        <v>7</v>
      </c>
      <c r="AH2" s="23">
        <v>8</v>
      </c>
      <c r="AI2" s="23">
        <v>9</v>
      </c>
      <c r="AJ2" s="23">
        <v>10</v>
      </c>
      <c r="AK2" s="23">
        <v>11</v>
      </c>
      <c r="AL2" s="23">
        <v>12</v>
      </c>
      <c r="AM2" s="24">
        <v>13</v>
      </c>
      <c r="AO2" s="22" t="s">
        <v>31</v>
      </c>
      <c r="AP2" s="23">
        <v>0</v>
      </c>
      <c r="AQ2" s="23">
        <v>1</v>
      </c>
      <c r="AR2" s="23">
        <v>2</v>
      </c>
      <c r="AS2" s="23">
        <v>3</v>
      </c>
      <c r="AT2" s="23">
        <v>4</v>
      </c>
      <c r="AU2" s="23">
        <v>5</v>
      </c>
      <c r="AV2" s="23">
        <v>6</v>
      </c>
      <c r="AW2" s="23">
        <v>7</v>
      </c>
      <c r="AX2" s="23">
        <v>8</v>
      </c>
      <c r="AY2" s="23">
        <v>9</v>
      </c>
      <c r="AZ2" s="23">
        <v>10</v>
      </c>
      <c r="BA2" s="23">
        <v>11</v>
      </c>
      <c r="BB2" s="23">
        <v>12</v>
      </c>
      <c r="BC2" s="24">
        <v>13</v>
      </c>
    </row>
    <row r="3" spans="1:55" x14ac:dyDescent="0.3">
      <c r="A3" s="1" t="s">
        <v>0</v>
      </c>
      <c r="I3" s="22" t="s">
        <v>32</v>
      </c>
      <c r="J3" s="33">
        <f>$B$20*7</f>
        <v>-350</v>
      </c>
      <c r="K3" s="33">
        <f>$B$20*6</f>
        <v>-300</v>
      </c>
      <c r="L3" s="33">
        <f>$B$20*5</f>
        <v>-250</v>
      </c>
      <c r="M3" s="33">
        <f>$B$20*4</f>
        <v>-200</v>
      </c>
      <c r="N3" s="33">
        <f>$B$20*3</f>
        <v>-150</v>
      </c>
      <c r="O3" s="33">
        <f>$B$20*2</f>
        <v>-100</v>
      </c>
      <c r="P3" s="33">
        <f>$B$20</f>
        <v>-50</v>
      </c>
      <c r="Q3" s="30">
        <f>$B$11+$B$4</f>
        <v>90</v>
      </c>
      <c r="R3" s="30">
        <f>$B$11+$B$4+$B$5</f>
        <v>120</v>
      </c>
      <c r="S3" s="30">
        <f>$B$11+$B$4+($B$5*2)</f>
        <v>150</v>
      </c>
      <c r="T3" s="30">
        <f>$B$11+$B$4+($B$5*3)</f>
        <v>180</v>
      </c>
      <c r="U3" s="30">
        <f>$B$11+$B$4+($B$5*4)</f>
        <v>210</v>
      </c>
      <c r="V3" s="30">
        <f>$B$11+$B$4+($B$5*5)</f>
        <v>240</v>
      </c>
      <c r="W3" s="31">
        <f>$B$11+$B$4+($B$5*6)</f>
        <v>270</v>
      </c>
      <c r="Y3" s="39" t="s">
        <v>32</v>
      </c>
      <c r="Z3" s="33">
        <f>$C$22+($C$23*4)</f>
        <v>-1700</v>
      </c>
      <c r="AA3" s="33">
        <f>$C$22+($C$23*3)</f>
        <v>-1400</v>
      </c>
      <c r="AB3" s="33">
        <f>$C$22+($C$23*2)</f>
        <v>-1100</v>
      </c>
      <c r="AC3" s="33">
        <f>$C$22+($C$23)</f>
        <v>-800</v>
      </c>
      <c r="AD3" s="33">
        <f>$C$22</f>
        <v>-500</v>
      </c>
      <c r="AE3" s="33">
        <f>$C$21</f>
        <v>-300</v>
      </c>
      <c r="AF3" s="33">
        <f>$C$20</f>
        <v>-100</v>
      </c>
      <c r="AG3" s="30">
        <f>$B$11+$B$27+($B$4*2)</f>
        <v>180</v>
      </c>
      <c r="AH3" s="30">
        <f>$B$11+$B$27+(($B$4)*2)+$B$35</f>
        <v>280</v>
      </c>
      <c r="AI3" s="30">
        <f>$B$11+$B$27+(($B$4)*2)+($B$35*2)</f>
        <v>380</v>
      </c>
      <c r="AJ3" s="30">
        <f>$B$11+$B$27+(($B$4)*2)+($B$35*3)</f>
        <v>480</v>
      </c>
      <c r="AK3" s="30">
        <f>$B$11+$B$27+(($B$4)*2)+($B$35*4)</f>
        <v>580</v>
      </c>
      <c r="AL3" s="30">
        <f>$B$11+$B$27+(($B$4)*2)+($B$35*5)</f>
        <v>680</v>
      </c>
      <c r="AM3" s="31">
        <f>$B$11+$B$27+(($B$4)*2)+($B$35*6)</f>
        <v>780</v>
      </c>
      <c r="AO3" s="22" t="s">
        <v>32</v>
      </c>
      <c r="AP3" s="33">
        <f>$D$22+($D$23*4)</f>
        <v>-3400</v>
      </c>
      <c r="AQ3" s="33">
        <f>$D$22+($D$23*3)</f>
        <v>-2800</v>
      </c>
      <c r="AR3" s="33">
        <f>$D$22+($D$23*2)</f>
        <v>-2200</v>
      </c>
      <c r="AS3" s="33">
        <f>$D$22+$D$23</f>
        <v>-1600</v>
      </c>
      <c r="AT3" s="33">
        <f>$D$22</f>
        <v>-1000</v>
      </c>
      <c r="AU3" s="33">
        <f>$D$21</f>
        <v>-600</v>
      </c>
      <c r="AV3" s="33">
        <f>$D$20</f>
        <v>-200</v>
      </c>
      <c r="AW3" s="30">
        <f>$B$12+$B$28+($B$4*4)</f>
        <v>560</v>
      </c>
      <c r="AX3" s="30">
        <f>$B$12+$B$28+(($B$4)*4)+$C$35</f>
        <v>760</v>
      </c>
      <c r="AY3" s="30">
        <f>$B$12+$B$28+(($B$4)*4)+($C$35*2)</f>
        <v>960</v>
      </c>
      <c r="AZ3" s="30">
        <f>$B$12+$B$28+(($B$4)*4)+($C$35*3)</f>
        <v>1160</v>
      </c>
      <c r="BA3" s="30">
        <f>$B$12+$B$28+(($B$4)*4)+($C$35*4)</f>
        <v>1360</v>
      </c>
      <c r="BB3" s="30">
        <f>$B$12+$B$28+(($B$4)*4)+($C$35*5)</f>
        <v>1560</v>
      </c>
      <c r="BC3" s="31">
        <f>$B$12+$B$28+(($B$4)*4)+($C$35*6)</f>
        <v>1760</v>
      </c>
    </row>
    <row r="4" spans="1:55" x14ac:dyDescent="0.3">
      <c r="A4" t="s">
        <v>1</v>
      </c>
      <c r="B4">
        <v>40</v>
      </c>
      <c r="C4">
        <v>30</v>
      </c>
      <c r="D4">
        <v>20</v>
      </c>
      <c r="I4" s="25" t="s">
        <v>33</v>
      </c>
      <c r="J4" s="32">
        <f>$B$20*8</f>
        <v>-400</v>
      </c>
      <c r="K4" s="32">
        <f>$B$20*7</f>
        <v>-350</v>
      </c>
      <c r="L4" s="32">
        <f>$B$20*6</f>
        <v>-300</v>
      </c>
      <c r="M4" s="32">
        <f>$B$20*5</f>
        <v>-250</v>
      </c>
      <c r="N4" s="32">
        <f>$B$20*4</f>
        <v>-200</v>
      </c>
      <c r="O4" s="32">
        <f>$B$20*3</f>
        <v>-150</v>
      </c>
      <c r="P4" s="32">
        <f>$B$20*2</f>
        <v>-100</v>
      </c>
      <c r="Q4" s="32">
        <f>$B$20</f>
        <v>-50</v>
      </c>
      <c r="R4" s="9">
        <f>$B$11+$B$4+$B$5</f>
        <v>120</v>
      </c>
      <c r="S4" s="9">
        <f>$B$11+$B$4+($B$5*2)</f>
        <v>150</v>
      </c>
      <c r="T4" s="9">
        <f>$B$11+$B$4+($B$5*3)</f>
        <v>180</v>
      </c>
      <c r="U4" s="9">
        <f>$B$11+$B$4+($B$5*4)</f>
        <v>210</v>
      </c>
      <c r="V4" s="9">
        <f>$B$11+$B$4+($B$5*5)</f>
        <v>240</v>
      </c>
      <c r="W4" s="26">
        <f>$B$11+$B$4+($B$5*6)</f>
        <v>270</v>
      </c>
      <c r="Y4" s="25" t="s">
        <v>33</v>
      </c>
      <c r="Z4" s="32">
        <f>$C$22+($C$23*5)</f>
        <v>-2000</v>
      </c>
      <c r="AA4" s="32">
        <f>$C$22+($C$23*4)</f>
        <v>-1700</v>
      </c>
      <c r="AB4" s="32">
        <f>$C$22+($C$23*3)</f>
        <v>-1400</v>
      </c>
      <c r="AC4" s="32">
        <f>$C$22+($C$23*2)</f>
        <v>-1100</v>
      </c>
      <c r="AD4" s="32">
        <f>$C$22+($C$23)</f>
        <v>-800</v>
      </c>
      <c r="AE4" s="32">
        <f>$C$22</f>
        <v>-500</v>
      </c>
      <c r="AF4" s="32">
        <f>$C$21</f>
        <v>-300</v>
      </c>
      <c r="AG4" s="32">
        <f>$C$20</f>
        <v>-100</v>
      </c>
      <c r="AH4" s="9">
        <f>$B$12+$B$27+(($B$4+$B$5)*2)</f>
        <v>490</v>
      </c>
      <c r="AI4" s="9">
        <f>$B$12+$B$27+(($B$4+$B$5)*2)+($B$35*1)</f>
        <v>590</v>
      </c>
      <c r="AJ4" s="9">
        <f>$B$12+$B$27+(($B$4+$B$5)*2)+($B$35*2)</f>
        <v>690</v>
      </c>
      <c r="AK4" s="9">
        <f>$B$12+$B$27+(($B$4+$B$5)*2)+($B$35*3)</f>
        <v>790</v>
      </c>
      <c r="AL4" s="9">
        <f>$B$12+$B$27+(($B$4+$B$5)*2)+($B$35*4)</f>
        <v>890</v>
      </c>
      <c r="AM4" s="26">
        <f>$B$12+$B$27+(($B$4+$B$5)*2)+($B$35*5)</f>
        <v>990</v>
      </c>
      <c r="AO4" s="25" t="s">
        <v>33</v>
      </c>
      <c r="AP4" s="32">
        <f>$D$22+($D$23*5)</f>
        <v>-4000</v>
      </c>
      <c r="AQ4" s="32">
        <f>$D$22+($D$23*4)</f>
        <v>-3400</v>
      </c>
      <c r="AR4" s="32">
        <f>$D$22+($D$23*3)</f>
        <v>-2800</v>
      </c>
      <c r="AS4" s="32">
        <f>$D$22+($D$23*2)</f>
        <v>-2200</v>
      </c>
      <c r="AT4" s="32">
        <f>$D$22+$D$23</f>
        <v>-1600</v>
      </c>
      <c r="AU4" s="32">
        <f>$D$22</f>
        <v>-1000</v>
      </c>
      <c r="AV4" s="32">
        <f>$D$21</f>
        <v>-600</v>
      </c>
      <c r="AW4" s="32">
        <f>$D$20</f>
        <v>-200</v>
      </c>
      <c r="AX4" s="9">
        <f>$B$12+$B$28+(($B$4+$B$5)*4)</f>
        <v>680</v>
      </c>
      <c r="AY4" s="9">
        <f>$B$12+$B$28+(($B$4+$B$5)*4)+($C$35*1)</f>
        <v>880</v>
      </c>
      <c r="AZ4" s="9">
        <f>$B$12+$B$28+(($B$4+$B$5)*4)+($C$35*2)</f>
        <v>1080</v>
      </c>
      <c r="BA4" s="9">
        <f>$B$12+$B$28+(($B$4+$B$5)*4)+($C$35*3)</f>
        <v>1280</v>
      </c>
      <c r="BB4" s="9">
        <f>$B$12+$B$28+(($B$4+$B$5)*4)+($C$35*4)</f>
        <v>1480</v>
      </c>
      <c r="BC4" s="26">
        <f>$B$12+$B$28+(($B$4+$B$5)*4)+($C$35*5)</f>
        <v>1680</v>
      </c>
    </row>
    <row r="5" spans="1:55" x14ac:dyDescent="0.3">
      <c r="A5" t="s">
        <v>2</v>
      </c>
      <c r="B5">
        <v>30</v>
      </c>
      <c r="C5">
        <v>30</v>
      </c>
      <c r="D5">
        <v>20</v>
      </c>
      <c r="I5" s="25" t="s">
        <v>34</v>
      </c>
      <c r="J5" s="32">
        <f>$B$20*9</f>
        <v>-450</v>
      </c>
      <c r="K5" s="32">
        <f>$B$20*8</f>
        <v>-400</v>
      </c>
      <c r="L5" s="32">
        <f>$B$20*7</f>
        <v>-350</v>
      </c>
      <c r="M5" s="32">
        <f>$B$20*6</f>
        <v>-300</v>
      </c>
      <c r="N5" s="32">
        <f>$B$20*5</f>
        <v>-250</v>
      </c>
      <c r="O5" s="32">
        <f>$B$20*4</f>
        <v>-200</v>
      </c>
      <c r="P5" s="32">
        <f>$B$20*3</f>
        <v>-150</v>
      </c>
      <c r="Q5" s="32">
        <f>$B$20*2</f>
        <v>-100</v>
      </c>
      <c r="R5" s="32">
        <f>$B$20</f>
        <v>-50</v>
      </c>
      <c r="S5" s="9">
        <f>$B$12+$B$4+($B$5*2)</f>
        <v>400</v>
      </c>
      <c r="T5" s="9">
        <f>$B$12+$B$4+($B$5*3)</f>
        <v>430</v>
      </c>
      <c r="U5" s="9">
        <f>$B$12+$B$4+($B$5*4)</f>
        <v>460</v>
      </c>
      <c r="V5" s="9">
        <f>$B$12+$B$4+($B$5*5)</f>
        <v>490</v>
      </c>
      <c r="W5" s="26">
        <f>$B$12+$B$4+($B$5*6)</f>
        <v>520</v>
      </c>
      <c r="Y5" s="25" t="s">
        <v>34</v>
      </c>
      <c r="Z5" s="32">
        <f>$C$22+($C$23*6)</f>
        <v>-2300</v>
      </c>
      <c r="AA5" s="32">
        <f>$C$22+($C$23*5)</f>
        <v>-2000</v>
      </c>
      <c r="AB5" s="32">
        <f>$C$22+($C$23*4)</f>
        <v>-1700</v>
      </c>
      <c r="AC5" s="32">
        <f>$C$22+($C$23*3)</f>
        <v>-1400</v>
      </c>
      <c r="AD5" s="32">
        <f>$C$22+($C$23*2)</f>
        <v>-1100</v>
      </c>
      <c r="AE5" s="32">
        <f>$C$22+($C$23)</f>
        <v>-800</v>
      </c>
      <c r="AF5" s="32">
        <f>$C$22</f>
        <v>-500</v>
      </c>
      <c r="AG5" s="32">
        <f>$C$21</f>
        <v>-300</v>
      </c>
      <c r="AH5" s="32">
        <f>$C$20</f>
        <v>-100</v>
      </c>
      <c r="AI5" s="9">
        <f>$B$12+(($B$4+($B$5*2))*2)+$B$27</f>
        <v>550</v>
      </c>
      <c r="AJ5" s="9">
        <f>$B$12+(($B$4+($B$5*2))*2)+$B$27+($B$35*1)</f>
        <v>650</v>
      </c>
      <c r="AK5" s="9">
        <f>$B$12+(($B$4+($B$5*2))*2)+$B$27+($B$35*2)</f>
        <v>750</v>
      </c>
      <c r="AL5" s="9">
        <f>$B$12+(($B$4+($B$5*2))*2)+$B$27+($B$35*3)</f>
        <v>850</v>
      </c>
      <c r="AM5" s="26">
        <f>$B$12+(($B$4+($B$5*2))*2)+$B$27+($B$35*4)</f>
        <v>950</v>
      </c>
      <c r="AO5" s="25" t="s">
        <v>34</v>
      </c>
      <c r="AP5" s="32">
        <f>$D$22+($D$23*6)</f>
        <v>-4600</v>
      </c>
      <c r="AQ5" s="32">
        <f>$D$22+($D$23*5)</f>
        <v>-4000</v>
      </c>
      <c r="AR5" s="32">
        <f>$D$22+($D$23*4)</f>
        <v>-3400</v>
      </c>
      <c r="AS5" s="32">
        <f>$D$22+($D$23*3)</f>
        <v>-2800</v>
      </c>
      <c r="AT5" s="32">
        <f>$D$22+($D$23*2)</f>
        <v>-2200</v>
      </c>
      <c r="AU5" s="32">
        <f>$D$22+$D$23</f>
        <v>-1600</v>
      </c>
      <c r="AV5" s="32">
        <f>$D$22</f>
        <v>-1000</v>
      </c>
      <c r="AW5" s="32">
        <f>$D$21</f>
        <v>-600</v>
      </c>
      <c r="AX5" s="32">
        <f>$D$20</f>
        <v>-200</v>
      </c>
      <c r="AY5" s="9">
        <f>$B$12+(($B$4+($B$5*2))*4)+$B$28</f>
        <v>800</v>
      </c>
      <c r="AZ5" s="9">
        <f>$B$12+(($B$4+($B$5*2))*4)+$B$28+($C$35*1)</f>
        <v>1000</v>
      </c>
      <c r="BA5" s="9">
        <f>$B$12+(($B$4+($B$5*2))*4)+$B$28+($C$35*2)</f>
        <v>1200</v>
      </c>
      <c r="BB5" s="9">
        <f>$B$12+(($B$4+($B$5*2))*4)+$B$28+($C$35*3)</f>
        <v>1400</v>
      </c>
      <c r="BC5" s="26">
        <f>$B$12+(($B$4+($B$5*2))*4)+$B$28+($C$35*4)</f>
        <v>1600</v>
      </c>
    </row>
    <row r="6" spans="1:55" x14ac:dyDescent="0.3">
      <c r="I6" s="25" t="s">
        <v>35</v>
      </c>
      <c r="J6" s="32">
        <f>$B$20*10</f>
        <v>-500</v>
      </c>
      <c r="K6" s="32">
        <f>$B$20*9</f>
        <v>-450</v>
      </c>
      <c r="L6" s="32">
        <f>$B$20*8</f>
        <v>-400</v>
      </c>
      <c r="M6" s="32">
        <f>$B$20*7</f>
        <v>-350</v>
      </c>
      <c r="N6" s="32">
        <f>$B$20*6</f>
        <v>-300</v>
      </c>
      <c r="O6" s="32">
        <f>$B$20*5</f>
        <v>-250</v>
      </c>
      <c r="P6" s="32">
        <f>$B$20*4</f>
        <v>-200</v>
      </c>
      <c r="Q6" s="32">
        <f>$B$20*3</f>
        <v>-150</v>
      </c>
      <c r="R6" s="32">
        <f>$B$20*2</f>
        <v>-100</v>
      </c>
      <c r="S6" s="32">
        <f>$B$20</f>
        <v>-50</v>
      </c>
      <c r="T6" s="9">
        <f>$B$12+$B$4+($B$5*3)</f>
        <v>430</v>
      </c>
      <c r="U6" s="9">
        <f>$B$12+$B$4+($B$5*4)</f>
        <v>460</v>
      </c>
      <c r="V6" s="9">
        <f>$B$12+$B$4+($B$5*5)</f>
        <v>490</v>
      </c>
      <c r="W6" s="26">
        <f>$B$12+$B$4+($B$5*6)</f>
        <v>520</v>
      </c>
      <c r="Y6" s="25" t="s">
        <v>35</v>
      </c>
      <c r="Z6" s="32">
        <f>$C$22+($C$23*7)</f>
        <v>-2600</v>
      </c>
      <c r="AA6" s="32">
        <f>$C$22+($C$23*6)</f>
        <v>-2300</v>
      </c>
      <c r="AB6" s="32">
        <f>$C$22+($C$23*5)</f>
        <v>-2000</v>
      </c>
      <c r="AC6" s="32">
        <f>$C$22+($C$23*4)</f>
        <v>-1700</v>
      </c>
      <c r="AD6" s="32">
        <f>$C$22+($C$23*3)</f>
        <v>-1400</v>
      </c>
      <c r="AE6" s="32">
        <f>$C$22+($C$23*2)</f>
        <v>-1100</v>
      </c>
      <c r="AF6" s="32">
        <f>$C$22+($C$23)</f>
        <v>-800</v>
      </c>
      <c r="AG6" s="32">
        <f>$C$22</f>
        <v>-500</v>
      </c>
      <c r="AH6" s="32">
        <f>$C$21</f>
        <v>-300</v>
      </c>
      <c r="AI6" s="32">
        <f>$C$20</f>
        <v>-100</v>
      </c>
      <c r="AJ6" s="9">
        <f>$B$12+(($B$4+($B$5*3))*2)+$B$27</f>
        <v>610</v>
      </c>
      <c r="AK6" s="9">
        <f>$B$12+(($B$4+($B$5*3))*2)+$B$27+($B$35*1)</f>
        <v>710</v>
      </c>
      <c r="AL6" s="9">
        <f>$B$12+(($B$4+($B$5*3))*2)+$B$27+($B$35*2)</f>
        <v>810</v>
      </c>
      <c r="AM6" s="26">
        <f>$B$12+(($B$4+($B$5*3))*2)+$B$27+($B$35*3)</f>
        <v>910</v>
      </c>
      <c r="AO6" s="25" t="s">
        <v>35</v>
      </c>
      <c r="AP6" s="32">
        <f>$D$22+($D$23*7)</f>
        <v>-5200</v>
      </c>
      <c r="AQ6" s="32">
        <f>$D$22+($D$23*6)</f>
        <v>-4600</v>
      </c>
      <c r="AR6" s="32">
        <f>$D$22+($D$23*5)</f>
        <v>-4000</v>
      </c>
      <c r="AS6" s="32">
        <f>$D$22+($D$23*4)</f>
        <v>-3400</v>
      </c>
      <c r="AT6" s="32">
        <f>$D$22+($D$23*3)</f>
        <v>-2800</v>
      </c>
      <c r="AU6" s="32">
        <f>$D$22+($D$23*2)</f>
        <v>-2200</v>
      </c>
      <c r="AV6" s="32">
        <f>$D$22+$D$23</f>
        <v>-1600</v>
      </c>
      <c r="AW6" s="32">
        <f>$D$22</f>
        <v>-1000</v>
      </c>
      <c r="AX6" s="32">
        <f>$D$21</f>
        <v>-600</v>
      </c>
      <c r="AY6" s="32">
        <f>$D$20</f>
        <v>-200</v>
      </c>
      <c r="AZ6" s="9">
        <f>$B$12+(($B$4+($B$5*3))*4)+$B$28</f>
        <v>920</v>
      </c>
      <c r="BA6" s="9">
        <f>$B$12+(($B$4+($B$5*3))*4)+$B$28+($C$35*1)</f>
        <v>1120</v>
      </c>
      <c r="BB6" s="9">
        <f>$B$12+(($B$4+($B$5*3))*4)+$B$28+($C$35*2)</f>
        <v>1320</v>
      </c>
      <c r="BC6" s="26">
        <f>$B$12+(($B$4+($B$5*3))*4)+$B$28+($C$35*3)</f>
        <v>1520</v>
      </c>
    </row>
    <row r="7" spans="1:55" x14ac:dyDescent="0.3">
      <c r="I7" s="25" t="s">
        <v>36</v>
      </c>
      <c r="J7" s="32">
        <f>$B$20*11</f>
        <v>-550</v>
      </c>
      <c r="K7" s="32">
        <f>$B$20*10</f>
        <v>-500</v>
      </c>
      <c r="L7" s="32">
        <f>$B$20*9</f>
        <v>-450</v>
      </c>
      <c r="M7" s="32">
        <f>$B$20*8</f>
        <v>-400</v>
      </c>
      <c r="N7" s="32">
        <f>$B$20*7</f>
        <v>-350</v>
      </c>
      <c r="O7" s="32">
        <f>$B$20*6</f>
        <v>-300</v>
      </c>
      <c r="P7" s="32">
        <f>$B$20*5</f>
        <v>-250</v>
      </c>
      <c r="Q7" s="32">
        <f>$B$20*4</f>
        <v>-200</v>
      </c>
      <c r="R7" s="32">
        <f>$B$20*3</f>
        <v>-150</v>
      </c>
      <c r="S7" s="32">
        <f>$B$20*2</f>
        <v>-100</v>
      </c>
      <c r="T7" s="32">
        <f>$B$20</f>
        <v>-50</v>
      </c>
      <c r="U7" s="9">
        <f>$B$12+$B$4+($B$5*4)</f>
        <v>460</v>
      </c>
      <c r="V7" s="9">
        <f>$B$12+$B$4+($B$5*5)</f>
        <v>490</v>
      </c>
      <c r="W7" s="26">
        <f>$B$12+$B$4+($B$5*6)</f>
        <v>520</v>
      </c>
      <c r="Y7" s="25" t="s">
        <v>36</v>
      </c>
      <c r="Z7" s="32">
        <f>$C$22+($C$23*8)</f>
        <v>-2900</v>
      </c>
      <c r="AA7" s="32">
        <f>$C$22+($C$23*7)</f>
        <v>-2600</v>
      </c>
      <c r="AB7" s="32">
        <f>$C$22+($C$23*6)</f>
        <v>-2300</v>
      </c>
      <c r="AC7" s="32">
        <f>$C$22+($C$23*5)</f>
        <v>-2000</v>
      </c>
      <c r="AD7" s="32">
        <f>$C$22+($C$23*4)</f>
        <v>-1700</v>
      </c>
      <c r="AE7" s="32">
        <f>$C$22+($C$23*3)</f>
        <v>-1400</v>
      </c>
      <c r="AF7" s="32">
        <f>$C$22+($C$23*2)</f>
        <v>-1100</v>
      </c>
      <c r="AG7" s="32">
        <f>$C$22+($C$23)</f>
        <v>-800</v>
      </c>
      <c r="AH7" s="32">
        <f>$C$22</f>
        <v>-500</v>
      </c>
      <c r="AI7" s="32">
        <f>$C$21</f>
        <v>-300</v>
      </c>
      <c r="AJ7" s="32">
        <f>$C$20</f>
        <v>-100</v>
      </c>
      <c r="AK7" s="9">
        <f>$B$12+(($B$4+($B$5*4))*2)+$B$27</f>
        <v>670</v>
      </c>
      <c r="AL7" s="9">
        <f>$B$12+(($B$4+($B$5*4))*2)+$B$27+($B$35*1)</f>
        <v>770</v>
      </c>
      <c r="AM7" s="26">
        <f>$B$12+(($B$4+($B$5*4))*2)+$B$27+($B$35*2)</f>
        <v>870</v>
      </c>
      <c r="AO7" s="25" t="s">
        <v>36</v>
      </c>
      <c r="AP7" s="32">
        <f>$D$22+($D$23*8)</f>
        <v>-5800</v>
      </c>
      <c r="AQ7" s="32">
        <f>$D$22+($D$23*7)</f>
        <v>-5200</v>
      </c>
      <c r="AR7" s="32">
        <f>$D$22+($D$23*6)</f>
        <v>-4600</v>
      </c>
      <c r="AS7" s="32">
        <f>$D$22+($D$23*5)</f>
        <v>-4000</v>
      </c>
      <c r="AT7" s="32">
        <f>$D$22+($D$23*4)</f>
        <v>-3400</v>
      </c>
      <c r="AU7" s="32">
        <f>$D$22+($D$23*3)</f>
        <v>-2800</v>
      </c>
      <c r="AV7" s="32">
        <f>$D$22+($D$23*2)</f>
        <v>-2200</v>
      </c>
      <c r="AW7" s="32">
        <f>$D$22+$D$23</f>
        <v>-1600</v>
      </c>
      <c r="AX7" s="32">
        <f>$D$22</f>
        <v>-1000</v>
      </c>
      <c r="AY7" s="32">
        <f>$D$21</f>
        <v>-600</v>
      </c>
      <c r="AZ7" s="32">
        <f>$D$20</f>
        <v>-200</v>
      </c>
      <c r="BA7" s="9">
        <f>$B$12+(($B$4+($B$5*4))*4)+$B$28</f>
        <v>1040</v>
      </c>
      <c r="BB7" s="9">
        <f>$B$12+(($B$4+($B$5*4))*4)+$B$28+($C$35*1)</f>
        <v>1240</v>
      </c>
      <c r="BC7" s="26">
        <f>$B$12+(($B$4+($B$5*4))*4)+$B$28+($C$35*2)</f>
        <v>1440</v>
      </c>
    </row>
    <row r="8" spans="1:55" x14ac:dyDescent="0.3">
      <c r="I8" s="25" t="s">
        <v>37</v>
      </c>
      <c r="J8" s="32">
        <f>$B$20*12</f>
        <v>-600</v>
      </c>
      <c r="K8" s="32">
        <f>$B$20*11</f>
        <v>-550</v>
      </c>
      <c r="L8" s="32">
        <f>$B$20*10</f>
        <v>-500</v>
      </c>
      <c r="M8" s="32">
        <f>$B$20*9</f>
        <v>-450</v>
      </c>
      <c r="N8" s="32">
        <f>$B$20*8</f>
        <v>-400</v>
      </c>
      <c r="O8" s="32">
        <f>$B$20*7</f>
        <v>-350</v>
      </c>
      <c r="P8" s="32">
        <f>$B$20*6</f>
        <v>-300</v>
      </c>
      <c r="Q8" s="32">
        <f>$B$20*5</f>
        <v>-250</v>
      </c>
      <c r="R8" s="32">
        <f>$B$20*4</f>
        <v>-200</v>
      </c>
      <c r="S8" s="32">
        <f>$B$20*3</f>
        <v>-150</v>
      </c>
      <c r="T8" s="32">
        <f>$B$20*2</f>
        <v>-100</v>
      </c>
      <c r="U8" s="32">
        <f>$B$20</f>
        <v>-50</v>
      </c>
      <c r="V8" s="9">
        <f>$B$13+$B$4+($B$5*5)</f>
        <v>990</v>
      </c>
      <c r="W8" s="26">
        <f>$B$13+$B$4+($B$5*6)</f>
        <v>1020</v>
      </c>
      <c r="Y8" s="25" t="s">
        <v>37</v>
      </c>
      <c r="Z8" s="32">
        <f>$C$22+($C$23*9)</f>
        <v>-3200</v>
      </c>
      <c r="AA8" s="32">
        <f>$C$22+($C$23*8)</f>
        <v>-2900</v>
      </c>
      <c r="AB8" s="32">
        <f>$C$22+($C$23*7)</f>
        <v>-2600</v>
      </c>
      <c r="AC8" s="32">
        <f>$C$22+($C$23*6)</f>
        <v>-2300</v>
      </c>
      <c r="AD8" s="32">
        <f>$C$22+($C$23*5)</f>
        <v>-2000</v>
      </c>
      <c r="AE8" s="32">
        <f>$C$22+($C$23*4)</f>
        <v>-1700</v>
      </c>
      <c r="AF8" s="32">
        <f>$C$22+($C$23*3)</f>
        <v>-1400</v>
      </c>
      <c r="AG8" s="32">
        <f>$C$22+($C$23*2)</f>
        <v>-1100</v>
      </c>
      <c r="AH8" s="32">
        <f>$C$22+($C$23)</f>
        <v>-800</v>
      </c>
      <c r="AI8" s="32">
        <f>$C$22</f>
        <v>-500</v>
      </c>
      <c r="AJ8" s="32">
        <f>$C$21</f>
        <v>-300</v>
      </c>
      <c r="AK8" s="32">
        <f>$C$20</f>
        <v>-100</v>
      </c>
      <c r="AL8" s="9">
        <f>$B$13+(($B$4+($B$5*5))*2)+$B$27</f>
        <v>1230</v>
      </c>
      <c r="AM8" s="26">
        <f>$B$13+(($B$4+($B$5*5))*2)+$B$27+$B$35</f>
        <v>1330</v>
      </c>
      <c r="AO8" s="25" t="s">
        <v>37</v>
      </c>
      <c r="AP8" s="32">
        <f>$D$22+($D$23*9)</f>
        <v>-6400</v>
      </c>
      <c r="AQ8" s="32">
        <f>$D$22+($D$23*8)</f>
        <v>-5800</v>
      </c>
      <c r="AR8" s="32">
        <f>$D$22+($D$23*7)</f>
        <v>-5200</v>
      </c>
      <c r="AS8" s="32">
        <f>$D$22+($D$23*6)</f>
        <v>-4600</v>
      </c>
      <c r="AT8" s="32">
        <f>$D$22+($D$23*5)</f>
        <v>-4000</v>
      </c>
      <c r="AU8" s="32">
        <f>$D$22+($D$23*4)</f>
        <v>-3400</v>
      </c>
      <c r="AV8" s="32">
        <f>$D$22+($D$23*3)</f>
        <v>-2800</v>
      </c>
      <c r="AW8" s="32">
        <f>$D$22+($D$23*2)</f>
        <v>-2200</v>
      </c>
      <c r="AX8" s="32">
        <f>$D$22+$D$23</f>
        <v>-1600</v>
      </c>
      <c r="AY8" s="32">
        <f>$D$22</f>
        <v>-1000</v>
      </c>
      <c r="AZ8" s="32">
        <f>$D$21</f>
        <v>-600</v>
      </c>
      <c r="BA8" s="32">
        <f>$D$20</f>
        <v>-200</v>
      </c>
      <c r="BB8" s="9">
        <f>$B$13+(($B$4+($B$5*5))*4)+$B$28</f>
        <v>1660</v>
      </c>
      <c r="BC8" s="26">
        <f>$B$13+(($B$4+($B$5*5))*4)+$B$28+$C$35</f>
        <v>1860</v>
      </c>
    </row>
    <row r="9" spans="1:55" ht="13.5" thickBot="1" x14ac:dyDescent="0.35">
      <c r="I9" s="28" t="s">
        <v>38</v>
      </c>
      <c r="J9" s="34">
        <f>$B$20*13</f>
        <v>-650</v>
      </c>
      <c r="K9" s="34">
        <f>$B$20*12</f>
        <v>-600</v>
      </c>
      <c r="L9" s="34">
        <f>$B$20*11</f>
        <v>-550</v>
      </c>
      <c r="M9" s="34">
        <f>$B$20*10</f>
        <v>-500</v>
      </c>
      <c r="N9" s="34">
        <f>$B$20*9</f>
        <v>-450</v>
      </c>
      <c r="O9" s="34">
        <f>$B$20*8</f>
        <v>-400</v>
      </c>
      <c r="P9" s="34">
        <f>$B$20*7</f>
        <v>-350</v>
      </c>
      <c r="Q9" s="34">
        <f>$B$20*6</f>
        <v>-300</v>
      </c>
      <c r="R9" s="34">
        <f>$B$20*5</f>
        <v>-250</v>
      </c>
      <c r="S9" s="34">
        <f>$B$20*4</f>
        <v>-200</v>
      </c>
      <c r="T9" s="34">
        <f>$B$20*3</f>
        <v>-150</v>
      </c>
      <c r="U9" s="34">
        <f>$B$20*2</f>
        <v>-100</v>
      </c>
      <c r="V9" s="34">
        <f>$B$20</f>
        <v>-50</v>
      </c>
      <c r="W9" s="29">
        <f>$B$14+$B$4+($B$5*6)</f>
        <v>1520</v>
      </c>
      <c r="Y9" s="28" t="s">
        <v>38</v>
      </c>
      <c r="Z9" s="32">
        <f>$C$22+($C$23*10)</f>
        <v>-3500</v>
      </c>
      <c r="AA9" s="32">
        <f>$C$22+($C$23*9)</f>
        <v>-3200</v>
      </c>
      <c r="AB9" s="32">
        <f>$C$22+($C$23*8)</f>
        <v>-2900</v>
      </c>
      <c r="AC9" s="32">
        <f>$C$22+($C$23*7)</f>
        <v>-2600</v>
      </c>
      <c r="AD9" s="32">
        <f>$C$22+($C$23*6)</f>
        <v>-2300</v>
      </c>
      <c r="AE9" s="32">
        <f>$C$22+($C$23*5)</f>
        <v>-2000</v>
      </c>
      <c r="AF9" s="32">
        <f>$C$22+($C$23*4)</f>
        <v>-1700</v>
      </c>
      <c r="AG9" s="32">
        <f>$C$22+($C$23*3)</f>
        <v>-1400</v>
      </c>
      <c r="AH9" s="32">
        <f>$C$22+($C$23*2)</f>
        <v>-1100</v>
      </c>
      <c r="AI9" s="32">
        <f>$C$22+($C$23)</f>
        <v>-800</v>
      </c>
      <c r="AJ9" s="32">
        <f>$C$22</f>
        <v>-500</v>
      </c>
      <c r="AK9" s="32">
        <f>$C$21</f>
        <v>-300</v>
      </c>
      <c r="AL9" s="32">
        <f>$C$20</f>
        <v>-100</v>
      </c>
      <c r="AM9" s="29">
        <f>$B$14+(($B$4+($B$5*6))*2)+$B$27</f>
        <v>1790</v>
      </c>
      <c r="AO9" s="25" t="s">
        <v>38</v>
      </c>
      <c r="AP9" s="32">
        <f>$D$22+($D$23*10)</f>
        <v>-7000</v>
      </c>
      <c r="AQ9" s="32">
        <f>$D$22+($D$23*9)</f>
        <v>-6400</v>
      </c>
      <c r="AR9" s="32">
        <f>$D$22+($D$23*8)</f>
        <v>-5800</v>
      </c>
      <c r="AS9" s="32">
        <f>$D$22+($D$23*7)</f>
        <v>-5200</v>
      </c>
      <c r="AT9" s="32">
        <f>$D$22+($D$23*6)</f>
        <v>-4600</v>
      </c>
      <c r="AU9" s="32">
        <f>$D$22+($D$23*5)</f>
        <v>-4000</v>
      </c>
      <c r="AV9" s="32">
        <f>$D$22+($D$23*4)</f>
        <v>-3400</v>
      </c>
      <c r="AW9" s="32">
        <f>$D$22+($D$23*3)</f>
        <v>-2800</v>
      </c>
      <c r="AX9" s="32">
        <f>$D$22+($D$23*2)</f>
        <v>-2200</v>
      </c>
      <c r="AY9" s="32">
        <f>$D$22+$D$23</f>
        <v>-1600</v>
      </c>
      <c r="AZ9" s="32">
        <f>$D$22</f>
        <v>-1000</v>
      </c>
      <c r="BA9" s="32">
        <f>$D$21</f>
        <v>-600</v>
      </c>
      <c r="BB9" s="32">
        <f>$D$20</f>
        <v>-200</v>
      </c>
      <c r="BC9" s="26">
        <f>$B$14+(($B$4+($B$5*6))*4)+$B$28</f>
        <v>2280</v>
      </c>
    </row>
    <row r="10" spans="1:55" x14ac:dyDescent="0.3">
      <c r="A10" s="1" t="s">
        <v>10</v>
      </c>
      <c r="B10" s="2" t="s">
        <v>8</v>
      </c>
      <c r="C10" s="4" t="s">
        <v>9</v>
      </c>
      <c r="I10" s="25" t="s">
        <v>39</v>
      </c>
      <c r="J10" s="32">
        <f>$B$20*7</f>
        <v>-350</v>
      </c>
      <c r="K10" s="32">
        <f>$B$20*6</f>
        <v>-300</v>
      </c>
      <c r="L10" s="32">
        <f>$B$20*5</f>
        <v>-250</v>
      </c>
      <c r="M10" s="32">
        <f>$B$20*4</f>
        <v>-200</v>
      </c>
      <c r="N10" s="32">
        <f>$B$20*3</f>
        <v>-150</v>
      </c>
      <c r="O10" s="32">
        <f>$B$20*2</f>
        <v>-100</v>
      </c>
      <c r="P10" s="32">
        <f>$B$20</f>
        <v>-50</v>
      </c>
      <c r="Q10" s="9">
        <f>$B$11+$C$4</f>
        <v>80</v>
      </c>
      <c r="R10" s="9">
        <f>$B$11+($C$4*2)</f>
        <v>110</v>
      </c>
      <c r="S10" s="9">
        <f>$B$11+($C$4*3)</f>
        <v>140</v>
      </c>
      <c r="T10" s="9">
        <f>$B$11+($C$4*4)</f>
        <v>170</v>
      </c>
      <c r="U10" s="9">
        <f>$B$11+($C$4*5)</f>
        <v>200</v>
      </c>
      <c r="V10" s="9">
        <f>$B$11+($C$4*6)</f>
        <v>230</v>
      </c>
      <c r="W10" s="26">
        <f>$B$11+($C$4*7)</f>
        <v>260</v>
      </c>
      <c r="Y10" s="22" t="s">
        <v>39</v>
      </c>
      <c r="Z10" s="33">
        <f>$C$22+($C$23*4)</f>
        <v>-1700</v>
      </c>
      <c r="AA10" s="33">
        <f>$C$22+($C$23*3)</f>
        <v>-1400</v>
      </c>
      <c r="AB10" s="33">
        <f>$C$22+($C$23*2)</f>
        <v>-1100</v>
      </c>
      <c r="AC10" s="33">
        <f>$C$22+($C$23)</f>
        <v>-800</v>
      </c>
      <c r="AD10" s="33">
        <f>$C$22</f>
        <v>-500</v>
      </c>
      <c r="AE10" s="33">
        <f>$C$21</f>
        <v>-300</v>
      </c>
      <c r="AF10" s="33">
        <f>$C$20</f>
        <v>-100</v>
      </c>
      <c r="AG10" s="30">
        <f>$B$11+($C$4*2)+$B$27</f>
        <v>160</v>
      </c>
      <c r="AH10" s="30">
        <f>$B$11+($C$4*2)+$B$27+($B$35*1)</f>
        <v>260</v>
      </c>
      <c r="AI10" s="30">
        <f>$B$11+($C$4*2)+$B$27+($B$35*2)</f>
        <v>360</v>
      </c>
      <c r="AJ10" s="30">
        <f>$B$11+($C$4*2)+$B$27+($B$35*3)</f>
        <v>460</v>
      </c>
      <c r="AK10" s="30">
        <f>$B$11+($C$4*2)+$B$27+($B$35*4)</f>
        <v>560</v>
      </c>
      <c r="AL10" s="30">
        <f>$B$11+($C$4*2)+$B$27+($B$35*5)</f>
        <v>660</v>
      </c>
      <c r="AM10" s="31">
        <f>$B$11+($C$4*2)+$B$27+($B$35*6)</f>
        <v>760</v>
      </c>
      <c r="AO10" s="22" t="s">
        <v>39</v>
      </c>
      <c r="AP10" s="33">
        <f>$D$22+($D$23*4)</f>
        <v>-3400</v>
      </c>
      <c r="AQ10" s="33">
        <f>$D$22+($D$23*3)</f>
        <v>-2800</v>
      </c>
      <c r="AR10" s="33">
        <f>$D$22+($D$23*2)</f>
        <v>-2200</v>
      </c>
      <c r="AS10" s="33">
        <f>$D$22+$D$23</f>
        <v>-1600</v>
      </c>
      <c r="AT10" s="33">
        <f>$D$22</f>
        <v>-1000</v>
      </c>
      <c r="AU10" s="33">
        <f>$D$21</f>
        <v>-600</v>
      </c>
      <c r="AV10" s="33">
        <f>$D$20</f>
        <v>-200</v>
      </c>
      <c r="AW10" s="30">
        <f>$B$12+($C$4*4)+$B$28</f>
        <v>520</v>
      </c>
      <c r="AX10" s="30">
        <f>$B$12+($C$4*4)+$B$28+($C$35*1)</f>
        <v>720</v>
      </c>
      <c r="AY10" s="30">
        <f>$B$12+($C$4*4)+$B$28+($C$35*2)</f>
        <v>920</v>
      </c>
      <c r="AZ10" s="30">
        <f>$B$12+($C$4*4)+$B$28+($C$35*3)</f>
        <v>1120</v>
      </c>
      <c r="BA10" s="30">
        <f>$B$12+($C$4*4)+$B$28+($C$35*4)</f>
        <v>1320</v>
      </c>
      <c r="BB10" s="30">
        <f>$B$12+($C$4*4)+$B$28+($C$35*5)</f>
        <v>1520</v>
      </c>
      <c r="BC10" s="31">
        <f>$B$12+($C$4*4)+$B$28+($C$35*6)</f>
        <v>1720</v>
      </c>
    </row>
    <row r="11" spans="1:55" x14ac:dyDescent="0.3">
      <c r="A11" t="s">
        <v>6</v>
      </c>
      <c r="B11" s="3">
        <v>50</v>
      </c>
      <c r="C11" s="5">
        <v>50</v>
      </c>
      <c r="I11" s="25" t="s">
        <v>40</v>
      </c>
      <c r="J11" s="32">
        <f>$B$20*8</f>
        <v>-400</v>
      </c>
      <c r="K11" s="32">
        <f>$B$20*7</f>
        <v>-350</v>
      </c>
      <c r="L11" s="32">
        <f>$B$20*6</f>
        <v>-300</v>
      </c>
      <c r="M11" s="32">
        <f>$B$20*5</f>
        <v>-250</v>
      </c>
      <c r="N11" s="32">
        <f>$B$20*4</f>
        <v>-200</v>
      </c>
      <c r="O11" s="32">
        <f>$B$20*3</f>
        <v>-150</v>
      </c>
      <c r="P11" s="32">
        <f>$B$20*2</f>
        <v>-100</v>
      </c>
      <c r="Q11" s="32">
        <f>$B$20</f>
        <v>-50</v>
      </c>
      <c r="R11" s="9">
        <f>$B$11+($C$4*2)</f>
        <v>110</v>
      </c>
      <c r="S11" s="9">
        <f>$B$11+($C$4*3)</f>
        <v>140</v>
      </c>
      <c r="T11" s="9">
        <f>$B$11+($C$4*4)</f>
        <v>170</v>
      </c>
      <c r="U11" s="9">
        <f>$B$11+($C$4*5)</f>
        <v>200</v>
      </c>
      <c r="V11" s="9">
        <f>$B$11+($C$4*6)</f>
        <v>230</v>
      </c>
      <c r="W11" s="26">
        <f>$B$11+($C$4*7)</f>
        <v>260</v>
      </c>
      <c r="Y11" s="25" t="s">
        <v>40</v>
      </c>
      <c r="Z11" s="32">
        <f>$C$22+($C$23*5)</f>
        <v>-2000</v>
      </c>
      <c r="AA11" s="32">
        <f>$C$22+($C$23*4)</f>
        <v>-1700</v>
      </c>
      <c r="AB11" s="32">
        <f>$C$22+($C$23*3)</f>
        <v>-1400</v>
      </c>
      <c r="AC11" s="32">
        <f>$C$22+($C$23*2)</f>
        <v>-1100</v>
      </c>
      <c r="AD11" s="32">
        <f>$C$22+($C$23)</f>
        <v>-800</v>
      </c>
      <c r="AE11" s="32">
        <f>$C$22</f>
        <v>-500</v>
      </c>
      <c r="AF11" s="32">
        <f>$C$21</f>
        <v>-300</v>
      </c>
      <c r="AG11" s="32">
        <f>$C$20</f>
        <v>-100</v>
      </c>
      <c r="AH11" s="9">
        <f>$B$12+(($C$4*2)*2)+$B$27</f>
        <v>470</v>
      </c>
      <c r="AI11" s="9">
        <f>$B$12+(($C$4*2)*2)+$B$27+($B$35*1)</f>
        <v>570</v>
      </c>
      <c r="AJ11" s="9">
        <f>$B$12+(($C$4*2)*2)+$B$27+($B$35*2)</f>
        <v>670</v>
      </c>
      <c r="AK11" s="9">
        <f>$B$12+(($C$4*2)*2)+$B$27+($B$35*3)</f>
        <v>770</v>
      </c>
      <c r="AL11" s="9">
        <f>$B$12+(($C$4*2)*2)+$B$27+($B$35*4)</f>
        <v>870</v>
      </c>
      <c r="AM11" s="26">
        <f>$B$12+(($C$4*2)*2)+$B$27+($B$35*5)</f>
        <v>970</v>
      </c>
      <c r="AO11" s="25" t="s">
        <v>40</v>
      </c>
      <c r="AP11" s="32">
        <f>$D$22+($D$23*5)</f>
        <v>-4000</v>
      </c>
      <c r="AQ11" s="32">
        <f>$D$22+($D$23*4)</f>
        <v>-3400</v>
      </c>
      <c r="AR11" s="32">
        <f>$D$22+($D$23*3)</f>
        <v>-2800</v>
      </c>
      <c r="AS11" s="32">
        <f>$D$22+($D$23*2)</f>
        <v>-2200</v>
      </c>
      <c r="AT11" s="32">
        <f>$D$22+$D$23</f>
        <v>-1600</v>
      </c>
      <c r="AU11" s="32">
        <f>$D$22</f>
        <v>-1000</v>
      </c>
      <c r="AV11" s="32">
        <f>$D$21</f>
        <v>-600</v>
      </c>
      <c r="AW11" s="32">
        <f>$D$20</f>
        <v>-200</v>
      </c>
      <c r="AX11" s="9">
        <f>$B$12+(($C$4*2)*4)+$B$28</f>
        <v>640</v>
      </c>
      <c r="AY11" s="9">
        <f>$B$12+(($C$4*2)*4)+$B$28+($C$35*1)</f>
        <v>840</v>
      </c>
      <c r="AZ11" s="9">
        <f>$B$12+(($C$4*2)*4)+$B$28+($C$35*2)</f>
        <v>1040</v>
      </c>
      <c r="BA11" s="9">
        <f>$B$12+(($C$4*2)*4)+$B$28+($C$35*3)</f>
        <v>1240</v>
      </c>
      <c r="BB11" s="9">
        <f>$B$12+(($C$4*2)*4)+$B$28+($C$35*4)</f>
        <v>1440</v>
      </c>
      <c r="BC11" s="26">
        <f>$B$12+(($C$4*2)*4)+$B$28+($C$35*5)</f>
        <v>1640</v>
      </c>
    </row>
    <row r="12" spans="1:55" x14ac:dyDescent="0.3">
      <c r="A12" t="s">
        <v>7</v>
      </c>
      <c r="B12" s="3">
        <v>300</v>
      </c>
      <c r="C12" s="5">
        <v>500</v>
      </c>
      <c r="D12" t="s">
        <v>22</v>
      </c>
      <c r="I12" s="25" t="s">
        <v>41</v>
      </c>
      <c r="J12" s="32">
        <f>$B$20*9</f>
        <v>-450</v>
      </c>
      <c r="K12" s="32">
        <f>$B$20*8</f>
        <v>-400</v>
      </c>
      <c r="L12" s="32">
        <f>$B$20*7</f>
        <v>-350</v>
      </c>
      <c r="M12" s="32">
        <f>$B$20*6</f>
        <v>-300</v>
      </c>
      <c r="N12" s="32">
        <f>$B$20*5</f>
        <v>-250</v>
      </c>
      <c r="O12" s="32">
        <f>$B$20*4</f>
        <v>-200</v>
      </c>
      <c r="P12" s="32">
        <f>$B$20*3</f>
        <v>-150</v>
      </c>
      <c r="Q12" s="32">
        <f>$B$20*2</f>
        <v>-100</v>
      </c>
      <c r="R12" s="32">
        <f>$B$20</f>
        <v>-50</v>
      </c>
      <c r="S12" s="9">
        <f>$B$11+($C$4*3)</f>
        <v>140</v>
      </c>
      <c r="T12" s="9">
        <f>$B$11+($C$4*4)</f>
        <v>170</v>
      </c>
      <c r="U12" s="9">
        <f>$B$11+($C$4*5)</f>
        <v>200</v>
      </c>
      <c r="V12" s="9">
        <f>$B$11+($C$4*6)</f>
        <v>230</v>
      </c>
      <c r="W12" s="26">
        <f>$B$11+($C$4*7)</f>
        <v>260</v>
      </c>
      <c r="Y12" s="25" t="s">
        <v>41</v>
      </c>
      <c r="Z12" s="32">
        <f>$C$22+($C$23*6)</f>
        <v>-2300</v>
      </c>
      <c r="AA12" s="32">
        <f>$C$22+($C$23*5)</f>
        <v>-2000</v>
      </c>
      <c r="AB12" s="32">
        <f>$C$22+($C$23*4)</f>
        <v>-1700</v>
      </c>
      <c r="AC12" s="32">
        <f>$C$22+($C$23*3)</f>
        <v>-1400</v>
      </c>
      <c r="AD12" s="32">
        <f>$C$22+($C$23*2)</f>
        <v>-1100</v>
      </c>
      <c r="AE12" s="32">
        <f>$C$22+($C$23)</f>
        <v>-800</v>
      </c>
      <c r="AF12" s="32">
        <f>$C$22</f>
        <v>-500</v>
      </c>
      <c r="AG12" s="32">
        <f>$C$21</f>
        <v>-300</v>
      </c>
      <c r="AH12" s="32">
        <f>$C$20</f>
        <v>-100</v>
      </c>
      <c r="AI12" s="9">
        <f>$B$12+(($C$4*3)*2)+$B$27</f>
        <v>530</v>
      </c>
      <c r="AJ12" s="9">
        <f>$B$12+(($C$4*3)*2)+$B$27+($B$35*1)</f>
        <v>630</v>
      </c>
      <c r="AK12" s="9">
        <f>$B$12+(($C$4*3)*2)+$B$27+($B$35*2)</f>
        <v>730</v>
      </c>
      <c r="AL12" s="9">
        <f>$B$12+(($C$4*3)*2)+$B$27+($B$35*3)</f>
        <v>830</v>
      </c>
      <c r="AM12" s="26">
        <f>$B$12+(($C$4*3)*2)+$B$27+($B$35*4)</f>
        <v>930</v>
      </c>
      <c r="AO12" s="25" t="s">
        <v>41</v>
      </c>
      <c r="AP12" s="32">
        <f>$D$22+($D$23*6)</f>
        <v>-4600</v>
      </c>
      <c r="AQ12" s="32">
        <f>$D$22+($D$23*5)</f>
        <v>-4000</v>
      </c>
      <c r="AR12" s="32">
        <f>$D$22+($D$23*4)</f>
        <v>-3400</v>
      </c>
      <c r="AS12" s="32">
        <f>$D$22+($D$23*3)</f>
        <v>-2800</v>
      </c>
      <c r="AT12" s="32">
        <f>$D$22+($D$23*2)</f>
        <v>-2200</v>
      </c>
      <c r="AU12" s="32">
        <f>$D$22+$D$23</f>
        <v>-1600</v>
      </c>
      <c r="AV12" s="32">
        <f>$D$22</f>
        <v>-1000</v>
      </c>
      <c r="AW12" s="32">
        <f>$D$21</f>
        <v>-600</v>
      </c>
      <c r="AX12" s="32">
        <f>$D$20</f>
        <v>-200</v>
      </c>
      <c r="AY12" s="9">
        <f>$B$12+(($C$4*3)*4)+$B$28</f>
        <v>760</v>
      </c>
      <c r="AZ12" s="9">
        <f>$B$12+(($C$4*3)*4)+$B$28+($C$35*1)</f>
        <v>960</v>
      </c>
      <c r="BA12" s="9">
        <f>$B$12+(($C$4*3)*4)+$B$28+($C$35*2)</f>
        <v>1160</v>
      </c>
      <c r="BB12" s="9">
        <f>$B$12+(($C$4*3)*4)+$B$28+($C$35*3)</f>
        <v>1360</v>
      </c>
      <c r="BC12" s="26">
        <f>$B$12+(($C$4*3)*4)+$B$28+($C$35*4)</f>
        <v>1560</v>
      </c>
    </row>
    <row r="13" spans="1:55" x14ac:dyDescent="0.3">
      <c r="A13" t="s">
        <v>12</v>
      </c>
      <c r="B13" s="3">
        <v>800</v>
      </c>
      <c r="C13" s="5">
        <v>1250</v>
      </c>
      <c r="D13" t="s">
        <v>23</v>
      </c>
      <c r="I13" s="25" t="s">
        <v>42</v>
      </c>
      <c r="J13" s="32">
        <f>$B$20*10</f>
        <v>-500</v>
      </c>
      <c r="K13" s="32">
        <f>$B$20*9</f>
        <v>-450</v>
      </c>
      <c r="L13" s="32">
        <f>$B$20*8</f>
        <v>-400</v>
      </c>
      <c r="M13" s="32">
        <f>$B$20*7</f>
        <v>-350</v>
      </c>
      <c r="N13" s="32">
        <f>$B$20*6</f>
        <v>-300</v>
      </c>
      <c r="O13" s="32">
        <f>$B$20*5</f>
        <v>-250</v>
      </c>
      <c r="P13" s="32">
        <f>$B$20*4</f>
        <v>-200</v>
      </c>
      <c r="Q13" s="32">
        <f>$B$20*3</f>
        <v>-150</v>
      </c>
      <c r="R13" s="32">
        <f>$B$20*2</f>
        <v>-100</v>
      </c>
      <c r="S13" s="32">
        <f>$B$20</f>
        <v>-50</v>
      </c>
      <c r="T13" s="9">
        <f>$B$12+($C$4*4)</f>
        <v>420</v>
      </c>
      <c r="U13" s="9">
        <f>$B$12+($C$4*5)</f>
        <v>450</v>
      </c>
      <c r="V13" s="9">
        <f>$B$12+($C$4*6)</f>
        <v>480</v>
      </c>
      <c r="W13" s="26">
        <f>$B$12+($C$4*7)</f>
        <v>510</v>
      </c>
      <c r="Y13" s="25" t="s">
        <v>42</v>
      </c>
      <c r="Z13" s="32">
        <f>$C$22+($C$23*7)</f>
        <v>-2600</v>
      </c>
      <c r="AA13" s="32">
        <f>$C$22+($C$23*6)</f>
        <v>-2300</v>
      </c>
      <c r="AB13" s="32">
        <f>$C$22+($C$23*5)</f>
        <v>-2000</v>
      </c>
      <c r="AC13" s="32">
        <f>$C$22+($C$23*4)</f>
        <v>-1700</v>
      </c>
      <c r="AD13" s="32">
        <f>$C$22+($C$23*3)</f>
        <v>-1400</v>
      </c>
      <c r="AE13" s="32">
        <f>$C$22+($C$23*2)</f>
        <v>-1100</v>
      </c>
      <c r="AF13" s="32">
        <f>$C$22+($C$23)</f>
        <v>-800</v>
      </c>
      <c r="AG13" s="32">
        <f>$C$22</f>
        <v>-500</v>
      </c>
      <c r="AH13" s="32">
        <f>$C$21</f>
        <v>-300</v>
      </c>
      <c r="AI13" s="32">
        <f>$C$20</f>
        <v>-100</v>
      </c>
      <c r="AJ13" s="9">
        <f>$B$12+(($C$4*4)*2)+$B$27</f>
        <v>590</v>
      </c>
      <c r="AK13" s="9">
        <f>$B$12+(($C$4*4)*2)+$B$27+($B$35*1)</f>
        <v>690</v>
      </c>
      <c r="AL13" s="9">
        <f>$B$12+(($C$4*4)*2)+$B$27+($B$35*2)</f>
        <v>790</v>
      </c>
      <c r="AM13" s="26">
        <f>$B$12+(($C$4*4)*2)+$B$27+($B$35*3)</f>
        <v>890</v>
      </c>
      <c r="AO13" s="25" t="s">
        <v>42</v>
      </c>
      <c r="AP13" s="32">
        <f>$D$22+($D$23*7)</f>
        <v>-5200</v>
      </c>
      <c r="AQ13" s="32">
        <f>$D$22+($D$23*6)</f>
        <v>-4600</v>
      </c>
      <c r="AR13" s="32">
        <f>$D$22+($D$23*5)</f>
        <v>-4000</v>
      </c>
      <c r="AS13" s="32">
        <f>$D$22+($D$23*4)</f>
        <v>-3400</v>
      </c>
      <c r="AT13" s="32">
        <f>$D$22+($D$23*3)</f>
        <v>-2800</v>
      </c>
      <c r="AU13" s="32">
        <f>$D$22+($D$23*2)</f>
        <v>-2200</v>
      </c>
      <c r="AV13" s="32">
        <f>$D$22+$D$23</f>
        <v>-1600</v>
      </c>
      <c r="AW13" s="32">
        <f>$D$22</f>
        <v>-1000</v>
      </c>
      <c r="AX13" s="32">
        <f>$D$21</f>
        <v>-600</v>
      </c>
      <c r="AY13" s="32">
        <f>$D$20</f>
        <v>-200</v>
      </c>
      <c r="AZ13" s="9">
        <f>$B$12+(($C$4*4)*4)+$B$28</f>
        <v>880</v>
      </c>
      <c r="BA13" s="9">
        <f>$B$12+(($C$4*4)*4)+$B$28+($C$35*1)</f>
        <v>1080</v>
      </c>
      <c r="BB13" s="9">
        <f>$B$12+(($C$4*4)*4)+$B$28+($C$35*2)</f>
        <v>1280</v>
      </c>
      <c r="BC13" s="26">
        <f>$B$12+(($C$4*4)*4)+$B$28+($C$35*3)</f>
        <v>1480</v>
      </c>
    </row>
    <row r="14" spans="1:55" x14ac:dyDescent="0.3">
      <c r="A14" t="s">
        <v>11</v>
      </c>
      <c r="B14" s="3">
        <v>1300</v>
      </c>
      <c r="C14" s="5">
        <v>2000</v>
      </c>
      <c r="D14" t="s">
        <v>24</v>
      </c>
      <c r="I14" s="25" t="s">
        <v>43</v>
      </c>
      <c r="J14" s="32">
        <f>$B$20*11</f>
        <v>-550</v>
      </c>
      <c r="K14" s="32">
        <f>$B$20*10</f>
        <v>-500</v>
      </c>
      <c r="L14" s="32">
        <f>$B$20*9</f>
        <v>-450</v>
      </c>
      <c r="M14" s="32">
        <f>$B$20*8</f>
        <v>-400</v>
      </c>
      <c r="N14" s="32">
        <f>$B$20*7</f>
        <v>-350</v>
      </c>
      <c r="O14" s="32">
        <f>$B$20*6</f>
        <v>-300</v>
      </c>
      <c r="P14" s="32">
        <f>$B$20*5</f>
        <v>-250</v>
      </c>
      <c r="Q14" s="32">
        <f>$B$20*4</f>
        <v>-200</v>
      </c>
      <c r="R14" s="32">
        <f>$B$20*3</f>
        <v>-150</v>
      </c>
      <c r="S14" s="32">
        <f>$B$20*2</f>
        <v>-100</v>
      </c>
      <c r="T14" s="32">
        <f>$B$20</f>
        <v>-50</v>
      </c>
      <c r="U14" s="9">
        <f>$B$12+($C$4*5)</f>
        <v>450</v>
      </c>
      <c r="V14" s="9">
        <f>$B$12+($C$4*6)</f>
        <v>480</v>
      </c>
      <c r="W14" s="26">
        <f>$B$12+($C$4*7)</f>
        <v>510</v>
      </c>
      <c r="Y14" s="25" t="s">
        <v>43</v>
      </c>
      <c r="Z14" s="32">
        <f>$C$22+($C$23*8)</f>
        <v>-2900</v>
      </c>
      <c r="AA14" s="32">
        <f>$C$22+($C$23*7)</f>
        <v>-2600</v>
      </c>
      <c r="AB14" s="32">
        <f>$C$22+($C$23*6)</f>
        <v>-2300</v>
      </c>
      <c r="AC14" s="32">
        <f>$C$22+($C$23*5)</f>
        <v>-2000</v>
      </c>
      <c r="AD14" s="32">
        <f>$C$22+($C$23*4)</f>
        <v>-1700</v>
      </c>
      <c r="AE14" s="32">
        <f>$C$22+($C$23*3)</f>
        <v>-1400</v>
      </c>
      <c r="AF14" s="32">
        <f>$C$22+($C$23*2)</f>
        <v>-1100</v>
      </c>
      <c r="AG14" s="32">
        <f>$C$22+($C$23)</f>
        <v>-800</v>
      </c>
      <c r="AH14" s="32">
        <f>$C$22</f>
        <v>-500</v>
      </c>
      <c r="AI14" s="32">
        <f>$C$21</f>
        <v>-300</v>
      </c>
      <c r="AJ14" s="32">
        <f>$C$20</f>
        <v>-100</v>
      </c>
      <c r="AK14" s="9">
        <f>$B$12+(($C$4*5)*2)+$B$27</f>
        <v>650</v>
      </c>
      <c r="AL14" s="9">
        <f>$B$12+(($C$4*5)*2)+$B$27+($B$35*1)</f>
        <v>750</v>
      </c>
      <c r="AM14" s="26">
        <f>$B$12+(($C$4*5)*2)+$B$27+($B$35*2)</f>
        <v>850</v>
      </c>
      <c r="AO14" s="25" t="s">
        <v>43</v>
      </c>
      <c r="AP14" s="32">
        <f>$D$22+($D$23*8)</f>
        <v>-5800</v>
      </c>
      <c r="AQ14" s="32">
        <f>$D$22+($D$23*7)</f>
        <v>-5200</v>
      </c>
      <c r="AR14" s="32">
        <f>$D$22+($D$23*6)</f>
        <v>-4600</v>
      </c>
      <c r="AS14" s="32">
        <f>$D$22+($D$23*5)</f>
        <v>-4000</v>
      </c>
      <c r="AT14" s="32">
        <f>$D$22+($D$23*4)</f>
        <v>-3400</v>
      </c>
      <c r="AU14" s="32">
        <f>$D$22+($D$23*3)</f>
        <v>-2800</v>
      </c>
      <c r="AV14" s="32">
        <f>$D$22+($D$23*2)</f>
        <v>-2200</v>
      </c>
      <c r="AW14" s="32">
        <f>$D$22+$D$23</f>
        <v>-1600</v>
      </c>
      <c r="AX14" s="32">
        <f>$D$22</f>
        <v>-1000</v>
      </c>
      <c r="AY14" s="32">
        <f>$D$21</f>
        <v>-600</v>
      </c>
      <c r="AZ14" s="32">
        <f>$D$20</f>
        <v>-200</v>
      </c>
      <c r="BA14" s="9">
        <f>$B$12+(($C$4*5)*4)+$B$28</f>
        <v>1000</v>
      </c>
      <c r="BB14" s="9">
        <f>$B$12+(($C$4*5)*4)+$B$28+($C$35*1)</f>
        <v>1200</v>
      </c>
      <c r="BC14" s="26">
        <f>$B$12+(($C$4*5)*4)+$B$28+($C$35*2)</f>
        <v>1400</v>
      </c>
    </row>
    <row r="15" spans="1:55" x14ac:dyDescent="0.3">
      <c r="I15" s="25" t="s">
        <v>44</v>
      </c>
      <c r="J15" s="32">
        <f>$B$20*12</f>
        <v>-600</v>
      </c>
      <c r="K15" s="32">
        <f>$B$20*11</f>
        <v>-550</v>
      </c>
      <c r="L15" s="32">
        <f>$B$20*10</f>
        <v>-500</v>
      </c>
      <c r="M15" s="32">
        <f>$B$20*9</f>
        <v>-450</v>
      </c>
      <c r="N15" s="32">
        <f>$B$20*8</f>
        <v>-400</v>
      </c>
      <c r="O15" s="32">
        <f>$B$20*7</f>
        <v>-350</v>
      </c>
      <c r="P15" s="32">
        <f>$B$20*6</f>
        <v>-300</v>
      </c>
      <c r="Q15" s="32">
        <f>$B$20*5</f>
        <v>-250</v>
      </c>
      <c r="R15" s="32">
        <f>$B$20*4</f>
        <v>-200</v>
      </c>
      <c r="S15" s="32">
        <f>$B$20*3</f>
        <v>-150</v>
      </c>
      <c r="T15" s="32">
        <f>$B$20*2</f>
        <v>-100</v>
      </c>
      <c r="U15" s="32">
        <f>$B$20</f>
        <v>-50</v>
      </c>
      <c r="V15" s="9">
        <f>$B$13+($C$4*6)</f>
        <v>980</v>
      </c>
      <c r="W15" s="26">
        <f>$B$13+($C$4*7)</f>
        <v>1010</v>
      </c>
      <c r="Y15" s="25" t="s">
        <v>44</v>
      </c>
      <c r="Z15" s="32">
        <f>$C$22+($C$23*9)</f>
        <v>-3200</v>
      </c>
      <c r="AA15" s="32">
        <f>$C$22+($C$23*8)</f>
        <v>-2900</v>
      </c>
      <c r="AB15" s="32">
        <f>$C$22+($C$23*7)</f>
        <v>-2600</v>
      </c>
      <c r="AC15" s="32">
        <f>$C$22+($C$23*6)</f>
        <v>-2300</v>
      </c>
      <c r="AD15" s="32">
        <f>$C$22+($C$23*5)</f>
        <v>-2000</v>
      </c>
      <c r="AE15" s="32">
        <f>$C$22+($C$23*4)</f>
        <v>-1700</v>
      </c>
      <c r="AF15" s="32">
        <f>$C$22+($C$23*3)</f>
        <v>-1400</v>
      </c>
      <c r="AG15" s="32">
        <f>$C$22+($C$23*2)</f>
        <v>-1100</v>
      </c>
      <c r="AH15" s="32">
        <f>$C$22+($C$23)</f>
        <v>-800</v>
      </c>
      <c r="AI15" s="32">
        <f>$C$22</f>
        <v>-500</v>
      </c>
      <c r="AJ15" s="32">
        <f>$C$21</f>
        <v>-300</v>
      </c>
      <c r="AK15" s="32">
        <f>$C$20</f>
        <v>-100</v>
      </c>
      <c r="AL15" s="9">
        <f>$B$13+(($C$4*6)*2)+$B$27</f>
        <v>1210</v>
      </c>
      <c r="AM15" s="26">
        <f>$B$13+(($C$4*6)*2)+$B$27+$B$35</f>
        <v>1310</v>
      </c>
      <c r="AO15" s="25" t="s">
        <v>44</v>
      </c>
      <c r="AP15" s="32">
        <f>$D$22+($D$23*9)</f>
        <v>-6400</v>
      </c>
      <c r="AQ15" s="32">
        <f>$D$22+($D$23*8)</f>
        <v>-5800</v>
      </c>
      <c r="AR15" s="32">
        <f>$D$22+($D$23*7)</f>
        <v>-5200</v>
      </c>
      <c r="AS15" s="32">
        <f>$D$22+($D$23*6)</f>
        <v>-4600</v>
      </c>
      <c r="AT15" s="32">
        <f>$D$22+($D$23*5)</f>
        <v>-4000</v>
      </c>
      <c r="AU15" s="32">
        <f>$D$22+($D$23*4)</f>
        <v>-3400</v>
      </c>
      <c r="AV15" s="32">
        <f>$D$22+($D$23*3)</f>
        <v>-2800</v>
      </c>
      <c r="AW15" s="32">
        <f>$D$22+($D$23*2)</f>
        <v>-2200</v>
      </c>
      <c r="AX15" s="32">
        <f>$D$22+$D$23</f>
        <v>-1600</v>
      </c>
      <c r="AY15" s="32">
        <f>$D$22</f>
        <v>-1000</v>
      </c>
      <c r="AZ15" s="32">
        <f>$D$21</f>
        <v>-600</v>
      </c>
      <c r="BA15" s="32">
        <f>$D$20</f>
        <v>-200</v>
      </c>
      <c r="BB15" s="9">
        <f>$B$13+(($C$4*6)*4)+$B$28</f>
        <v>1620</v>
      </c>
      <c r="BC15" s="26">
        <f>$B$13+(($C$4*6)*4)+$B$28+$C$35</f>
        <v>1820</v>
      </c>
    </row>
    <row r="16" spans="1:55" ht="13.5" thickBot="1" x14ac:dyDescent="0.35">
      <c r="I16" s="25" t="s">
        <v>45</v>
      </c>
      <c r="J16" s="32">
        <f>$B$20*13</f>
        <v>-650</v>
      </c>
      <c r="K16" s="32">
        <f>$B$20*12</f>
        <v>-600</v>
      </c>
      <c r="L16" s="32">
        <f>$B$20*11</f>
        <v>-550</v>
      </c>
      <c r="M16" s="32">
        <f>$B$20*10</f>
        <v>-500</v>
      </c>
      <c r="N16" s="32">
        <f>$B$20*9</f>
        <v>-450</v>
      </c>
      <c r="O16" s="32">
        <f>$B$20*8</f>
        <v>-400</v>
      </c>
      <c r="P16" s="32">
        <f>$B$20*7</f>
        <v>-350</v>
      </c>
      <c r="Q16" s="32">
        <f>$B$20*6</f>
        <v>-300</v>
      </c>
      <c r="R16" s="32">
        <f>$B$20*5</f>
        <v>-250</v>
      </c>
      <c r="S16" s="32">
        <f>$B$20*4</f>
        <v>-200</v>
      </c>
      <c r="T16" s="32">
        <f>$B$20*3</f>
        <v>-150</v>
      </c>
      <c r="U16" s="32">
        <f>$B$20*2</f>
        <v>-100</v>
      </c>
      <c r="V16" s="32">
        <f>$B$20</f>
        <v>-50</v>
      </c>
      <c r="W16" s="26">
        <f>$B$14+($C$4*7)</f>
        <v>1510</v>
      </c>
      <c r="Y16" s="25" t="s">
        <v>45</v>
      </c>
      <c r="Z16" s="32">
        <f>$C$22+($C$23*10)</f>
        <v>-3500</v>
      </c>
      <c r="AA16" s="32">
        <f>$C$22+($C$23*9)</f>
        <v>-3200</v>
      </c>
      <c r="AB16" s="32">
        <f>$C$22+($C$23*8)</f>
        <v>-2900</v>
      </c>
      <c r="AC16" s="32">
        <f>$C$22+($C$23*7)</f>
        <v>-2600</v>
      </c>
      <c r="AD16" s="32">
        <f>$C$22+($C$23*6)</f>
        <v>-2300</v>
      </c>
      <c r="AE16" s="32">
        <f>$C$22+($C$23*5)</f>
        <v>-2000</v>
      </c>
      <c r="AF16" s="32">
        <f>$C$22+($C$23*4)</f>
        <v>-1700</v>
      </c>
      <c r="AG16" s="32">
        <f>$C$22+($C$23*3)</f>
        <v>-1400</v>
      </c>
      <c r="AH16" s="32">
        <f>$C$22+($C$23*2)</f>
        <v>-1100</v>
      </c>
      <c r="AI16" s="32">
        <f>$C$22+($C$23)</f>
        <v>-800</v>
      </c>
      <c r="AJ16" s="32">
        <f>$C$22</f>
        <v>-500</v>
      </c>
      <c r="AK16" s="32">
        <f>$C$21</f>
        <v>-300</v>
      </c>
      <c r="AL16" s="32">
        <f>$C$20</f>
        <v>-100</v>
      </c>
      <c r="AM16" s="26">
        <f>$B$14+(($C$4*7)*2)+$B$27</f>
        <v>1770</v>
      </c>
      <c r="AO16" s="28" t="s">
        <v>45</v>
      </c>
      <c r="AP16" s="34">
        <f>$D$22+($D$23*10)</f>
        <v>-7000</v>
      </c>
      <c r="AQ16" s="34">
        <f>$D$22+($D$23*9)</f>
        <v>-6400</v>
      </c>
      <c r="AR16" s="34">
        <f>$D$22+($D$23*8)</f>
        <v>-5800</v>
      </c>
      <c r="AS16" s="34">
        <f>$D$22+($D$23*7)</f>
        <v>-5200</v>
      </c>
      <c r="AT16" s="34">
        <f>$D$22+($D$23*6)</f>
        <v>-4600</v>
      </c>
      <c r="AU16" s="34">
        <f>$D$22+($D$23*5)</f>
        <v>-4000</v>
      </c>
      <c r="AV16" s="34">
        <f>$D$22+($D$23*4)</f>
        <v>-3400</v>
      </c>
      <c r="AW16" s="34">
        <f>$D$22+($D$23*3)</f>
        <v>-2800</v>
      </c>
      <c r="AX16" s="34">
        <f>$D$22+($D$23*2)</f>
        <v>-2200</v>
      </c>
      <c r="AY16" s="34">
        <f>$D$22+$D$23</f>
        <v>-1600</v>
      </c>
      <c r="AZ16" s="34">
        <f>$D$22</f>
        <v>-1000</v>
      </c>
      <c r="BA16" s="34">
        <f>$D$21</f>
        <v>-600</v>
      </c>
      <c r="BB16" s="34">
        <f>$D$20</f>
        <v>-200</v>
      </c>
      <c r="BC16" s="29">
        <f>$B$14+(($C$4*7)*4)+$B$28</f>
        <v>2240</v>
      </c>
    </row>
    <row r="17" spans="1:55" x14ac:dyDescent="0.3">
      <c r="I17" s="22" t="s">
        <v>46</v>
      </c>
      <c r="J17" s="33">
        <f>$B$20*7</f>
        <v>-350</v>
      </c>
      <c r="K17" s="33">
        <f>$B$20*6</f>
        <v>-300</v>
      </c>
      <c r="L17" s="33">
        <f>$B$20*5</f>
        <v>-250</v>
      </c>
      <c r="M17" s="33">
        <f>$B$20*4</f>
        <v>-200</v>
      </c>
      <c r="N17" s="33">
        <f>$B$20*3</f>
        <v>-150</v>
      </c>
      <c r="O17" s="33">
        <f>$B$20*2</f>
        <v>-100</v>
      </c>
      <c r="P17" s="33">
        <f>$B$20</f>
        <v>-50</v>
      </c>
      <c r="Q17" s="30">
        <f>$B$11+$D$4</f>
        <v>70</v>
      </c>
      <c r="R17" s="30">
        <f>$B$11+($D$4*2)</f>
        <v>90</v>
      </c>
      <c r="S17" s="30">
        <f>$B$11+($D$4*3)</f>
        <v>110</v>
      </c>
      <c r="T17" s="30">
        <f>$B$11+($D$4*4)</f>
        <v>130</v>
      </c>
      <c r="U17" s="30">
        <f>$B$11+($D$4*5)</f>
        <v>150</v>
      </c>
      <c r="V17" s="30">
        <f>$B$11+($D$4*6)</f>
        <v>170</v>
      </c>
      <c r="W17" s="31">
        <f>$B$11+($D$4*7)</f>
        <v>190</v>
      </c>
      <c r="Y17" s="22" t="s">
        <v>46</v>
      </c>
      <c r="Z17" s="33">
        <f>$C$22+($C$23*4)</f>
        <v>-1700</v>
      </c>
      <c r="AA17" s="33">
        <f>$C$22+($C$23*3)</f>
        <v>-1400</v>
      </c>
      <c r="AB17" s="33">
        <f>$C$22+($C$23*2)</f>
        <v>-1100</v>
      </c>
      <c r="AC17" s="33">
        <f>$C$22+($C$23)</f>
        <v>-800</v>
      </c>
      <c r="AD17" s="33">
        <f>$C$22</f>
        <v>-500</v>
      </c>
      <c r="AE17" s="33">
        <f>$C$21</f>
        <v>-300</v>
      </c>
      <c r="AF17" s="33">
        <f>$C$20</f>
        <v>-100</v>
      </c>
      <c r="AG17" s="30">
        <f>$B$11+($D$4*2)+$B$27</f>
        <v>140</v>
      </c>
      <c r="AH17" s="30">
        <f>$B$11+($D$4*2)+$B$27+($B$35*1)</f>
        <v>240</v>
      </c>
      <c r="AI17" s="30">
        <f>$B$11+($D$4*2)+$B$27+($B$35*2)</f>
        <v>340</v>
      </c>
      <c r="AJ17" s="30">
        <f>$B$11+($D$4*2)+$B$27+($B$35*3)</f>
        <v>440</v>
      </c>
      <c r="AK17" s="30">
        <f>$B$11+($D$4*2)+$B$27+($B$35*4)</f>
        <v>540</v>
      </c>
      <c r="AL17" s="30">
        <f>$B$11+($D$4*2)+$B$27+($B$35*5)</f>
        <v>640</v>
      </c>
      <c r="AM17" s="31">
        <f>$B$11+($D$4*2)+$B$27+($B$35*6)</f>
        <v>740</v>
      </c>
      <c r="AO17" s="22" t="s">
        <v>46</v>
      </c>
      <c r="AP17" s="33">
        <f>$D$22+($D$23*4)</f>
        <v>-3400</v>
      </c>
      <c r="AQ17" s="33">
        <f>$D$22+($D$23*3)</f>
        <v>-2800</v>
      </c>
      <c r="AR17" s="33">
        <f>$D$22+($D$23*2)</f>
        <v>-2200</v>
      </c>
      <c r="AS17" s="33">
        <f>$D$22+$D$23</f>
        <v>-1600</v>
      </c>
      <c r="AT17" s="33">
        <f>$D$22</f>
        <v>-1000</v>
      </c>
      <c r="AU17" s="33">
        <f>$D$21</f>
        <v>-600</v>
      </c>
      <c r="AV17" s="33">
        <f>$D$20</f>
        <v>-200</v>
      </c>
      <c r="AW17" s="30">
        <f>$B$11+($D$4*4)+$B$28</f>
        <v>230</v>
      </c>
      <c r="AX17" s="30">
        <f>$B$11+($D$4*4)+$B$28+($C$35*1)</f>
        <v>430</v>
      </c>
      <c r="AY17" s="30">
        <f>$B$11+($D$4*4)+$B$28+($C$35*2)</f>
        <v>630</v>
      </c>
      <c r="AZ17" s="30">
        <f>$B$11+($D$4*4)+$B$28+($C$35*3)</f>
        <v>830</v>
      </c>
      <c r="BA17" s="30">
        <f>$B$11+($D$4*4)+$B$28+($C$35*4)</f>
        <v>1030</v>
      </c>
      <c r="BB17" s="30">
        <f>$B$11+($D$4*4)+$B$28+($C$35*5)</f>
        <v>1230</v>
      </c>
      <c r="BC17" s="31">
        <f>$B$11+($D$4*4)+$B$28+($C$35*6)</f>
        <v>1430</v>
      </c>
    </row>
    <row r="18" spans="1:55" x14ac:dyDescent="0.3">
      <c r="I18" s="25" t="s">
        <v>47</v>
      </c>
      <c r="J18" s="32">
        <f>$B$20*8</f>
        <v>-400</v>
      </c>
      <c r="K18" s="32">
        <f>$B$20*7</f>
        <v>-350</v>
      </c>
      <c r="L18" s="32">
        <f>$B$20*6</f>
        <v>-300</v>
      </c>
      <c r="M18" s="32">
        <f>$B$20*5</f>
        <v>-250</v>
      </c>
      <c r="N18" s="32">
        <f>$B$20*4</f>
        <v>-200</v>
      </c>
      <c r="O18" s="32">
        <f>$B$20*3</f>
        <v>-150</v>
      </c>
      <c r="P18" s="32">
        <f>$B$20*2</f>
        <v>-100</v>
      </c>
      <c r="Q18" s="32">
        <f>$B$20</f>
        <v>-50</v>
      </c>
      <c r="R18" s="9">
        <f>$B$11+($D$4*2)</f>
        <v>90</v>
      </c>
      <c r="S18" s="9">
        <f>$B$11+($D$4*3)</f>
        <v>110</v>
      </c>
      <c r="T18" s="9">
        <f>$B$11+($D$4*4)</f>
        <v>130</v>
      </c>
      <c r="U18" s="9">
        <f>$B$11+($D$4*5)</f>
        <v>150</v>
      </c>
      <c r="V18" s="9">
        <f>$B$11+($D$4*6)</f>
        <v>170</v>
      </c>
      <c r="W18" s="26">
        <f>$B$11+($D$4*7)</f>
        <v>190</v>
      </c>
      <c r="Y18" s="25" t="s">
        <v>47</v>
      </c>
      <c r="Z18" s="32">
        <f>$C$22+($C$23*5)</f>
        <v>-2000</v>
      </c>
      <c r="AA18" s="32">
        <f>$C$22+($C$23*4)</f>
        <v>-1700</v>
      </c>
      <c r="AB18" s="32">
        <f>$C$22+($C$23*3)</f>
        <v>-1400</v>
      </c>
      <c r="AC18" s="32">
        <f>$C$22+($C$23*2)</f>
        <v>-1100</v>
      </c>
      <c r="AD18" s="32">
        <f>$C$22+($C$23)</f>
        <v>-800</v>
      </c>
      <c r="AE18" s="32">
        <f>$C$22</f>
        <v>-500</v>
      </c>
      <c r="AF18" s="32">
        <f>$C$21</f>
        <v>-300</v>
      </c>
      <c r="AG18" s="32">
        <f>$C$20</f>
        <v>-100</v>
      </c>
      <c r="AH18" s="9">
        <f>$B$11+(($D$4*2)*2)+$B$27</f>
        <v>180</v>
      </c>
      <c r="AI18" s="9">
        <f>$B$11+(($D$4*2)*2)+$B$27+($B$35*1)</f>
        <v>280</v>
      </c>
      <c r="AJ18" s="9">
        <f>$B$11+(($D$4*2)*2)+$B$27+($B$35*2)</f>
        <v>380</v>
      </c>
      <c r="AK18" s="9">
        <f>$B$11+(($D$4*2)*2)+$B$27+($B$35*3)</f>
        <v>480</v>
      </c>
      <c r="AL18" s="9">
        <f>$B$11+(($D$4*2)*2)+$B$27+($B$35*4)</f>
        <v>580</v>
      </c>
      <c r="AM18" s="26">
        <f>$B$11+(($D$4*2)*2)+$B$27+($B$35*5)</f>
        <v>680</v>
      </c>
      <c r="AO18" s="25" t="s">
        <v>47</v>
      </c>
      <c r="AP18" s="32">
        <f>$D$22+($D$23*5)</f>
        <v>-4000</v>
      </c>
      <c r="AQ18" s="32">
        <f>$D$22+($D$23*4)</f>
        <v>-3400</v>
      </c>
      <c r="AR18" s="32">
        <f>$D$22+($D$23*3)</f>
        <v>-2800</v>
      </c>
      <c r="AS18" s="32">
        <f>$D$22+($D$23*2)</f>
        <v>-2200</v>
      </c>
      <c r="AT18" s="32">
        <f>$D$22+$D$23</f>
        <v>-1600</v>
      </c>
      <c r="AU18" s="32">
        <f>$D$22</f>
        <v>-1000</v>
      </c>
      <c r="AV18" s="32">
        <f>$D$21</f>
        <v>-600</v>
      </c>
      <c r="AW18" s="32">
        <f>$D$20</f>
        <v>-200</v>
      </c>
      <c r="AX18" s="9">
        <f>$B$12+(($D$4*2)*4)+$B$28</f>
        <v>560</v>
      </c>
      <c r="AY18" s="9">
        <f>$B$12+(($D$4*2)*4)+$B$28+($C$35*1)</f>
        <v>760</v>
      </c>
      <c r="AZ18" s="9">
        <f>$B$12+(($D$4*2)*4)+$B$28+($C$35*2)</f>
        <v>960</v>
      </c>
      <c r="BA18" s="9">
        <f>$B$12+(($D$4*2)*4)+$B$28+($C$35*3)</f>
        <v>1160</v>
      </c>
      <c r="BB18" s="9">
        <f>$B$12+(($D$4*2)*4)+$B$28+($C$35*4)</f>
        <v>1360</v>
      </c>
      <c r="BC18" s="26">
        <f>$B$12+(($D$4*2)*4)+$B$28+($C$35*5)</f>
        <v>1560</v>
      </c>
    </row>
    <row r="19" spans="1:55" x14ac:dyDescent="0.3">
      <c r="A19" s="1" t="s">
        <v>13</v>
      </c>
      <c r="B19" s="2" t="s">
        <v>8</v>
      </c>
      <c r="C19" s="2" t="s">
        <v>14</v>
      </c>
      <c r="D19" s="2" t="s">
        <v>15</v>
      </c>
      <c r="E19" s="4" t="s">
        <v>9</v>
      </c>
      <c r="F19" s="4" t="s">
        <v>16</v>
      </c>
      <c r="G19" s="4" t="s">
        <v>17</v>
      </c>
      <c r="I19" s="25" t="s">
        <v>48</v>
      </c>
      <c r="J19" s="32">
        <f>$B$20*9</f>
        <v>-450</v>
      </c>
      <c r="K19" s="32">
        <f>$B$20*8</f>
        <v>-400</v>
      </c>
      <c r="L19" s="32">
        <f>$B$20*7</f>
        <v>-350</v>
      </c>
      <c r="M19" s="32">
        <f>$B$20*6</f>
        <v>-300</v>
      </c>
      <c r="N19" s="32">
        <f>$B$20*5</f>
        <v>-250</v>
      </c>
      <c r="O19" s="32">
        <f>$B$20*4</f>
        <v>-200</v>
      </c>
      <c r="P19" s="32">
        <f>$B$20*3</f>
        <v>-150</v>
      </c>
      <c r="Q19" s="32">
        <f>$B$20*2</f>
        <v>-100</v>
      </c>
      <c r="R19" s="32">
        <f>$B$20</f>
        <v>-50</v>
      </c>
      <c r="S19" s="9">
        <f>$B$11+($D$4*3)</f>
        <v>110</v>
      </c>
      <c r="T19" s="9">
        <f>$B$11+($D$4*4)</f>
        <v>130</v>
      </c>
      <c r="U19" s="9">
        <f>$B$11+($D$4*5)</f>
        <v>150</v>
      </c>
      <c r="V19" s="9">
        <f>$B$11+($D$4*6)</f>
        <v>170</v>
      </c>
      <c r="W19" s="26">
        <f>$B$11+($D$4*7)</f>
        <v>190</v>
      </c>
      <c r="Y19" s="25" t="s">
        <v>48</v>
      </c>
      <c r="Z19" s="32">
        <f>$C$22+($C$23*6)</f>
        <v>-2300</v>
      </c>
      <c r="AA19" s="32">
        <f>$C$22+($C$23*5)</f>
        <v>-2000</v>
      </c>
      <c r="AB19" s="32">
        <f>$C$22+($C$23*4)</f>
        <v>-1700</v>
      </c>
      <c r="AC19" s="32">
        <f>$C$22+($C$23*3)</f>
        <v>-1400</v>
      </c>
      <c r="AD19" s="32">
        <f>$C$22+($C$23*2)</f>
        <v>-1100</v>
      </c>
      <c r="AE19" s="32">
        <f>$C$22+($C$23)</f>
        <v>-800</v>
      </c>
      <c r="AF19" s="32">
        <f>$C$22</f>
        <v>-500</v>
      </c>
      <c r="AG19" s="32">
        <f>$C$21</f>
        <v>-300</v>
      </c>
      <c r="AH19" s="32">
        <f>$C$20</f>
        <v>-100</v>
      </c>
      <c r="AI19" s="9">
        <f>$B$12+(($D$4*3)*2)+$B$27</f>
        <v>470</v>
      </c>
      <c r="AJ19" s="9">
        <f>$B$12+(($D$4*3)*2)+$B$27+($B$35*1)</f>
        <v>570</v>
      </c>
      <c r="AK19" s="9">
        <f>$B$12+(($D$4*3)*2)+$B$27+($B$35*2)</f>
        <v>670</v>
      </c>
      <c r="AL19" s="9">
        <f>$B$12+(($D$4*3)*2)+$B$27+($B$35*3)</f>
        <v>770</v>
      </c>
      <c r="AM19" s="26">
        <f>$B$12+(($D$4*3)*2)+$B$27+($B$35*4)</f>
        <v>870</v>
      </c>
      <c r="AO19" s="25" t="s">
        <v>48</v>
      </c>
      <c r="AP19" s="32">
        <f>$D$22+($D$23*6)</f>
        <v>-4600</v>
      </c>
      <c r="AQ19" s="32">
        <f>$D$22+($D$23*5)</f>
        <v>-4000</v>
      </c>
      <c r="AR19" s="32">
        <f>$D$22+($D$23*4)</f>
        <v>-3400</v>
      </c>
      <c r="AS19" s="32">
        <f>$D$22+($D$23*3)</f>
        <v>-2800</v>
      </c>
      <c r="AT19" s="32">
        <f>$D$22+($D$23*2)</f>
        <v>-2200</v>
      </c>
      <c r="AU19" s="32">
        <f>$D$22+$D$23</f>
        <v>-1600</v>
      </c>
      <c r="AV19" s="32">
        <f>$D$22</f>
        <v>-1000</v>
      </c>
      <c r="AW19" s="32">
        <f>$D$21</f>
        <v>-600</v>
      </c>
      <c r="AX19" s="32">
        <f>$D$20</f>
        <v>-200</v>
      </c>
      <c r="AY19" s="9">
        <f>$B$12+(($D$4*3)*4)+$B$28</f>
        <v>640</v>
      </c>
      <c r="AZ19" s="9">
        <f>$B$12+(($D$4*3)*4)+$B$28+($C$35*1)</f>
        <v>840</v>
      </c>
      <c r="BA19" s="9">
        <f>$B$12+(($D$4*3)*4)+$B$28+($C$35*2)</f>
        <v>1040</v>
      </c>
      <c r="BB19" s="9">
        <f>$B$12+(($D$4*3)*4)+$B$28+($C$35*3)</f>
        <v>1240</v>
      </c>
      <c r="BC19" s="26">
        <f>$B$12+(($D$4*3)*4)+$B$28+($C$35*4)</f>
        <v>1440</v>
      </c>
    </row>
    <row r="20" spans="1:55" x14ac:dyDescent="0.3">
      <c r="A20" t="s">
        <v>18</v>
      </c>
      <c r="B20" s="3">
        <v>-50</v>
      </c>
      <c r="C20" s="3">
        <v>-100</v>
      </c>
      <c r="D20" s="3">
        <v>-200</v>
      </c>
      <c r="E20" s="5">
        <v>-100</v>
      </c>
      <c r="F20" s="5">
        <v>-200</v>
      </c>
      <c r="G20" s="5">
        <v>-400</v>
      </c>
      <c r="I20" s="25" t="s">
        <v>49</v>
      </c>
      <c r="J20" s="32">
        <f>$B$20*10</f>
        <v>-500</v>
      </c>
      <c r="K20" s="32">
        <f>$B$20*9</f>
        <v>-450</v>
      </c>
      <c r="L20" s="32">
        <f>$B$20*8</f>
        <v>-400</v>
      </c>
      <c r="M20" s="32">
        <f>$B$20*7</f>
        <v>-350</v>
      </c>
      <c r="N20" s="32">
        <f>$B$20*6</f>
        <v>-300</v>
      </c>
      <c r="O20" s="32">
        <f>$B$20*5</f>
        <v>-250</v>
      </c>
      <c r="P20" s="32">
        <f>$B$20*4</f>
        <v>-200</v>
      </c>
      <c r="Q20" s="32">
        <f>$B$20*3</f>
        <v>-150</v>
      </c>
      <c r="R20" s="32">
        <f>$B$20*2</f>
        <v>-100</v>
      </c>
      <c r="S20" s="32">
        <f>$B$20</f>
        <v>-50</v>
      </c>
      <c r="T20" s="9">
        <f>$B$11+($D$4*4)</f>
        <v>130</v>
      </c>
      <c r="U20" s="9">
        <f>$B$11+($D$4*5)</f>
        <v>150</v>
      </c>
      <c r="V20" s="9">
        <f>$B$11+($D$4*6)</f>
        <v>170</v>
      </c>
      <c r="W20" s="26">
        <f>$B$11+($D$4*7)</f>
        <v>190</v>
      </c>
      <c r="Y20" s="25" t="s">
        <v>49</v>
      </c>
      <c r="Z20" s="32">
        <f>$C$22+($C$23*7)</f>
        <v>-2600</v>
      </c>
      <c r="AA20" s="32">
        <f>$C$22+($C$23*6)</f>
        <v>-2300</v>
      </c>
      <c r="AB20" s="32">
        <f>$C$22+($C$23*5)</f>
        <v>-2000</v>
      </c>
      <c r="AC20" s="32">
        <f>$C$22+($C$23*4)</f>
        <v>-1700</v>
      </c>
      <c r="AD20" s="32">
        <f>$C$22+($C$23*3)</f>
        <v>-1400</v>
      </c>
      <c r="AE20" s="32">
        <f>$C$22+($C$23*2)</f>
        <v>-1100</v>
      </c>
      <c r="AF20" s="32">
        <f>$C$22+($C$23)</f>
        <v>-800</v>
      </c>
      <c r="AG20" s="32">
        <f>$C$22</f>
        <v>-500</v>
      </c>
      <c r="AH20" s="32">
        <f>$C$21</f>
        <v>-300</v>
      </c>
      <c r="AI20" s="32">
        <f>$C$20</f>
        <v>-100</v>
      </c>
      <c r="AJ20" s="9">
        <f>$B$12+(($D$4*4)*2)+$B$27</f>
        <v>510</v>
      </c>
      <c r="AK20" s="9">
        <f>$B$12+(($D$4*4)*2)+$B$27+($B$35*1)</f>
        <v>610</v>
      </c>
      <c r="AL20" s="9">
        <f>$B$12+(($D$4*4)*2)+$B$27+($B$35*2)</f>
        <v>710</v>
      </c>
      <c r="AM20" s="26">
        <f>$B$12+(($D$4*4)*2)+$B$27+($B$35*3)</f>
        <v>810</v>
      </c>
      <c r="AO20" s="25" t="s">
        <v>49</v>
      </c>
      <c r="AP20" s="32">
        <f>$D$22+($D$23*7)</f>
        <v>-5200</v>
      </c>
      <c r="AQ20" s="32">
        <f>$D$22+($D$23*6)</f>
        <v>-4600</v>
      </c>
      <c r="AR20" s="32">
        <f>$D$22+($D$23*5)</f>
        <v>-4000</v>
      </c>
      <c r="AS20" s="32">
        <f>$D$22+($D$23*4)</f>
        <v>-3400</v>
      </c>
      <c r="AT20" s="32">
        <f>$D$22+($D$23*3)</f>
        <v>-2800</v>
      </c>
      <c r="AU20" s="32">
        <f>$D$22+($D$23*2)</f>
        <v>-2200</v>
      </c>
      <c r="AV20" s="32">
        <f>$D$22+$D$23</f>
        <v>-1600</v>
      </c>
      <c r="AW20" s="32">
        <f>$D$22</f>
        <v>-1000</v>
      </c>
      <c r="AX20" s="32">
        <f>$D$21</f>
        <v>-600</v>
      </c>
      <c r="AY20" s="32">
        <f>$D$20</f>
        <v>-200</v>
      </c>
      <c r="AZ20" s="9">
        <f>$B$12+(($D$4*4)*4)+$B$28</f>
        <v>720</v>
      </c>
      <c r="BA20" s="9">
        <f>$B$12+(($D$4*4)*4)+$B$28+($C$35*1)</f>
        <v>920</v>
      </c>
      <c r="BB20" s="9">
        <f>$B$12+(($D$4*4)*4)+$B$28+($C$35*2)</f>
        <v>1120</v>
      </c>
      <c r="BC20" s="26">
        <f>$B$12+(($D$4*4)*4)+$B$28+($C$35*3)</f>
        <v>1320</v>
      </c>
    </row>
    <row r="21" spans="1:55" x14ac:dyDescent="0.3">
      <c r="A21" t="s">
        <v>19</v>
      </c>
      <c r="B21" s="3">
        <v>-100</v>
      </c>
      <c r="C21" s="3">
        <v>-300</v>
      </c>
      <c r="D21" s="3">
        <v>-600</v>
      </c>
      <c r="E21" s="5">
        <v>-200</v>
      </c>
      <c r="F21" s="5">
        <v>-500</v>
      </c>
      <c r="G21" s="5">
        <v>-1000</v>
      </c>
      <c r="H21" s="8"/>
      <c r="I21" s="27" t="s">
        <v>50</v>
      </c>
      <c r="J21" s="32">
        <f>$B$20*11</f>
        <v>-550</v>
      </c>
      <c r="K21" s="32">
        <f>$B$20*10</f>
        <v>-500</v>
      </c>
      <c r="L21" s="32">
        <f>$B$20*9</f>
        <v>-450</v>
      </c>
      <c r="M21" s="32">
        <f>$B$20*8</f>
        <v>-400</v>
      </c>
      <c r="N21" s="32">
        <f>$B$20*7</f>
        <v>-350</v>
      </c>
      <c r="O21" s="32">
        <f>$B$20*6</f>
        <v>-300</v>
      </c>
      <c r="P21" s="32">
        <f>$B$20*5</f>
        <v>-250</v>
      </c>
      <c r="Q21" s="32">
        <f>$B$20*4</f>
        <v>-200</v>
      </c>
      <c r="R21" s="32">
        <f>$B$20*3</f>
        <v>-150</v>
      </c>
      <c r="S21" s="32">
        <f>$B$20*2</f>
        <v>-100</v>
      </c>
      <c r="T21" s="32">
        <f>$B$20</f>
        <v>-50</v>
      </c>
      <c r="U21" s="9">
        <f>$B$12+($D$4*5)</f>
        <v>400</v>
      </c>
      <c r="V21" s="9">
        <f>$B$12+($D$4*6)</f>
        <v>420</v>
      </c>
      <c r="W21" s="26">
        <f>$B$12+($D$4*7)</f>
        <v>440</v>
      </c>
      <c r="Y21" s="27" t="s">
        <v>50</v>
      </c>
      <c r="Z21" s="32">
        <f>$C$22+($C$23*8)</f>
        <v>-2900</v>
      </c>
      <c r="AA21" s="32">
        <f>$C$22+($C$23*7)</f>
        <v>-2600</v>
      </c>
      <c r="AB21" s="32">
        <f>$C$22+($C$23*6)</f>
        <v>-2300</v>
      </c>
      <c r="AC21" s="32">
        <f>$C$22+($C$23*5)</f>
        <v>-2000</v>
      </c>
      <c r="AD21" s="32">
        <f>$C$22+($C$23*4)</f>
        <v>-1700</v>
      </c>
      <c r="AE21" s="32">
        <f>$C$22+($C$23*3)</f>
        <v>-1400</v>
      </c>
      <c r="AF21" s="32">
        <f>$C$22+($C$23*2)</f>
        <v>-1100</v>
      </c>
      <c r="AG21" s="32">
        <f>$C$22+($C$23)</f>
        <v>-800</v>
      </c>
      <c r="AH21" s="32">
        <f>$C$22</f>
        <v>-500</v>
      </c>
      <c r="AI21" s="32">
        <f>$C$21</f>
        <v>-300</v>
      </c>
      <c r="AJ21" s="32">
        <f>$C$20</f>
        <v>-100</v>
      </c>
      <c r="AK21" s="9">
        <f>$B$12+(($D$4*5)*2)+$B$27</f>
        <v>550</v>
      </c>
      <c r="AL21" s="9">
        <f>$B$12+(($D$4*5)*2)+$B$27+($B$35*1)</f>
        <v>650</v>
      </c>
      <c r="AM21" s="26">
        <f>$B$12+(($D$4*5)*2)+$B$27+($B$35*2)</f>
        <v>750</v>
      </c>
      <c r="AO21" s="27" t="s">
        <v>50</v>
      </c>
      <c r="AP21" s="32">
        <f>$D$22+($D$23*8)</f>
        <v>-5800</v>
      </c>
      <c r="AQ21" s="32">
        <f>$D$22+($D$23*7)</f>
        <v>-5200</v>
      </c>
      <c r="AR21" s="32">
        <f>$D$22+($D$23*6)</f>
        <v>-4600</v>
      </c>
      <c r="AS21" s="32">
        <f>$D$22+($D$23*5)</f>
        <v>-4000</v>
      </c>
      <c r="AT21" s="32">
        <f>$D$22+($D$23*4)</f>
        <v>-3400</v>
      </c>
      <c r="AU21" s="32">
        <f>$D$22+($D$23*3)</f>
        <v>-2800</v>
      </c>
      <c r="AV21" s="32">
        <f>$D$22+($D$23*2)</f>
        <v>-2200</v>
      </c>
      <c r="AW21" s="32">
        <f>$D$22+$D$23</f>
        <v>-1600</v>
      </c>
      <c r="AX21" s="32">
        <f>$D$22</f>
        <v>-1000</v>
      </c>
      <c r="AY21" s="32">
        <f>$D$21</f>
        <v>-600</v>
      </c>
      <c r="AZ21" s="32">
        <f>$D$20</f>
        <v>-200</v>
      </c>
      <c r="BA21" s="9">
        <f>$B$12+(($D$4*5)*4)+$B$28</f>
        <v>800</v>
      </c>
      <c r="BB21" s="9">
        <f>$B$12+(($D$4*5)*4)+$B$28+($C$35*1)</f>
        <v>1000</v>
      </c>
      <c r="BC21" s="26">
        <f>$B$12+(($D$4*5)*4)+$B$28+($C$35*2)</f>
        <v>1200</v>
      </c>
    </row>
    <row r="22" spans="1:55" x14ac:dyDescent="0.3">
      <c r="A22" t="s">
        <v>20</v>
      </c>
      <c r="B22" s="3">
        <v>-150</v>
      </c>
      <c r="C22" s="3">
        <v>-500</v>
      </c>
      <c r="D22" s="3">
        <v>-1000</v>
      </c>
      <c r="E22" s="5">
        <v>-300</v>
      </c>
      <c r="F22" s="5">
        <v>-800</v>
      </c>
      <c r="G22" s="5">
        <v>-1600</v>
      </c>
      <c r="H22" s="8"/>
      <c r="I22" s="25" t="s">
        <v>51</v>
      </c>
      <c r="J22" s="32">
        <f>$B$20*12</f>
        <v>-600</v>
      </c>
      <c r="K22" s="32">
        <f>$B$20*11</f>
        <v>-550</v>
      </c>
      <c r="L22" s="32">
        <f>$B$20*10</f>
        <v>-500</v>
      </c>
      <c r="M22" s="32">
        <f>$B$20*9</f>
        <v>-450</v>
      </c>
      <c r="N22" s="32">
        <f>$B$20*8</f>
        <v>-400</v>
      </c>
      <c r="O22" s="32">
        <f>$B$20*7</f>
        <v>-350</v>
      </c>
      <c r="P22" s="32">
        <f>$B$20*6</f>
        <v>-300</v>
      </c>
      <c r="Q22" s="32">
        <f>$B$20*5</f>
        <v>-250</v>
      </c>
      <c r="R22" s="32">
        <f>$B$20*4</f>
        <v>-200</v>
      </c>
      <c r="S22" s="32">
        <f>$B$20*3</f>
        <v>-150</v>
      </c>
      <c r="T22" s="32">
        <f>$B$20*2</f>
        <v>-100</v>
      </c>
      <c r="U22" s="32">
        <f>$B$20</f>
        <v>-50</v>
      </c>
      <c r="V22" s="9">
        <f>$B$13+($D$4*6)</f>
        <v>920</v>
      </c>
      <c r="W22" s="26">
        <f>$B$13+($D$4*7)</f>
        <v>940</v>
      </c>
      <c r="Y22" s="25" t="s">
        <v>51</v>
      </c>
      <c r="Z22" s="32">
        <f>$C$22+($C$23*9)</f>
        <v>-3200</v>
      </c>
      <c r="AA22" s="32">
        <f>$C$22+($C$23*8)</f>
        <v>-2900</v>
      </c>
      <c r="AB22" s="32">
        <f>$C$22+($C$23*7)</f>
        <v>-2600</v>
      </c>
      <c r="AC22" s="32">
        <f>$C$22+($C$23*6)</f>
        <v>-2300</v>
      </c>
      <c r="AD22" s="32">
        <f>$C$22+($C$23*5)</f>
        <v>-2000</v>
      </c>
      <c r="AE22" s="32">
        <f>$C$22+($C$23*4)</f>
        <v>-1700</v>
      </c>
      <c r="AF22" s="32">
        <f>$C$22+($C$23*3)</f>
        <v>-1400</v>
      </c>
      <c r="AG22" s="32">
        <f>$C$22+($C$23*2)</f>
        <v>-1100</v>
      </c>
      <c r="AH22" s="32">
        <f>$C$22+($C$23)</f>
        <v>-800</v>
      </c>
      <c r="AI22" s="32">
        <f>$C$22</f>
        <v>-500</v>
      </c>
      <c r="AJ22" s="32">
        <f>$C$21</f>
        <v>-300</v>
      </c>
      <c r="AK22" s="32">
        <f>$C$20</f>
        <v>-100</v>
      </c>
      <c r="AL22" s="9">
        <f>$B$13+(($D$4*6)*2)+$B$27</f>
        <v>1090</v>
      </c>
      <c r="AM22" s="26">
        <f>$B$13+(($D$4*6)*2)+$B$27+B35</f>
        <v>1190</v>
      </c>
      <c r="AO22" s="25" t="s">
        <v>51</v>
      </c>
      <c r="AP22" s="32">
        <f>$D$22+($D$23*9)</f>
        <v>-6400</v>
      </c>
      <c r="AQ22" s="32">
        <f>$D$22+($D$23*8)</f>
        <v>-5800</v>
      </c>
      <c r="AR22" s="32">
        <f>$D$22+($D$23*7)</f>
        <v>-5200</v>
      </c>
      <c r="AS22" s="32">
        <f>$D$22+($D$23*6)</f>
        <v>-4600</v>
      </c>
      <c r="AT22" s="32">
        <f>$D$22+($D$23*5)</f>
        <v>-4000</v>
      </c>
      <c r="AU22" s="32">
        <f>$D$22+($D$23*4)</f>
        <v>-3400</v>
      </c>
      <c r="AV22" s="32">
        <f>$D$22+($D$23*3)</f>
        <v>-2800</v>
      </c>
      <c r="AW22" s="32">
        <f>$D$22+($D$23*2)</f>
        <v>-2200</v>
      </c>
      <c r="AX22" s="32">
        <f>$D$22+$D$23</f>
        <v>-1600</v>
      </c>
      <c r="AY22" s="32">
        <f>$D$22</f>
        <v>-1000</v>
      </c>
      <c r="AZ22" s="32">
        <f>$D$21</f>
        <v>-600</v>
      </c>
      <c r="BA22" s="32">
        <f>$D$20</f>
        <v>-200</v>
      </c>
      <c r="BB22" s="9">
        <f>$B$13+(($D$4*6)*4)+$B$28</f>
        <v>1380</v>
      </c>
      <c r="BC22" s="26">
        <f>$B$13+(($D$4*6)*4)+$B$28+$C$35</f>
        <v>1580</v>
      </c>
    </row>
    <row r="23" spans="1:55" ht="13.5" thickBot="1" x14ac:dyDescent="0.35">
      <c r="A23" t="s">
        <v>21</v>
      </c>
      <c r="B23" s="3">
        <v>-50</v>
      </c>
      <c r="C23" s="3">
        <v>-300</v>
      </c>
      <c r="D23" s="3">
        <v>-600</v>
      </c>
      <c r="E23" s="5">
        <v>-100</v>
      </c>
      <c r="F23" s="5">
        <v>-300</v>
      </c>
      <c r="G23" s="5">
        <v>-600</v>
      </c>
      <c r="H23" s="8"/>
      <c r="I23" s="28" t="s">
        <v>52</v>
      </c>
      <c r="J23" s="34">
        <f>$B$20*13</f>
        <v>-650</v>
      </c>
      <c r="K23" s="34">
        <f>$B$20*12</f>
        <v>-600</v>
      </c>
      <c r="L23" s="34">
        <f>$B$20*11</f>
        <v>-550</v>
      </c>
      <c r="M23" s="34">
        <f>$B$20*10</f>
        <v>-500</v>
      </c>
      <c r="N23" s="34">
        <f>$B$20*9</f>
        <v>-450</v>
      </c>
      <c r="O23" s="34">
        <f>$B$20*8</f>
        <v>-400</v>
      </c>
      <c r="P23" s="34">
        <f>$B$20*7</f>
        <v>-350</v>
      </c>
      <c r="Q23" s="34">
        <f>$B$20*6</f>
        <v>-300</v>
      </c>
      <c r="R23" s="34">
        <f>$B$20*5</f>
        <v>-250</v>
      </c>
      <c r="S23" s="34">
        <f>$B$20*4</f>
        <v>-200</v>
      </c>
      <c r="T23" s="34">
        <f>$B$20*3</f>
        <v>-150</v>
      </c>
      <c r="U23" s="34">
        <f>$B$20*2</f>
        <v>-100</v>
      </c>
      <c r="V23" s="34">
        <f>$B$20</f>
        <v>-50</v>
      </c>
      <c r="W23" s="29">
        <f>$B$14+($D$4*7)</f>
        <v>1440</v>
      </c>
      <c r="Y23" s="28" t="s">
        <v>52</v>
      </c>
      <c r="Z23" s="34">
        <f>$C$22+($C$23*10)</f>
        <v>-3500</v>
      </c>
      <c r="AA23" s="34">
        <f>$C$22+($C$23*9)</f>
        <v>-3200</v>
      </c>
      <c r="AB23" s="34">
        <f>$C$22+($C$23*8)</f>
        <v>-2900</v>
      </c>
      <c r="AC23" s="34">
        <f>$C$22+($C$23*7)</f>
        <v>-2600</v>
      </c>
      <c r="AD23" s="34">
        <f>$C$22+($C$23*6)</f>
        <v>-2300</v>
      </c>
      <c r="AE23" s="34">
        <f>$C$22+($C$23*5)</f>
        <v>-2000</v>
      </c>
      <c r="AF23" s="34">
        <f>$C$22+($C$23*4)</f>
        <v>-1700</v>
      </c>
      <c r="AG23" s="34">
        <f>$C$22+($C$23*3)</f>
        <v>-1400</v>
      </c>
      <c r="AH23" s="34">
        <f>$C$22+($C$23*2)</f>
        <v>-1100</v>
      </c>
      <c r="AI23" s="34">
        <f>$C$22+($C$23)</f>
        <v>-800</v>
      </c>
      <c r="AJ23" s="34">
        <f>$C$22</f>
        <v>-500</v>
      </c>
      <c r="AK23" s="34">
        <f>$C$21</f>
        <v>-300</v>
      </c>
      <c r="AL23" s="34">
        <f>$C$20</f>
        <v>-100</v>
      </c>
      <c r="AM23" s="29">
        <f>$B$14+(($D$4*7)*2)+$B$27</f>
        <v>1630</v>
      </c>
      <c r="AO23" s="28" t="s">
        <v>52</v>
      </c>
      <c r="AP23" s="34">
        <f>$D$22+($D$23*10)</f>
        <v>-7000</v>
      </c>
      <c r="AQ23" s="34">
        <f>$D$22+($D$23*9)</f>
        <v>-6400</v>
      </c>
      <c r="AR23" s="34">
        <f>$D$22+($D$23*8)</f>
        <v>-5800</v>
      </c>
      <c r="AS23" s="34">
        <f>$D$22+($D$23*7)</f>
        <v>-5200</v>
      </c>
      <c r="AT23" s="34">
        <f>$D$22+($D$23*6)</f>
        <v>-4600</v>
      </c>
      <c r="AU23" s="34">
        <f>$D$22+($D$23*5)</f>
        <v>-4000</v>
      </c>
      <c r="AV23" s="34">
        <f>$D$22+($D$23*4)</f>
        <v>-3400</v>
      </c>
      <c r="AW23" s="34">
        <f>$D$22+($D$23*3)</f>
        <v>-2800</v>
      </c>
      <c r="AX23" s="34">
        <f>$D$22+($D$23*2)</f>
        <v>-2200</v>
      </c>
      <c r="AY23" s="34">
        <f>$D$22+$D$23</f>
        <v>-1600</v>
      </c>
      <c r="AZ23" s="34">
        <f>$D$22</f>
        <v>-1000</v>
      </c>
      <c r="BA23" s="34">
        <f>$D$21</f>
        <v>-600</v>
      </c>
      <c r="BB23" s="34">
        <f>$D$20</f>
        <v>-200</v>
      </c>
      <c r="BC23" s="29">
        <f>$B$14+(($D$4*7)*4)+$B$28</f>
        <v>1960</v>
      </c>
    </row>
    <row r="24" spans="1:55" ht="51" thickBot="1" x14ac:dyDescent="0.35">
      <c r="A24" s="6"/>
      <c r="B24" s="8" t="s">
        <v>27</v>
      </c>
      <c r="C24" s="8" t="s">
        <v>25</v>
      </c>
      <c r="D24" s="8" t="s">
        <v>26</v>
      </c>
      <c r="E24" s="8" t="s">
        <v>28</v>
      </c>
      <c r="F24" s="8" t="s">
        <v>29</v>
      </c>
      <c r="G24" s="8" t="s">
        <v>30</v>
      </c>
      <c r="H24" s="8"/>
      <c r="I24" s="10"/>
      <c r="Y24" s="10"/>
      <c r="AO24" s="10"/>
    </row>
    <row r="25" spans="1:55" ht="13.5" thickBot="1" x14ac:dyDescent="0.35">
      <c r="A25" s="7"/>
      <c r="B25" s="8"/>
      <c r="C25" s="8"/>
      <c r="D25" s="8"/>
      <c r="E25" s="8"/>
      <c r="F25" s="8"/>
      <c r="G25" s="8"/>
      <c r="H25" s="8"/>
      <c r="I25" s="11" t="s">
        <v>31</v>
      </c>
      <c r="J25" s="20">
        <v>0</v>
      </c>
      <c r="K25" s="20">
        <v>1</v>
      </c>
      <c r="L25" s="20">
        <v>2</v>
      </c>
      <c r="M25" s="20">
        <v>3</v>
      </c>
      <c r="N25" s="20">
        <v>4</v>
      </c>
      <c r="O25" s="20">
        <v>5</v>
      </c>
      <c r="P25" s="20">
        <v>6</v>
      </c>
      <c r="Q25" s="20">
        <v>7</v>
      </c>
      <c r="R25" s="20">
        <v>8</v>
      </c>
      <c r="S25" s="20">
        <v>9</v>
      </c>
      <c r="T25" s="20">
        <v>10</v>
      </c>
      <c r="U25" s="20">
        <v>11</v>
      </c>
      <c r="V25" s="20">
        <v>12</v>
      </c>
      <c r="W25" s="21">
        <v>13</v>
      </c>
      <c r="Y25" s="11" t="s">
        <v>31</v>
      </c>
      <c r="Z25" s="20">
        <v>0</v>
      </c>
      <c r="AA25" s="20">
        <v>1</v>
      </c>
      <c r="AB25" s="20">
        <v>2</v>
      </c>
      <c r="AC25" s="20">
        <v>3</v>
      </c>
      <c r="AD25" s="20">
        <v>4</v>
      </c>
      <c r="AE25" s="20">
        <v>5</v>
      </c>
      <c r="AF25" s="20">
        <v>6</v>
      </c>
      <c r="AG25" s="20">
        <v>7</v>
      </c>
      <c r="AH25" s="20">
        <v>8</v>
      </c>
      <c r="AI25" s="20">
        <v>9</v>
      </c>
      <c r="AJ25" s="20">
        <v>10</v>
      </c>
      <c r="AK25" s="20">
        <v>11</v>
      </c>
      <c r="AL25" s="20">
        <v>12</v>
      </c>
      <c r="AM25" s="21">
        <v>13</v>
      </c>
      <c r="AO25" s="11" t="s">
        <v>31</v>
      </c>
      <c r="AP25" s="20">
        <v>0</v>
      </c>
      <c r="AQ25" s="20">
        <v>1</v>
      </c>
      <c r="AR25" s="20">
        <v>2</v>
      </c>
      <c r="AS25" s="20">
        <v>3</v>
      </c>
      <c r="AT25" s="20">
        <v>4</v>
      </c>
      <c r="AU25" s="20">
        <v>5</v>
      </c>
      <c r="AV25" s="20">
        <v>6</v>
      </c>
      <c r="AW25" s="20">
        <v>7</v>
      </c>
      <c r="AX25" s="20">
        <v>8</v>
      </c>
      <c r="AY25" s="20">
        <v>9</v>
      </c>
      <c r="AZ25" s="20">
        <v>10</v>
      </c>
      <c r="BA25" s="20">
        <v>11</v>
      </c>
      <c r="BB25" s="20">
        <v>12</v>
      </c>
      <c r="BC25" s="21">
        <v>13</v>
      </c>
    </row>
    <row r="26" spans="1:55" x14ac:dyDescent="0.3">
      <c r="A26" s="10" t="s">
        <v>57</v>
      </c>
      <c r="D26" s="8"/>
      <c r="E26" s="8"/>
      <c r="F26" s="8"/>
      <c r="G26" s="8"/>
      <c r="H26" s="8"/>
      <c r="I26" s="11" t="s">
        <v>32</v>
      </c>
      <c r="J26" s="36">
        <f>$E$20*7</f>
        <v>-700</v>
      </c>
      <c r="K26" s="36">
        <f>$E$20*6</f>
        <v>-600</v>
      </c>
      <c r="L26" s="36">
        <f>$E$20*5</f>
        <v>-500</v>
      </c>
      <c r="M26" s="36">
        <f>$E$20*4</f>
        <v>-400</v>
      </c>
      <c r="N26" s="36">
        <f>$E$20*3</f>
        <v>-300</v>
      </c>
      <c r="O26" s="36">
        <f>$E$20*2</f>
        <v>-200</v>
      </c>
      <c r="P26" s="36">
        <f>$E$20</f>
        <v>-100</v>
      </c>
      <c r="Q26" s="12">
        <f>$B$11+$B$4</f>
        <v>90</v>
      </c>
      <c r="R26" s="12">
        <f>$B$11+$B$4+$B$5</f>
        <v>120</v>
      </c>
      <c r="S26" s="12">
        <f>$B$11+$B$4+($B$5*2)</f>
        <v>150</v>
      </c>
      <c r="T26" s="12">
        <f>$B$11+$B$4+($B$5*3)</f>
        <v>180</v>
      </c>
      <c r="U26" s="12">
        <f>$B$11+$B$4+($B$5*4)</f>
        <v>210</v>
      </c>
      <c r="V26" s="12">
        <f>$B$11+$B$4+($B$5*5)</f>
        <v>240</v>
      </c>
      <c r="W26" s="13">
        <f>$B$11+$B$4+($B$5*6)</f>
        <v>270</v>
      </c>
      <c r="Y26" s="11" t="s">
        <v>32</v>
      </c>
      <c r="Z26" s="36">
        <f>$F$20+($F$23*6)</f>
        <v>-2000</v>
      </c>
      <c r="AA26" s="36">
        <f>$F$20+($F$23*5)</f>
        <v>-1700</v>
      </c>
      <c r="AB26" s="36">
        <f>$F$20+($F$23*4)</f>
        <v>-1400</v>
      </c>
      <c r="AC26" s="36">
        <f>$F$20+($F$23*3)</f>
        <v>-1100</v>
      </c>
      <c r="AD26" s="36">
        <f>$F$20+($F$23*2)</f>
        <v>-800</v>
      </c>
      <c r="AE26" s="36">
        <f>$F$20+($F$23)</f>
        <v>-500</v>
      </c>
      <c r="AF26" s="36">
        <f>$F$20</f>
        <v>-200</v>
      </c>
      <c r="AG26" s="12">
        <f>$B$11+$B$27+($B$4*2)</f>
        <v>180</v>
      </c>
      <c r="AH26" s="12">
        <f>$B$11+$B$27+(($B$4)*2)+$D$35</f>
        <v>380</v>
      </c>
      <c r="AI26" s="12">
        <f>$B$11+$B$27+(($B$4)*2)+($D$35*2)</f>
        <v>580</v>
      </c>
      <c r="AJ26" s="12">
        <f>$B$11+$B$27+(($B$4)*2)+($D$35*3)</f>
        <v>780</v>
      </c>
      <c r="AK26" s="12">
        <f>$B$11+$B$27+(($B$4)*2)+($D$35*4)</f>
        <v>980</v>
      </c>
      <c r="AL26" s="12">
        <f>$B$11+$B$27+(($B$4)*2)+($D$35*5)</f>
        <v>1180</v>
      </c>
      <c r="AM26" s="13">
        <f>$B$11+$B$27+(($B$4)*2)+($D$35*6)</f>
        <v>1380</v>
      </c>
      <c r="AO26" s="11" t="s">
        <v>32</v>
      </c>
      <c r="AP26" s="36">
        <f>$G$22+($G$23*4)</f>
        <v>-4000</v>
      </c>
      <c r="AQ26" s="36">
        <f>$G$22+($G$23*3)</f>
        <v>-3400</v>
      </c>
      <c r="AR26" s="36">
        <f>$G$22+($G$23*2)</f>
        <v>-2800</v>
      </c>
      <c r="AS26" s="36">
        <f>$G$22+$G$23</f>
        <v>-2200</v>
      </c>
      <c r="AT26" s="36">
        <f>$G$22</f>
        <v>-1600</v>
      </c>
      <c r="AU26" s="36">
        <f>$G$21</f>
        <v>-1000</v>
      </c>
      <c r="AV26" s="36">
        <f>$G$20</f>
        <v>-400</v>
      </c>
      <c r="AW26" s="12">
        <f>$C$12+$B$28+($B$4*4)</f>
        <v>760</v>
      </c>
      <c r="AX26" s="12">
        <f>$C$12+$B$28+(($B$4)*4)+$E$35</f>
        <v>1160</v>
      </c>
      <c r="AY26" s="12">
        <f>$C$12+$B$28+(($B$4)*4)+($E$35*2)</f>
        <v>1560</v>
      </c>
      <c r="AZ26" s="12">
        <f>$C$12+$B$28+(($B$4)*4)+($E$35*3)</f>
        <v>1960</v>
      </c>
      <c r="BA26" s="12">
        <f>$C$12+$B$28+(($B$4)*4)+($E$35*4)</f>
        <v>2360</v>
      </c>
      <c r="BB26" s="12">
        <f>$C$12+$B$28+(($B$4)*4)+($E$35*5)</f>
        <v>2760</v>
      </c>
      <c r="BC26" s="13">
        <f>$C$12+$B$28+(($B$4)*4)+($E$35*6)</f>
        <v>3160</v>
      </c>
    </row>
    <row r="27" spans="1:55" x14ac:dyDescent="0.3">
      <c r="A27" t="s">
        <v>61</v>
      </c>
      <c r="B27">
        <v>50</v>
      </c>
      <c r="C27" t="s">
        <v>56</v>
      </c>
      <c r="D27" s="8" t="s">
        <v>69</v>
      </c>
      <c r="E27" s="8"/>
      <c r="F27" s="8"/>
      <c r="G27" s="8"/>
      <c r="H27" s="8"/>
      <c r="I27" s="14" t="s">
        <v>33</v>
      </c>
      <c r="J27" s="35">
        <f>$E$20*8</f>
        <v>-800</v>
      </c>
      <c r="K27" s="35">
        <f>$E$20*7</f>
        <v>-700</v>
      </c>
      <c r="L27" s="35">
        <f>$E$20*6</f>
        <v>-600</v>
      </c>
      <c r="M27" s="35">
        <f>$E$20*5</f>
        <v>-500</v>
      </c>
      <c r="N27" s="35">
        <f>$E$20*4</f>
        <v>-400</v>
      </c>
      <c r="O27" s="35">
        <f>$E$20*3</f>
        <v>-300</v>
      </c>
      <c r="P27" s="35">
        <f>$E$20*2</f>
        <v>-200</v>
      </c>
      <c r="Q27" s="35">
        <f>$E$20</f>
        <v>-100</v>
      </c>
      <c r="R27" s="15">
        <f>$B$11+$B$4+$B$5</f>
        <v>120</v>
      </c>
      <c r="S27" s="15">
        <f>$B$11+$B$4+($B$5*2)</f>
        <v>150</v>
      </c>
      <c r="T27" s="15">
        <f>$B$11+$B$4+($B$5*3)</f>
        <v>180</v>
      </c>
      <c r="U27" s="15">
        <f>$B$11+$B$4+($B$5*4)</f>
        <v>210</v>
      </c>
      <c r="V27" s="15">
        <f>$B$11+$B$4+($B$5*5)</f>
        <v>240</v>
      </c>
      <c r="W27" s="16">
        <f>$B$11+$B$4+($B$5*6)</f>
        <v>270</v>
      </c>
      <c r="Y27" s="14" t="s">
        <v>33</v>
      </c>
      <c r="Z27" s="35">
        <f>$F$20+($F$23*7)</f>
        <v>-2300</v>
      </c>
      <c r="AA27" s="35">
        <f>$F$20+($F$23*6)</f>
        <v>-2000</v>
      </c>
      <c r="AB27" s="35">
        <f>$F$20+($F$23*5)</f>
        <v>-1700</v>
      </c>
      <c r="AC27" s="35">
        <f>$F$20+($F$23*4)</f>
        <v>-1400</v>
      </c>
      <c r="AD27" s="35">
        <f>$F$20+($F$23*3)</f>
        <v>-1100</v>
      </c>
      <c r="AE27" s="35">
        <f>$F$20+($F$23*2)</f>
        <v>-800</v>
      </c>
      <c r="AF27" s="35">
        <f>$F$20+($F$23)</f>
        <v>-500</v>
      </c>
      <c r="AG27" s="35">
        <f>$F$20</f>
        <v>-200</v>
      </c>
      <c r="AH27" s="15">
        <f>$C$12+$B$27+(($B$4+$B$5)*2)</f>
        <v>690</v>
      </c>
      <c r="AI27" s="15">
        <f>$C$12+$B$27+(($B$4+$B$5)*2)+($D$35*1)</f>
        <v>890</v>
      </c>
      <c r="AJ27" s="15">
        <f>$C$12+$B$27+(($B$4+$B$5)*2)+($D$35*2)</f>
        <v>1090</v>
      </c>
      <c r="AK27" s="15">
        <f>$C$12+$B$27+(($B$4+$B$5)*2)+($D$35*3)</f>
        <v>1290</v>
      </c>
      <c r="AL27" s="15">
        <f>$C$12+$B$27+(($B$4+$B$5)*2)+($D$35*4)</f>
        <v>1490</v>
      </c>
      <c r="AM27" s="16">
        <f>$C$12+$B$27+(($B$4+$B$5)*2)+($D$35*5)</f>
        <v>1690</v>
      </c>
      <c r="AO27" s="14" t="s">
        <v>33</v>
      </c>
      <c r="AP27" s="35">
        <f>$G$22+($G$23*4)</f>
        <v>-4000</v>
      </c>
      <c r="AQ27" s="35">
        <f>$G$22+($G$23*4)</f>
        <v>-4000</v>
      </c>
      <c r="AR27" s="35">
        <f>$G$22+($G$23*3)</f>
        <v>-3400</v>
      </c>
      <c r="AS27" s="35">
        <f>$G$22+($G$23*2)</f>
        <v>-2800</v>
      </c>
      <c r="AT27" s="35">
        <f>$G$22+$G$23</f>
        <v>-2200</v>
      </c>
      <c r="AU27" s="35">
        <f>$G$22</f>
        <v>-1600</v>
      </c>
      <c r="AV27" s="35">
        <f>$G$21</f>
        <v>-1000</v>
      </c>
      <c r="AW27" s="35">
        <f>$G$20</f>
        <v>-400</v>
      </c>
      <c r="AX27" s="15">
        <f>$C$12+$B$28+(($B$4+$B$5)*4)</f>
        <v>880</v>
      </c>
      <c r="AY27" s="15">
        <f>$C$12+$B$28+(($B$4+$B$5)*4)+($E$35*1)</f>
        <v>1280</v>
      </c>
      <c r="AZ27" s="15">
        <f>$C$12+$B$28+(($B$4+$B$5)*4)+($E$35*2)</f>
        <v>1680</v>
      </c>
      <c r="BA27" s="15">
        <f>$C$12+$B$28+(($B$4+$B$5)*4)+($E$35*3)</f>
        <v>2080</v>
      </c>
      <c r="BB27" s="15">
        <f>$C$12+$B$28+(($B$4+$B$5)*4)+($E$35*4)</f>
        <v>2480</v>
      </c>
      <c r="BC27" s="16">
        <f>$C$12+$B$28+(($B$4+$B$5)*4)+($E$35*5)</f>
        <v>2880</v>
      </c>
    </row>
    <row r="28" spans="1:55" x14ac:dyDescent="0.3">
      <c r="A28" t="s">
        <v>62</v>
      </c>
      <c r="B28">
        <v>100</v>
      </c>
      <c r="C28" t="s">
        <v>56</v>
      </c>
      <c r="D28" s="8" t="s">
        <v>70</v>
      </c>
      <c r="E28" s="8"/>
      <c r="F28" s="8"/>
      <c r="G28" s="8"/>
      <c r="H28" s="8"/>
      <c r="I28" s="14" t="s">
        <v>34</v>
      </c>
      <c r="J28" s="35">
        <f>$E$20*9</f>
        <v>-900</v>
      </c>
      <c r="K28" s="35">
        <f>$E$20*8</f>
        <v>-800</v>
      </c>
      <c r="L28" s="35">
        <f>$E$20*7</f>
        <v>-700</v>
      </c>
      <c r="M28" s="35">
        <f>$E$20*6</f>
        <v>-600</v>
      </c>
      <c r="N28" s="35">
        <f>$E$20*5</f>
        <v>-500</v>
      </c>
      <c r="O28" s="35">
        <f>$E$20*4</f>
        <v>-400</v>
      </c>
      <c r="P28" s="35">
        <f>$E$20*3</f>
        <v>-300</v>
      </c>
      <c r="Q28" s="35">
        <f>$E$20*2</f>
        <v>-200</v>
      </c>
      <c r="R28" s="35">
        <f>$E$20</f>
        <v>-100</v>
      </c>
      <c r="S28" s="15">
        <f>$C$12+$B$4+($B$5*2)</f>
        <v>600</v>
      </c>
      <c r="T28" s="15">
        <f>$C$12+$B$4+($B$5*3)</f>
        <v>630</v>
      </c>
      <c r="U28" s="15">
        <f>$C$12+$B$4+($B$5*4)</f>
        <v>660</v>
      </c>
      <c r="V28" s="15">
        <f>$C$12+$B$4+($B$5*5)</f>
        <v>690</v>
      </c>
      <c r="W28" s="16">
        <f>$C$12+$B$4+($B$5*6)</f>
        <v>720</v>
      </c>
      <c r="Y28" s="14" t="s">
        <v>34</v>
      </c>
      <c r="Z28" s="35">
        <f>$F$20+($F$23*8)</f>
        <v>-2600</v>
      </c>
      <c r="AA28" s="35">
        <f>$F$20+($F$23*7)</f>
        <v>-2300</v>
      </c>
      <c r="AB28" s="35">
        <f>$F$20+($F$23*6)</f>
        <v>-2000</v>
      </c>
      <c r="AC28" s="35">
        <f>$F$20+($F$23*5)</f>
        <v>-1700</v>
      </c>
      <c r="AD28" s="35">
        <f>$F$20+($F$23*4)</f>
        <v>-1400</v>
      </c>
      <c r="AE28" s="35">
        <f>$F$20+($F$23*3)</f>
        <v>-1100</v>
      </c>
      <c r="AF28" s="35">
        <f>$F$20+($F$23*2)</f>
        <v>-800</v>
      </c>
      <c r="AG28" s="35">
        <f>$F$20+($F$23)</f>
        <v>-500</v>
      </c>
      <c r="AH28" s="35">
        <f>$F$20</f>
        <v>-200</v>
      </c>
      <c r="AI28" s="15">
        <f>$C$12+(($B$4+($B$5*2))*2)+$B$27</f>
        <v>750</v>
      </c>
      <c r="AJ28" s="15">
        <f>$C$12+(($B$4+($B$5*2))*2)+$B$27+($D$35*1)</f>
        <v>950</v>
      </c>
      <c r="AK28" s="15">
        <f>$C$12+(($B$4+($B$5*2))*2)+$B$27+($D$35*2)</f>
        <v>1150</v>
      </c>
      <c r="AL28" s="15">
        <f>$C$12+(($B$4+($B$5*2))*2)+$B$27+($D$35*3)</f>
        <v>1350</v>
      </c>
      <c r="AM28" s="16">
        <f>$C$12+(($B$4+($B$5*2))*2)+$B$27+($D$35*4)</f>
        <v>1550</v>
      </c>
      <c r="AO28" s="14" t="s">
        <v>34</v>
      </c>
      <c r="AP28" s="35">
        <f>$G$22+($G$23*6)</f>
        <v>-5200</v>
      </c>
      <c r="AQ28" s="35">
        <f>$G$22+($G$23*5)</f>
        <v>-4600</v>
      </c>
      <c r="AR28" s="35">
        <f>$G$22+($G$23*4)</f>
        <v>-4000</v>
      </c>
      <c r="AS28" s="35">
        <f>$G$22+($G$23*3)</f>
        <v>-3400</v>
      </c>
      <c r="AT28" s="35">
        <f>$G$22+($G$23*2)</f>
        <v>-2800</v>
      </c>
      <c r="AU28" s="35">
        <f>$G$22+$G$23</f>
        <v>-2200</v>
      </c>
      <c r="AV28" s="35">
        <f>$G$22</f>
        <v>-1600</v>
      </c>
      <c r="AW28" s="35">
        <f>$G$21</f>
        <v>-1000</v>
      </c>
      <c r="AX28" s="35">
        <f>$G$20</f>
        <v>-400</v>
      </c>
      <c r="AY28" s="15">
        <f>$C$12+(($B$4+($B$5*2))*4)+$B$28</f>
        <v>1000</v>
      </c>
      <c r="AZ28" s="15">
        <f>$C$12+(($B$4+($B$5*2))*4)+$B$28+($E$35*1)</f>
        <v>1400</v>
      </c>
      <c r="BA28" s="15">
        <f>$C$12+(($B$4+($B$5*2))*4)+$B$28+($E$35*2)</f>
        <v>1800</v>
      </c>
      <c r="BB28" s="15">
        <f>$C$12+(($B$4+($B$5*2))*4)+$B$28+($E$35*3)</f>
        <v>2200</v>
      </c>
      <c r="BC28" s="16">
        <f>$C$12+(($B$4+($B$5*2))*4)+$B$28+($E$35*4)</f>
        <v>2600</v>
      </c>
    </row>
    <row r="29" spans="1:55" x14ac:dyDescent="0.3">
      <c r="A29" s="6" t="s">
        <v>63</v>
      </c>
      <c r="B29" s="6"/>
      <c r="C29" s="6"/>
      <c r="D29" s="6"/>
      <c r="E29" s="6"/>
      <c r="F29" s="6"/>
      <c r="G29" s="6"/>
      <c r="H29" s="6"/>
      <c r="I29" s="14" t="s">
        <v>35</v>
      </c>
      <c r="J29" s="35">
        <f>$E$20*10</f>
        <v>-1000</v>
      </c>
      <c r="K29" s="35">
        <f>$E$20*9</f>
        <v>-900</v>
      </c>
      <c r="L29" s="35">
        <f>$E$20*8</f>
        <v>-800</v>
      </c>
      <c r="M29" s="35">
        <f>$E$20*7</f>
        <v>-700</v>
      </c>
      <c r="N29" s="35">
        <f>$E$20*6</f>
        <v>-600</v>
      </c>
      <c r="O29" s="35">
        <f>$E$20*5</f>
        <v>-500</v>
      </c>
      <c r="P29" s="35">
        <f>$E$20*4</f>
        <v>-400</v>
      </c>
      <c r="Q29" s="35">
        <f>$E$20*3</f>
        <v>-300</v>
      </c>
      <c r="R29" s="35">
        <f>$E$20*2</f>
        <v>-200</v>
      </c>
      <c r="S29" s="35">
        <f>$E$20</f>
        <v>-100</v>
      </c>
      <c r="T29" s="15">
        <f>$C$12+$B$4+($B$5*3)</f>
        <v>630</v>
      </c>
      <c r="U29" s="15">
        <f>$C$12+$B$4+($B$5*4)</f>
        <v>660</v>
      </c>
      <c r="V29" s="15">
        <f>$C$12+$B$4+($B$5*5)</f>
        <v>690</v>
      </c>
      <c r="W29" s="16">
        <f>$C$12+$B$4+($B$5*6)</f>
        <v>720</v>
      </c>
      <c r="Y29" s="14" t="s">
        <v>35</v>
      </c>
      <c r="Z29" s="35">
        <f>$F$20+($F$23*9)</f>
        <v>-2900</v>
      </c>
      <c r="AA29" s="35">
        <f>$F$20+($F$23*8)</f>
        <v>-2600</v>
      </c>
      <c r="AB29" s="35">
        <f>$F$20+($F$23*7)</f>
        <v>-2300</v>
      </c>
      <c r="AC29" s="35">
        <f>$F$20+($F$23*6)</f>
        <v>-2000</v>
      </c>
      <c r="AD29" s="35">
        <f>$F$20+($F$23*5)</f>
        <v>-1700</v>
      </c>
      <c r="AE29" s="35">
        <f>$F$20+($F$23*4)</f>
        <v>-1400</v>
      </c>
      <c r="AF29" s="35">
        <f>$F$20+($F$23*3)</f>
        <v>-1100</v>
      </c>
      <c r="AG29" s="35">
        <f>$F$20+($F$23*2)</f>
        <v>-800</v>
      </c>
      <c r="AH29" s="35">
        <f>$F$20+($F$23)</f>
        <v>-500</v>
      </c>
      <c r="AI29" s="35">
        <f>$F$20</f>
        <v>-200</v>
      </c>
      <c r="AJ29" s="15">
        <f>$C$12+(($B$4+($B$5*3))*2)+$B$27</f>
        <v>810</v>
      </c>
      <c r="AK29" s="15">
        <f>$C$12+(($B$4+($B$5*3))*2)+$B$27+($D$35*1)</f>
        <v>1010</v>
      </c>
      <c r="AL29" s="15">
        <f>$C$12+(($B$4+($B$5*3))*2)+$B$27+($D$35*2)</f>
        <v>1210</v>
      </c>
      <c r="AM29" s="16">
        <f>$C$12+(($B$4+($B$5*3))*2)+$B$27+($D$35*3)</f>
        <v>1410</v>
      </c>
      <c r="AO29" s="14" t="s">
        <v>35</v>
      </c>
      <c r="AP29" s="35">
        <f>$G$22+($G$23*7)</f>
        <v>-5800</v>
      </c>
      <c r="AQ29" s="35">
        <f>$G$22+($G$23*6)</f>
        <v>-5200</v>
      </c>
      <c r="AR29" s="35">
        <f>$G$22+($G$23*5)</f>
        <v>-4600</v>
      </c>
      <c r="AS29" s="35">
        <f>$G$22+($G$23*4)</f>
        <v>-4000</v>
      </c>
      <c r="AT29" s="35">
        <f>$G$22+($G$23*3)</f>
        <v>-3400</v>
      </c>
      <c r="AU29" s="35">
        <f>$G$22+($G$23*2)</f>
        <v>-2800</v>
      </c>
      <c r="AV29" s="35">
        <f>$G$22+$G$23</f>
        <v>-2200</v>
      </c>
      <c r="AW29" s="35">
        <f>$G$22</f>
        <v>-1600</v>
      </c>
      <c r="AX29" s="35">
        <f>$G$21</f>
        <v>-1000</v>
      </c>
      <c r="AY29" s="35">
        <f>$G$20</f>
        <v>-400</v>
      </c>
      <c r="AZ29" s="15">
        <f>$C$12+(($B$4+($B$5*3))*4)+$B$28</f>
        <v>1120</v>
      </c>
      <c r="BA29" s="15">
        <f>$C$12+(($B$4+($B$5*3))*4)+$B$28+($E$35*1)</f>
        <v>1520</v>
      </c>
      <c r="BB29" s="15">
        <f>$C$12+(($B$4+($B$5*3))*4)+$B$28+($E$35*2)</f>
        <v>1920</v>
      </c>
      <c r="BC29" s="16">
        <f>$C$12+(($B$4+($B$5*3))*4)+$B$28+($E$35*3)</f>
        <v>2320</v>
      </c>
    </row>
    <row r="30" spans="1:55" x14ac:dyDescent="0.3">
      <c r="A30" s="10" t="s">
        <v>58</v>
      </c>
      <c r="B30" s="6" t="s">
        <v>33</v>
      </c>
      <c r="C30" s="6"/>
      <c r="D30" s="6"/>
      <c r="E30" s="6"/>
      <c r="F30" s="6"/>
      <c r="G30" s="6"/>
      <c r="H30" s="6"/>
      <c r="I30" s="14" t="s">
        <v>36</v>
      </c>
      <c r="J30" s="35">
        <f>$E$20*11</f>
        <v>-1100</v>
      </c>
      <c r="K30" s="35">
        <f>$E$20*10</f>
        <v>-1000</v>
      </c>
      <c r="L30" s="35">
        <f>$E$20*9</f>
        <v>-900</v>
      </c>
      <c r="M30" s="35">
        <f>$E$20*8</f>
        <v>-800</v>
      </c>
      <c r="N30" s="35">
        <f>$E$20*7</f>
        <v>-700</v>
      </c>
      <c r="O30" s="35">
        <f>$E$20*6</f>
        <v>-600</v>
      </c>
      <c r="P30" s="35">
        <f>$E$20*5</f>
        <v>-500</v>
      </c>
      <c r="Q30" s="35">
        <f>$E$20*4</f>
        <v>-400</v>
      </c>
      <c r="R30" s="35">
        <f>$E$20*3</f>
        <v>-300</v>
      </c>
      <c r="S30" s="35">
        <f>$E$20*2</f>
        <v>-200</v>
      </c>
      <c r="T30" s="35">
        <f>$E$20</f>
        <v>-100</v>
      </c>
      <c r="U30" s="15">
        <f>$C$12+$B$4+($B$5*4)</f>
        <v>660</v>
      </c>
      <c r="V30" s="15">
        <f>$C$12+$B$4+($B$5*5)</f>
        <v>690</v>
      </c>
      <c r="W30" s="16">
        <f>$C$12+$B$4+($B$5*6)</f>
        <v>720</v>
      </c>
      <c r="Y30" s="14" t="s">
        <v>36</v>
      </c>
      <c r="Z30" s="35">
        <f>$F$20+($F$23*10)</f>
        <v>-3200</v>
      </c>
      <c r="AA30" s="35">
        <f>$F$20+($F$23*9)</f>
        <v>-2900</v>
      </c>
      <c r="AB30" s="35">
        <f>$F$20+($F$23*8)</f>
        <v>-2600</v>
      </c>
      <c r="AC30" s="35">
        <f>$F$20+($F$23*7)</f>
        <v>-2300</v>
      </c>
      <c r="AD30" s="35">
        <f>$F$20+($F$23*6)</f>
        <v>-2000</v>
      </c>
      <c r="AE30" s="35">
        <f>$F$20+($F$23*5)</f>
        <v>-1700</v>
      </c>
      <c r="AF30" s="35">
        <f>$F$20+($F$23*4)</f>
        <v>-1400</v>
      </c>
      <c r="AG30" s="35">
        <f>$F$20+($F$23*3)</f>
        <v>-1100</v>
      </c>
      <c r="AH30" s="35">
        <f>$F$20+($F$23*2)</f>
        <v>-800</v>
      </c>
      <c r="AI30" s="35">
        <f>$F$20+($F$23)</f>
        <v>-500</v>
      </c>
      <c r="AJ30" s="35">
        <f>$F$20</f>
        <v>-200</v>
      </c>
      <c r="AK30" s="15">
        <f>$C$12+(($B$4+($B$5*4))*2)+$B$27</f>
        <v>870</v>
      </c>
      <c r="AL30" s="15">
        <f>$C$12+(($B$4+($B$5*4))*2)+$B$27+($D$35*1)</f>
        <v>1070</v>
      </c>
      <c r="AM30" s="16">
        <f>$C$12+(($B$4+($B$5*4))*2)+$B$27+($D$35*2)</f>
        <v>1270</v>
      </c>
      <c r="AO30" s="14" t="s">
        <v>36</v>
      </c>
      <c r="AP30" s="35">
        <f>$G$22+($G$23*8)</f>
        <v>-6400</v>
      </c>
      <c r="AQ30" s="35">
        <f>$G$22+($G$23*7)</f>
        <v>-5800</v>
      </c>
      <c r="AR30" s="35">
        <f>$G$22+($G$23*6)</f>
        <v>-5200</v>
      </c>
      <c r="AS30" s="35">
        <f>$G$22+($G$23*5)</f>
        <v>-4600</v>
      </c>
      <c r="AT30" s="35">
        <f>$G$22+($G$23*4)</f>
        <v>-4000</v>
      </c>
      <c r="AU30" s="35">
        <f>$G$22+($G$23*3)</f>
        <v>-3400</v>
      </c>
      <c r="AV30" s="35">
        <f>$G$22+($G$23*2)</f>
        <v>-2800</v>
      </c>
      <c r="AW30" s="35">
        <f>$G$22+$G$23</f>
        <v>-2200</v>
      </c>
      <c r="AX30" s="35">
        <f>$G$22</f>
        <v>-1600</v>
      </c>
      <c r="AY30" s="35">
        <f>$G$21</f>
        <v>-1000</v>
      </c>
      <c r="AZ30" s="35">
        <f>$G$20</f>
        <v>-400</v>
      </c>
      <c r="BA30" s="15">
        <f>$C$12+(($B$4+($B$5*4))*4)+$B$28</f>
        <v>1240</v>
      </c>
      <c r="BB30" s="15">
        <f>$C$12+(($B$4+($B$5*4))*4)+$B$28+($E$35*1)</f>
        <v>1640</v>
      </c>
      <c r="BC30" s="16">
        <f>$C$12+(($B$4+($B$5*4))*4)+$B$28+($E$35*2)</f>
        <v>2040</v>
      </c>
    </row>
    <row r="31" spans="1:55" x14ac:dyDescent="0.3">
      <c r="B31" t="s">
        <v>40</v>
      </c>
      <c r="I31" s="14" t="s">
        <v>37</v>
      </c>
      <c r="J31" s="35">
        <f>$E$20*12</f>
        <v>-1200</v>
      </c>
      <c r="K31" s="35">
        <f>$E$20*11</f>
        <v>-1100</v>
      </c>
      <c r="L31" s="35">
        <f>$E$20*10</f>
        <v>-1000</v>
      </c>
      <c r="M31" s="35">
        <f>$E$20*9</f>
        <v>-900</v>
      </c>
      <c r="N31" s="35">
        <f>$E$20*8</f>
        <v>-800</v>
      </c>
      <c r="O31" s="35">
        <f>$E$20*7</f>
        <v>-700</v>
      </c>
      <c r="P31" s="35">
        <f>$E$20*6</f>
        <v>-600</v>
      </c>
      <c r="Q31" s="35">
        <f>$E$20*5</f>
        <v>-500</v>
      </c>
      <c r="R31" s="35">
        <f>$E$20*4</f>
        <v>-400</v>
      </c>
      <c r="S31" s="35">
        <f>$E$20*3</f>
        <v>-300</v>
      </c>
      <c r="T31" s="35">
        <f>$E$20*2</f>
        <v>-200</v>
      </c>
      <c r="U31" s="35">
        <f>$E$20</f>
        <v>-100</v>
      </c>
      <c r="V31" s="15">
        <f>$C$13+$B$4+($B$5*5)</f>
        <v>1440</v>
      </c>
      <c r="W31" s="16">
        <f>$C$13+$B$4+($B$5*6)</f>
        <v>1470</v>
      </c>
      <c r="Y31" s="14" t="s">
        <v>37</v>
      </c>
      <c r="Z31" s="35">
        <f>$F$20+($F$23*11)</f>
        <v>-3500</v>
      </c>
      <c r="AA31" s="35">
        <f>$F$20+($F$23*10)</f>
        <v>-3200</v>
      </c>
      <c r="AB31" s="35">
        <f>$F$20+($F$23*9)</f>
        <v>-2900</v>
      </c>
      <c r="AC31" s="35">
        <f>$F$20+($F$23*8)</f>
        <v>-2600</v>
      </c>
      <c r="AD31" s="35">
        <f>$F$20+($F$23*7)</f>
        <v>-2300</v>
      </c>
      <c r="AE31" s="35">
        <f>$F$20+($F$23*6)</f>
        <v>-2000</v>
      </c>
      <c r="AF31" s="35">
        <f>$F$20+($F$23*5)</f>
        <v>-1700</v>
      </c>
      <c r="AG31" s="35">
        <f>$F$20+($F$23*4)</f>
        <v>-1400</v>
      </c>
      <c r="AH31" s="35">
        <f>$F$20+($F$23*3)</f>
        <v>-1100</v>
      </c>
      <c r="AI31" s="35">
        <f>$F$20+($F$23*2)</f>
        <v>-800</v>
      </c>
      <c r="AJ31" s="35">
        <f>$F$20+($F$23)</f>
        <v>-500</v>
      </c>
      <c r="AK31" s="35">
        <f>$F$20</f>
        <v>-200</v>
      </c>
      <c r="AL31" s="15">
        <f>$C$13+(($B$4+($B$5*5))*2)+$B$27</f>
        <v>1680</v>
      </c>
      <c r="AM31" s="16">
        <f>$C$13+(($B$4+($B$5*5))*2)+$B$27+$D$35</f>
        <v>1880</v>
      </c>
      <c r="AO31" s="14" t="s">
        <v>37</v>
      </c>
      <c r="AP31" s="35">
        <f>$G$22+($G$23*9)</f>
        <v>-7000</v>
      </c>
      <c r="AQ31" s="35">
        <f>$G$22+($G$23*8)</f>
        <v>-6400</v>
      </c>
      <c r="AR31" s="35">
        <f>$G$22+($G$23*7)</f>
        <v>-5800</v>
      </c>
      <c r="AS31" s="35">
        <f>$G$22+($G$23*6)</f>
        <v>-5200</v>
      </c>
      <c r="AT31" s="35">
        <f>$G$22+($G$23*5)</f>
        <v>-4600</v>
      </c>
      <c r="AU31" s="35">
        <f>$G$22+($G$23*4)</f>
        <v>-4000</v>
      </c>
      <c r="AV31" s="35">
        <f>$G$22+($G$23*3)</f>
        <v>-3400</v>
      </c>
      <c r="AW31" s="35">
        <f>$G$22+($G$23*2)</f>
        <v>-2800</v>
      </c>
      <c r="AX31" s="35">
        <f>$G$22+$G$23</f>
        <v>-2200</v>
      </c>
      <c r="AY31" s="35">
        <f>$G$22</f>
        <v>-1600</v>
      </c>
      <c r="AZ31" s="35">
        <f>$G$21</f>
        <v>-1000</v>
      </c>
      <c r="BA31" s="35">
        <f>$G$20</f>
        <v>-400</v>
      </c>
      <c r="BB31" s="15">
        <f>$C$13+(($B$4+($B$5*5))*4)+$B$28</f>
        <v>2110</v>
      </c>
      <c r="BC31" s="16">
        <f>$C$13+(($B$4+($B$5*5))*4)+$B$28+$E$35</f>
        <v>2510</v>
      </c>
    </row>
    <row r="32" spans="1:55" ht="13.5" thickBot="1" x14ac:dyDescent="0.35">
      <c r="B32" t="s">
        <v>48</v>
      </c>
      <c r="I32" s="18" t="s">
        <v>38</v>
      </c>
      <c r="J32" s="37">
        <f>$E$20*13</f>
        <v>-1300</v>
      </c>
      <c r="K32" s="37">
        <f>$E$20*12</f>
        <v>-1200</v>
      </c>
      <c r="L32" s="37">
        <f>$E$20*11</f>
        <v>-1100</v>
      </c>
      <c r="M32" s="37">
        <f>$E$20*10</f>
        <v>-1000</v>
      </c>
      <c r="N32" s="37">
        <f>$E$20*9</f>
        <v>-900</v>
      </c>
      <c r="O32" s="37">
        <f>$E$20*8</f>
        <v>-800</v>
      </c>
      <c r="P32" s="37">
        <f>$E$20*7</f>
        <v>-700</v>
      </c>
      <c r="Q32" s="37">
        <f>$E$20*6</f>
        <v>-600</v>
      </c>
      <c r="R32" s="37">
        <f>$E$20*5</f>
        <v>-500</v>
      </c>
      <c r="S32" s="37">
        <f>$E$20*4</f>
        <v>-400</v>
      </c>
      <c r="T32" s="37">
        <f>$E$20*3</f>
        <v>-300</v>
      </c>
      <c r="U32" s="37">
        <f>$E$20*2</f>
        <v>-200</v>
      </c>
      <c r="V32" s="37">
        <f>$E$20</f>
        <v>-100</v>
      </c>
      <c r="W32" s="19">
        <f>$C$14+$B$4+($B$5*6)</f>
        <v>2220</v>
      </c>
      <c r="Y32" s="18" t="s">
        <v>38</v>
      </c>
      <c r="Z32" s="37">
        <f>$F$20+($F$23*12)</f>
        <v>-3800</v>
      </c>
      <c r="AA32" s="37">
        <f>$F$20+($F$23*11)</f>
        <v>-3500</v>
      </c>
      <c r="AB32" s="37">
        <f>$F$20+($F$23*10)</f>
        <v>-3200</v>
      </c>
      <c r="AC32" s="37">
        <f>$F$20+($F$23*9)</f>
        <v>-2900</v>
      </c>
      <c r="AD32" s="37">
        <f>$F$20+($F$23*8)</f>
        <v>-2600</v>
      </c>
      <c r="AE32" s="37">
        <f>$F$20+($F$23*7)</f>
        <v>-2300</v>
      </c>
      <c r="AF32" s="37">
        <f>$F$20+($F$23*6)</f>
        <v>-2000</v>
      </c>
      <c r="AG32" s="37">
        <f>$F$20+($F$23*5)</f>
        <v>-1700</v>
      </c>
      <c r="AH32" s="37">
        <f>$F$20+($F$23*4)</f>
        <v>-1400</v>
      </c>
      <c r="AI32" s="37">
        <f>$F$20+($F$23*3)</f>
        <v>-1100</v>
      </c>
      <c r="AJ32" s="37">
        <f>$F$20+($F$23*2)</f>
        <v>-800</v>
      </c>
      <c r="AK32" s="37">
        <f>$F$20+($F$23)</f>
        <v>-500</v>
      </c>
      <c r="AL32" s="37">
        <f>$F$20</f>
        <v>-200</v>
      </c>
      <c r="AM32" s="19">
        <f>$C$14+(($B$4+($B$5*6))*2)+$B$27</f>
        <v>2490</v>
      </c>
      <c r="AO32" s="18" t="s">
        <v>38</v>
      </c>
      <c r="AP32" s="37">
        <f>$G$22+($G$23*10)</f>
        <v>-7600</v>
      </c>
      <c r="AQ32" s="37">
        <f>$G$22+($G$23*9)</f>
        <v>-7000</v>
      </c>
      <c r="AR32" s="37">
        <f>$G$22+($G$23*8)</f>
        <v>-6400</v>
      </c>
      <c r="AS32" s="37">
        <f>$G$22+($G$23*7)</f>
        <v>-5800</v>
      </c>
      <c r="AT32" s="37">
        <f>$G$22+($G$23*6)</f>
        <v>-5200</v>
      </c>
      <c r="AU32" s="37">
        <f>$G$22+($G$23*5)</f>
        <v>-4600</v>
      </c>
      <c r="AV32" s="37">
        <f>$G$22+($G$23*4)</f>
        <v>-4000</v>
      </c>
      <c r="AW32" s="37">
        <f>$G$22+($G$23*3)</f>
        <v>-3400</v>
      </c>
      <c r="AX32" s="37">
        <f>$G$22+($G$23*2)</f>
        <v>-2800</v>
      </c>
      <c r="AY32" s="37">
        <f>$G$22+$G$23</f>
        <v>-2200</v>
      </c>
      <c r="AZ32" s="37">
        <f>$G$22</f>
        <v>-1600</v>
      </c>
      <c r="BA32" s="37">
        <f>$G$21</f>
        <v>-1000</v>
      </c>
      <c r="BB32" s="37">
        <f>$G$20</f>
        <v>-400</v>
      </c>
      <c r="BC32" s="19">
        <f>$C$14+(($B$4+($B$5*6))*4)+$B$28</f>
        <v>2980</v>
      </c>
    </row>
    <row r="33" spans="1:55" x14ac:dyDescent="0.3">
      <c r="I33" s="14" t="s">
        <v>39</v>
      </c>
      <c r="J33" s="36">
        <f>$E$20*7</f>
        <v>-700</v>
      </c>
      <c r="K33" s="36">
        <f>$E$20*6</f>
        <v>-600</v>
      </c>
      <c r="L33" s="36">
        <f>$E$20*5</f>
        <v>-500</v>
      </c>
      <c r="M33" s="36">
        <f>$E$20*4</f>
        <v>-400</v>
      </c>
      <c r="N33" s="36">
        <f>$E$20*3</f>
        <v>-300</v>
      </c>
      <c r="O33" s="36">
        <f>$E$20*2</f>
        <v>-200</v>
      </c>
      <c r="P33" s="36">
        <f>$E$20</f>
        <v>-100</v>
      </c>
      <c r="Q33" s="15">
        <f>$B$11+$C$4</f>
        <v>80</v>
      </c>
      <c r="R33" s="15">
        <f>$B$11+($C$4*2)</f>
        <v>110</v>
      </c>
      <c r="S33" s="15">
        <f>$B$11+($C$4*3)</f>
        <v>140</v>
      </c>
      <c r="T33" s="15">
        <f>$B$11+($C$4*4)</f>
        <v>170</v>
      </c>
      <c r="U33" s="15">
        <f>$B$11+($C$4*5)</f>
        <v>200</v>
      </c>
      <c r="V33" s="15">
        <f>$B$11+($C$4*6)</f>
        <v>230</v>
      </c>
      <c r="W33" s="16">
        <f>$B$11+($C$4*7)</f>
        <v>260</v>
      </c>
      <c r="Y33" s="14" t="s">
        <v>39</v>
      </c>
      <c r="Z33" s="36">
        <f>$F$20+($F$23*6)</f>
        <v>-2000</v>
      </c>
      <c r="AA33" s="36">
        <f>$F$20+($F$23*5)</f>
        <v>-1700</v>
      </c>
      <c r="AB33" s="36">
        <f>$F$20+($F$23*4)</f>
        <v>-1400</v>
      </c>
      <c r="AC33" s="36">
        <f>$F$20+($F$23*3)</f>
        <v>-1100</v>
      </c>
      <c r="AD33" s="36">
        <f>$F$20+($F$23*2)</f>
        <v>-800</v>
      </c>
      <c r="AE33" s="36">
        <f>$F$20+($F$23)</f>
        <v>-500</v>
      </c>
      <c r="AF33" s="36">
        <f>$F$20</f>
        <v>-200</v>
      </c>
      <c r="AG33" s="15">
        <f>$B$11+($C$4*2)+$B$27</f>
        <v>160</v>
      </c>
      <c r="AH33" s="15">
        <f>$B$11+($C$4*2)+$B$27+($D$35*1)</f>
        <v>360</v>
      </c>
      <c r="AI33" s="15">
        <f>$B$11+($C$4*2)+$B$27+($D$35*2)</f>
        <v>560</v>
      </c>
      <c r="AJ33" s="15">
        <f>$B$11+($C$4*2)+$B$27+($D$35*3)</f>
        <v>760</v>
      </c>
      <c r="AK33" s="15">
        <f>$B$11+($C$4*2)+$B$27+($D$35*4)</f>
        <v>960</v>
      </c>
      <c r="AL33" s="15">
        <f>$B$11+($C$4*2)+$B$27+($D$35*5)</f>
        <v>1160</v>
      </c>
      <c r="AM33" s="16">
        <f>$B$11+($C$4*2)+$B$27+($D$35*6)</f>
        <v>1360</v>
      </c>
      <c r="AO33" s="14" t="s">
        <v>39</v>
      </c>
      <c r="AP33" s="36">
        <f>$G$22+($G$23*4)</f>
        <v>-4000</v>
      </c>
      <c r="AQ33" s="36">
        <f>$G$22+($G$23*3)</f>
        <v>-3400</v>
      </c>
      <c r="AR33" s="36">
        <f>$G$22+($G$23*2)</f>
        <v>-2800</v>
      </c>
      <c r="AS33" s="36">
        <f>$G$22+$G$23</f>
        <v>-2200</v>
      </c>
      <c r="AT33" s="36">
        <f>$G$22</f>
        <v>-1600</v>
      </c>
      <c r="AU33" s="36">
        <f>$G$21</f>
        <v>-1000</v>
      </c>
      <c r="AV33" s="36">
        <f>$G$20</f>
        <v>-400</v>
      </c>
      <c r="AW33" s="15">
        <f>C$12+($C$4*4)+$B$28</f>
        <v>720</v>
      </c>
      <c r="AX33" s="15">
        <f>$C$12+($C$4*4)+$B$28+($E$35*1)</f>
        <v>1120</v>
      </c>
      <c r="AY33" s="15">
        <f>$C$12+($C$4*4)+$B$28+($E$35*2)</f>
        <v>1520</v>
      </c>
      <c r="AZ33" s="15">
        <f>$C$12+($C$4*4)+$B$28+($E$35*3)</f>
        <v>1920</v>
      </c>
      <c r="BA33" s="15">
        <f>$C$12+($C$4*4)+$B$28+($E$35*4)</f>
        <v>2320</v>
      </c>
      <c r="BB33" s="15">
        <f>$C$12+($C$4*4)+$B$28+($E$35*5)</f>
        <v>2720</v>
      </c>
      <c r="BC33" s="16">
        <f>$C$12+($C$4*4)+$B$28+($E$35*6)</f>
        <v>3120</v>
      </c>
    </row>
    <row r="34" spans="1:55" x14ac:dyDescent="0.3">
      <c r="A34" t="s">
        <v>59</v>
      </c>
      <c r="B34" s="2" t="s">
        <v>14</v>
      </c>
      <c r="C34" s="2" t="s">
        <v>15</v>
      </c>
      <c r="D34" s="4" t="s">
        <v>16</v>
      </c>
      <c r="E34" s="4" t="s">
        <v>17</v>
      </c>
      <c r="I34" s="14" t="s">
        <v>40</v>
      </c>
      <c r="J34" s="35">
        <f>$E$20*8</f>
        <v>-800</v>
      </c>
      <c r="K34" s="35">
        <f>$E$20*7</f>
        <v>-700</v>
      </c>
      <c r="L34" s="35">
        <f>$E$20*6</f>
        <v>-600</v>
      </c>
      <c r="M34" s="35">
        <f>$E$20*5</f>
        <v>-500</v>
      </c>
      <c r="N34" s="35">
        <f>$E$20*4</f>
        <v>-400</v>
      </c>
      <c r="O34" s="35">
        <f>$E$20*3</f>
        <v>-300</v>
      </c>
      <c r="P34" s="35">
        <f>$E$20*2</f>
        <v>-200</v>
      </c>
      <c r="Q34" s="35">
        <f>$E$20</f>
        <v>-100</v>
      </c>
      <c r="R34" s="15">
        <f>$B$11+($C$4*2)</f>
        <v>110</v>
      </c>
      <c r="S34" s="15">
        <f>$B$11+($C$4*3)</f>
        <v>140</v>
      </c>
      <c r="T34" s="15">
        <f>$B$11+($C$4*4)</f>
        <v>170</v>
      </c>
      <c r="U34" s="15">
        <f>$B$11+($C$4*5)</f>
        <v>200</v>
      </c>
      <c r="V34" s="15">
        <f>$B$11+($C$4*6)</f>
        <v>230</v>
      </c>
      <c r="W34" s="16">
        <f>$B$11+($C$4*7)</f>
        <v>260</v>
      </c>
      <c r="Y34" s="14" t="s">
        <v>40</v>
      </c>
      <c r="Z34" s="35">
        <f>$F$20+($F$23*7)</f>
        <v>-2300</v>
      </c>
      <c r="AA34" s="35">
        <f>$F$20+($F$23*6)</f>
        <v>-2000</v>
      </c>
      <c r="AB34" s="35">
        <f>$F$20+($F$23*5)</f>
        <v>-1700</v>
      </c>
      <c r="AC34" s="35">
        <f>$F$20+($F$23*4)</f>
        <v>-1400</v>
      </c>
      <c r="AD34" s="35">
        <f>$F$20+($F$23*3)</f>
        <v>-1100</v>
      </c>
      <c r="AE34" s="35">
        <f>$F$20+($F$23*2)</f>
        <v>-800</v>
      </c>
      <c r="AF34" s="35">
        <f>$F$20+($F$23)</f>
        <v>-500</v>
      </c>
      <c r="AG34" s="35">
        <f>$F$20</f>
        <v>-200</v>
      </c>
      <c r="AH34" s="15">
        <f>$C$12+(($C$4*2)*2)+$B$27</f>
        <v>670</v>
      </c>
      <c r="AI34" s="15">
        <f>$C$12+(($C$4*2)*2)+$B$27+($D$35*1)</f>
        <v>870</v>
      </c>
      <c r="AJ34" s="15">
        <f>$C$12+(($C$4*2)*2)+$B$27+($D$35*2)</f>
        <v>1070</v>
      </c>
      <c r="AK34" s="15">
        <f>$C$12+(($C$4*2)*2)+$B$27+($D$35*3)</f>
        <v>1270</v>
      </c>
      <c r="AL34" s="15">
        <f>$C$12+(($C$4*2)*2)+$B$27+($D$35*4)</f>
        <v>1470</v>
      </c>
      <c r="AM34" s="16">
        <f>$C$12+(($C$4*2)*2)+$B$27+($D$35*5)</f>
        <v>1670</v>
      </c>
      <c r="AO34" s="14" t="s">
        <v>40</v>
      </c>
      <c r="AP34" s="35">
        <f>$G$22+($G$23*4)</f>
        <v>-4000</v>
      </c>
      <c r="AQ34" s="35">
        <f>$G$22+($G$23*4)</f>
        <v>-4000</v>
      </c>
      <c r="AR34" s="35">
        <f>$G$22+($G$23*3)</f>
        <v>-3400</v>
      </c>
      <c r="AS34" s="35">
        <f>$G$22+($G$23*2)</f>
        <v>-2800</v>
      </c>
      <c r="AT34" s="35">
        <f>$G$22+$G$23</f>
        <v>-2200</v>
      </c>
      <c r="AU34" s="35">
        <f>$G$22</f>
        <v>-1600</v>
      </c>
      <c r="AV34" s="35">
        <f>$G$21</f>
        <v>-1000</v>
      </c>
      <c r="AW34" s="35">
        <f>$G$20</f>
        <v>-400</v>
      </c>
      <c r="AX34" s="15">
        <f>$C$12+(($C$4*2)*4)+$B$28</f>
        <v>840</v>
      </c>
      <c r="AY34" s="15">
        <f>$C$12+(($C$4*2)*4)+$B$28+($E$35*1)</f>
        <v>1240</v>
      </c>
      <c r="AZ34" s="15">
        <f>$C$12+(($C$4*2)*4)+$B$28+($E$35*2)</f>
        <v>1640</v>
      </c>
      <c r="BA34" s="15">
        <f>$C$12+(($C$4*2)*4)+$B$28+($E$35*3)</f>
        <v>2040</v>
      </c>
      <c r="BB34" s="15">
        <f>$C$12+(($C$4*2)*4)+$B$28+($E$35*4)</f>
        <v>2440</v>
      </c>
      <c r="BC34" s="16">
        <f>$C$12+(($C$4*2)*4)+$B$28+($E$35*5)</f>
        <v>2840</v>
      </c>
    </row>
    <row r="35" spans="1:55" x14ac:dyDescent="0.3">
      <c r="A35" t="s">
        <v>60</v>
      </c>
      <c r="B35" s="3">
        <v>100</v>
      </c>
      <c r="C35" s="3">
        <v>200</v>
      </c>
      <c r="D35" s="5">
        <v>200</v>
      </c>
      <c r="E35" s="5">
        <v>400</v>
      </c>
      <c r="I35" s="14" t="s">
        <v>41</v>
      </c>
      <c r="J35" s="35">
        <f>$E$20*9</f>
        <v>-900</v>
      </c>
      <c r="K35" s="35">
        <f>$E$20*8</f>
        <v>-800</v>
      </c>
      <c r="L35" s="35">
        <f>$E$20*7</f>
        <v>-700</v>
      </c>
      <c r="M35" s="35">
        <f>$E$20*6</f>
        <v>-600</v>
      </c>
      <c r="N35" s="35">
        <f>$E$20*5</f>
        <v>-500</v>
      </c>
      <c r="O35" s="35">
        <f>$E$20*4</f>
        <v>-400</v>
      </c>
      <c r="P35" s="35">
        <f>$E$20*3</f>
        <v>-300</v>
      </c>
      <c r="Q35" s="35">
        <f>$E$20*2</f>
        <v>-200</v>
      </c>
      <c r="R35" s="35">
        <f>$E$20</f>
        <v>-100</v>
      </c>
      <c r="S35" s="15">
        <f>$B$11+($C$4*3)</f>
        <v>140</v>
      </c>
      <c r="T35" s="15">
        <f>$B$11+($C$4*4)</f>
        <v>170</v>
      </c>
      <c r="U35" s="15">
        <f>$B$11+($C$4*5)</f>
        <v>200</v>
      </c>
      <c r="V35" s="15">
        <f>$B$11+($C$4*6)</f>
        <v>230</v>
      </c>
      <c r="W35" s="16">
        <f>$B$11+($C$4*7)</f>
        <v>260</v>
      </c>
      <c r="Y35" s="14" t="s">
        <v>41</v>
      </c>
      <c r="Z35" s="35">
        <f>$F$20+($F$23*8)</f>
        <v>-2600</v>
      </c>
      <c r="AA35" s="35">
        <f>$F$20+($F$23*7)</f>
        <v>-2300</v>
      </c>
      <c r="AB35" s="35">
        <f>$F$20+($F$23*6)</f>
        <v>-2000</v>
      </c>
      <c r="AC35" s="35">
        <f>$F$20+($F$23*5)</f>
        <v>-1700</v>
      </c>
      <c r="AD35" s="35">
        <f>$F$20+($F$23*4)</f>
        <v>-1400</v>
      </c>
      <c r="AE35" s="35">
        <f>$F$20+($F$23*3)</f>
        <v>-1100</v>
      </c>
      <c r="AF35" s="35">
        <f>$F$20+($F$23*2)</f>
        <v>-800</v>
      </c>
      <c r="AG35" s="35">
        <f>$F$20+($F$23)</f>
        <v>-500</v>
      </c>
      <c r="AH35" s="35">
        <f>$F$20</f>
        <v>-200</v>
      </c>
      <c r="AI35" s="15">
        <f>$C$12+(($C$4*3)*2)+$B$27</f>
        <v>730</v>
      </c>
      <c r="AJ35" s="15">
        <f>$C$12+(($C$4*3)*2)+$B$27+($D$35*1)</f>
        <v>930</v>
      </c>
      <c r="AK35" s="15">
        <f>$C$12+(($C$4*3)*2)+$B$27+($D$35*2)</f>
        <v>1130</v>
      </c>
      <c r="AL35" s="15">
        <f>$C$12+(($C$4*3)*2)+$B$27+($D$35*3)</f>
        <v>1330</v>
      </c>
      <c r="AM35" s="16">
        <f>$C$12+(($C$4*3)*2)+$B$27+($D$35*4)</f>
        <v>1530</v>
      </c>
      <c r="AO35" s="14" t="s">
        <v>41</v>
      </c>
      <c r="AP35" s="35">
        <f>$G$22+($G$23*6)</f>
        <v>-5200</v>
      </c>
      <c r="AQ35" s="35">
        <f>$G$22+($G$23*5)</f>
        <v>-4600</v>
      </c>
      <c r="AR35" s="35">
        <f>$G$22+($G$23*4)</f>
        <v>-4000</v>
      </c>
      <c r="AS35" s="35">
        <f>$G$22+($G$23*3)</f>
        <v>-3400</v>
      </c>
      <c r="AT35" s="35">
        <f>$G$22+($G$23*2)</f>
        <v>-2800</v>
      </c>
      <c r="AU35" s="35">
        <f>$G$22+$G$23</f>
        <v>-2200</v>
      </c>
      <c r="AV35" s="35">
        <f>$G$22</f>
        <v>-1600</v>
      </c>
      <c r="AW35" s="35">
        <f>$G$21</f>
        <v>-1000</v>
      </c>
      <c r="AX35" s="35">
        <f>$G$20</f>
        <v>-400</v>
      </c>
      <c r="AY35" s="15">
        <f>$C$12+(($C$4*3)*4)+$B$28</f>
        <v>960</v>
      </c>
      <c r="AZ35" s="15">
        <f>$C$12+(($C$4*3)*4)+$B$28+($E$35*1)</f>
        <v>1360</v>
      </c>
      <c r="BA35" s="15">
        <f>$C$12+(($C$4*3)*4)+$B$28+($E$35*2)</f>
        <v>1760</v>
      </c>
      <c r="BB35" s="15">
        <f>$C$12+(($C$4*3)*4)+$B$28+($E$35*3)</f>
        <v>2160</v>
      </c>
      <c r="BC35" s="16">
        <f>$C$12+(($C$4*3)*4)+$B$28+($E$35*4)</f>
        <v>2560</v>
      </c>
    </row>
    <row r="36" spans="1:55" x14ac:dyDescent="0.3">
      <c r="B36" s="38"/>
      <c r="C36" s="38"/>
      <c r="D36" s="38"/>
      <c r="E36" s="38"/>
      <c r="I36" s="14" t="s">
        <v>42</v>
      </c>
      <c r="J36" s="35">
        <f>$E$20*10</f>
        <v>-1000</v>
      </c>
      <c r="K36" s="35">
        <f>$E$20*9</f>
        <v>-900</v>
      </c>
      <c r="L36" s="35">
        <f>$E$20*8</f>
        <v>-800</v>
      </c>
      <c r="M36" s="35">
        <f>$E$20*7</f>
        <v>-700</v>
      </c>
      <c r="N36" s="35">
        <f>$E$20*6</f>
        <v>-600</v>
      </c>
      <c r="O36" s="35">
        <f>$E$20*5</f>
        <v>-500</v>
      </c>
      <c r="P36" s="35">
        <f>$E$20*4</f>
        <v>-400</v>
      </c>
      <c r="Q36" s="35">
        <f>$E$20*3</f>
        <v>-300</v>
      </c>
      <c r="R36" s="35">
        <f>$E$20*2</f>
        <v>-200</v>
      </c>
      <c r="S36" s="35">
        <f>$E$20</f>
        <v>-100</v>
      </c>
      <c r="T36" s="15">
        <f>$C$12+($C$4*4)</f>
        <v>620</v>
      </c>
      <c r="U36" s="15">
        <f>$C$12+($C$4*5)</f>
        <v>650</v>
      </c>
      <c r="V36" s="15">
        <f>$C$12+($C$4*6)</f>
        <v>680</v>
      </c>
      <c r="W36" s="16">
        <f>$C$12+($C$4*7)</f>
        <v>710</v>
      </c>
      <c r="Y36" s="14" t="s">
        <v>42</v>
      </c>
      <c r="Z36" s="35">
        <f>$F$20+($F$23*9)</f>
        <v>-2900</v>
      </c>
      <c r="AA36" s="35">
        <f>$F$20+($F$23*8)</f>
        <v>-2600</v>
      </c>
      <c r="AB36" s="35">
        <f>$F$20+($F$23*7)</f>
        <v>-2300</v>
      </c>
      <c r="AC36" s="35">
        <f>$F$20+($F$23*6)</f>
        <v>-2000</v>
      </c>
      <c r="AD36" s="35">
        <f>$F$20+($F$23*5)</f>
        <v>-1700</v>
      </c>
      <c r="AE36" s="35">
        <f>$F$20+($F$23*4)</f>
        <v>-1400</v>
      </c>
      <c r="AF36" s="35">
        <f>$F$20+($F$23*3)</f>
        <v>-1100</v>
      </c>
      <c r="AG36" s="35">
        <f>$F$20+($F$23*2)</f>
        <v>-800</v>
      </c>
      <c r="AH36" s="35">
        <f>$F$20+($F$23)</f>
        <v>-500</v>
      </c>
      <c r="AI36" s="35">
        <f>$F$20</f>
        <v>-200</v>
      </c>
      <c r="AJ36" s="15">
        <f>$C$12+(($C$4*4)*2)+$B$27</f>
        <v>790</v>
      </c>
      <c r="AK36" s="15">
        <f>$C$12+(($C$4*4)*2)+$B$27+($D$35*1)</f>
        <v>990</v>
      </c>
      <c r="AL36" s="15">
        <f>$C$12+(($C$4*4)*2)+$B$27+($D$35*2)</f>
        <v>1190</v>
      </c>
      <c r="AM36" s="16">
        <f>$C$12+(($C$4*4)*2)+$B$27+($D$35*3)</f>
        <v>1390</v>
      </c>
      <c r="AO36" s="14" t="s">
        <v>42</v>
      </c>
      <c r="AP36" s="35">
        <f>$G$22+($G$23*7)</f>
        <v>-5800</v>
      </c>
      <c r="AQ36" s="35">
        <f>$G$22+($G$23*6)</f>
        <v>-5200</v>
      </c>
      <c r="AR36" s="35">
        <f>$G$22+($G$23*5)</f>
        <v>-4600</v>
      </c>
      <c r="AS36" s="35">
        <f>$G$22+($G$23*4)</f>
        <v>-4000</v>
      </c>
      <c r="AT36" s="35">
        <f>$G$22+($G$23*3)</f>
        <v>-3400</v>
      </c>
      <c r="AU36" s="35">
        <f>$G$22+($G$23*2)</f>
        <v>-2800</v>
      </c>
      <c r="AV36" s="35">
        <f>$G$22+$G$23</f>
        <v>-2200</v>
      </c>
      <c r="AW36" s="35">
        <f>$G$22</f>
        <v>-1600</v>
      </c>
      <c r="AX36" s="35">
        <f>$G$21</f>
        <v>-1000</v>
      </c>
      <c r="AY36" s="35">
        <f>$G$20</f>
        <v>-400</v>
      </c>
      <c r="AZ36" s="15">
        <f>$C$12+(($C$4*4)*4)+$B$28</f>
        <v>1080</v>
      </c>
      <c r="BA36" s="15">
        <f>$C$12+(($C$4*4)*4)+$B$28+($E$35*1)</f>
        <v>1480</v>
      </c>
      <c r="BB36" s="15">
        <f>$C$12+(($C$4*4)*4)+$B$28+($E$35*2)</f>
        <v>1880</v>
      </c>
      <c r="BC36" s="16">
        <f>$C$12+(($C$4*4)*4)+$B$28+($E$35*3)</f>
        <v>2280</v>
      </c>
    </row>
    <row r="37" spans="1:55" x14ac:dyDescent="0.3">
      <c r="B37" s="38"/>
      <c r="C37" s="38"/>
      <c r="D37" s="38"/>
      <c r="E37" s="38"/>
      <c r="I37" s="14" t="s">
        <v>43</v>
      </c>
      <c r="J37" s="35">
        <f>$E$20*11</f>
        <v>-1100</v>
      </c>
      <c r="K37" s="35">
        <f>$E$20*10</f>
        <v>-1000</v>
      </c>
      <c r="L37" s="35">
        <f>$E$20*9</f>
        <v>-900</v>
      </c>
      <c r="M37" s="35">
        <f>$E$20*8</f>
        <v>-800</v>
      </c>
      <c r="N37" s="35">
        <f>$E$20*7</f>
        <v>-700</v>
      </c>
      <c r="O37" s="35">
        <f>$E$20*6</f>
        <v>-600</v>
      </c>
      <c r="P37" s="35">
        <f>$E$20*5</f>
        <v>-500</v>
      </c>
      <c r="Q37" s="35">
        <f>$E$20*4</f>
        <v>-400</v>
      </c>
      <c r="R37" s="35">
        <f>$E$20*3</f>
        <v>-300</v>
      </c>
      <c r="S37" s="35">
        <f>$E$20*2</f>
        <v>-200</v>
      </c>
      <c r="T37" s="35">
        <f>$E$20</f>
        <v>-100</v>
      </c>
      <c r="U37" s="15">
        <f>$C$12+($C$4*5)</f>
        <v>650</v>
      </c>
      <c r="V37" s="15">
        <f>$C$12+($C$4*6)</f>
        <v>680</v>
      </c>
      <c r="W37" s="16">
        <f>$C$12+($C$4*7)</f>
        <v>710</v>
      </c>
      <c r="Y37" s="14" t="s">
        <v>43</v>
      </c>
      <c r="Z37" s="35">
        <f>$F$20+($F$23*10)</f>
        <v>-3200</v>
      </c>
      <c r="AA37" s="35">
        <f>$F$20+($F$23*9)</f>
        <v>-2900</v>
      </c>
      <c r="AB37" s="35">
        <f>$F$20+($F$23*8)</f>
        <v>-2600</v>
      </c>
      <c r="AC37" s="35">
        <f>$F$20+($F$23*7)</f>
        <v>-2300</v>
      </c>
      <c r="AD37" s="35">
        <f>$F$20+($F$23*6)</f>
        <v>-2000</v>
      </c>
      <c r="AE37" s="35">
        <f>$F$20+($F$23*5)</f>
        <v>-1700</v>
      </c>
      <c r="AF37" s="35">
        <f>$F$20+($F$23*4)</f>
        <v>-1400</v>
      </c>
      <c r="AG37" s="35">
        <f>$F$20+($F$23*3)</f>
        <v>-1100</v>
      </c>
      <c r="AH37" s="35">
        <f>$F$20+($F$23*2)</f>
        <v>-800</v>
      </c>
      <c r="AI37" s="35">
        <f>$F$20+($F$23)</f>
        <v>-500</v>
      </c>
      <c r="AJ37" s="35">
        <f>$F$20</f>
        <v>-200</v>
      </c>
      <c r="AK37" s="15">
        <f>$C$12+(($C$4*5)*2)+$B$27</f>
        <v>850</v>
      </c>
      <c r="AL37" s="15">
        <f>$C$12+(($C$4*5)*2)+$B$27+($D$35*1)</f>
        <v>1050</v>
      </c>
      <c r="AM37" s="16">
        <f>$C$12+(($C$4*5)*2)+$B$27+($D$35*2)</f>
        <v>1250</v>
      </c>
      <c r="AO37" s="14" t="s">
        <v>43</v>
      </c>
      <c r="AP37" s="35">
        <f>$G$22+($G$23*8)</f>
        <v>-6400</v>
      </c>
      <c r="AQ37" s="35">
        <f>$G$22+($G$23*7)</f>
        <v>-5800</v>
      </c>
      <c r="AR37" s="35">
        <f>$G$22+($G$23*6)</f>
        <v>-5200</v>
      </c>
      <c r="AS37" s="35">
        <f>$G$22+($G$23*5)</f>
        <v>-4600</v>
      </c>
      <c r="AT37" s="35">
        <f>$G$22+($G$23*4)</f>
        <v>-4000</v>
      </c>
      <c r="AU37" s="35">
        <f>$G$22+($G$23*3)</f>
        <v>-3400</v>
      </c>
      <c r="AV37" s="35">
        <f>$G$22+($G$23*2)</f>
        <v>-2800</v>
      </c>
      <c r="AW37" s="35">
        <f>$G$22+$G$23</f>
        <v>-2200</v>
      </c>
      <c r="AX37" s="35">
        <f>$G$22</f>
        <v>-1600</v>
      </c>
      <c r="AY37" s="35">
        <f>$G$21</f>
        <v>-1000</v>
      </c>
      <c r="AZ37" s="35">
        <f>$G$20</f>
        <v>-400</v>
      </c>
      <c r="BA37" s="15">
        <f>$C$12+(($C$4*5)*4)+$B$28</f>
        <v>1200</v>
      </c>
      <c r="BB37" s="15">
        <f>$C$12+(($C$4*5)*4)+$B$28+($E$35*1)</f>
        <v>1600</v>
      </c>
      <c r="BC37" s="16">
        <f>$C$12+(($C$4*5)*4)+$B$28+($E$35*2)</f>
        <v>2000</v>
      </c>
    </row>
    <row r="38" spans="1:55" x14ac:dyDescent="0.3">
      <c r="B38" s="38"/>
      <c r="C38" s="38"/>
      <c r="D38" s="38"/>
      <c r="E38" s="38"/>
      <c r="I38" s="14" t="s">
        <v>44</v>
      </c>
      <c r="J38" s="35">
        <f>$E$20*12</f>
        <v>-1200</v>
      </c>
      <c r="K38" s="35">
        <f>$E$20*11</f>
        <v>-1100</v>
      </c>
      <c r="L38" s="35">
        <f>$E$20*10</f>
        <v>-1000</v>
      </c>
      <c r="M38" s="35">
        <f>$E$20*9</f>
        <v>-900</v>
      </c>
      <c r="N38" s="35">
        <f>$E$20*8</f>
        <v>-800</v>
      </c>
      <c r="O38" s="35">
        <f>$E$20*7</f>
        <v>-700</v>
      </c>
      <c r="P38" s="35">
        <f>$E$20*6</f>
        <v>-600</v>
      </c>
      <c r="Q38" s="35">
        <f>$E$20*5</f>
        <v>-500</v>
      </c>
      <c r="R38" s="35">
        <f>$E$20*4</f>
        <v>-400</v>
      </c>
      <c r="S38" s="35">
        <f>$E$20*3</f>
        <v>-300</v>
      </c>
      <c r="T38" s="35">
        <f>$E$20*2</f>
        <v>-200</v>
      </c>
      <c r="U38" s="35">
        <f>$E$20</f>
        <v>-100</v>
      </c>
      <c r="V38" s="15">
        <f>$C$13+($C$4*6)</f>
        <v>1430</v>
      </c>
      <c r="W38" s="16">
        <f>$C$13+($C$4*7)</f>
        <v>1460</v>
      </c>
      <c r="Y38" s="14" t="s">
        <v>44</v>
      </c>
      <c r="Z38" s="35">
        <f>$F$20+($F$23*11)</f>
        <v>-3500</v>
      </c>
      <c r="AA38" s="35">
        <f>$F$20+($F$23*10)</f>
        <v>-3200</v>
      </c>
      <c r="AB38" s="35">
        <f>$F$20+($F$23*9)</f>
        <v>-2900</v>
      </c>
      <c r="AC38" s="35">
        <f>$F$20+($F$23*8)</f>
        <v>-2600</v>
      </c>
      <c r="AD38" s="35">
        <f>$F$20+($F$23*7)</f>
        <v>-2300</v>
      </c>
      <c r="AE38" s="35">
        <f>$F$20+($F$23*6)</f>
        <v>-2000</v>
      </c>
      <c r="AF38" s="35">
        <f>$F$20+($F$23*5)</f>
        <v>-1700</v>
      </c>
      <c r="AG38" s="35">
        <f>$F$20+($F$23*4)</f>
        <v>-1400</v>
      </c>
      <c r="AH38" s="35">
        <f>$F$20+($F$23*3)</f>
        <v>-1100</v>
      </c>
      <c r="AI38" s="35">
        <f>$F$20+($F$23*2)</f>
        <v>-800</v>
      </c>
      <c r="AJ38" s="35">
        <f>$F$20+($F$23)</f>
        <v>-500</v>
      </c>
      <c r="AK38" s="35">
        <f>$F$20</f>
        <v>-200</v>
      </c>
      <c r="AL38" s="15">
        <f>$C$13+(($C$4*6)*2)+$B$27</f>
        <v>1660</v>
      </c>
      <c r="AM38" s="16">
        <f>$C$13+(($C$4*6)*2)+$B$27+$D$35</f>
        <v>1860</v>
      </c>
      <c r="AO38" s="14" t="s">
        <v>44</v>
      </c>
      <c r="AP38" s="35">
        <f>$G$22+($G$23*9)</f>
        <v>-7000</v>
      </c>
      <c r="AQ38" s="35">
        <f>$G$22+($G$23*8)</f>
        <v>-6400</v>
      </c>
      <c r="AR38" s="35">
        <f>$G$22+($G$23*7)</f>
        <v>-5800</v>
      </c>
      <c r="AS38" s="35">
        <f>$G$22+($G$23*6)</f>
        <v>-5200</v>
      </c>
      <c r="AT38" s="35">
        <f>$G$22+($G$23*5)</f>
        <v>-4600</v>
      </c>
      <c r="AU38" s="35">
        <f>$G$22+($G$23*4)</f>
        <v>-4000</v>
      </c>
      <c r="AV38" s="35">
        <f>$G$22+($G$23*3)</f>
        <v>-3400</v>
      </c>
      <c r="AW38" s="35">
        <f>$G$22+($G$23*2)</f>
        <v>-2800</v>
      </c>
      <c r="AX38" s="35">
        <f>$G$22+$G$23</f>
        <v>-2200</v>
      </c>
      <c r="AY38" s="35">
        <f>$G$22</f>
        <v>-1600</v>
      </c>
      <c r="AZ38" s="35">
        <f>$G$21</f>
        <v>-1000</v>
      </c>
      <c r="BA38" s="35">
        <f>$G$20</f>
        <v>-400</v>
      </c>
      <c r="BB38" s="15">
        <f>$C$13+(($C$4*6)*4)+$B$28</f>
        <v>2070</v>
      </c>
      <c r="BC38" s="16">
        <f>$C$13+(($C$4*6)*4)+$B$28+$E$35</f>
        <v>2470</v>
      </c>
    </row>
    <row r="39" spans="1:55" ht="13.5" thickBot="1" x14ac:dyDescent="0.35">
      <c r="I39" s="14" t="s">
        <v>45</v>
      </c>
      <c r="J39" s="37">
        <f>$E$20*13</f>
        <v>-1300</v>
      </c>
      <c r="K39" s="37">
        <f>$E$20*12</f>
        <v>-1200</v>
      </c>
      <c r="L39" s="37">
        <f>$E$20*11</f>
        <v>-1100</v>
      </c>
      <c r="M39" s="37">
        <f>$E$20*10</f>
        <v>-1000</v>
      </c>
      <c r="N39" s="37">
        <f>$E$20*9</f>
        <v>-900</v>
      </c>
      <c r="O39" s="37">
        <f>$E$20*8</f>
        <v>-800</v>
      </c>
      <c r="P39" s="37">
        <f>$E$20*7</f>
        <v>-700</v>
      </c>
      <c r="Q39" s="37">
        <f>$E$20*6</f>
        <v>-600</v>
      </c>
      <c r="R39" s="37">
        <f>$E$20*5</f>
        <v>-500</v>
      </c>
      <c r="S39" s="37">
        <f>$E$20*4</f>
        <v>-400</v>
      </c>
      <c r="T39" s="37">
        <f>$E$20*3</f>
        <v>-300</v>
      </c>
      <c r="U39" s="35">
        <f>$E$20*2</f>
        <v>-200</v>
      </c>
      <c r="V39" s="35">
        <f>$E$20</f>
        <v>-100</v>
      </c>
      <c r="W39" s="16">
        <f>$C$14+($C$4*7)</f>
        <v>2210</v>
      </c>
      <c r="Y39" s="14" t="s">
        <v>45</v>
      </c>
      <c r="Z39" s="37">
        <f>$F$20+($F$23*12)</f>
        <v>-3800</v>
      </c>
      <c r="AA39" s="37">
        <f>$F$20+($F$23*11)</f>
        <v>-3500</v>
      </c>
      <c r="AB39" s="37">
        <f>$F$20+($F$23*10)</f>
        <v>-3200</v>
      </c>
      <c r="AC39" s="37">
        <f>$F$20+($F$23*9)</f>
        <v>-2900</v>
      </c>
      <c r="AD39" s="37">
        <f>$F$20+($F$23*8)</f>
        <v>-2600</v>
      </c>
      <c r="AE39" s="37">
        <f>$F$20+($F$23*7)</f>
        <v>-2300</v>
      </c>
      <c r="AF39" s="37">
        <f>$F$20+($F$23*6)</f>
        <v>-2000</v>
      </c>
      <c r="AG39" s="35">
        <f>$F$20+($F$23*5)</f>
        <v>-1700</v>
      </c>
      <c r="AH39" s="35">
        <f>$F$20+($F$23*4)</f>
        <v>-1400</v>
      </c>
      <c r="AI39" s="35">
        <f>$F$20+($F$23*3)</f>
        <v>-1100</v>
      </c>
      <c r="AJ39" s="35">
        <f>$F$20+($F$23*2)</f>
        <v>-800</v>
      </c>
      <c r="AK39" s="35">
        <f>$F$20+($F$23)</f>
        <v>-500</v>
      </c>
      <c r="AL39" s="35">
        <f>$F$20</f>
        <v>-200</v>
      </c>
      <c r="AM39" s="16">
        <f>$C$14+(($C$4*7)*2)+$B$27</f>
        <v>2470</v>
      </c>
      <c r="AO39" s="14" t="s">
        <v>45</v>
      </c>
      <c r="AP39" s="37">
        <f>$G$22+($G$23*10)</f>
        <v>-7600</v>
      </c>
      <c r="AQ39" s="37">
        <f>$G$22+($G$23*9)</f>
        <v>-7000</v>
      </c>
      <c r="AR39" s="37">
        <f>$G$22+($G$23*8)</f>
        <v>-6400</v>
      </c>
      <c r="AS39" s="37">
        <f>$G$22+($G$23*7)</f>
        <v>-5800</v>
      </c>
      <c r="AT39" s="37">
        <f>$G$22+($G$23*6)</f>
        <v>-5200</v>
      </c>
      <c r="AU39" s="37">
        <f>$G$22+($G$23*5)</f>
        <v>-4600</v>
      </c>
      <c r="AV39" s="37">
        <f>$G$22+($G$23*4)</f>
        <v>-4000</v>
      </c>
      <c r="AW39" s="37">
        <f>$G$22+($G$23*3)</f>
        <v>-3400</v>
      </c>
      <c r="AX39" s="37">
        <f>$G$22+($G$23*2)</f>
        <v>-2800</v>
      </c>
      <c r="AY39" s="37">
        <f>$G$22+$G$23</f>
        <v>-2200</v>
      </c>
      <c r="AZ39" s="37">
        <f>$G$22</f>
        <v>-1600</v>
      </c>
      <c r="BA39" s="37">
        <f>$G$21</f>
        <v>-1000</v>
      </c>
      <c r="BB39" s="37">
        <f>$G$20</f>
        <v>-400</v>
      </c>
      <c r="BC39" s="16">
        <f>$C$14+(($C$4*7)*4)+$B$28</f>
        <v>2940</v>
      </c>
    </row>
    <row r="40" spans="1:55" x14ac:dyDescent="0.3">
      <c r="I40" s="11" t="s">
        <v>46</v>
      </c>
      <c r="J40" s="36">
        <f>$E$20*7</f>
        <v>-700</v>
      </c>
      <c r="K40" s="36">
        <f>$E$20*6</f>
        <v>-600</v>
      </c>
      <c r="L40" s="36">
        <f>$E$20*5</f>
        <v>-500</v>
      </c>
      <c r="M40" s="36">
        <f>$E$20*4</f>
        <v>-400</v>
      </c>
      <c r="N40" s="36">
        <f>$E$20*3</f>
        <v>-300</v>
      </c>
      <c r="O40" s="36">
        <f>$E$20*2</f>
        <v>-200</v>
      </c>
      <c r="P40" s="36">
        <f>$E$20</f>
        <v>-100</v>
      </c>
      <c r="Q40" s="12">
        <f>$B$11+$D$4</f>
        <v>70</v>
      </c>
      <c r="R40" s="12">
        <f>$B$11+($D$4*2)</f>
        <v>90</v>
      </c>
      <c r="S40" s="12">
        <f>$B$11+($D$4*3)</f>
        <v>110</v>
      </c>
      <c r="T40" s="12">
        <f>$B$11+($D$4*4)</f>
        <v>130</v>
      </c>
      <c r="U40" s="12">
        <f>$B$11+($D$4*5)</f>
        <v>150</v>
      </c>
      <c r="V40" s="12">
        <f>$B$11+($D$4*6)</f>
        <v>170</v>
      </c>
      <c r="W40" s="13">
        <f>$B$11+($D$4*7)</f>
        <v>190</v>
      </c>
      <c r="Y40" s="11" t="s">
        <v>46</v>
      </c>
      <c r="Z40" s="36">
        <f>$F$20+($F$23*6)</f>
        <v>-2000</v>
      </c>
      <c r="AA40" s="36">
        <f>$F$20+($F$23*5)</f>
        <v>-1700</v>
      </c>
      <c r="AB40" s="36">
        <f>$F$20+($F$23*4)</f>
        <v>-1400</v>
      </c>
      <c r="AC40" s="36">
        <f>$F$20+($F$23*3)</f>
        <v>-1100</v>
      </c>
      <c r="AD40" s="36">
        <f>$F$20+($F$23*2)</f>
        <v>-800</v>
      </c>
      <c r="AE40" s="36">
        <f>$F$20+($F$23)</f>
        <v>-500</v>
      </c>
      <c r="AF40" s="36">
        <f>$F$20</f>
        <v>-200</v>
      </c>
      <c r="AG40" s="12">
        <f>$B$11+($D$4*2)+$B$27</f>
        <v>140</v>
      </c>
      <c r="AH40" s="12">
        <f>$B$11+($D$4*2)+$B$27+($D$35*1)</f>
        <v>340</v>
      </c>
      <c r="AI40" s="12">
        <f>$B$11+($D$4*2)+$B$27+($D$35*2)</f>
        <v>540</v>
      </c>
      <c r="AJ40" s="12">
        <f>$B$11+($D$4*2)+$B$27+($D$35*3)</f>
        <v>740</v>
      </c>
      <c r="AK40" s="12">
        <f>$B$11+($D$4*2)+$B$27+($D$35*4)</f>
        <v>940</v>
      </c>
      <c r="AL40" s="12">
        <f>$B$11+($D$4*2)+$B$27+($D$35*5)</f>
        <v>1140</v>
      </c>
      <c r="AM40" s="13">
        <f>$B$11+($D$4*2)+$B$27+($D$35*6)</f>
        <v>1340</v>
      </c>
      <c r="AO40" s="11" t="s">
        <v>46</v>
      </c>
      <c r="AP40" s="36">
        <f>$G$22+($G$23*4)</f>
        <v>-4000</v>
      </c>
      <c r="AQ40" s="36">
        <f>$G$22+($G$23*3)</f>
        <v>-3400</v>
      </c>
      <c r="AR40" s="36">
        <f>$G$22+($G$23*2)</f>
        <v>-2800</v>
      </c>
      <c r="AS40" s="36">
        <f>$G$22+$G$23</f>
        <v>-2200</v>
      </c>
      <c r="AT40" s="36">
        <f>$G$22</f>
        <v>-1600</v>
      </c>
      <c r="AU40" s="36">
        <f>$G$21</f>
        <v>-1000</v>
      </c>
      <c r="AV40" s="36">
        <f>$G$20</f>
        <v>-400</v>
      </c>
      <c r="AW40" s="12">
        <f>$C$11+($D$4*4)+$B$28</f>
        <v>230</v>
      </c>
      <c r="AX40" s="12">
        <f>$C$11+($D$4*4)+$B$28+($E$35*1)</f>
        <v>630</v>
      </c>
      <c r="AY40" s="12">
        <f>$C$11+($D$4*4)+$B$28+($E$35*2)</f>
        <v>1030</v>
      </c>
      <c r="AZ40" s="12">
        <f>$C$11+($D$4*4)+$B$28+($E$35*3)</f>
        <v>1430</v>
      </c>
      <c r="BA40" s="12">
        <f>$C$11+($D$4*4)+$B$28+($E$35*4)</f>
        <v>1830</v>
      </c>
      <c r="BB40" s="12">
        <f>$C$11+($D$4*4)+$B$28+($E$35*5)</f>
        <v>2230</v>
      </c>
      <c r="BC40" s="13">
        <f>$C$11+($D$4*4)+$B$28+($E$35*6)</f>
        <v>2630</v>
      </c>
    </row>
    <row r="41" spans="1:55" x14ac:dyDescent="0.3">
      <c r="C41" t="s">
        <v>67</v>
      </c>
      <c r="I41" s="14" t="s">
        <v>47</v>
      </c>
      <c r="J41" s="35">
        <f>$E$20*8</f>
        <v>-800</v>
      </c>
      <c r="K41" s="35">
        <f>$E$20*7</f>
        <v>-700</v>
      </c>
      <c r="L41" s="35">
        <f>$E$20*6</f>
        <v>-600</v>
      </c>
      <c r="M41" s="35">
        <f>$E$20*5</f>
        <v>-500</v>
      </c>
      <c r="N41" s="35">
        <f>$E$20*4</f>
        <v>-400</v>
      </c>
      <c r="O41" s="35">
        <f>$E$20*3</f>
        <v>-300</v>
      </c>
      <c r="P41" s="35">
        <f>$E$20*2</f>
        <v>-200</v>
      </c>
      <c r="Q41" s="35">
        <f>$E$20</f>
        <v>-100</v>
      </c>
      <c r="R41" s="15">
        <f>$B$11+($D$4*2)</f>
        <v>90</v>
      </c>
      <c r="S41" s="15">
        <f>$B$11+($D$4*3)</f>
        <v>110</v>
      </c>
      <c r="T41" s="15">
        <f>$B$11+($D$4*4)</f>
        <v>130</v>
      </c>
      <c r="U41" s="15">
        <f>$B$11+($D$4*5)</f>
        <v>150</v>
      </c>
      <c r="V41" s="15">
        <f>$B$11+($D$4*6)</f>
        <v>170</v>
      </c>
      <c r="W41" s="16">
        <f>$B$11+($D$4*7)</f>
        <v>190</v>
      </c>
      <c r="Y41" s="14" t="s">
        <v>47</v>
      </c>
      <c r="Z41" s="35">
        <f>$F$20+($F$23*7)</f>
        <v>-2300</v>
      </c>
      <c r="AA41" s="35">
        <f>$F$20+($F$23*6)</f>
        <v>-2000</v>
      </c>
      <c r="AB41" s="35">
        <f>$F$20+($F$23*5)</f>
        <v>-1700</v>
      </c>
      <c r="AC41" s="35">
        <f>$F$20+($F$23*4)</f>
        <v>-1400</v>
      </c>
      <c r="AD41" s="35">
        <f>$F$20+($F$23*3)</f>
        <v>-1100</v>
      </c>
      <c r="AE41" s="35">
        <f>$F$20+($F$23*2)</f>
        <v>-800</v>
      </c>
      <c r="AF41" s="35">
        <f>$F$20+($F$23)</f>
        <v>-500</v>
      </c>
      <c r="AG41" s="35">
        <f>$F$20</f>
        <v>-200</v>
      </c>
      <c r="AH41" s="15">
        <f>$B$11+(($D$4*2)*2)+$B$27</f>
        <v>180</v>
      </c>
      <c r="AI41" s="15">
        <f>$B$11+(($D$4*2)*2)+$B$27+($D$35*1)</f>
        <v>380</v>
      </c>
      <c r="AJ41" s="15">
        <f>$B$11+(($D$4*2)*2)+$B$27+($D$35*2)</f>
        <v>580</v>
      </c>
      <c r="AK41" s="15">
        <f>$B$11+(($D$4*2)*2)+$B$27+($D$35*3)</f>
        <v>780</v>
      </c>
      <c r="AL41" s="15">
        <f>$B$11+(($D$4*2)*2)+$B$27+($D$35*4)</f>
        <v>980</v>
      </c>
      <c r="AM41" s="16">
        <f>$B$11+(($D$4*2)*2)+$B$27+($D$35*5)</f>
        <v>1180</v>
      </c>
      <c r="AO41" s="14" t="s">
        <v>47</v>
      </c>
      <c r="AP41" s="35">
        <f>$G$22+($G$23*4)</f>
        <v>-4000</v>
      </c>
      <c r="AQ41" s="35">
        <f>$G$22+($G$23*4)</f>
        <v>-4000</v>
      </c>
      <c r="AR41" s="35">
        <f>$G$22+($G$23*3)</f>
        <v>-3400</v>
      </c>
      <c r="AS41" s="35">
        <f>$G$22+($G$23*2)</f>
        <v>-2800</v>
      </c>
      <c r="AT41" s="35">
        <f>$G$22+$G$23</f>
        <v>-2200</v>
      </c>
      <c r="AU41" s="35">
        <f>$G$22</f>
        <v>-1600</v>
      </c>
      <c r="AV41" s="35">
        <f>$G$21</f>
        <v>-1000</v>
      </c>
      <c r="AW41" s="35">
        <f>$G$20</f>
        <v>-400</v>
      </c>
      <c r="AX41" s="15">
        <f>$C$12+(($D$4*2)*4)+$B$28</f>
        <v>760</v>
      </c>
      <c r="AY41" s="15">
        <f>$C$12+(($D$4*2)*4)+$B$28+($E$35*1)</f>
        <v>1160</v>
      </c>
      <c r="AZ41" s="15">
        <f>$C$12+(($D$4*2)*4)+$B$28+($E$35*2)</f>
        <v>1560</v>
      </c>
      <c r="BA41" s="15">
        <f>$C$12+(($D$4*2)*4)+$B$28+($E$35*3)</f>
        <v>1960</v>
      </c>
      <c r="BB41" s="15">
        <f>$C$12+(($D$4*2)*4)+$B$28+($E$35*4)</f>
        <v>2360</v>
      </c>
      <c r="BC41" s="16">
        <f>$C$12+(($D$4*2)*4)+$B$28+($E$35*5)</f>
        <v>2760</v>
      </c>
    </row>
    <row r="42" spans="1:55" x14ac:dyDescent="0.3">
      <c r="A42" s="1" t="s">
        <v>64</v>
      </c>
      <c r="B42" t="s">
        <v>65</v>
      </c>
      <c r="C42" t="s">
        <v>66</v>
      </c>
      <c r="I42" s="14" t="s">
        <v>48</v>
      </c>
      <c r="J42" s="35">
        <f>$E$20*9</f>
        <v>-900</v>
      </c>
      <c r="K42" s="35">
        <f>$E$20*8</f>
        <v>-800</v>
      </c>
      <c r="L42" s="35">
        <f>$E$20*7</f>
        <v>-700</v>
      </c>
      <c r="M42" s="35">
        <f>$E$20*6</f>
        <v>-600</v>
      </c>
      <c r="N42" s="35">
        <f>$E$20*5</f>
        <v>-500</v>
      </c>
      <c r="O42" s="35">
        <f>$E$20*4</f>
        <v>-400</v>
      </c>
      <c r="P42" s="35">
        <f>$E$20*3</f>
        <v>-300</v>
      </c>
      <c r="Q42" s="35">
        <f>$E$20*2</f>
        <v>-200</v>
      </c>
      <c r="R42" s="35">
        <f>$E$20</f>
        <v>-100</v>
      </c>
      <c r="S42" s="15">
        <f>$B$11+($D$4*3)</f>
        <v>110</v>
      </c>
      <c r="T42" s="15">
        <f>$B$11+($D$4*4)</f>
        <v>130</v>
      </c>
      <c r="U42" s="15">
        <f>$B$11+($D$4*5)</f>
        <v>150</v>
      </c>
      <c r="V42" s="15">
        <f>$B$11+($D$4*6)</f>
        <v>170</v>
      </c>
      <c r="W42" s="16">
        <f>$B$11+($D$4*7)</f>
        <v>190</v>
      </c>
      <c r="Y42" s="14" t="s">
        <v>48</v>
      </c>
      <c r="Z42" s="35">
        <f>$F$20+($F$23*8)</f>
        <v>-2600</v>
      </c>
      <c r="AA42" s="35">
        <f>$F$20+($F$23*7)</f>
        <v>-2300</v>
      </c>
      <c r="AB42" s="35">
        <f>$F$20+($F$23*6)</f>
        <v>-2000</v>
      </c>
      <c r="AC42" s="35">
        <f>$F$20+($F$23*5)</f>
        <v>-1700</v>
      </c>
      <c r="AD42" s="35">
        <f>$F$20+($F$23*4)</f>
        <v>-1400</v>
      </c>
      <c r="AE42" s="35">
        <f>$F$20+($F$23*3)</f>
        <v>-1100</v>
      </c>
      <c r="AF42" s="35">
        <f>$F$20+($F$23*2)</f>
        <v>-800</v>
      </c>
      <c r="AG42" s="35">
        <f>$F$20+($F$23)</f>
        <v>-500</v>
      </c>
      <c r="AH42" s="35">
        <f>$F$20</f>
        <v>-200</v>
      </c>
      <c r="AI42" s="15">
        <f>$C$12+(($D$4*3)*2)+$B$27</f>
        <v>670</v>
      </c>
      <c r="AJ42" s="15">
        <f>$C$12+(($D$4*3)*2)+$B$27+($D$35*1)</f>
        <v>870</v>
      </c>
      <c r="AK42" s="15">
        <f>$C$12+(($D$4*3)*2)+$B$27+($D$35*2)</f>
        <v>1070</v>
      </c>
      <c r="AL42" s="15">
        <f>$C$12+(($D$4*3)*2)+$B$27+($D$35*3)</f>
        <v>1270</v>
      </c>
      <c r="AM42" s="16">
        <f>$C$12+(($D$4*3)*2)+$B$27+($D$35*4)</f>
        <v>1470</v>
      </c>
      <c r="AO42" s="14" t="s">
        <v>48</v>
      </c>
      <c r="AP42" s="35">
        <f>$G$22+($G$23*6)</f>
        <v>-5200</v>
      </c>
      <c r="AQ42" s="35">
        <f>$G$22+($G$23*5)</f>
        <v>-4600</v>
      </c>
      <c r="AR42" s="35">
        <f>$G$22+($G$23*4)</f>
        <v>-4000</v>
      </c>
      <c r="AS42" s="35">
        <f>$G$22+($G$23*3)</f>
        <v>-3400</v>
      </c>
      <c r="AT42" s="35">
        <f>$G$22+($G$23*2)</f>
        <v>-2800</v>
      </c>
      <c r="AU42" s="35">
        <f>$G$22+$G$23</f>
        <v>-2200</v>
      </c>
      <c r="AV42" s="35">
        <f>$G$22</f>
        <v>-1600</v>
      </c>
      <c r="AW42" s="35">
        <f>$G$21</f>
        <v>-1000</v>
      </c>
      <c r="AX42" s="35">
        <f>$G$20</f>
        <v>-400</v>
      </c>
      <c r="AY42" s="15">
        <f>$C$12+(($D$4*3)*4)+$B$28</f>
        <v>840</v>
      </c>
      <c r="AZ42" s="15">
        <f>$C$12+(($D$4*3)*4)+$B$28+($E$35*1)</f>
        <v>1240</v>
      </c>
      <c r="BA42" s="15">
        <f>$C$12+(($D$4*3)*4)+$B$28+($E$35*2)</f>
        <v>1640</v>
      </c>
      <c r="BB42" s="15">
        <f>$C$12+(($D$4*3)*4)+$B$28+($E$35*3)</f>
        <v>2040</v>
      </c>
      <c r="BC42" s="16">
        <f>$C$12+(($D$4*3)*4)+$B$28+($E$35*4)</f>
        <v>2440</v>
      </c>
    </row>
    <row r="43" spans="1:55" x14ac:dyDescent="0.3">
      <c r="B43">
        <v>60</v>
      </c>
      <c r="C43" s="1">
        <f>B43*2</f>
        <v>120</v>
      </c>
      <c r="D43" t="s">
        <v>68</v>
      </c>
      <c r="E43">
        <v>8</v>
      </c>
      <c r="I43" s="14" t="s">
        <v>49</v>
      </c>
      <c r="J43" s="35">
        <f>$E$20*10</f>
        <v>-1000</v>
      </c>
      <c r="K43" s="35">
        <f>$E$20*9</f>
        <v>-900</v>
      </c>
      <c r="L43" s="35">
        <f>$E$20*8</f>
        <v>-800</v>
      </c>
      <c r="M43" s="35">
        <f>$E$20*7</f>
        <v>-700</v>
      </c>
      <c r="N43" s="35">
        <f>$E$20*6</f>
        <v>-600</v>
      </c>
      <c r="O43" s="35">
        <f>$E$20*5</f>
        <v>-500</v>
      </c>
      <c r="P43" s="35">
        <f>$E$20*4</f>
        <v>-400</v>
      </c>
      <c r="Q43" s="35">
        <f>$E$20*3</f>
        <v>-300</v>
      </c>
      <c r="R43" s="35">
        <f>$E$20*2</f>
        <v>-200</v>
      </c>
      <c r="S43" s="35">
        <f>$E$20</f>
        <v>-100</v>
      </c>
      <c r="T43" s="15">
        <f>$B$11+($D$4*4)</f>
        <v>130</v>
      </c>
      <c r="U43" s="15">
        <f>$B$11+($D$4*5)</f>
        <v>150</v>
      </c>
      <c r="V43" s="15">
        <f>$B$11+($D$4*6)</f>
        <v>170</v>
      </c>
      <c r="W43" s="16">
        <f>$B$11+($D$4*7)</f>
        <v>190</v>
      </c>
      <c r="Y43" s="14" t="s">
        <v>49</v>
      </c>
      <c r="Z43" s="35">
        <f>$F$20+($F$23*9)</f>
        <v>-2900</v>
      </c>
      <c r="AA43" s="35">
        <f>$F$20+($F$23*8)</f>
        <v>-2600</v>
      </c>
      <c r="AB43" s="35">
        <f>$F$20+($F$23*7)</f>
        <v>-2300</v>
      </c>
      <c r="AC43" s="35">
        <f>$F$20+($F$23*6)</f>
        <v>-2000</v>
      </c>
      <c r="AD43" s="35">
        <f>$F$20+($F$23*5)</f>
        <v>-1700</v>
      </c>
      <c r="AE43" s="35">
        <f>$F$20+($F$23*4)</f>
        <v>-1400</v>
      </c>
      <c r="AF43" s="35">
        <f>$F$20+($F$23*3)</f>
        <v>-1100</v>
      </c>
      <c r="AG43" s="35">
        <f>$F$20+($F$23*2)</f>
        <v>-800</v>
      </c>
      <c r="AH43" s="35">
        <f>$F$20+($F$23)</f>
        <v>-500</v>
      </c>
      <c r="AI43" s="35">
        <f>$F$20</f>
        <v>-200</v>
      </c>
      <c r="AJ43" s="15">
        <f>$C$12+(($D$4*4)*2)+$B$27</f>
        <v>710</v>
      </c>
      <c r="AK43" s="15">
        <f>$C$12+(($D$4*4)*2)+$B$27+($D$35*1)</f>
        <v>910</v>
      </c>
      <c r="AL43" s="15">
        <f>$C$12+(($D$4*4)*2)+$B$27+($D$35*2)</f>
        <v>1110</v>
      </c>
      <c r="AM43" s="16">
        <f>$C$12+(($D$4*4)*2)+$B$27+($D$35*3)</f>
        <v>1310</v>
      </c>
      <c r="AO43" s="14" t="s">
        <v>49</v>
      </c>
      <c r="AP43" s="35">
        <f>$G$22+($G$23*7)</f>
        <v>-5800</v>
      </c>
      <c r="AQ43" s="35">
        <f>$G$22+($G$23*6)</f>
        <v>-5200</v>
      </c>
      <c r="AR43" s="35">
        <f>$G$22+($G$23*5)</f>
        <v>-4600</v>
      </c>
      <c r="AS43" s="35">
        <f>$G$22+($G$23*4)</f>
        <v>-4000</v>
      </c>
      <c r="AT43" s="35">
        <f>$G$22+($G$23*3)</f>
        <v>-3400</v>
      </c>
      <c r="AU43" s="35">
        <f>$G$22+($G$23*2)</f>
        <v>-2800</v>
      </c>
      <c r="AV43" s="35">
        <f>$G$22+$G$23</f>
        <v>-2200</v>
      </c>
      <c r="AW43" s="35">
        <f>$G$22</f>
        <v>-1600</v>
      </c>
      <c r="AX43" s="35">
        <f>$G$21</f>
        <v>-1000</v>
      </c>
      <c r="AY43" s="35">
        <f>$G$20</f>
        <v>-400</v>
      </c>
      <c r="AZ43" s="15">
        <f>$C$12+(($D$4*4)*4)+$B$28</f>
        <v>920</v>
      </c>
      <c r="BA43" s="15">
        <f>$C$12+(($D$4*4)*4)+$B$28+($E$35*1)</f>
        <v>1320</v>
      </c>
      <c r="BB43" s="15">
        <f>$C$12+(($D$4*4)*4)+$B$28+($E$35*2)</f>
        <v>1720</v>
      </c>
      <c r="BC43" s="16">
        <f>$C$12+(($D$4*4)*4)+$B$28+($E$35*3)</f>
        <v>2120</v>
      </c>
    </row>
    <row r="44" spans="1:55" x14ac:dyDescent="0.3">
      <c r="I44" s="17" t="s">
        <v>50</v>
      </c>
      <c r="J44" s="35">
        <f>$E$20*11</f>
        <v>-1100</v>
      </c>
      <c r="K44" s="35">
        <f>$E$20*10</f>
        <v>-1000</v>
      </c>
      <c r="L44" s="35">
        <f>$E$20*9</f>
        <v>-900</v>
      </c>
      <c r="M44" s="35">
        <f>$E$20*8</f>
        <v>-800</v>
      </c>
      <c r="N44" s="35">
        <f>$E$20*7</f>
        <v>-700</v>
      </c>
      <c r="O44" s="35">
        <f>$E$20*6</f>
        <v>-600</v>
      </c>
      <c r="P44" s="35">
        <f>$E$20*5</f>
        <v>-500</v>
      </c>
      <c r="Q44" s="35">
        <f>$E$20*4</f>
        <v>-400</v>
      </c>
      <c r="R44" s="35">
        <f>$E$20*3</f>
        <v>-300</v>
      </c>
      <c r="S44" s="35">
        <f>$E$20*2</f>
        <v>-200</v>
      </c>
      <c r="T44" s="35">
        <f>$E$20</f>
        <v>-100</v>
      </c>
      <c r="U44" s="15">
        <f>$C$12+($D$4*5)</f>
        <v>600</v>
      </c>
      <c r="V44" s="15">
        <f>$C$12+($D$4*6)</f>
        <v>620</v>
      </c>
      <c r="W44" s="16">
        <f>$C$12+($D$4*7)</f>
        <v>640</v>
      </c>
      <c r="Y44" s="17" t="s">
        <v>50</v>
      </c>
      <c r="Z44" s="35">
        <f>$F$20+($F$23*10)</f>
        <v>-3200</v>
      </c>
      <c r="AA44" s="35">
        <f>$F$20+($F$23*9)</f>
        <v>-2900</v>
      </c>
      <c r="AB44" s="35">
        <f>$F$20+($F$23*8)</f>
        <v>-2600</v>
      </c>
      <c r="AC44" s="35">
        <f>$F$20+($F$23*7)</f>
        <v>-2300</v>
      </c>
      <c r="AD44" s="35">
        <f>$F$20+($F$23*6)</f>
        <v>-2000</v>
      </c>
      <c r="AE44" s="35">
        <f>$F$20+($F$23*5)</f>
        <v>-1700</v>
      </c>
      <c r="AF44" s="35">
        <f>$F$20+($F$23*4)</f>
        <v>-1400</v>
      </c>
      <c r="AG44" s="35">
        <f>$F$20+($F$23*3)</f>
        <v>-1100</v>
      </c>
      <c r="AH44" s="35">
        <f>$F$20+($F$23*2)</f>
        <v>-800</v>
      </c>
      <c r="AI44" s="35">
        <f>$F$20+($F$23)</f>
        <v>-500</v>
      </c>
      <c r="AJ44" s="35">
        <f>$F$20</f>
        <v>-200</v>
      </c>
      <c r="AK44" s="15">
        <f>$C$12+(($D$4*5)*2)+$B$27</f>
        <v>750</v>
      </c>
      <c r="AL44" s="15">
        <f>$C$12+(($D$4*5)*2)+$B$27+($D$35*1)</f>
        <v>950</v>
      </c>
      <c r="AM44" s="16">
        <f>$C$12+(($D$4*5)*2)+$B$27+($D$35*2)</f>
        <v>1150</v>
      </c>
      <c r="AO44" s="17" t="s">
        <v>50</v>
      </c>
      <c r="AP44" s="35">
        <f>$G$22+($G$23*8)</f>
        <v>-6400</v>
      </c>
      <c r="AQ44" s="35">
        <f>$G$22+($G$23*7)</f>
        <v>-5800</v>
      </c>
      <c r="AR44" s="35">
        <f>$G$22+($G$23*6)</f>
        <v>-5200</v>
      </c>
      <c r="AS44" s="35">
        <f>$G$22+($G$23*5)</f>
        <v>-4600</v>
      </c>
      <c r="AT44" s="35">
        <f>$G$22+($G$23*4)</f>
        <v>-4000</v>
      </c>
      <c r="AU44" s="35">
        <f>$G$22+($G$23*3)</f>
        <v>-3400</v>
      </c>
      <c r="AV44" s="35">
        <f>$G$22+($G$23*2)</f>
        <v>-2800</v>
      </c>
      <c r="AW44" s="35">
        <f>$G$22+$G$23</f>
        <v>-2200</v>
      </c>
      <c r="AX44" s="35">
        <f>$G$22</f>
        <v>-1600</v>
      </c>
      <c r="AY44" s="35">
        <f>$G$21</f>
        <v>-1000</v>
      </c>
      <c r="AZ44" s="35">
        <f>$G$20</f>
        <v>-400</v>
      </c>
      <c r="BA44" s="15">
        <f>$C$12+(($D$4*5)*4)+$B$28</f>
        <v>1000</v>
      </c>
      <c r="BB44" s="15">
        <f>$C$12+(($D$4*5)*4)+$B$28+($E$35*1)</f>
        <v>1400</v>
      </c>
      <c r="BC44" s="16">
        <f>$C$12+(($D$4*5)*4)+$B$28+($E$35*2)</f>
        <v>1800</v>
      </c>
    </row>
    <row r="45" spans="1:55" x14ac:dyDescent="0.3">
      <c r="A45" s="1" t="s">
        <v>73</v>
      </c>
      <c r="B45" t="s">
        <v>71</v>
      </c>
      <c r="I45" s="14" t="s">
        <v>51</v>
      </c>
      <c r="J45" s="35">
        <f>$E$20*12</f>
        <v>-1200</v>
      </c>
      <c r="K45" s="35">
        <f>$E$20*11</f>
        <v>-1100</v>
      </c>
      <c r="L45" s="35">
        <f>$E$20*10</f>
        <v>-1000</v>
      </c>
      <c r="M45" s="35">
        <f>$E$20*9</f>
        <v>-900</v>
      </c>
      <c r="N45" s="35">
        <f>$E$20*8</f>
        <v>-800</v>
      </c>
      <c r="O45" s="35">
        <f>$E$20*7</f>
        <v>-700</v>
      </c>
      <c r="P45" s="35">
        <f>$E$20*6</f>
        <v>-600</v>
      </c>
      <c r="Q45" s="35">
        <f>$E$20*5</f>
        <v>-500</v>
      </c>
      <c r="R45" s="35">
        <f>$E$20*4</f>
        <v>-400</v>
      </c>
      <c r="S45" s="35">
        <f>$E$20*3</f>
        <v>-300</v>
      </c>
      <c r="T45" s="35">
        <f>$E$20*2</f>
        <v>-200</v>
      </c>
      <c r="U45" s="35">
        <f>$E$20</f>
        <v>-100</v>
      </c>
      <c r="V45" s="15">
        <f>$C$13+($D$4*6)</f>
        <v>1370</v>
      </c>
      <c r="W45" s="16">
        <f>$C$13+($D$4*7)</f>
        <v>1390</v>
      </c>
      <c r="Y45" s="14" t="s">
        <v>51</v>
      </c>
      <c r="Z45" s="35">
        <f>$F$20+($F$23*11)</f>
        <v>-3500</v>
      </c>
      <c r="AA45" s="35">
        <f>$F$20+($F$23*10)</f>
        <v>-3200</v>
      </c>
      <c r="AB45" s="35">
        <f>$F$20+($F$23*9)</f>
        <v>-2900</v>
      </c>
      <c r="AC45" s="35">
        <f>$F$20+($F$23*8)</f>
        <v>-2600</v>
      </c>
      <c r="AD45" s="35">
        <f>$F$20+($F$23*7)</f>
        <v>-2300</v>
      </c>
      <c r="AE45" s="35">
        <f>$F$20+($F$23*6)</f>
        <v>-2000</v>
      </c>
      <c r="AF45" s="35">
        <f>$F$20+($F$23*5)</f>
        <v>-1700</v>
      </c>
      <c r="AG45" s="35">
        <f>$F$20+($F$23*4)</f>
        <v>-1400</v>
      </c>
      <c r="AH45" s="35">
        <f>$F$20+($F$23*3)</f>
        <v>-1100</v>
      </c>
      <c r="AI45" s="35">
        <f>$F$20+($F$23*2)</f>
        <v>-800</v>
      </c>
      <c r="AJ45" s="35">
        <f>$F$20+($F$23)</f>
        <v>-500</v>
      </c>
      <c r="AK45" s="35">
        <f>$F$20</f>
        <v>-200</v>
      </c>
      <c r="AL45" s="15">
        <f>$C$13+(($D$4*6)*2)+$B$27</f>
        <v>1540</v>
      </c>
      <c r="AM45" s="16">
        <f>$C$13+(($D$4*6)*2)+$B$27+D35</f>
        <v>1740</v>
      </c>
      <c r="AO45" s="14" t="s">
        <v>51</v>
      </c>
      <c r="AP45" s="35">
        <f>$G$22+($G$23*9)</f>
        <v>-7000</v>
      </c>
      <c r="AQ45" s="35">
        <f>$G$22+($G$23*8)</f>
        <v>-6400</v>
      </c>
      <c r="AR45" s="35">
        <f>$G$22+($G$23*7)</f>
        <v>-5800</v>
      </c>
      <c r="AS45" s="35">
        <f>$G$22+($G$23*6)</f>
        <v>-5200</v>
      </c>
      <c r="AT45" s="35">
        <f>$G$22+($G$23*5)</f>
        <v>-4600</v>
      </c>
      <c r="AU45" s="35">
        <f>$G$22+($G$23*4)</f>
        <v>-4000</v>
      </c>
      <c r="AV45" s="35">
        <f>$G$22+($G$23*3)</f>
        <v>-3400</v>
      </c>
      <c r="AW45" s="35">
        <f>$G$22+($G$23*2)</f>
        <v>-2800</v>
      </c>
      <c r="AX45" s="35">
        <f>$G$22+$G$23</f>
        <v>-2200</v>
      </c>
      <c r="AY45" s="35">
        <f>$G$22</f>
        <v>-1600</v>
      </c>
      <c r="AZ45" s="35">
        <f>$G$21</f>
        <v>-1000</v>
      </c>
      <c r="BA45" s="35">
        <f>$G$20</f>
        <v>-400</v>
      </c>
      <c r="BB45" s="15">
        <f>$C$13+(($D$4*6)*4)+$B$28</f>
        <v>1830</v>
      </c>
      <c r="BC45" s="16">
        <f>$C$13+(($D$4*6)*4)+$B$28+$E$35</f>
        <v>2230</v>
      </c>
    </row>
    <row r="46" spans="1:55" ht="13.5" thickBot="1" x14ac:dyDescent="0.35">
      <c r="A46" t="s">
        <v>72</v>
      </c>
      <c r="B46" t="s">
        <v>75</v>
      </c>
      <c r="C46">
        <v>120</v>
      </c>
      <c r="I46" s="18" t="s">
        <v>52</v>
      </c>
      <c r="J46" s="37">
        <f>$E$20*13</f>
        <v>-1300</v>
      </c>
      <c r="K46" s="37">
        <f>$E$20*12</f>
        <v>-1200</v>
      </c>
      <c r="L46" s="37">
        <f>$E$20*11</f>
        <v>-1100</v>
      </c>
      <c r="M46" s="37">
        <f>$E$20*10</f>
        <v>-1000</v>
      </c>
      <c r="N46" s="37">
        <f>$E$20*9</f>
        <v>-900</v>
      </c>
      <c r="O46" s="37">
        <f>$E$20*8</f>
        <v>-800</v>
      </c>
      <c r="P46" s="37">
        <f>$E$20*7</f>
        <v>-700</v>
      </c>
      <c r="Q46" s="37">
        <f>$E$20*6</f>
        <v>-600</v>
      </c>
      <c r="R46" s="37">
        <f>$E$20*5</f>
        <v>-500</v>
      </c>
      <c r="S46" s="37">
        <f>$E$20*4</f>
        <v>-400</v>
      </c>
      <c r="T46" s="37">
        <f>$E$20*3</f>
        <v>-300</v>
      </c>
      <c r="U46" s="37">
        <f>$E$20*2</f>
        <v>-200</v>
      </c>
      <c r="V46" s="37">
        <f>$E$20</f>
        <v>-100</v>
      </c>
      <c r="W46" s="19">
        <f>$C$14+($D$4*7)</f>
        <v>2140</v>
      </c>
      <c r="Y46" s="18" t="s">
        <v>52</v>
      </c>
      <c r="Z46" s="37">
        <f>$F$20+($F$23*12)</f>
        <v>-3800</v>
      </c>
      <c r="AA46" s="37">
        <f>$F$20+($F$23*11)</f>
        <v>-3500</v>
      </c>
      <c r="AB46" s="37">
        <f>$F$20+($F$23*10)</f>
        <v>-3200</v>
      </c>
      <c r="AC46" s="37">
        <f>$F$20+($F$23*9)</f>
        <v>-2900</v>
      </c>
      <c r="AD46" s="37">
        <f>$F$20+($F$23*8)</f>
        <v>-2600</v>
      </c>
      <c r="AE46" s="37">
        <f>$F$20+($F$23*7)</f>
        <v>-2300</v>
      </c>
      <c r="AF46" s="37">
        <f>$F$20+($F$23*6)</f>
        <v>-2000</v>
      </c>
      <c r="AG46" s="37">
        <f>$F$20+($F$23*5)</f>
        <v>-1700</v>
      </c>
      <c r="AH46" s="37">
        <f>$F$20+($F$23*4)</f>
        <v>-1400</v>
      </c>
      <c r="AI46" s="37">
        <f>$F$20+($F$23*3)</f>
        <v>-1100</v>
      </c>
      <c r="AJ46" s="37">
        <f>$F$20+($F$23*2)</f>
        <v>-800</v>
      </c>
      <c r="AK46" s="37">
        <f>$F$20+($F$23)</f>
        <v>-500</v>
      </c>
      <c r="AL46" s="37">
        <f>$F$20</f>
        <v>-200</v>
      </c>
      <c r="AM46" s="19">
        <f>$C$14+(($D$4*7)*2)+$B$27</f>
        <v>2330</v>
      </c>
      <c r="AO46" s="18" t="s">
        <v>52</v>
      </c>
      <c r="AP46" s="37">
        <f>$G$22+($G$23*10)</f>
        <v>-7600</v>
      </c>
      <c r="AQ46" s="37">
        <f>$G$22+($G$23*9)</f>
        <v>-7000</v>
      </c>
      <c r="AR46" s="37">
        <f>$G$22+($G$23*8)</f>
        <v>-6400</v>
      </c>
      <c r="AS46" s="37">
        <f>$G$22+($G$23*7)</f>
        <v>-5800</v>
      </c>
      <c r="AT46" s="37">
        <f>$G$22+($G$23*6)</f>
        <v>-5200</v>
      </c>
      <c r="AU46" s="37">
        <f>$G$22+($G$23*5)</f>
        <v>-4600</v>
      </c>
      <c r="AV46" s="37">
        <f>$G$22+($G$23*4)</f>
        <v>-4000</v>
      </c>
      <c r="AW46" s="37">
        <f>$G$22+($G$23*3)</f>
        <v>-3400</v>
      </c>
      <c r="AX46" s="37">
        <f>$G$22+($G$23*2)</f>
        <v>-2800</v>
      </c>
      <c r="AY46" s="37">
        <f>$G$22+$G$23</f>
        <v>-2200</v>
      </c>
      <c r="AZ46" s="37">
        <f>$G$22</f>
        <v>-1600</v>
      </c>
      <c r="BA46" s="37">
        <f>$G$21</f>
        <v>-1000</v>
      </c>
      <c r="BB46" s="37">
        <f>$G$20</f>
        <v>-400</v>
      </c>
      <c r="BC46" s="19">
        <f>$C$14+(($D$4*7)*4)+$B$28</f>
        <v>2660</v>
      </c>
    </row>
    <row r="47" spans="1:55" x14ac:dyDescent="0.3">
      <c r="A47" t="s">
        <v>74</v>
      </c>
      <c r="B47">
        <f>B27</f>
        <v>50</v>
      </c>
    </row>
    <row r="48" spans="1:55" x14ac:dyDescent="0.3">
      <c r="A48" t="s">
        <v>76</v>
      </c>
      <c r="B48">
        <v>100</v>
      </c>
      <c r="C48">
        <f>B35*2</f>
        <v>200</v>
      </c>
      <c r="D48" t="s">
        <v>77</v>
      </c>
    </row>
    <row r="49" spans="1:4" x14ac:dyDescent="0.3">
      <c r="A49" t="s">
        <v>78</v>
      </c>
    </row>
    <row r="52" spans="1:4" x14ac:dyDescent="0.3">
      <c r="A52" t="s">
        <v>79</v>
      </c>
      <c r="B52" t="s">
        <v>64</v>
      </c>
      <c r="C52" s="1" t="s">
        <v>80</v>
      </c>
      <c r="D52" t="s">
        <v>81</v>
      </c>
    </row>
    <row r="53" spans="1:4" x14ac:dyDescent="0.3">
      <c r="A53" t="s">
        <v>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Sanath Wanigaratne</dc:creator>
  <cp:lastModifiedBy>Sanath Wanigaratne</cp:lastModifiedBy>
  <dcterms:created xsi:type="dcterms:W3CDTF">2020-09-05T09:58:45Z</dcterms:created>
  <dcterms:modified xsi:type="dcterms:W3CDTF">2020-09-11T08:57:32Z</dcterms:modified>
</cp:coreProperties>
</file>