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igupta/Desktop/ALY 6050/Project 5/"/>
    </mc:Choice>
  </mc:AlternateContent>
  <xr:revisionPtr revIDLastSave="0" documentId="13_ncr:1_{63DD8DAD-AFAF-1144-8A52-44265E7AD366}" xr6:coauthVersionLast="47" xr6:coauthVersionMax="47" xr10:uidLastSave="{00000000-0000-0000-0000-000000000000}"/>
  <bookViews>
    <workbookView xWindow="380" yWindow="500" windowWidth="28040" windowHeight="16000" activeTab="1" xr2:uid="{BC4B7A4B-C207-DA4F-AB9B-C58A8B38465D}"/>
  </bookViews>
  <sheets>
    <sheet name="Sheet1" sheetId="1" r:id="rId1"/>
    <sheet name="Sensitivity Report 1" sheetId="2" r:id="rId2"/>
  </sheets>
  <definedNames>
    <definedName name="solver_adj" localSheetId="0" hidden="1">Sheet1!$M$3:$P$3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Sheet1!$Q$10</definedName>
    <definedName name="solver_lhs2" localSheetId="0" hidden="1">Sheet1!$Q$11</definedName>
    <definedName name="solver_lhs3" localSheetId="0" hidden="1">Sheet1!$Q$12</definedName>
    <definedName name="solver_lhs4" localSheetId="0" hidden="1">Sheet1!$Q$9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Sheet1!$Q$3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Sheet1!$S$10</definedName>
    <definedName name="solver_rhs2" localSheetId="0" hidden="1">Sheet1!$T$11</definedName>
    <definedName name="solver_rhs3" localSheetId="0" hidden="1">Sheet1!$S$12</definedName>
    <definedName name="solver_rhs4" localSheetId="0" hidden="1">Sheet1!$S$9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Q3" i="1"/>
  <c r="J19" i="2"/>
  <c r="J18" i="2"/>
  <c r="J20" i="2"/>
  <c r="J17" i="2"/>
  <c r="I18" i="2"/>
  <c r="I19" i="2"/>
  <c r="I20" i="2"/>
  <c r="I17" i="2"/>
  <c r="I9" i="2"/>
  <c r="J10" i="2"/>
  <c r="J11" i="2"/>
  <c r="J12" i="2"/>
  <c r="I10" i="2"/>
  <c r="I11" i="2"/>
  <c r="I12" i="2"/>
  <c r="J9" i="2"/>
  <c r="Q12" i="1"/>
  <c r="T12" i="1" s="1"/>
  <c r="Q11" i="1"/>
  <c r="T11" i="1" s="1"/>
  <c r="Q10" i="1"/>
  <c r="T10" i="1" s="1"/>
  <c r="P9" i="1"/>
  <c r="Q9" i="1" s="1"/>
  <c r="O4" i="1"/>
  <c r="N4" i="1"/>
  <c r="M4" i="1"/>
  <c r="I5" i="1"/>
  <c r="I6" i="1"/>
  <c r="I8" i="1"/>
  <c r="I4" i="1"/>
  <c r="F5" i="1"/>
  <c r="F6" i="1"/>
  <c r="F4" i="1"/>
  <c r="D7" i="1"/>
  <c r="P4" i="1" s="1"/>
  <c r="H7" i="1"/>
  <c r="G7" i="1"/>
  <c r="I7" i="1" l="1"/>
  <c r="F7" i="1"/>
</calcChain>
</file>

<file path=xl/sharedStrings.xml><?xml version="1.0" encoding="utf-8"?>
<sst xmlns="http://schemas.openxmlformats.org/spreadsheetml/2006/main" count="103" uniqueCount="81">
  <si>
    <t>Monthly budget</t>
  </si>
  <si>
    <t>Selling Price (in Dollars)</t>
  </si>
  <si>
    <t>Items</t>
  </si>
  <si>
    <t>Storage Space</t>
  </si>
  <si>
    <t>Cost Price     (in Dollars)</t>
  </si>
  <si>
    <t>Long in ft</t>
  </si>
  <si>
    <t>Wide in ft</t>
  </si>
  <si>
    <t>Shelf Space</t>
  </si>
  <si>
    <t>Count</t>
  </si>
  <si>
    <t>Profit per unit</t>
  </si>
  <si>
    <t>Pressure washer - x1</t>
  </si>
  <si>
    <t>Go-kart- x2</t>
  </si>
  <si>
    <t>Generator - x3</t>
  </si>
  <si>
    <t>Case of 1 Water Pump- x4</t>
  </si>
  <si>
    <t>Total Space Required</t>
  </si>
  <si>
    <t>Pressure Washer</t>
  </si>
  <si>
    <t>Go kart</t>
  </si>
  <si>
    <t>Generator</t>
  </si>
  <si>
    <t>Water Pump</t>
  </si>
  <si>
    <t>Constraints</t>
  </si>
  <si>
    <t>x1</t>
  </si>
  <si>
    <t>x2</t>
  </si>
  <si>
    <t>x3</t>
  </si>
  <si>
    <t>x4</t>
  </si>
  <si>
    <t>Cost</t>
  </si>
  <si>
    <t>Price</t>
  </si>
  <si>
    <t xml:space="preserve"> Z (Total Profit)</t>
  </si>
  <si>
    <t>Inventory Space</t>
  </si>
  <si>
    <t>Requirement 2</t>
  </si>
  <si>
    <t>Requirement 1</t>
  </si>
  <si>
    <t>RHS</t>
  </si>
  <si>
    <t>Budget</t>
  </si>
  <si>
    <t>Inequalities</t>
  </si>
  <si>
    <t>LHS</t>
  </si>
  <si>
    <t>&lt;=</t>
  </si>
  <si>
    <t xml:space="preserve">&lt;= </t>
  </si>
  <si>
    <t>&gt;=</t>
  </si>
  <si>
    <t>Units</t>
  </si>
  <si>
    <t>Products</t>
  </si>
  <si>
    <t>169.99 x1 + 359.99 x2 + 290.99 x3 + 142.99 x4 = Z</t>
  </si>
  <si>
    <t xml:space="preserve">Budget: </t>
  </si>
  <si>
    <t>330 x1 + 370 x2 + 410 x3 + 127 x4 &lt;= 170000</t>
  </si>
  <si>
    <t xml:space="preserve">Maximize Profit: </t>
  </si>
  <si>
    <t>25 x1 + 40 x2 + 25 x3 + 1.25 x4 &lt;= 12300</t>
  </si>
  <si>
    <t>x1 + x2 &lt;= .30( x1 + x2 + x3 + x4)</t>
  </si>
  <si>
    <t>2 * x4  &lt;= x3</t>
  </si>
  <si>
    <t xml:space="preserve">Inventroy Space: </t>
  </si>
  <si>
    <t xml:space="preserve">Requirement 1: </t>
  </si>
  <si>
    <t xml:space="preserve">Requirement 2: </t>
  </si>
  <si>
    <t>Cell</t>
  </si>
  <si>
    <t>Name</t>
  </si>
  <si>
    <t>Final Value</t>
  </si>
  <si>
    <t>Reduced Cost</t>
  </si>
  <si>
    <t>Objective Cofficient</t>
  </si>
  <si>
    <t>Allowabe Increase</t>
  </si>
  <si>
    <t>Allowable Decrease</t>
  </si>
  <si>
    <t>Microsoft Excel 16.78 Sensitivity Report</t>
  </si>
  <si>
    <t>Worksheet: [ALY6050_MOD5Project_GuptaS.xlsx]Sheet1</t>
  </si>
  <si>
    <t>Report Created: 3/24/24 8:29:05 PM</t>
  </si>
  <si>
    <t>Variable Cells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</si>
  <si>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</si>
  <si>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</si>
  <si>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</si>
  <si>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</si>
  <si>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</si>
  <si>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</si>
  <si>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</si>
  <si>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</si>
  <si>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</si>
  <si>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</si>
  <si>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</si>
  <si>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$M$3</t>
  </si>
  <si>
    <t>$N$3</t>
  </si>
  <si>
    <t>$O$3</t>
  </si>
  <si>
    <t>$P$3</t>
  </si>
  <si>
    <t>$Q$10</t>
  </si>
  <si>
    <t>$Q$11</t>
  </si>
  <si>
    <t>$Q$12</t>
  </si>
  <si>
    <t>$Q$9</t>
  </si>
  <si>
    <t xml:space="preserve">Requirement 1 </t>
  </si>
  <si>
    <t>Unused(Slack)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</si>
</sst>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6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9" xfId="0" applyNumberFormat="1" applyFill="1" applyBorder="1" applyAlignmen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F75"/>
      <color rgb="FFF3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460789</xdr:colOff>
      <xdr:row>13</xdr:row>
      <xdr:rowOff>136387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55AD47-93FC-B252-11FC-9636A805C286}"/>
            </a:ext>
          </a:extLst>
        </xdr:cNvPr>
        <xdr:cNvSpPr txBox="1"/>
      </xdr:nvSpPr>
      <xdr:spPr>
        <a:xfrm>
          <a:off x="15148615" y="355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6941-909C-514E-9507-8BFE0295E588}">
  <dimension ref="B2:AJ18"/>
  <sheetViews>
    <sheetView zoomScale="89" workbookViewId="0">
      <selection activeCell="L2" sqref="L2:Q3"/>
    </sheetView>
  </sheetViews>
  <sheetFormatPr baseColWidth="10" defaultRowHeight="16" x14ac:dyDescent="0.2"/>
  <cols>
    <col min="1" max="1" width="4.83203125" customWidth="1"/>
    <col min="2" max="2" width="24.1640625" customWidth="1"/>
    <col min="3" max="3" width="8.83203125" customWidth="1"/>
    <col min="4" max="4" width="12.6640625" customWidth="1"/>
    <col min="5" max="7" width="12" customWidth="1"/>
    <col min="12" max="12" width="21.83203125" bestFit="1" customWidth="1"/>
    <col min="13" max="13" width="20.33203125" bestFit="1" customWidth="1"/>
    <col min="14" max="14" width="13" customWidth="1"/>
    <col min="15" max="16" width="15.83203125" bestFit="1" customWidth="1"/>
    <col min="17" max="17" width="25.1640625" customWidth="1"/>
    <col min="18" max="18" width="14.33203125" bestFit="1" customWidth="1"/>
    <col min="20" max="20" width="17.33203125" bestFit="1" customWidth="1"/>
  </cols>
  <sheetData>
    <row r="2" spans="2:36" ht="22" x14ac:dyDescent="0.2">
      <c r="B2" s="6" t="s">
        <v>2</v>
      </c>
      <c r="C2" s="6" t="s">
        <v>8</v>
      </c>
      <c r="D2" s="7" t="s">
        <v>4</v>
      </c>
      <c r="E2" s="7" t="s">
        <v>1</v>
      </c>
      <c r="F2" s="7" t="s">
        <v>9</v>
      </c>
      <c r="G2" s="7" t="s">
        <v>3</v>
      </c>
      <c r="H2" s="8"/>
      <c r="I2" s="9" t="s">
        <v>14</v>
      </c>
      <c r="L2" s="21" t="s">
        <v>38</v>
      </c>
      <c r="M2" s="25" t="s">
        <v>15</v>
      </c>
      <c r="N2" s="25" t="s">
        <v>16</v>
      </c>
      <c r="O2" s="25" t="s">
        <v>17</v>
      </c>
      <c r="P2" s="25" t="s">
        <v>18</v>
      </c>
      <c r="Q2" s="26" t="s">
        <v>26</v>
      </c>
    </row>
    <row r="3" spans="2:36" ht="21" x14ac:dyDescent="0.25">
      <c r="B3" s="6"/>
      <c r="C3" s="6"/>
      <c r="D3" s="7"/>
      <c r="E3" s="7"/>
      <c r="F3" s="7"/>
      <c r="G3" s="10" t="s">
        <v>5</v>
      </c>
      <c r="H3" s="11" t="s">
        <v>6</v>
      </c>
      <c r="I3" s="12"/>
      <c r="L3" s="21" t="s">
        <v>37</v>
      </c>
      <c r="M3" s="27">
        <v>0</v>
      </c>
      <c r="N3" s="27">
        <v>155.17906700145372</v>
      </c>
      <c r="O3" s="27">
        <v>237.76926126602345</v>
      </c>
      <c r="P3" s="27">
        <v>118.88463063301172</v>
      </c>
      <c r="Q3" s="27">
        <f>SUMPRODUCT(M3:P3,M4:P4)</f>
        <v>142050.70299986785</v>
      </c>
      <c r="R3" s="2"/>
      <c r="AD3" s="1" t="s">
        <v>49</v>
      </c>
      <c r="AE3" s="1" t="s">
        <v>50</v>
      </c>
      <c r="AF3" s="1" t="s">
        <v>51</v>
      </c>
      <c r="AG3" s="1" t="s">
        <v>52</v>
      </c>
      <c r="AH3" s="1" t="s">
        <v>53</v>
      </c>
      <c r="AI3" s="1" t="s">
        <v>54</v>
      </c>
      <c r="AJ3" s="1" t="s">
        <v>55</v>
      </c>
    </row>
    <row r="4" spans="2:36" ht="21" x14ac:dyDescent="0.25">
      <c r="B4" s="5" t="s">
        <v>10</v>
      </c>
      <c r="C4" s="13">
        <v>1</v>
      </c>
      <c r="D4" s="13">
        <v>330</v>
      </c>
      <c r="E4" s="13">
        <v>499.99</v>
      </c>
      <c r="F4" s="13">
        <f>E4-D4</f>
        <v>169.99</v>
      </c>
      <c r="G4" s="13">
        <v>5</v>
      </c>
      <c r="H4" s="13">
        <v>5</v>
      </c>
      <c r="I4" s="13">
        <f>G4*H4</f>
        <v>25</v>
      </c>
      <c r="L4" s="16" t="s">
        <v>9</v>
      </c>
      <c r="M4" s="3">
        <f>E4-D4</f>
        <v>169.99</v>
      </c>
      <c r="N4" s="3">
        <f>E5-D5</f>
        <v>359.99</v>
      </c>
      <c r="O4" s="3">
        <f>E6-D6</f>
        <v>290.99</v>
      </c>
      <c r="P4" s="3">
        <f>E7-D7</f>
        <v>142.99</v>
      </c>
      <c r="Q4" s="2"/>
      <c r="R4" s="2"/>
      <c r="AD4" s="1"/>
      <c r="AE4" s="1"/>
      <c r="AF4" s="1"/>
      <c r="AG4" s="1"/>
      <c r="AH4" s="1"/>
      <c r="AI4" s="1"/>
      <c r="AJ4" s="1"/>
    </row>
    <row r="5" spans="2:36" ht="21" x14ac:dyDescent="0.25">
      <c r="B5" s="5" t="s">
        <v>11</v>
      </c>
      <c r="C5" s="13">
        <v>1</v>
      </c>
      <c r="D5" s="13">
        <v>370</v>
      </c>
      <c r="E5" s="13">
        <v>729.99</v>
      </c>
      <c r="F5" s="13">
        <f t="shared" ref="F5:F7" si="0">E5-D5</f>
        <v>359.99</v>
      </c>
      <c r="G5" s="13">
        <v>8</v>
      </c>
      <c r="H5" s="13">
        <v>5</v>
      </c>
      <c r="I5" s="13">
        <f t="shared" ref="I5:I8" si="1">G5*H5</f>
        <v>40</v>
      </c>
      <c r="L5" s="3"/>
      <c r="M5" s="3"/>
      <c r="N5" s="3"/>
      <c r="O5" s="3"/>
      <c r="P5" s="3"/>
      <c r="Q5" s="2"/>
      <c r="R5" s="2"/>
    </row>
    <row r="6" spans="2:36" ht="21" x14ac:dyDescent="0.25">
      <c r="B6" s="5" t="s">
        <v>12</v>
      </c>
      <c r="C6" s="13">
        <v>1</v>
      </c>
      <c r="D6" s="13">
        <v>410</v>
      </c>
      <c r="E6" s="13">
        <v>700.99</v>
      </c>
      <c r="F6" s="13">
        <f t="shared" si="0"/>
        <v>290.99</v>
      </c>
      <c r="G6" s="13">
        <v>5</v>
      </c>
      <c r="H6" s="13">
        <v>5</v>
      </c>
      <c r="I6" s="13">
        <f t="shared" si="1"/>
        <v>25</v>
      </c>
      <c r="L6" s="17" t="s">
        <v>25</v>
      </c>
      <c r="M6" s="18">
        <v>499.99</v>
      </c>
      <c r="N6" s="18">
        <v>729.99</v>
      </c>
      <c r="O6" s="18">
        <v>700.99</v>
      </c>
      <c r="P6" s="18">
        <v>269.99</v>
      </c>
      <c r="Q6" s="2"/>
      <c r="R6" s="2"/>
    </row>
    <row r="7" spans="2:36" ht="21" x14ac:dyDescent="0.25">
      <c r="B7" s="5" t="s">
        <v>13</v>
      </c>
      <c r="C7" s="13">
        <v>1</v>
      </c>
      <c r="D7" s="13">
        <f>635/5</f>
        <v>127</v>
      </c>
      <c r="E7" s="13">
        <v>269.99</v>
      </c>
      <c r="F7" s="13">
        <f t="shared" si="0"/>
        <v>142.99</v>
      </c>
      <c r="G7" s="13">
        <f>5/4</f>
        <v>1.25</v>
      </c>
      <c r="H7" s="13">
        <f>5/4</f>
        <v>1.25</v>
      </c>
      <c r="I7" s="13">
        <f t="shared" si="1"/>
        <v>1.5625</v>
      </c>
      <c r="Q7" s="2"/>
      <c r="R7" s="2"/>
    </row>
    <row r="8" spans="2:36" ht="21" x14ac:dyDescent="0.2">
      <c r="B8" s="5" t="s">
        <v>7</v>
      </c>
      <c r="C8" s="13">
        <v>82</v>
      </c>
      <c r="D8" s="13"/>
      <c r="E8" s="13"/>
      <c r="F8" s="13"/>
      <c r="G8" s="13">
        <v>30</v>
      </c>
      <c r="H8" s="13">
        <v>5</v>
      </c>
      <c r="I8" s="13">
        <f t="shared" si="1"/>
        <v>150</v>
      </c>
      <c r="L8" s="19" t="s">
        <v>19</v>
      </c>
      <c r="M8" s="20" t="s">
        <v>20</v>
      </c>
      <c r="N8" s="20" t="s">
        <v>21</v>
      </c>
      <c r="O8" s="20" t="s">
        <v>22</v>
      </c>
      <c r="P8" s="20" t="s">
        <v>23</v>
      </c>
      <c r="Q8" s="20" t="s">
        <v>33</v>
      </c>
      <c r="R8" s="20" t="s">
        <v>32</v>
      </c>
      <c r="S8" s="20" t="s">
        <v>30</v>
      </c>
      <c r="T8" s="20" t="s">
        <v>80</v>
      </c>
    </row>
    <row r="9" spans="2:36" ht="21" x14ac:dyDescent="0.2">
      <c r="B9" s="5" t="s">
        <v>0</v>
      </c>
      <c r="C9" s="13"/>
      <c r="D9" s="14">
        <v>170000</v>
      </c>
      <c r="E9" s="13"/>
      <c r="F9" s="13"/>
      <c r="G9" s="13"/>
      <c r="H9" s="13"/>
      <c r="I9" s="13"/>
      <c r="L9" s="21" t="s">
        <v>31</v>
      </c>
      <c r="M9" s="22">
        <v>330</v>
      </c>
      <c r="N9" s="22">
        <v>370</v>
      </c>
      <c r="O9" s="22">
        <v>410</v>
      </c>
      <c r="P9" s="22">
        <f>635/5</f>
        <v>127</v>
      </c>
      <c r="Q9" s="23">
        <f>SUMPRODUCT(M9:P9,M3:P3)</f>
        <v>169999.99999999997</v>
      </c>
      <c r="R9" s="22" t="s">
        <v>34</v>
      </c>
      <c r="S9" s="24">
        <v>170000</v>
      </c>
      <c r="T9" s="22">
        <f>S9-Q9</f>
        <v>0</v>
      </c>
    </row>
    <row r="10" spans="2:36" ht="21" x14ac:dyDescent="0.2">
      <c r="L10" s="21" t="s">
        <v>27</v>
      </c>
      <c r="M10" s="22">
        <v>25</v>
      </c>
      <c r="N10" s="22">
        <v>40</v>
      </c>
      <c r="O10" s="22">
        <v>25</v>
      </c>
      <c r="P10" s="22">
        <v>1.25</v>
      </c>
      <c r="Q10" s="23">
        <f>SUMPRODUCT(M10:P10,M3:P3)</f>
        <v>12300</v>
      </c>
      <c r="R10" s="22" t="s">
        <v>35</v>
      </c>
      <c r="S10" s="24">
        <v>12300</v>
      </c>
      <c r="T10" s="22">
        <f t="shared" ref="T10:T12" si="2">S10-Q10</f>
        <v>0</v>
      </c>
    </row>
    <row r="11" spans="2:36" ht="21" x14ac:dyDescent="0.2">
      <c r="L11" s="21" t="s">
        <v>29</v>
      </c>
      <c r="M11" s="22">
        <v>0.7</v>
      </c>
      <c r="N11" s="22">
        <v>0.7</v>
      </c>
      <c r="O11" s="22">
        <v>-0.3</v>
      </c>
      <c r="P11" s="22">
        <v>-0.3</v>
      </c>
      <c r="Q11" s="23">
        <f>SUMPRODUCT(M11:P11,M3:P3)</f>
        <v>1.6291793313070499</v>
      </c>
      <c r="R11" s="24" t="s">
        <v>36</v>
      </c>
      <c r="S11" s="24">
        <v>0</v>
      </c>
      <c r="T11" s="23">
        <f>ABS(S11-Q11)</f>
        <v>1.6291793313070499</v>
      </c>
    </row>
    <row r="12" spans="2:36" ht="21" x14ac:dyDescent="0.2">
      <c r="L12" s="21" t="s">
        <v>28</v>
      </c>
      <c r="M12" s="22">
        <v>0</v>
      </c>
      <c r="N12" s="22">
        <v>0</v>
      </c>
      <c r="O12" s="22">
        <v>1</v>
      </c>
      <c r="P12" s="22">
        <v>-2</v>
      </c>
      <c r="Q12" s="23">
        <f>SUMPRODUCT(M12:P12,M3:P3)</f>
        <v>0</v>
      </c>
      <c r="R12" s="24" t="s">
        <v>36</v>
      </c>
      <c r="S12" s="24">
        <v>0</v>
      </c>
      <c r="T12" s="22">
        <f t="shared" si="2"/>
        <v>0</v>
      </c>
    </row>
    <row r="14" spans="2:36" ht="21" x14ac:dyDescent="0.25">
      <c r="B14" s="4" t="s">
        <v>42</v>
      </c>
      <c r="C14" s="15" t="s">
        <v>39</v>
      </c>
      <c r="D14" s="15"/>
      <c r="E14" s="15"/>
      <c r="F14" s="15"/>
      <c r="G14" s="15"/>
    </row>
    <row r="15" spans="2:36" ht="21" x14ac:dyDescent="0.25">
      <c r="B15" s="4" t="s">
        <v>40</v>
      </c>
      <c r="C15" s="15" t="s">
        <v>41</v>
      </c>
      <c r="D15" s="15"/>
      <c r="E15" s="15"/>
      <c r="F15" s="15"/>
      <c r="G15" s="15"/>
    </row>
    <row r="16" spans="2:36" ht="21" x14ac:dyDescent="0.25">
      <c r="B16" s="4" t="s">
        <v>46</v>
      </c>
      <c r="C16" s="15" t="s">
        <v>43</v>
      </c>
      <c r="D16" s="15"/>
      <c r="E16" s="15"/>
      <c r="F16" s="15"/>
      <c r="G16" s="15"/>
    </row>
    <row r="17" spans="2:7" ht="21" x14ac:dyDescent="0.25">
      <c r="B17" s="4" t="s">
        <v>47</v>
      </c>
      <c r="C17" s="15" t="s">
        <v>44</v>
      </c>
      <c r="D17" s="15"/>
      <c r="E17" s="15"/>
      <c r="F17" s="15"/>
      <c r="G17" s="15"/>
    </row>
    <row r="18" spans="2:7" ht="21" x14ac:dyDescent="0.25">
      <c r="B18" s="4" t="s">
        <v>48</v>
      </c>
      <c r="C18" s="15" t="s">
        <v>45</v>
      </c>
      <c r="D18" s="15"/>
      <c r="E18" s="15"/>
      <c r="F18" s="15"/>
      <c r="G18" s="15"/>
    </row>
  </sheetData>
  <mergeCells count="19">
    <mergeCell ref="AD3:AD4"/>
    <mergeCell ref="AE3:AE4"/>
    <mergeCell ref="AF3:AF4"/>
    <mergeCell ref="AG3:AG4"/>
    <mergeCell ref="AH3:AH4"/>
    <mergeCell ref="AI3:AI4"/>
    <mergeCell ref="AJ3:AJ4"/>
    <mergeCell ref="C14:G14"/>
    <mergeCell ref="C15:G15"/>
    <mergeCell ref="C16:G16"/>
    <mergeCell ref="C17:G17"/>
    <mergeCell ref="C18:G18"/>
    <mergeCell ref="C2:C3"/>
    <mergeCell ref="D2:D3"/>
    <mergeCell ref="E2:E3"/>
    <mergeCell ref="F2:F3"/>
    <mergeCell ref="B2:B3"/>
    <mergeCell ref="I2:I3"/>
    <mergeCell ref="G2:H2"/>
  </mergeCells>
  <phoneticPr fontId="3" type="noConversion"/>
  <pageMargins left="0.7" right="0.7" top="0.75" bottom="0.75" header="0.3" footer="0.3"/>
  <ignoredErrors>
    <ignoredError sqref="T1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6231-CBDF-DD42-A693-CEE16FA996D6}">
  <dimension ref="A1:J20"/>
  <sheetViews>
    <sheetView showGridLines="0" tabSelected="1" workbookViewId="0">
      <selection activeCell="F9" sqref="F9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20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10" x14ac:dyDescent="0.2">
      <c r="A1" s="28" t="s">
        <v>56</v>
      </c>
    </row>
    <row r="2" spans="1:10" x14ac:dyDescent="0.2">
      <c r="A2" s="28" t="s">
        <v>57</v>
      </c>
    </row>
    <row r="3" spans="1:10" x14ac:dyDescent="0.2">
      <c r="A3" s="28" t="s">
        <v>58</v>
      </c>
    </row>
    <row r="6" spans="1:10" ht="22" thickBot="1" x14ac:dyDescent="0.3">
      <c r="A6" s="34" t="s">
        <v>59</v>
      </c>
      <c r="B6" s="28"/>
    </row>
    <row r="7" spans="1:10" x14ac:dyDescent="0.2">
      <c r="B7" s="32"/>
      <c r="C7" s="32"/>
      <c r="D7" s="32" t="s">
        <v>60</v>
      </c>
      <c r="E7" s="32" t="s">
        <v>62</v>
      </c>
      <c r="F7" s="32" t="s">
        <v>63</v>
      </c>
      <c r="G7" s="32" t="s">
        <v>65</v>
      </c>
      <c r="H7" s="32" t="s">
        <v>65</v>
      </c>
      <c r="I7" s="32"/>
      <c r="J7" s="32"/>
    </row>
    <row r="8" spans="1:10" ht="17" thickBot="1" x14ac:dyDescent="0.25">
      <c r="B8" s="33" t="s">
        <v>49</v>
      </c>
      <c r="C8" s="33" t="s">
        <v>50</v>
      </c>
      <c r="D8" s="33" t="s">
        <v>61</v>
      </c>
      <c r="E8" s="33" t="s">
        <v>24</v>
      </c>
      <c r="F8" s="33" t="s">
        <v>64</v>
      </c>
      <c r="G8" s="33" t="s">
        <v>66</v>
      </c>
      <c r="H8" s="33" t="s">
        <v>67</v>
      </c>
      <c r="I8" s="33"/>
      <c r="J8" s="33"/>
    </row>
    <row r="9" spans="1:10" x14ac:dyDescent="0.2">
      <c r="B9" s="29" t="s">
        <v>71</v>
      </c>
      <c r="C9" s="29" t="s">
        <v>15</v>
      </c>
      <c r="D9" s="29">
        <v>0</v>
      </c>
      <c r="E9" s="29">
        <v>-110.07152372142195</v>
      </c>
      <c r="F9" s="29">
        <v>169.99</v>
      </c>
      <c r="G9" s="29">
        <v>110.07152372142195</v>
      </c>
      <c r="H9" s="31">
        <v>1E+30</v>
      </c>
      <c r="I9" s="31">
        <f t="shared" ref="I9:I12" si="0">F9-H9</f>
        <v>-1E+30</v>
      </c>
      <c r="J9" s="31">
        <f>F9+G9</f>
        <v>280.06152372142196</v>
      </c>
    </row>
    <row r="10" spans="1:10" x14ac:dyDescent="0.2">
      <c r="B10" s="29" t="s">
        <v>72</v>
      </c>
      <c r="C10" s="29" t="s">
        <v>16</v>
      </c>
      <c r="D10" s="29">
        <v>155.17906700145372</v>
      </c>
      <c r="E10" s="29">
        <v>0</v>
      </c>
      <c r="F10" s="29">
        <v>359.99</v>
      </c>
      <c r="G10" s="29">
        <v>205.84024390243906</v>
      </c>
      <c r="H10" s="29">
        <v>76.738785638859596</v>
      </c>
      <c r="I10" s="31">
        <f t="shared" si="0"/>
        <v>283.2512143611404</v>
      </c>
      <c r="J10" s="31">
        <f t="shared" ref="J10:J12" si="1">F10+G10</f>
        <v>565.83024390243907</v>
      </c>
    </row>
    <row r="11" spans="1:10" x14ac:dyDescent="0.2">
      <c r="B11" s="29" t="s">
        <v>73</v>
      </c>
      <c r="C11" s="29" t="s">
        <v>17</v>
      </c>
      <c r="D11" s="29">
        <v>237.76926126602345</v>
      </c>
      <c r="E11" s="29">
        <v>0</v>
      </c>
      <c r="F11" s="29">
        <v>290.99</v>
      </c>
      <c r="G11" s="29">
        <v>98.204905405405469</v>
      </c>
      <c r="H11" s="29">
        <v>131.86640625000004</v>
      </c>
      <c r="I11" s="31">
        <f t="shared" si="0"/>
        <v>159.12359374999997</v>
      </c>
      <c r="J11" s="31">
        <f t="shared" si="1"/>
        <v>389.19490540540551</v>
      </c>
    </row>
    <row r="12" spans="1:10" ht="17" thickBot="1" x14ac:dyDescent="0.25">
      <c r="B12" s="30" t="s">
        <v>74</v>
      </c>
      <c r="C12" s="30" t="s">
        <v>18</v>
      </c>
      <c r="D12" s="30">
        <v>118.88463063301172</v>
      </c>
      <c r="E12" s="30">
        <v>0</v>
      </c>
      <c r="F12" s="30">
        <v>142.99</v>
      </c>
      <c r="G12" s="30">
        <v>196.40981081081094</v>
      </c>
      <c r="H12" s="30">
        <v>89.119657342657348</v>
      </c>
      <c r="I12" s="30">
        <f t="shared" si="0"/>
        <v>53.870342657342661</v>
      </c>
      <c r="J12" s="30">
        <f t="shared" si="1"/>
        <v>339.39981081081095</v>
      </c>
    </row>
    <row r="14" spans="1:10" ht="22" thickBot="1" x14ac:dyDescent="0.3">
      <c r="A14" s="34" t="s">
        <v>19</v>
      </c>
    </row>
    <row r="15" spans="1:10" x14ac:dyDescent="0.2">
      <c r="B15" s="32"/>
      <c r="C15" s="32"/>
      <c r="D15" s="32" t="s">
        <v>60</v>
      </c>
      <c r="E15" s="32" t="s">
        <v>68</v>
      </c>
      <c r="F15" s="32" t="s">
        <v>69</v>
      </c>
      <c r="G15" s="32" t="s">
        <v>65</v>
      </c>
      <c r="H15" s="32" t="s">
        <v>65</v>
      </c>
      <c r="I15" s="32"/>
      <c r="J15" s="32"/>
    </row>
    <row r="16" spans="1:10" ht="17" thickBot="1" x14ac:dyDescent="0.25">
      <c r="B16" s="33" t="s">
        <v>49</v>
      </c>
      <c r="C16" s="33" t="s">
        <v>50</v>
      </c>
      <c r="D16" s="33" t="s">
        <v>61</v>
      </c>
      <c r="E16" s="33" t="s">
        <v>25</v>
      </c>
      <c r="F16" s="33" t="s">
        <v>70</v>
      </c>
      <c r="G16" s="33" t="s">
        <v>66</v>
      </c>
      <c r="H16" s="33" t="s">
        <v>67</v>
      </c>
      <c r="I16" s="33"/>
      <c r="J16" s="33"/>
    </row>
    <row r="17" spans="2:10" x14ac:dyDescent="0.2">
      <c r="B17" s="29" t="s">
        <v>75</v>
      </c>
      <c r="C17" s="29" t="s">
        <v>27</v>
      </c>
      <c r="D17" s="29">
        <v>12300</v>
      </c>
      <c r="E17" s="29">
        <v>3.8415028412845262</v>
      </c>
      <c r="F17" s="29">
        <v>12300</v>
      </c>
      <c r="G17" s="29">
        <v>6078.3783783783783</v>
      </c>
      <c r="H17" s="29">
        <v>3099.8944033790931</v>
      </c>
      <c r="I17" s="29">
        <f t="shared" ref="I17:I20" si="2">F17-H17</f>
        <v>9200.105596620906</v>
      </c>
      <c r="J17" s="29">
        <f>F17+G17</f>
        <v>18378.37837837838</v>
      </c>
    </row>
    <row r="18" spans="2:10" x14ac:dyDescent="0.2">
      <c r="B18" s="29" t="s">
        <v>76</v>
      </c>
      <c r="C18" s="29" t="s">
        <v>79</v>
      </c>
      <c r="D18" s="29">
        <v>1.6291793313070499</v>
      </c>
      <c r="E18" s="29">
        <v>0</v>
      </c>
      <c r="F18" s="29">
        <v>0</v>
      </c>
      <c r="G18" s="29">
        <v>0</v>
      </c>
      <c r="H18" s="29">
        <v>1E+30</v>
      </c>
      <c r="I18" s="29">
        <f t="shared" si="2"/>
        <v>-1E+30</v>
      </c>
      <c r="J18" s="29">
        <f>F18+G18</f>
        <v>0</v>
      </c>
    </row>
    <row r="19" spans="2:10" x14ac:dyDescent="0.2">
      <c r="B19" s="29" t="s">
        <v>77</v>
      </c>
      <c r="C19" s="29" t="s">
        <v>28</v>
      </c>
      <c r="D19" s="29">
        <v>0</v>
      </c>
      <c r="E19" s="29">
        <v>-33.683391040042288</v>
      </c>
      <c r="F19" s="29">
        <v>0</v>
      </c>
      <c r="G19" s="29">
        <v>314.54545454545445</v>
      </c>
      <c r="H19" s="29">
        <v>974.12019491066553</v>
      </c>
      <c r="I19" s="29">
        <f t="shared" si="2"/>
        <v>-974.12019491066553</v>
      </c>
      <c r="J19" s="29">
        <f>F19+G19</f>
        <v>314.54545454545445</v>
      </c>
    </row>
    <row r="20" spans="2:10" ht="17" thickBot="1" x14ac:dyDescent="0.25">
      <c r="B20" s="30" t="s">
        <v>78</v>
      </c>
      <c r="C20" s="30" t="s">
        <v>31</v>
      </c>
      <c r="D20" s="30">
        <v>169999.99999999997</v>
      </c>
      <c r="E20" s="30">
        <v>0.557648341482754</v>
      </c>
      <c r="F20" s="30">
        <v>170000</v>
      </c>
      <c r="G20" s="30">
        <v>57280.000000000029</v>
      </c>
      <c r="H20" s="30">
        <v>56225</v>
      </c>
      <c r="I20" s="30">
        <f t="shared" si="2"/>
        <v>113775</v>
      </c>
      <c r="J20" s="30">
        <f>F20+G20</f>
        <v>227280.00000000003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 Gupta</dc:creator>
  <cp:lastModifiedBy>Sanchi Gupta</cp:lastModifiedBy>
  <dcterms:created xsi:type="dcterms:W3CDTF">2024-03-23T22:44:09Z</dcterms:created>
  <dcterms:modified xsi:type="dcterms:W3CDTF">2024-03-27T00:27:31Z</dcterms:modified>
</cp:coreProperties>
</file>