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el365-my.sharepoint.com/personal/prasanna_tripathy_mitel_com/Documents/GCO/"/>
    </mc:Choice>
  </mc:AlternateContent>
  <xr:revisionPtr revIDLastSave="0" documentId="8_{A055A09D-7CA0-40C0-BF22-1740F7AB94E8}" xr6:coauthVersionLast="47" xr6:coauthVersionMax="47" xr10:uidLastSave="{00000000-0000-0000-0000-000000000000}"/>
  <bookViews>
    <workbookView xWindow="0" yWindow="760" windowWidth="34560" windowHeight="20180" firstSheet="47" activeTab="47" xr2:uid="{56FB9527-DA5E-4E14-A1DB-B831B9E375DF}"/>
  </bookViews>
  <sheets>
    <sheet name="Sprint1.1" sheetId="1" state="hidden" r:id="rId1"/>
    <sheet name="Sprint1.2" sheetId="2" state="hidden" r:id="rId2"/>
    <sheet name="Sprint1.3" sheetId="6" state="hidden" r:id="rId3"/>
    <sheet name="Sprint1.4" sheetId="7" state="hidden" r:id="rId4"/>
    <sheet name="Sprint 1.5" sheetId="9" state="hidden" r:id="rId5"/>
    <sheet name="Sprint2.1" sheetId="10" state="hidden" r:id="rId6"/>
    <sheet name="Sprint 2.2" sheetId="11" state="hidden" r:id="rId7"/>
    <sheet name="Sprint 2.3" sheetId="12" state="hidden" r:id="rId8"/>
    <sheet name="Sprint 2.4" sheetId="13" state="hidden" r:id="rId9"/>
    <sheet name="Sprint 2.5" sheetId="14" state="hidden" r:id="rId10"/>
    <sheet name="PI3 Backlogs" sheetId="17" r:id="rId11"/>
    <sheet name="PI3.1" sheetId="18" state="hidden" r:id="rId12"/>
    <sheet name="PI3.2" sheetId="19" state="hidden" r:id="rId13"/>
    <sheet name="PI3.3" sheetId="20" state="hidden" r:id="rId14"/>
    <sheet name="PI3.4" sheetId="21" state="hidden" r:id="rId15"/>
    <sheet name="PI3.5" sheetId="22" state="hidden" r:id="rId16"/>
    <sheet name="PI3.6" sheetId="23" state="hidden" r:id="rId17"/>
    <sheet name="PI3.7" sheetId="24" state="hidden" r:id="rId18"/>
    <sheet name="PI3.8" sheetId="25" r:id="rId19"/>
    <sheet name="PI3.9" sheetId="26" r:id="rId20"/>
    <sheet name="PI3.10" sheetId="27" r:id="rId21"/>
    <sheet name="PI3.11" sheetId="28" r:id="rId22"/>
    <sheet name="PI22.1.1" sheetId="31" r:id="rId23"/>
    <sheet name="PI22.1.2" sheetId="30" r:id="rId24"/>
    <sheet name="PI22.1.3" sheetId="32" r:id="rId25"/>
    <sheet name="PI22.1.4" sheetId="34" r:id="rId26"/>
    <sheet name="PI22.2 Backlogs" sheetId="39" r:id="rId27"/>
    <sheet name="PI22.2.1" sheetId="35" r:id="rId28"/>
    <sheet name="PI22.2.2" sheetId="36" r:id="rId29"/>
    <sheet name="PI22.2.3" sheetId="37" r:id="rId30"/>
    <sheet name="PI22.2.4" sheetId="38" r:id="rId31"/>
    <sheet name="PI22.3 Backlog" sheetId="40" r:id="rId32"/>
    <sheet name="PI22.3.1" sheetId="41" r:id="rId33"/>
    <sheet name="PI22.3.2" sheetId="42" r:id="rId34"/>
    <sheet name="PI22.3.3" sheetId="43" r:id="rId35"/>
    <sheet name="PI22.3.4" sheetId="44" r:id="rId36"/>
    <sheet name="PI22.3.5" sheetId="45" r:id="rId37"/>
    <sheet name="PI22.3.6" sheetId="46" r:id="rId38"/>
    <sheet name="PI22.3.7" sheetId="47" r:id="rId39"/>
    <sheet name="PI22.3.8" sheetId="48" r:id="rId40"/>
    <sheet name="PI22.3.9" sheetId="49" r:id="rId41"/>
    <sheet name="PI22.4 Backlog" sheetId="50" r:id="rId42"/>
    <sheet name="PI22.4.1" sheetId="52" r:id="rId43"/>
    <sheet name="PI22.4.2" sheetId="53" r:id="rId44"/>
    <sheet name="PI22.4.3" sheetId="54" r:id="rId45"/>
    <sheet name="PI22.4 objectives" sheetId="55" r:id="rId46"/>
    <sheet name="PI23.1.1" sheetId="56" r:id="rId47"/>
    <sheet name="PI23.1.2" sheetId="57" r:id="rId48"/>
    <sheet name="Sheet4" sheetId="58" r:id="rId49"/>
    <sheet name="Backlogs" sheetId="16" r:id="rId50"/>
    <sheet name="Sheet2" sheetId="29" r:id="rId51"/>
  </sheets>
  <definedNames>
    <definedName name="_xlnm._FilterDatabase" localSheetId="50" hidden="1">Sheet2!$A$1:$G$28</definedName>
    <definedName name="_xlnm._FilterDatabase" localSheetId="0" hidden="1">Sprint1.1!$A$1:$O$76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57" l="1"/>
  <c r="P14" i="57" s="1"/>
  <c r="O13" i="57"/>
  <c r="O14" i="57" s="1"/>
  <c r="N13" i="57"/>
  <c r="N14" i="57" s="1"/>
  <c r="M13" i="57"/>
  <c r="M14" i="57" s="1"/>
  <c r="Q6" i="57"/>
  <c r="P6" i="57"/>
  <c r="R6" i="57" s="1"/>
  <c r="Q5" i="57"/>
  <c r="P5" i="57"/>
  <c r="R5" i="57" s="1"/>
  <c r="Q4" i="57"/>
  <c r="Q13" i="57" s="1"/>
  <c r="Q14" i="57" s="1"/>
  <c r="P4" i="57"/>
  <c r="R4" i="57" s="1"/>
  <c r="R13" i="57" s="1"/>
  <c r="M20" i="56"/>
  <c r="M19" i="56"/>
  <c r="M16" i="56"/>
  <c r="O13" i="56"/>
  <c r="O14" i="56" s="1"/>
  <c r="N13" i="56"/>
  <c r="N14" i="56" s="1"/>
  <c r="M13" i="56"/>
  <c r="M14" i="56" s="1"/>
  <c r="Q6" i="56"/>
  <c r="P6" i="56"/>
  <c r="R6" i="56" s="1"/>
  <c r="Q5" i="56"/>
  <c r="P5" i="56"/>
  <c r="R5" i="56" s="1"/>
  <c r="Q4" i="56"/>
  <c r="Q13" i="56" s="1"/>
  <c r="Q14" i="56" s="1"/>
  <c r="P4" i="56"/>
  <c r="R4" i="56" s="1"/>
  <c r="M19" i="53"/>
  <c r="M17" i="53"/>
  <c r="M19" i="52"/>
  <c r="M17" i="52"/>
  <c r="O13" i="54"/>
  <c r="O14" i="54" s="1"/>
  <c r="N13" i="54"/>
  <c r="N14" i="54" s="1"/>
  <c r="M13" i="54"/>
  <c r="M14" i="54" s="1"/>
  <c r="Q8" i="54"/>
  <c r="P8" i="54"/>
  <c r="Q7" i="54"/>
  <c r="P7" i="54"/>
  <c r="R7" i="54" s="1"/>
  <c r="Q6" i="54"/>
  <c r="P6" i="54"/>
  <c r="R6" i="54" s="1"/>
  <c r="Q5" i="54"/>
  <c r="P5" i="54"/>
  <c r="R5" i="54" s="1"/>
  <c r="Q4" i="54"/>
  <c r="P4" i="54"/>
  <c r="R4" i="54" s="1"/>
  <c r="Q13" i="54"/>
  <c r="Q14" i="54" s="1"/>
  <c r="O13" i="53"/>
  <c r="O14" i="53" s="1"/>
  <c r="N13" i="53"/>
  <c r="N14" i="53" s="1"/>
  <c r="M13" i="53"/>
  <c r="M14" i="53" s="1"/>
  <c r="Q8" i="53"/>
  <c r="P8" i="53"/>
  <c r="Q7" i="53"/>
  <c r="P7" i="53"/>
  <c r="R7" i="53" s="1"/>
  <c r="Q6" i="53"/>
  <c r="P6" i="53"/>
  <c r="R6" i="53" s="1"/>
  <c r="Q5" i="53"/>
  <c r="P5" i="53"/>
  <c r="R5" i="53" s="1"/>
  <c r="Q4" i="53"/>
  <c r="P4" i="53"/>
  <c r="R4" i="53" s="1"/>
  <c r="Q13" i="53"/>
  <c r="Q14" i="53" s="1"/>
  <c r="O13" i="52"/>
  <c r="O14" i="52" s="1"/>
  <c r="N13" i="52"/>
  <c r="N14" i="52" s="1"/>
  <c r="M13" i="52"/>
  <c r="M14" i="52" s="1"/>
  <c r="Q8" i="52"/>
  <c r="P8" i="52"/>
  <c r="Q7" i="52"/>
  <c r="P7" i="52"/>
  <c r="Q6" i="52"/>
  <c r="P6" i="52"/>
  <c r="Q5" i="52"/>
  <c r="P5" i="52"/>
  <c r="Q4" i="52"/>
  <c r="P4" i="52"/>
  <c r="R4" i="52" s="1"/>
  <c r="Q2" i="52"/>
  <c r="O13" i="49"/>
  <c r="O14" i="49" s="1"/>
  <c r="N13" i="49"/>
  <c r="N14" i="49" s="1"/>
  <c r="M13" i="49"/>
  <c r="M14" i="49" s="1"/>
  <c r="Q9" i="49"/>
  <c r="R9" i="49" s="1"/>
  <c r="P9" i="49"/>
  <c r="Q8" i="49"/>
  <c r="P8" i="49"/>
  <c r="R8" i="49" s="1"/>
  <c r="Q7" i="49"/>
  <c r="P7" i="49"/>
  <c r="R7" i="49" s="1"/>
  <c r="Q6" i="49"/>
  <c r="P6" i="49"/>
  <c r="R6" i="49" s="1"/>
  <c r="Q4" i="49"/>
  <c r="P4" i="49"/>
  <c r="R4" i="49" s="1"/>
  <c r="Q13" i="49"/>
  <c r="Q14" i="49" s="1"/>
  <c r="Q13" i="48"/>
  <c r="Q14" i="48" s="1"/>
  <c r="O13" i="48"/>
  <c r="O14" i="48" s="1"/>
  <c r="N13" i="48"/>
  <c r="N14" i="48" s="1"/>
  <c r="M13" i="48"/>
  <c r="M14" i="48" s="1"/>
  <c r="Q9" i="48"/>
  <c r="P9" i="48"/>
  <c r="R8" i="48"/>
  <c r="Q8" i="48"/>
  <c r="P8" i="48"/>
  <c r="Q7" i="48"/>
  <c r="P7" i="48"/>
  <c r="R7" i="48" s="1"/>
  <c r="R6" i="48"/>
  <c r="Q6" i="48"/>
  <c r="P6" i="48"/>
  <c r="R4" i="48"/>
  <c r="Q4" i="48"/>
  <c r="P4" i="48"/>
  <c r="Q8" i="45"/>
  <c r="P8" i="45"/>
  <c r="R8" i="45" s="1"/>
  <c r="Q7" i="45"/>
  <c r="P7" i="45"/>
  <c r="R7" i="45" s="1"/>
  <c r="Q6" i="45"/>
  <c r="P6" i="45"/>
  <c r="R6" i="45" s="1"/>
  <c r="Q5" i="45"/>
  <c r="P5" i="45"/>
  <c r="R5" i="45" s="1"/>
  <c r="O13" i="47"/>
  <c r="O14" i="47" s="1"/>
  <c r="N13" i="47"/>
  <c r="N14" i="47" s="1"/>
  <c r="M13" i="47"/>
  <c r="M14" i="47" s="1"/>
  <c r="Q9" i="47"/>
  <c r="P9" i="47"/>
  <c r="Q8" i="47"/>
  <c r="P8" i="47"/>
  <c r="R8" i="47" s="1"/>
  <c r="Q7" i="47"/>
  <c r="P7" i="47"/>
  <c r="R7" i="47" s="1"/>
  <c r="Q6" i="47"/>
  <c r="P6" i="47"/>
  <c r="R6" i="47" s="1"/>
  <c r="Q4" i="47"/>
  <c r="P4" i="47"/>
  <c r="R4" i="47" s="1"/>
  <c r="Q2" i="47"/>
  <c r="Q13" i="47" s="1"/>
  <c r="Q14" i="47" s="1"/>
  <c r="P2" i="47"/>
  <c r="R2" i="47" s="1"/>
  <c r="O13" i="46"/>
  <c r="O14" i="46" s="1"/>
  <c r="N13" i="46"/>
  <c r="N14" i="46" s="1"/>
  <c r="M13" i="46"/>
  <c r="M14" i="46" s="1"/>
  <c r="Q9" i="46"/>
  <c r="P9" i="46"/>
  <c r="R9" i="46" s="1"/>
  <c r="Q8" i="46"/>
  <c r="P8" i="46"/>
  <c r="R8" i="46" s="1"/>
  <c r="Q7" i="46"/>
  <c r="R7" i="46" s="1"/>
  <c r="P7" i="46"/>
  <c r="Q6" i="46"/>
  <c r="P6" i="46"/>
  <c r="R6" i="46" s="1"/>
  <c r="Q4" i="46"/>
  <c r="P4" i="46"/>
  <c r="R4" i="46" s="1"/>
  <c r="Q2" i="46"/>
  <c r="Q13" i="46" s="1"/>
  <c r="Q14" i="46" s="1"/>
  <c r="P2" i="46"/>
  <c r="T39" i="41"/>
  <c r="T37" i="41"/>
  <c r="P39" i="41"/>
  <c r="Q41" i="41"/>
  <c r="R41" i="41"/>
  <c r="S41" i="41"/>
  <c r="P41" i="41"/>
  <c r="Q40" i="41"/>
  <c r="R40" i="41"/>
  <c r="S40" i="41"/>
  <c r="P40" i="41"/>
  <c r="R39" i="41"/>
  <c r="Q39" i="41"/>
  <c r="S39" i="41"/>
  <c r="Q38" i="41"/>
  <c r="R38" i="41"/>
  <c r="S38" i="41"/>
  <c r="P38" i="41"/>
  <c r="Q37" i="41"/>
  <c r="R37" i="41"/>
  <c r="S37" i="41"/>
  <c r="P37" i="41"/>
  <c r="P2" i="43"/>
  <c r="P2" i="42"/>
  <c r="P2" i="41"/>
  <c r="O13" i="45"/>
  <c r="O14" i="45" s="1"/>
  <c r="N13" i="45"/>
  <c r="N14" i="45" s="1"/>
  <c r="M13" i="45"/>
  <c r="M14" i="45" s="1"/>
  <c r="Q4" i="45"/>
  <c r="P4" i="45"/>
  <c r="Q2" i="45"/>
  <c r="P2" i="45"/>
  <c r="O13" i="44"/>
  <c r="O14" i="44" s="1"/>
  <c r="N13" i="44"/>
  <c r="N14" i="44" s="1"/>
  <c r="M13" i="44"/>
  <c r="M14" i="44" s="1"/>
  <c r="Q9" i="44"/>
  <c r="P9" i="44"/>
  <c r="R9" i="44" s="1"/>
  <c r="Q8" i="44"/>
  <c r="P8" i="44"/>
  <c r="R8" i="44" s="1"/>
  <c r="Q7" i="44"/>
  <c r="P7" i="44"/>
  <c r="R7" i="44" s="1"/>
  <c r="Q6" i="44"/>
  <c r="P6" i="44"/>
  <c r="R6" i="44" s="1"/>
  <c r="Q5" i="44"/>
  <c r="P5" i="44"/>
  <c r="R5" i="44" s="1"/>
  <c r="Q4" i="44"/>
  <c r="P4" i="44"/>
  <c r="R4" i="44" s="1"/>
  <c r="Q3" i="44"/>
  <c r="P3" i="44"/>
  <c r="R3" i="44" s="1"/>
  <c r="Q2" i="44"/>
  <c r="Q13" i="44" s="1"/>
  <c r="Q14" i="44" s="1"/>
  <c r="P2" i="44"/>
  <c r="O13" i="43"/>
  <c r="O14" i="43" s="1"/>
  <c r="N13" i="43"/>
  <c r="N14" i="43" s="1"/>
  <c r="M13" i="43"/>
  <c r="M14" i="43" s="1"/>
  <c r="Q9" i="43"/>
  <c r="P9" i="43"/>
  <c r="R9" i="43" s="1"/>
  <c r="Q8" i="43"/>
  <c r="P8" i="43"/>
  <c r="R8" i="43" s="1"/>
  <c r="Q7" i="43"/>
  <c r="P7" i="43"/>
  <c r="R7" i="43" s="1"/>
  <c r="Q6" i="43"/>
  <c r="P6" i="43"/>
  <c r="R6" i="43" s="1"/>
  <c r="Q5" i="43"/>
  <c r="P5" i="43"/>
  <c r="R5" i="43" s="1"/>
  <c r="Q4" i="43"/>
  <c r="P4" i="43"/>
  <c r="R4" i="43" s="1"/>
  <c r="Q3" i="43"/>
  <c r="P3" i="43"/>
  <c r="R3" i="43" s="1"/>
  <c r="Q2" i="43"/>
  <c r="Q13" i="43" s="1"/>
  <c r="Q14" i="43" s="1"/>
  <c r="O13" i="42"/>
  <c r="O14" i="42" s="1"/>
  <c r="N13" i="42"/>
  <c r="N14" i="42" s="1"/>
  <c r="M13" i="42"/>
  <c r="M14" i="42" s="1"/>
  <c r="Q9" i="42"/>
  <c r="P9" i="42"/>
  <c r="R9" i="42" s="1"/>
  <c r="Q8" i="42"/>
  <c r="P8" i="42"/>
  <c r="R8" i="42" s="1"/>
  <c r="Q7" i="42"/>
  <c r="P7" i="42"/>
  <c r="R7" i="42" s="1"/>
  <c r="Q6" i="42"/>
  <c r="P6" i="42"/>
  <c r="R6" i="42" s="1"/>
  <c r="Q5" i="42"/>
  <c r="P5" i="42"/>
  <c r="R5" i="42" s="1"/>
  <c r="Q4" i="42"/>
  <c r="P4" i="42"/>
  <c r="Q3" i="42"/>
  <c r="P3" i="42"/>
  <c r="R3" i="42" s="1"/>
  <c r="Q2" i="42"/>
  <c r="Q13" i="42" s="1"/>
  <c r="Q14" i="42" s="1"/>
  <c r="R2" i="42"/>
  <c r="O13" i="41"/>
  <c r="O14" i="41" s="1"/>
  <c r="N13" i="41"/>
  <c r="N14" i="41" s="1"/>
  <c r="M13" i="41"/>
  <c r="M14" i="41" s="1"/>
  <c r="Q9" i="41"/>
  <c r="P9" i="41"/>
  <c r="Q8" i="41"/>
  <c r="P8" i="41"/>
  <c r="Q7" i="41"/>
  <c r="P7" i="41"/>
  <c r="Q6" i="41"/>
  <c r="P6" i="41"/>
  <c r="Q5" i="41"/>
  <c r="P5" i="41"/>
  <c r="Q4" i="41"/>
  <c r="P4" i="41"/>
  <c r="Q3" i="41"/>
  <c r="P3" i="41"/>
  <c r="Q2" i="41"/>
  <c r="P2" i="38"/>
  <c r="P2" i="37"/>
  <c r="P2" i="36"/>
  <c r="P2" i="35"/>
  <c r="P4" i="35"/>
  <c r="M20" i="57" l="1"/>
  <c r="M19" i="57"/>
  <c r="M18" i="57"/>
  <c r="M17" i="57"/>
  <c r="M16" i="57"/>
  <c r="M21" i="57" s="1"/>
  <c r="M15" i="57"/>
  <c r="R13" i="56"/>
  <c r="P13" i="56"/>
  <c r="P14" i="56" s="1"/>
  <c r="R8" i="54"/>
  <c r="R8" i="53"/>
  <c r="R6" i="52"/>
  <c r="R7" i="52"/>
  <c r="Q13" i="52"/>
  <c r="Q14" i="52" s="1"/>
  <c r="R5" i="52"/>
  <c r="R8" i="52"/>
  <c r="R2" i="52"/>
  <c r="R13" i="52" s="1"/>
  <c r="R13" i="54"/>
  <c r="P13" i="54"/>
  <c r="P14" i="54" s="1"/>
  <c r="R13" i="53"/>
  <c r="P13" i="53"/>
  <c r="P14" i="53" s="1"/>
  <c r="P13" i="52"/>
  <c r="P14" i="52" s="1"/>
  <c r="R13" i="49"/>
  <c r="P13" i="49"/>
  <c r="P14" i="49" s="1"/>
  <c r="P13" i="48"/>
  <c r="P14" i="48" s="1"/>
  <c r="M20" i="48" s="1"/>
  <c r="R9" i="48"/>
  <c r="R13" i="48" s="1"/>
  <c r="M15" i="48"/>
  <c r="M16" i="48"/>
  <c r="M17" i="48"/>
  <c r="M18" i="48"/>
  <c r="M19" i="48"/>
  <c r="P13" i="46"/>
  <c r="P14" i="46" s="1"/>
  <c r="M20" i="46" s="1"/>
  <c r="R9" i="47"/>
  <c r="Q13" i="45"/>
  <c r="Q14" i="45" s="1"/>
  <c r="R13" i="47"/>
  <c r="P13" i="47"/>
  <c r="P14" i="47" s="1"/>
  <c r="M18" i="46"/>
  <c r="M17" i="46"/>
  <c r="M16" i="46"/>
  <c r="M15" i="46"/>
  <c r="R2" i="46"/>
  <c r="R13" i="46" s="1"/>
  <c r="R4" i="45"/>
  <c r="P13" i="45"/>
  <c r="P14" i="45" s="1"/>
  <c r="M17" i="45" s="1"/>
  <c r="P13" i="44"/>
  <c r="P14" i="44" s="1"/>
  <c r="M18" i="44" s="1"/>
  <c r="P13" i="43"/>
  <c r="P14" i="43" s="1"/>
  <c r="M20" i="43" s="1"/>
  <c r="R4" i="42"/>
  <c r="M15" i="45"/>
  <c r="M18" i="45"/>
  <c r="M16" i="45"/>
  <c r="R2" i="45"/>
  <c r="R13" i="45" s="1"/>
  <c r="R2" i="44"/>
  <c r="R13" i="44" s="1"/>
  <c r="R2" i="43"/>
  <c r="R13" i="43" s="1"/>
  <c r="R13" i="42"/>
  <c r="P13" i="42"/>
  <c r="P14" i="42" s="1"/>
  <c r="R8" i="41"/>
  <c r="R9" i="41"/>
  <c r="R5" i="41"/>
  <c r="Q13" i="41"/>
  <c r="Q14" i="41" s="1"/>
  <c r="R3" i="41"/>
  <c r="R4" i="41"/>
  <c r="R6" i="41"/>
  <c r="R2" i="41"/>
  <c r="R7" i="41"/>
  <c r="P13" i="41"/>
  <c r="P14" i="41" s="1"/>
  <c r="O13" i="38"/>
  <c r="O14" i="38" s="1"/>
  <c r="N13" i="38"/>
  <c r="N14" i="38" s="1"/>
  <c r="M13" i="38"/>
  <c r="M14" i="38" s="1"/>
  <c r="Q10" i="38"/>
  <c r="P10" i="38"/>
  <c r="Q9" i="38"/>
  <c r="P9" i="38"/>
  <c r="Q8" i="38"/>
  <c r="P8" i="38"/>
  <c r="Q7" i="38"/>
  <c r="P7" i="38"/>
  <c r="Q6" i="38"/>
  <c r="P6" i="38"/>
  <c r="Q5" i="38"/>
  <c r="P5" i="38"/>
  <c r="Q4" i="38"/>
  <c r="P4" i="38"/>
  <c r="Q3" i="38"/>
  <c r="P3" i="38"/>
  <c r="Q2" i="38"/>
  <c r="O13" i="37"/>
  <c r="O14" i="37" s="1"/>
  <c r="N13" i="37"/>
  <c r="N14" i="37" s="1"/>
  <c r="M13" i="37"/>
  <c r="M14" i="37" s="1"/>
  <c r="Q10" i="37"/>
  <c r="P10" i="37"/>
  <c r="Q9" i="37"/>
  <c r="P9" i="37"/>
  <c r="Q8" i="37"/>
  <c r="R8" i="37" s="1"/>
  <c r="P8" i="37"/>
  <c r="Q7" i="37"/>
  <c r="P7" i="37"/>
  <c r="Q6" i="37"/>
  <c r="P6" i="37"/>
  <c r="Q5" i="37"/>
  <c r="P5" i="37"/>
  <c r="Q4" i="37"/>
  <c r="P4" i="37"/>
  <c r="Q3" i="37"/>
  <c r="P3" i="37"/>
  <c r="Q2" i="37"/>
  <c r="O13" i="36"/>
  <c r="O14" i="36" s="1"/>
  <c r="N13" i="36"/>
  <c r="N14" i="36" s="1"/>
  <c r="M13" i="36"/>
  <c r="M14" i="36" s="1"/>
  <c r="Q10" i="36"/>
  <c r="R10" i="36" s="1"/>
  <c r="P10" i="36"/>
  <c r="Q9" i="36"/>
  <c r="P9" i="36"/>
  <c r="Q8" i="36"/>
  <c r="P8" i="36"/>
  <c r="Q7" i="36"/>
  <c r="P7" i="36"/>
  <c r="Q6" i="36"/>
  <c r="P6" i="36"/>
  <c r="Q5" i="36"/>
  <c r="P5" i="36"/>
  <c r="Q4" i="36"/>
  <c r="P4" i="36"/>
  <c r="Q3" i="36"/>
  <c r="P3" i="36"/>
  <c r="Q2" i="36"/>
  <c r="R2" i="36" s="1"/>
  <c r="O13" i="35"/>
  <c r="O14" i="35" s="1"/>
  <c r="N13" i="35"/>
  <c r="N14" i="35" s="1"/>
  <c r="M13" i="35"/>
  <c r="M14" i="35" s="1"/>
  <c r="Q10" i="35"/>
  <c r="P10" i="35"/>
  <c r="Q9" i="35"/>
  <c r="P9" i="35"/>
  <c r="Q8" i="35"/>
  <c r="P8" i="35"/>
  <c r="Q7" i="35"/>
  <c r="P7" i="35"/>
  <c r="Q6" i="35"/>
  <c r="P6" i="35"/>
  <c r="Q5" i="35"/>
  <c r="P5" i="35"/>
  <c r="Q4" i="35"/>
  <c r="Q3" i="35"/>
  <c r="P3" i="35"/>
  <c r="Q2" i="35"/>
  <c r="O13" i="34"/>
  <c r="O14" i="34" s="1"/>
  <c r="N13" i="34"/>
  <c r="N14" i="34" s="1"/>
  <c r="M13" i="34"/>
  <c r="M14" i="34" s="1"/>
  <c r="Q10" i="34"/>
  <c r="P10" i="34"/>
  <c r="Q9" i="34"/>
  <c r="P9" i="34"/>
  <c r="Q8" i="34"/>
  <c r="P8" i="34"/>
  <c r="Q7" i="34"/>
  <c r="P7" i="34"/>
  <c r="Q6" i="34"/>
  <c r="P6" i="34"/>
  <c r="Q5" i="34"/>
  <c r="P5" i="34"/>
  <c r="Q4" i="34"/>
  <c r="P4" i="34"/>
  <c r="Q3" i="34"/>
  <c r="P3" i="34"/>
  <c r="Q2" i="34"/>
  <c r="P2" i="34"/>
  <c r="O13" i="32"/>
  <c r="O14" i="32" s="1"/>
  <c r="N13" i="32"/>
  <c r="N14" i="32" s="1"/>
  <c r="M13" i="32"/>
  <c r="M14" i="32" s="1"/>
  <c r="Q11" i="32"/>
  <c r="P11" i="32"/>
  <c r="Q10" i="32"/>
  <c r="P10" i="32"/>
  <c r="Q9" i="32"/>
  <c r="P9" i="32"/>
  <c r="Q8" i="32"/>
  <c r="P8" i="32"/>
  <c r="Q7" i="32"/>
  <c r="P7" i="32"/>
  <c r="Q6" i="32"/>
  <c r="P6" i="32"/>
  <c r="Q5" i="32"/>
  <c r="P5" i="32"/>
  <c r="Q4" i="32"/>
  <c r="P4" i="32"/>
  <c r="Q3" i="32"/>
  <c r="P3" i="32"/>
  <c r="Q2" i="32"/>
  <c r="P2" i="32"/>
  <c r="O13" i="30"/>
  <c r="O14" i="30" s="1"/>
  <c r="N13" i="30"/>
  <c r="N14" i="30" s="1"/>
  <c r="M13" i="30"/>
  <c r="M14" i="30" s="1"/>
  <c r="Q11" i="30"/>
  <c r="P11" i="30"/>
  <c r="Q10" i="30"/>
  <c r="P10" i="30"/>
  <c r="Q9" i="30"/>
  <c r="P9" i="30"/>
  <c r="Q8" i="30"/>
  <c r="P8" i="30"/>
  <c r="Q7" i="30"/>
  <c r="P7" i="30"/>
  <c r="Q6" i="30"/>
  <c r="P6" i="30"/>
  <c r="Q5" i="30"/>
  <c r="P5" i="30"/>
  <c r="Q4" i="30"/>
  <c r="P4" i="30"/>
  <c r="Q3" i="30"/>
  <c r="P3" i="30"/>
  <c r="Q2" i="30"/>
  <c r="P2" i="30"/>
  <c r="O13" i="31"/>
  <c r="O14" i="31" s="1"/>
  <c r="N13" i="31"/>
  <c r="N14" i="31" s="1"/>
  <c r="M13" i="31"/>
  <c r="M14" i="31" s="1"/>
  <c r="Q11" i="31"/>
  <c r="P11" i="31"/>
  <c r="Q10" i="31"/>
  <c r="P10" i="31"/>
  <c r="Q9" i="31"/>
  <c r="P9" i="31"/>
  <c r="Q8" i="31"/>
  <c r="P8" i="31"/>
  <c r="Q7" i="31"/>
  <c r="P7" i="31"/>
  <c r="Q6" i="31"/>
  <c r="P6" i="31"/>
  <c r="Q5" i="31"/>
  <c r="P5" i="31"/>
  <c r="Q4" i="31"/>
  <c r="P4" i="31"/>
  <c r="Q3" i="31"/>
  <c r="P3" i="31"/>
  <c r="Q2" i="31"/>
  <c r="P2" i="31"/>
  <c r="M14" i="28"/>
  <c r="O13" i="28"/>
  <c r="O14" i="28" s="1"/>
  <c r="N13" i="28"/>
  <c r="N14" i="28" s="1"/>
  <c r="M13" i="28"/>
  <c r="Q11" i="28"/>
  <c r="P11" i="28"/>
  <c r="Q10" i="28"/>
  <c r="P10" i="28"/>
  <c r="R10" i="28" s="1"/>
  <c r="Q9" i="28"/>
  <c r="P9" i="28"/>
  <c r="Q8" i="28"/>
  <c r="R8" i="28" s="1"/>
  <c r="P8" i="28"/>
  <c r="Q7" i="28"/>
  <c r="R7" i="28" s="1"/>
  <c r="P7" i="28"/>
  <c r="Q6" i="28"/>
  <c r="P6" i="28"/>
  <c r="Q5" i="28"/>
  <c r="P5" i="28"/>
  <c r="R5" i="28" s="1"/>
  <c r="R4" i="28"/>
  <c r="Q4" i="28"/>
  <c r="P4" i="28"/>
  <c r="Q3" i="28"/>
  <c r="P3" i="28"/>
  <c r="Q2" i="28"/>
  <c r="P2" i="28"/>
  <c r="O13" i="27"/>
  <c r="O14" i="27" s="1"/>
  <c r="N13" i="27"/>
  <c r="N14" i="27" s="1"/>
  <c r="M13" i="27"/>
  <c r="M14" i="27" s="1"/>
  <c r="Q11" i="27"/>
  <c r="P11" i="27"/>
  <c r="Q10" i="27"/>
  <c r="P10" i="27"/>
  <c r="Q9" i="27"/>
  <c r="P9" i="27"/>
  <c r="Q8" i="27"/>
  <c r="P8" i="27"/>
  <c r="Q7" i="27"/>
  <c r="P7" i="27"/>
  <c r="Q6" i="27"/>
  <c r="P6" i="27"/>
  <c r="Q5" i="27"/>
  <c r="P5" i="27"/>
  <c r="Q4" i="27"/>
  <c r="P4" i="27"/>
  <c r="Q3" i="27"/>
  <c r="P3" i="27"/>
  <c r="Q2" i="27"/>
  <c r="P2" i="27"/>
  <c r="O14" i="26"/>
  <c r="O15" i="26" s="1"/>
  <c r="N14" i="26"/>
  <c r="N15" i="26" s="1"/>
  <c r="M14" i="26"/>
  <c r="M15" i="26" s="1"/>
  <c r="Q12" i="26"/>
  <c r="P12" i="26"/>
  <c r="R12" i="26" s="1"/>
  <c r="Q11" i="26"/>
  <c r="P11" i="26"/>
  <c r="Q10" i="26"/>
  <c r="P10" i="26"/>
  <c r="R10" i="26" s="1"/>
  <c r="Q9" i="26"/>
  <c r="P9" i="26"/>
  <c r="Q8" i="26"/>
  <c r="P8" i="26"/>
  <c r="R8" i="26" s="1"/>
  <c r="Q7" i="26"/>
  <c r="P7" i="26"/>
  <c r="Q6" i="26"/>
  <c r="P6" i="26"/>
  <c r="Q5" i="26"/>
  <c r="P5" i="26"/>
  <c r="Q4" i="26"/>
  <c r="P4" i="26"/>
  <c r="R4" i="26" s="1"/>
  <c r="Q3" i="26"/>
  <c r="P3" i="26"/>
  <c r="Q2" i="26"/>
  <c r="Q14" i="26" s="1"/>
  <c r="Q15" i="26" s="1"/>
  <c r="P2" i="26"/>
  <c r="O14" i="25"/>
  <c r="P12" i="25"/>
  <c r="P14" i="25" s="1"/>
  <c r="M14" i="25"/>
  <c r="M15" i="25" s="1"/>
  <c r="Q12" i="25"/>
  <c r="R12" i="25" s="1"/>
  <c r="O15" i="25"/>
  <c r="N14" i="25"/>
  <c r="N15" i="25" s="1"/>
  <c r="Q11" i="25"/>
  <c r="P11" i="25"/>
  <c r="Q10" i="25"/>
  <c r="P10" i="25"/>
  <c r="Q9" i="25"/>
  <c r="P9" i="25"/>
  <c r="Q8" i="25"/>
  <c r="P8" i="25"/>
  <c r="Q7" i="25"/>
  <c r="P7" i="25"/>
  <c r="Q6" i="25"/>
  <c r="P6" i="25"/>
  <c r="Q5" i="25"/>
  <c r="P5" i="25"/>
  <c r="Q4" i="25"/>
  <c r="P4" i="25"/>
  <c r="Q3" i="25"/>
  <c r="P3" i="25"/>
  <c r="Q2" i="25"/>
  <c r="P2" i="25"/>
  <c r="O14" i="24"/>
  <c r="O15" i="24" s="1"/>
  <c r="N14" i="24"/>
  <c r="N15" i="24" s="1"/>
  <c r="M14" i="24"/>
  <c r="M15" i="24" s="1"/>
  <c r="Q11" i="24"/>
  <c r="P11" i="24"/>
  <c r="Q10" i="24"/>
  <c r="P10" i="24"/>
  <c r="R10" i="24" s="1"/>
  <c r="Q9" i="24"/>
  <c r="P9" i="24"/>
  <c r="R9" i="24" s="1"/>
  <c r="Q8" i="24"/>
  <c r="P8" i="24"/>
  <c r="R8" i="24" s="1"/>
  <c r="Q7" i="24"/>
  <c r="R7" i="24" s="1"/>
  <c r="P7" i="24"/>
  <c r="Q6" i="24"/>
  <c r="P6" i="24"/>
  <c r="R6" i="24" s="1"/>
  <c r="Q5" i="24"/>
  <c r="P5" i="24"/>
  <c r="R5" i="24" s="1"/>
  <c r="Q4" i="24"/>
  <c r="P4" i="24"/>
  <c r="R4" i="24" s="1"/>
  <c r="Q3" i="24"/>
  <c r="P3" i="24"/>
  <c r="Q2" i="24"/>
  <c r="Q14" i="24" s="1"/>
  <c r="Q15" i="24" s="1"/>
  <c r="P2" i="24"/>
  <c r="M15" i="23"/>
  <c r="O14" i="23"/>
  <c r="O15" i="23" s="1"/>
  <c r="N14" i="23"/>
  <c r="N15" i="23" s="1"/>
  <c r="M14" i="23"/>
  <c r="Q11" i="23"/>
  <c r="P11" i="23"/>
  <c r="Q10" i="23"/>
  <c r="P10" i="23"/>
  <c r="Q9" i="23"/>
  <c r="P9" i="23"/>
  <c r="Q8" i="23"/>
  <c r="P8" i="23"/>
  <c r="Q7" i="23"/>
  <c r="P7" i="23"/>
  <c r="Q6" i="23"/>
  <c r="P6" i="23"/>
  <c r="R6" i="23" s="1"/>
  <c r="Q5" i="23"/>
  <c r="P5" i="23"/>
  <c r="Q4" i="23"/>
  <c r="P4" i="23"/>
  <c r="R4" i="23" s="1"/>
  <c r="Q3" i="23"/>
  <c r="R3" i="23" s="1"/>
  <c r="P3" i="23"/>
  <c r="Q2" i="23"/>
  <c r="P2" i="23"/>
  <c r="O14" i="22"/>
  <c r="O15" i="22" s="1"/>
  <c r="N14" i="22"/>
  <c r="N15" i="22" s="1"/>
  <c r="M14" i="22"/>
  <c r="M15" i="22" s="1"/>
  <c r="Q11" i="22"/>
  <c r="P11" i="22"/>
  <c r="Q10" i="22"/>
  <c r="P10" i="22"/>
  <c r="Q9" i="22"/>
  <c r="P9" i="22"/>
  <c r="Q8" i="22"/>
  <c r="P8" i="22"/>
  <c r="Q7" i="22"/>
  <c r="P7" i="22"/>
  <c r="Q6" i="22"/>
  <c r="P6" i="22"/>
  <c r="Q5" i="22"/>
  <c r="P5" i="22"/>
  <c r="Q4" i="22"/>
  <c r="P4" i="22"/>
  <c r="Q3" i="22"/>
  <c r="P3" i="22"/>
  <c r="Q2" i="22"/>
  <c r="P2" i="22"/>
  <c r="M22" i="18"/>
  <c r="O14" i="21"/>
  <c r="O15" i="21" s="1"/>
  <c r="N14" i="21"/>
  <c r="N15" i="21" s="1"/>
  <c r="M14" i="21"/>
  <c r="M15" i="21" s="1"/>
  <c r="Q11" i="21"/>
  <c r="P11" i="21"/>
  <c r="Q10" i="21"/>
  <c r="R10" i="21" s="1"/>
  <c r="P10" i="21"/>
  <c r="Q9" i="21"/>
  <c r="P9" i="21"/>
  <c r="Q8" i="21"/>
  <c r="P8" i="21"/>
  <c r="Q7" i="21"/>
  <c r="P7" i="21"/>
  <c r="Q6" i="21"/>
  <c r="P6" i="21"/>
  <c r="Q5" i="21"/>
  <c r="P5" i="21"/>
  <c r="Q4" i="21"/>
  <c r="P4" i="21"/>
  <c r="Q3" i="21"/>
  <c r="P3" i="21"/>
  <c r="Q2" i="21"/>
  <c r="P2" i="21"/>
  <c r="O16" i="20"/>
  <c r="O15" i="20"/>
  <c r="N15" i="20"/>
  <c r="N16" i="20" s="1"/>
  <c r="M15" i="20"/>
  <c r="M16" i="20" s="1"/>
  <c r="Q12" i="20"/>
  <c r="P12" i="20"/>
  <c r="Q11" i="20"/>
  <c r="P11" i="20"/>
  <c r="Q10" i="20"/>
  <c r="R10" i="20" s="1"/>
  <c r="P10" i="20"/>
  <c r="Q9" i="20"/>
  <c r="P9" i="20"/>
  <c r="Q8" i="20"/>
  <c r="P8" i="20"/>
  <c r="Q7" i="20"/>
  <c r="R7" i="20" s="1"/>
  <c r="P7" i="20"/>
  <c r="Q6" i="20"/>
  <c r="R6" i="20" s="1"/>
  <c r="P6" i="20"/>
  <c r="Q5" i="20"/>
  <c r="P5" i="20"/>
  <c r="Q4" i="20"/>
  <c r="P4" i="20"/>
  <c r="Q3" i="20"/>
  <c r="R3" i="20" s="1"/>
  <c r="Q2" i="20"/>
  <c r="R2" i="20" s="1"/>
  <c r="P2" i="20"/>
  <c r="O15" i="19"/>
  <c r="O16" i="19" s="1"/>
  <c r="N15" i="19"/>
  <c r="N16" i="19" s="1"/>
  <c r="M15" i="19"/>
  <c r="M16" i="19" s="1"/>
  <c r="Q12" i="19"/>
  <c r="P12" i="19"/>
  <c r="Q11" i="19"/>
  <c r="P11" i="19"/>
  <c r="Q10" i="19"/>
  <c r="P10" i="19"/>
  <c r="Q9" i="19"/>
  <c r="P9" i="19"/>
  <c r="Q8" i="19"/>
  <c r="P8" i="19"/>
  <c r="Q7" i="19"/>
  <c r="P7" i="19"/>
  <c r="Q6" i="19"/>
  <c r="P6" i="19"/>
  <c r="Q5" i="19"/>
  <c r="P5" i="19"/>
  <c r="Q4" i="19"/>
  <c r="P4" i="19"/>
  <c r="Q3" i="19"/>
  <c r="P3" i="19"/>
  <c r="Q2" i="19"/>
  <c r="P2" i="19"/>
  <c r="N15" i="18"/>
  <c r="N16" i="18" s="1"/>
  <c r="O15" i="18"/>
  <c r="M15" i="18"/>
  <c r="M16" i="18" s="1"/>
  <c r="P12" i="18"/>
  <c r="Q12" i="18"/>
  <c r="P8" i="18"/>
  <c r="Q8" i="18"/>
  <c r="P9" i="18"/>
  <c r="Q9" i="18"/>
  <c r="P10" i="18"/>
  <c r="Q10" i="18"/>
  <c r="P11" i="18"/>
  <c r="Q11" i="18"/>
  <c r="O16" i="18"/>
  <c r="Q7" i="18"/>
  <c r="R7" i="18" s="1"/>
  <c r="P7" i="18"/>
  <c r="Q6" i="18"/>
  <c r="P6" i="18"/>
  <c r="Q5" i="18"/>
  <c r="P5" i="18"/>
  <c r="Q4" i="18"/>
  <c r="P4" i="18"/>
  <c r="Q3" i="18"/>
  <c r="P3" i="18"/>
  <c r="Q2" i="18"/>
  <c r="P2" i="18"/>
  <c r="N15" i="14"/>
  <c r="Q14" i="14"/>
  <c r="P14" i="14"/>
  <c r="P15" i="14" s="1"/>
  <c r="O14" i="14"/>
  <c r="O15" i="14" s="1"/>
  <c r="O16" i="14" s="1"/>
  <c r="N14" i="14"/>
  <c r="M14" i="14"/>
  <c r="M15" i="14" s="1"/>
  <c r="L14" i="14"/>
  <c r="L15" i="14" s="1"/>
  <c r="N15" i="13"/>
  <c r="N14" i="13"/>
  <c r="M14" i="13"/>
  <c r="M15" i="13" s="1"/>
  <c r="L14" i="13"/>
  <c r="L15" i="13" s="1"/>
  <c r="N15" i="12"/>
  <c r="N14" i="12"/>
  <c r="M14" i="12"/>
  <c r="M15" i="12" s="1"/>
  <c r="L14" i="12"/>
  <c r="L15" i="12" s="1"/>
  <c r="N14" i="11"/>
  <c r="N15" i="11" s="1"/>
  <c r="M14" i="11"/>
  <c r="M15" i="11" s="1"/>
  <c r="L14" i="11"/>
  <c r="L15" i="11" s="1"/>
  <c r="P10" i="14"/>
  <c r="O10" i="14"/>
  <c r="P9" i="14"/>
  <c r="O9" i="14"/>
  <c r="P10" i="13"/>
  <c r="O10" i="13"/>
  <c r="P9" i="13"/>
  <c r="O9" i="13"/>
  <c r="P10" i="12"/>
  <c r="O10" i="12"/>
  <c r="P9" i="12"/>
  <c r="O9" i="12"/>
  <c r="P10" i="11"/>
  <c r="O10" i="11"/>
  <c r="P9" i="11"/>
  <c r="O9" i="11"/>
  <c r="N14" i="10"/>
  <c r="O10" i="10"/>
  <c r="N15" i="10"/>
  <c r="O9" i="10"/>
  <c r="M14" i="10"/>
  <c r="M15" i="10" s="1"/>
  <c r="L14" i="10"/>
  <c r="P10" i="10"/>
  <c r="P9" i="10"/>
  <c r="Q9" i="10" s="1"/>
  <c r="L15" i="10"/>
  <c r="P8" i="14"/>
  <c r="P8" i="13"/>
  <c r="P8" i="12"/>
  <c r="P8" i="11"/>
  <c r="P8" i="10"/>
  <c r="O8" i="14"/>
  <c r="P7" i="14"/>
  <c r="O7" i="14"/>
  <c r="P6" i="14"/>
  <c r="O6" i="14"/>
  <c r="Q6" i="14" s="1"/>
  <c r="P5" i="14"/>
  <c r="O5" i="14"/>
  <c r="Q5" i="14" s="1"/>
  <c r="P4" i="14"/>
  <c r="O4" i="14"/>
  <c r="P3" i="14"/>
  <c r="O3" i="14"/>
  <c r="Q3" i="14" s="1"/>
  <c r="E1" i="14"/>
  <c r="O8" i="13"/>
  <c r="P7" i="13"/>
  <c r="O7" i="13"/>
  <c r="P6" i="13"/>
  <c r="O6" i="13"/>
  <c r="P5" i="13"/>
  <c r="O5" i="13"/>
  <c r="P4" i="13"/>
  <c r="Q4" i="13" s="1"/>
  <c r="O4" i="13"/>
  <c r="P3" i="13"/>
  <c r="O3" i="13"/>
  <c r="E1" i="13"/>
  <c r="E1" i="12"/>
  <c r="E1" i="11"/>
  <c r="E1" i="10"/>
  <c r="O3" i="12"/>
  <c r="P3" i="12"/>
  <c r="O4" i="12"/>
  <c r="P4" i="12"/>
  <c r="O5" i="12"/>
  <c r="P5" i="12"/>
  <c r="Q5" i="12" s="1"/>
  <c r="O6" i="12"/>
  <c r="P6" i="12"/>
  <c r="O7" i="12"/>
  <c r="P7" i="12"/>
  <c r="O8" i="12"/>
  <c r="O3" i="11"/>
  <c r="Q3" i="11" s="1"/>
  <c r="P3" i="11"/>
  <c r="P14" i="11" s="1"/>
  <c r="P15" i="11" s="1"/>
  <c r="O4" i="11"/>
  <c r="P4" i="11"/>
  <c r="O5" i="11"/>
  <c r="P5" i="11"/>
  <c r="O6" i="11"/>
  <c r="P6" i="11"/>
  <c r="Q6" i="11" s="1"/>
  <c r="O7" i="11"/>
  <c r="P7" i="11"/>
  <c r="Q7" i="11"/>
  <c r="O8" i="11"/>
  <c r="P3" i="10"/>
  <c r="O3" i="10"/>
  <c r="O14" i="10" s="1"/>
  <c r="O4" i="10"/>
  <c r="P4" i="10"/>
  <c r="O5" i="10"/>
  <c r="P5" i="10"/>
  <c r="O6" i="10"/>
  <c r="P6" i="10"/>
  <c r="O7" i="10"/>
  <c r="P7" i="10"/>
  <c r="O8" i="10"/>
  <c r="L12" i="9"/>
  <c r="N11" i="9"/>
  <c r="N12" i="9" s="1"/>
  <c r="M11" i="9"/>
  <c r="M12" i="9" s="1"/>
  <c r="L11" i="9"/>
  <c r="O9" i="9"/>
  <c r="Q9" i="9" s="1"/>
  <c r="P8" i="9"/>
  <c r="O8" i="9"/>
  <c r="P7" i="9"/>
  <c r="O7" i="9"/>
  <c r="P6" i="9"/>
  <c r="Q6" i="9" s="1"/>
  <c r="O6" i="9"/>
  <c r="P5" i="9"/>
  <c r="O5" i="9"/>
  <c r="P4" i="9"/>
  <c r="O4" i="9"/>
  <c r="P3" i="9"/>
  <c r="O3" i="9"/>
  <c r="E1" i="9"/>
  <c r="M18" i="56" l="1"/>
  <c r="M17" i="56"/>
  <c r="M15" i="56"/>
  <c r="M19" i="54"/>
  <c r="M17" i="54"/>
  <c r="M18" i="54"/>
  <c r="M16" i="54"/>
  <c r="M15" i="54"/>
  <c r="M20" i="54"/>
  <c r="M18" i="53"/>
  <c r="M20" i="53"/>
  <c r="M16" i="53"/>
  <c r="M15" i="53"/>
  <c r="M20" i="52"/>
  <c r="M18" i="52"/>
  <c r="M16" i="52"/>
  <c r="M21" i="52" s="1"/>
  <c r="M15" i="52"/>
  <c r="M16" i="49"/>
  <c r="M15" i="49"/>
  <c r="M20" i="49"/>
  <c r="M19" i="49"/>
  <c r="M18" i="49"/>
  <c r="M17" i="49"/>
  <c r="M21" i="48"/>
  <c r="M19" i="46"/>
  <c r="M21" i="46"/>
  <c r="M18" i="47"/>
  <c r="M17" i="47"/>
  <c r="M20" i="47"/>
  <c r="M16" i="47"/>
  <c r="M19" i="47"/>
  <c r="M15" i="47"/>
  <c r="M20" i="45"/>
  <c r="M19" i="45"/>
  <c r="M21" i="45" s="1"/>
  <c r="M19" i="44"/>
  <c r="M16" i="44"/>
  <c r="M20" i="44"/>
  <c r="M17" i="43"/>
  <c r="M18" i="43"/>
  <c r="M15" i="44"/>
  <c r="M17" i="44"/>
  <c r="M16" i="43"/>
  <c r="M15" i="43"/>
  <c r="M19" i="43"/>
  <c r="M20" i="42"/>
  <c r="M19" i="42"/>
  <c r="M18" i="42"/>
  <c r="M17" i="42"/>
  <c r="M16" i="42"/>
  <c r="M15" i="42"/>
  <c r="R13" i="41"/>
  <c r="M20" i="41"/>
  <c r="M19" i="41"/>
  <c r="M18" i="41"/>
  <c r="M17" i="41"/>
  <c r="M16" i="41"/>
  <c r="M15" i="41"/>
  <c r="R3" i="38"/>
  <c r="R7" i="38"/>
  <c r="R3" i="37"/>
  <c r="Q13" i="38"/>
  <c r="Q14" i="38" s="1"/>
  <c r="R5" i="37"/>
  <c r="R4" i="37"/>
  <c r="R6" i="37"/>
  <c r="R8" i="38"/>
  <c r="R4" i="38"/>
  <c r="R9" i="38"/>
  <c r="R5" i="38"/>
  <c r="R6" i="38"/>
  <c r="R9" i="37"/>
  <c r="Q13" i="37"/>
  <c r="Q14" i="37" s="1"/>
  <c r="R2" i="37"/>
  <c r="R7" i="37"/>
  <c r="R4" i="36"/>
  <c r="R3" i="36"/>
  <c r="R6" i="36"/>
  <c r="R9" i="36"/>
  <c r="R5" i="36"/>
  <c r="Q13" i="36"/>
  <c r="Q14" i="36" s="1"/>
  <c r="R8" i="36"/>
  <c r="R10" i="38"/>
  <c r="P13" i="38"/>
  <c r="P14" i="38" s="1"/>
  <c r="R10" i="37"/>
  <c r="R7" i="36"/>
  <c r="R2" i="38"/>
  <c r="P13" i="37"/>
  <c r="P14" i="37" s="1"/>
  <c r="P13" i="36"/>
  <c r="P14" i="36" s="1"/>
  <c r="R8" i="35"/>
  <c r="R3" i="35"/>
  <c r="R6" i="35"/>
  <c r="Q13" i="35"/>
  <c r="Q14" i="35" s="1"/>
  <c r="R4" i="35"/>
  <c r="R9" i="35"/>
  <c r="R10" i="35"/>
  <c r="R5" i="35"/>
  <c r="R2" i="35"/>
  <c r="R7" i="35"/>
  <c r="P13" i="35"/>
  <c r="P14" i="35" s="1"/>
  <c r="R7" i="34"/>
  <c r="R4" i="34"/>
  <c r="R5" i="34"/>
  <c r="R6" i="34"/>
  <c r="R8" i="34"/>
  <c r="P13" i="34"/>
  <c r="P14" i="34" s="1"/>
  <c r="R3" i="34"/>
  <c r="R9" i="34"/>
  <c r="R10" i="34"/>
  <c r="Q13" i="34"/>
  <c r="Q14" i="34" s="1"/>
  <c r="R2" i="34"/>
  <c r="R4" i="32"/>
  <c r="R9" i="32"/>
  <c r="R6" i="32"/>
  <c r="R11" i="32"/>
  <c r="R5" i="32"/>
  <c r="R10" i="32"/>
  <c r="R7" i="32"/>
  <c r="Q13" i="32"/>
  <c r="Q14" i="32" s="1"/>
  <c r="R3" i="32"/>
  <c r="R8" i="32"/>
  <c r="P13" i="32"/>
  <c r="P14" i="32" s="1"/>
  <c r="M15" i="32" s="1"/>
  <c r="R2" i="32"/>
  <c r="R6" i="30"/>
  <c r="R11" i="30"/>
  <c r="R5" i="30"/>
  <c r="R10" i="30"/>
  <c r="R7" i="30"/>
  <c r="R3" i="30"/>
  <c r="R8" i="30"/>
  <c r="R9" i="30"/>
  <c r="R4" i="30"/>
  <c r="Q13" i="30"/>
  <c r="Q14" i="30" s="1"/>
  <c r="P13" i="30"/>
  <c r="P14" i="30" s="1"/>
  <c r="M19" i="30" s="1"/>
  <c r="R2" i="30"/>
  <c r="P13" i="31"/>
  <c r="P14" i="31" s="1"/>
  <c r="M19" i="31" s="1"/>
  <c r="R5" i="31"/>
  <c r="R6" i="31"/>
  <c r="R7" i="31"/>
  <c r="R4" i="31"/>
  <c r="R9" i="31"/>
  <c r="R10" i="31"/>
  <c r="R11" i="31"/>
  <c r="Q13" i="31"/>
  <c r="Q14" i="31" s="1"/>
  <c r="R3" i="31"/>
  <c r="R8" i="31"/>
  <c r="M18" i="31"/>
  <c r="M15" i="31"/>
  <c r="R2" i="31"/>
  <c r="R2" i="28"/>
  <c r="R9" i="28"/>
  <c r="R11" i="28"/>
  <c r="Q13" i="28"/>
  <c r="Q14" i="28" s="1"/>
  <c r="R6" i="28"/>
  <c r="R3" i="28"/>
  <c r="R13" i="28" s="1"/>
  <c r="P13" i="28"/>
  <c r="P14" i="28" s="1"/>
  <c r="R3" i="27"/>
  <c r="R5" i="27"/>
  <c r="R7" i="27"/>
  <c r="R9" i="27"/>
  <c r="R11" i="27"/>
  <c r="R8" i="27"/>
  <c r="R10" i="27"/>
  <c r="R6" i="26"/>
  <c r="R9" i="26"/>
  <c r="P14" i="26"/>
  <c r="P15" i="26" s="1"/>
  <c r="M20" i="26" s="1"/>
  <c r="R5" i="26"/>
  <c r="R6" i="27"/>
  <c r="P13" i="27"/>
  <c r="P14" i="27" s="1"/>
  <c r="M15" i="27" s="1"/>
  <c r="Q13" i="27"/>
  <c r="Q14" i="27" s="1"/>
  <c r="R4" i="27"/>
  <c r="R2" i="27"/>
  <c r="R2" i="26"/>
  <c r="R3" i="26"/>
  <c r="R7" i="26"/>
  <c r="R11" i="26"/>
  <c r="R4" i="25"/>
  <c r="R6" i="25"/>
  <c r="R8" i="25"/>
  <c r="R10" i="25"/>
  <c r="R3" i="25"/>
  <c r="R7" i="25"/>
  <c r="R9" i="25"/>
  <c r="Q14" i="25"/>
  <c r="Q15" i="25" s="1"/>
  <c r="P15" i="25"/>
  <c r="M16" i="25" s="1"/>
  <c r="R5" i="25"/>
  <c r="R14" i="25" s="1"/>
  <c r="R11" i="25"/>
  <c r="R2" i="25"/>
  <c r="R11" i="24"/>
  <c r="R3" i="24"/>
  <c r="P14" i="24"/>
  <c r="P15" i="24" s="1"/>
  <c r="M16" i="24" s="1"/>
  <c r="R2" i="24"/>
  <c r="R5" i="23"/>
  <c r="R7" i="23"/>
  <c r="R11" i="23"/>
  <c r="R2" i="23"/>
  <c r="R9" i="23"/>
  <c r="Q14" i="23"/>
  <c r="Q15" i="23" s="1"/>
  <c r="R8" i="23"/>
  <c r="R10" i="23"/>
  <c r="P14" i="23"/>
  <c r="P15" i="23" s="1"/>
  <c r="R11" i="22"/>
  <c r="Q14" i="22"/>
  <c r="Q15" i="22" s="1"/>
  <c r="R2" i="22"/>
  <c r="R4" i="22"/>
  <c r="R6" i="22"/>
  <c r="R8" i="22"/>
  <c r="R10" i="22"/>
  <c r="R5" i="22"/>
  <c r="R9" i="22"/>
  <c r="R7" i="22"/>
  <c r="R3" i="22"/>
  <c r="P14" i="22"/>
  <c r="P15" i="22" s="1"/>
  <c r="Q14" i="21"/>
  <c r="Q15" i="21" s="1"/>
  <c r="R5" i="21"/>
  <c r="R9" i="21"/>
  <c r="R11" i="21"/>
  <c r="R4" i="21"/>
  <c r="R6" i="21"/>
  <c r="R8" i="21"/>
  <c r="R11" i="20"/>
  <c r="R9" i="20"/>
  <c r="R4" i="20"/>
  <c r="R8" i="20"/>
  <c r="R12" i="20"/>
  <c r="R5" i="20"/>
  <c r="R3" i="19"/>
  <c r="R5" i="19"/>
  <c r="R7" i="19"/>
  <c r="R11" i="19"/>
  <c r="Q15" i="19"/>
  <c r="Q16" i="19" s="1"/>
  <c r="R9" i="19"/>
  <c r="R4" i="19"/>
  <c r="R6" i="19"/>
  <c r="R10" i="19"/>
  <c r="Q15" i="18"/>
  <c r="Q16" i="18" s="1"/>
  <c r="R5" i="18"/>
  <c r="R9" i="18"/>
  <c r="R6" i="18"/>
  <c r="R10" i="18"/>
  <c r="P15" i="20"/>
  <c r="P16" i="20" s="1"/>
  <c r="M18" i="20" s="1"/>
  <c r="R8" i="18"/>
  <c r="R3" i="21"/>
  <c r="R7" i="21"/>
  <c r="P14" i="21"/>
  <c r="P15" i="21" s="1"/>
  <c r="R8" i="19"/>
  <c r="P15" i="19"/>
  <c r="P16" i="19" s="1"/>
  <c r="M21" i="19" s="1"/>
  <c r="R12" i="19"/>
  <c r="R2" i="21"/>
  <c r="Q15" i="20"/>
  <c r="Q16" i="20" s="1"/>
  <c r="R2" i="19"/>
  <c r="R12" i="18"/>
  <c r="R11" i="18"/>
  <c r="P15" i="18"/>
  <c r="P16" i="18" s="1"/>
  <c r="R4" i="18"/>
  <c r="R3" i="18"/>
  <c r="R2" i="18"/>
  <c r="Q3" i="13"/>
  <c r="P14" i="13"/>
  <c r="P15" i="13" s="1"/>
  <c r="Q9" i="13"/>
  <c r="Q8" i="11"/>
  <c r="O14" i="11"/>
  <c r="O15" i="11" s="1"/>
  <c r="O16" i="11" s="1"/>
  <c r="Q10" i="11"/>
  <c r="O14" i="12"/>
  <c r="O15" i="12" s="1"/>
  <c r="O16" i="12" s="1"/>
  <c r="P14" i="12"/>
  <c r="P15" i="12" s="1"/>
  <c r="Q10" i="12"/>
  <c r="O14" i="13"/>
  <c r="O15" i="13" s="1"/>
  <c r="O16" i="13" s="1"/>
  <c r="Q6" i="10"/>
  <c r="P14" i="10"/>
  <c r="P15" i="10" s="1"/>
  <c r="Q4" i="10"/>
  <c r="Q10" i="13"/>
  <c r="Q10" i="14"/>
  <c r="Q9" i="11"/>
  <c r="Q3" i="12"/>
  <c r="Q7" i="13"/>
  <c r="Q5" i="13"/>
  <c r="Q8" i="13"/>
  <c r="Q9" i="14"/>
  <c r="Q9" i="12"/>
  <c r="Q10" i="10"/>
  <c r="O15" i="10"/>
  <c r="O16" i="10" s="1"/>
  <c r="Q4" i="14"/>
  <c r="Q5" i="10"/>
  <c r="Q7" i="10"/>
  <c r="Q8" i="12"/>
  <c r="Q6" i="12"/>
  <c r="Q7" i="14"/>
  <c r="Q8" i="14"/>
  <c r="Q6" i="13"/>
  <c r="Q8" i="10"/>
  <c r="Q4" i="12"/>
  <c r="Q7" i="12"/>
  <c r="Q5" i="11"/>
  <c r="Q4" i="11"/>
  <c r="Q14" i="11" s="1"/>
  <c r="Q3" i="10"/>
  <c r="Q5" i="9"/>
  <c r="Q8" i="9"/>
  <c r="Q3" i="9"/>
  <c r="P11" i="9"/>
  <c r="P12" i="9" s="1"/>
  <c r="Q7" i="9"/>
  <c r="O11" i="9"/>
  <c r="O12" i="9" s="1"/>
  <c r="Q4" i="9"/>
  <c r="I5" i="6"/>
  <c r="I7" i="6"/>
  <c r="I9" i="6"/>
  <c r="I11" i="6"/>
  <c r="I13" i="6"/>
  <c r="I15" i="6"/>
  <c r="I17" i="6"/>
  <c r="I19" i="6"/>
  <c r="I21" i="6"/>
  <c r="I23" i="6"/>
  <c r="I25" i="6"/>
  <c r="I26" i="6"/>
  <c r="I27" i="6"/>
  <c r="I29" i="6"/>
  <c r="I31" i="6"/>
  <c r="I3" i="6"/>
  <c r="M21" i="56" l="1"/>
  <c r="M21" i="53"/>
  <c r="M21" i="54"/>
  <c r="M21" i="49"/>
  <c r="M21" i="47"/>
  <c r="M21" i="43"/>
  <c r="M21" i="44"/>
  <c r="M21" i="42"/>
  <c r="M21" i="41"/>
  <c r="M19" i="38"/>
  <c r="M15" i="38"/>
  <c r="M17" i="38"/>
  <c r="M16" i="38"/>
  <c r="M17" i="37"/>
  <c r="M16" i="37"/>
  <c r="M17" i="36"/>
  <c r="M16" i="36"/>
  <c r="M20" i="36"/>
  <c r="M19" i="36"/>
  <c r="M18" i="36"/>
  <c r="M19" i="35"/>
  <c r="M20" i="35"/>
  <c r="R13" i="37"/>
  <c r="M22" i="35"/>
  <c r="M21" i="35"/>
  <c r="M23" i="35"/>
  <c r="M20" i="38"/>
  <c r="M18" i="38"/>
  <c r="M21" i="38"/>
  <c r="M20" i="37"/>
  <c r="M19" i="37"/>
  <c r="M18" i="37"/>
  <c r="R13" i="38"/>
  <c r="R13" i="36"/>
  <c r="M15" i="37"/>
  <c r="M15" i="36"/>
  <c r="R13" i="35"/>
  <c r="M18" i="35"/>
  <c r="M19" i="34"/>
  <c r="M18" i="34"/>
  <c r="M20" i="34"/>
  <c r="M15" i="34"/>
  <c r="M16" i="34"/>
  <c r="M17" i="34"/>
  <c r="R13" i="34"/>
  <c r="M19" i="32"/>
  <c r="M18" i="32"/>
  <c r="M20" i="32"/>
  <c r="M16" i="32"/>
  <c r="M17" i="32"/>
  <c r="R13" i="32"/>
  <c r="R13" i="30"/>
  <c r="M15" i="30"/>
  <c r="M16" i="30"/>
  <c r="M17" i="30"/>
  <c r="M18" i="30"/>
  <c r="M16" i="31"/>
  <c r="M17" i="31"/>
  <c r="M20" i="31"/>
  <c r="R13" i="31"/>
  <c r="M16" i="28"/>
  <c r="M19" i="28"/>
  <c r="M15" i="28"/>
  <c r="M18" i="28"/>
  <c r="M17" i="28"/>
  <c r="M19" i="27"/>
  <c r="M17" i="26"/>
  <c r="M19" i="26"/>
  <c r="M18" i="26"/>
  <c r="M16" i="26"/>
  <c r="R14" i="26"/>
  <c r="M16" i="27"/>
  <c r="M17" i="27"/>
  <c r="M18" i="27"/>
  <c r="R13" i="27"/>
  <c r="M17" i="25"/>
  <c r="M18" i="25"/>
  <c r="M20" i="25"/>
  <c r="M19" i="25"/>
  <c r="R14" i="24"/>
  <c r="M20" i="24"/>
  <c r="M18" i="24"/>
  <c r="M17" i="24"/>
  <c r="M19" i="24"/>
  <c r="R14" i="23"/>
  <c r="M17" i="23"/>
  <c r="M20" i="23"/>
  <c r="M16" i="23"/>
  <c r="M19" i="23"/>
  <c r="M18" i="23"/>
  <c r="R14" i="22"/>
  <c r="M17" i="22"/>
  <c r="M20" i="22"/>
  <c r="M16" i="22"/>
  <c r="M19" i="22"/>
  <c r="M18" i="22"/>
  <c r="R14" i="21"/>
  <c r="R15" i="20"/>
  <c r="M17" i="20"/>
  <c r="M21" i="20"/>
  <c r="M20" i="20"/>
  <c r="M19" i="20"/>
  <c r="M22" i="20" s="1"/>
  <c r="M19" i="19"/>
  <c r="M20" i="19"/>
  <c r="R15" i="19"/>
  <c r="M17" i="19"/>
  <c r="M20" i="21"/>
  <c r="M16" i="21"/>
  <c r="M19" i="21"/>
  <c r="M18" i="21"/>
  <c r="M17" i="21"/>
  <c r="M18" i="19"/>
  <c r="R15" i="18"/>
  <c r="M19" i="18"/>
  <c r="M18" i="18"/>
  <c r="M21" i="18"/>
  <c r="M17" i="18"/>
  <c r="M20" i="18"/>
  <c r="Q14" i="12"/>
  <c r="Q14" i="13"/>
  <c r="Q14" i="10"/>
  <c r="Q11" i="9"/>
  <c r="E1" i="7"/>
  <c r="L11" i="7"/>
  <c r="M11" i="7"/>
  <c r="M12" i="7" s="1"/>
  <c r="N11" i="7"/>
  <c r="N12" i="7" s="1"/>
  <c r="L12" i="7"/>
  <c r="O3" i="7"/>
  <c r="P3" i="7"/>
  <c r="O4" i="7"/>
  <c r="P4" i="7"/>
  <c r="Q4" i="7" s="1"/>
  <c r="O5" i="7"/>
  <c r="P5" i="7"/>
  <c r="Q5" i="7" s="1"/>
  <c r="O6" i="7"/>
  <c r="P6" i="7"/>
  <c r="O7" i="7"/>
  <c r="P7" i="7"/>
  <c r="Q7" i="7" s="1"/>
  <c r="O8" i="7"/>
  <c r="P8" i="7"/>
  <c r="O9" i="7"/>
  <c r="Q9" i="7"/>
  <c r="M30" i="2"/>
  <c r="L30" i="2"/>
  <c r="M21" i="36" l="1"/>
  <c r="M24" i="35"/>
  <c r="M21" i="37"/>
  <c r="M21" i="34"/>
  <c r="M21" i="32"/>
  <c r="M20" i="30"/>
  <c r="M20" i="28"/>
  <c r="M20" i="27"/>
  <c r="M21" i="26"/>
  <c r="M21" i="25"/>
  <c r="M21" i="24"/>
  <c r="M21" i="23"/>
  <c r="M21" i="22"/>
  <c r="M22" i="19"/>
  <c r="M21" i="21"/>
  <c r="Q6" i="7"/>
  <c r="Q8" i="7"/>
  <c r="Q3" i="7"/>
  <c r="P11" i="7"/>
  <c r="P12" i="7" s="1"/>
  <c r="O11" i="7"/>
  <c r="O12" i="7" s="1"/>
  <c r="M12" i="6"/>
  <c r="O11" i="6"/>
  <c r="O12" i="6" s="1"/>
  <c r="N11" i="6"/>
  <c r="N12" i="6" s="1"/>
  <c r="M11" i="6"/>
  <c r="P9" i="6"/>
  <c r="Q8" i="6"/>
  <c r="P8" i="6"/>
  <c r="Q7" i="6"/>
  <c r="P7" i="6"/>
  <c r="Q6" i="6"/>
  <c r="P6" i="6"/>
  <c r="Q5" i="6"/>
  <c r="P5" i="6"/>
  <c r="Q4" i="6"/>
  <c r="P4" i="6"/>
  <c r="Q3" i="6"/>
  <c r="P3" i="6"/>
  <c r="Q11" i="7" l="1"/>
  <c r="R5" i="6"/>
  <c r="R3" i="6"/>
  <c r="R4" i="6"/>
  <c r="R6" i="6"/>
  <c r="R9" i="6"/>
  <c r="Q11" i="6"/>
  <c r="Q12" i="6" s="1"/>
  <c r="R7" i="6"/>
  <c r="R8" i="6"/>
  <c r="P11" i="6"/>
  <c r="P12" i="6" s="1"/>
  <c r="O3" i="2"/>
  <c r="O4" i="2"/>
  <c r="O5" i="2"/>
  <c r="O6" i="2"/>
  <c r="O7" i="2"/>
  <c r="O8" i="2"/>
  <c r="O9" i="2"/>
  <c r="R11" i="6" l="1"/>
  <c r="P6" i="2"/>
  <c r="N11" i="2"/>
  <c r="N12" i="2" s="1"/>
  <c r="M13" i="1" l="1"/>
  <c r="M3" i="1"/>
  <c r="L12" i="1"/>
  <c r="L12" i="2"/>
  <c r="M11" i="2" l="1"/>
  <c r="M12" i="2" s="1"/>
  <c r="L11" i="2"/>
  <c r="M8" i="1" l="1"/>
  <c r="M9" i="1"/>
  <c r="M10" i="1"/>
  <c r="M11" i="1"/>
  <c r="M7" i="1"/>
  <c r="M6" i="1"/>
  <c r="M4" i="1"/>
  <c r="M5" i="1"/>
  <c r="P9" i="2" l="1"/>
  <c r="P8" i="2"/>
  <c r="P7" i="2"/>
  <c r="P5" i="2"/>
  <c r="P4" i="2"/>
  <c r="P3" i="2"/>
  <c r="O11" i="2" l="1"/>
  <c r="O12" i="2" s="1"/>
  <c r="P11" i="2"/>
  <c r="P12" i="2" s="1"/>
  <c r="Q9" i="2"/>
  <c r="Q8" i="2"/>
  <c r="Q4" i="2"/>
  <c r="Q6" i="2"/>
  <c r="Q7" i="2"/>
  <c r="Q3" i="2"/>
  <c r="Q5" i="2"/>
  <c r="K12" i="1"/>
  <c r="Q11" i="2" l="1"/>
  <c r="N4" i="1"/>
  <c r="N5" i="1"/>
  <c r="N6" i="1"/>
  <c r="N7" i="1"/>
  <c r="N8" i="1"/>
  <c r="N9" i="1"/>
  <c r="N10" i="1"/>
  <c r="N11" i="1"/>
  <c r="N3" i="1"/>
  <c r="M12" i="1" l="1"/>
  <c r="N12" i="1"/>
  <c r="O10" i="1"/>
  <c r="O9" i="1"/>
  <c r="O8" i="1"/>
  <c r="O5" i="1"/>
  <c r="O4" i="1"/>
  <c r="O6" i="1"/>
  <c r="O3" i="1"/>
  <c r="O11" i="1"/>
  <c r="O7" i="1"/>
  <c r="O1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tc={5EDF7181-DE02-5F4C-B66C-263524E6E9AC}</author>
  </authors>
  <commentList>
    <comment ref="M13" authorId="0" shapeId="0" xr:uid="{5EDF7181-DE02-5F4C-B66C-263524E6E9AC}">
      <text>
        <t>[Threaded comment]
Your version of Excel allows you to read this threaded comment; however, any edits to it will get removed if the file is opened in a newer version of Excel. Learn more: https://go.microsoft.com/fwlink/?linkid=870924
Comment:
    3rd May holiday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tc={A2717D16-FE05-492C-9B46-F7C2263E25DA}</author>
  </authors>
  <commentList>
    <comment ref="C5" authorId="0" shapeId="0" xr:uid="{A2717D16-FE05-492C-9B46-F7C2263E25DA}">
      <text>
        <t>[Threaded comment]
Your version of Excel allows you to read this threaded comment; however, any edits to it will get removed if the file is opened in a newer version of Excel. Learn more: https://go.microsoft.com/fwlink/?linkid=870924
Comment:
    One of these two requirment will be developed</t>
      </text>
    </comment>
  </commentList>
</comments>
</file>

<file path=xl/sharedStrings.xml><?xml version="1.0" encoding="utf-8"?>
<sst xmlns="http://schemas.openxmlformats.org/spreadsheetml/2006/main" count="3906" uniqueCount="1251">
  <si>
    <t>Epic</t>
  </si>
  <si>
    <t>Story</t>
  </si>
  <si>
    <t>JiRA ID</t>
  </si>
  <si>
    <t>Subtask</t>
  </si>
  <si>
    <t>Effort (hrs.)</t>
  </si>
  <si>
    <t>Assignee</t>
  </si>
  <si>
    <t>Remarks</t>
  </si>
  <si>
    <t>New Remarks</t>
  </si>
  <si>
    <t>Call Recording Migration</t>
  </si>
  <si>
    <t>Name</t>
  </si>
  <si>
    <t>Number of working days</t>
  </si>
  <si>
    <t>Leaves</t>
  </si>
  <si>
    <t>Total Effort (7h/d)</t>
  </si>
  <si>
    <t>Planned Effort</t>
  </si>
  <si>
    <t>Available Effort</t>
  </si>
  <si>
    <t>N22 Migration</t>
  </si>
  <si>
    <t>UGV-3479</t>
  </si>
  <si>
    <t>PreConfiguration Checklist</t>
  </si>
  <si>
    <t>Gopal</t>
  </si>
  <si>
    <t>Asim</t>
  </si>
  <si>
    <t>UGV-3480</t>
  </si>
  <si>
    <t>Automation Setup PBX and ECC</t>
  </si>
  <si>
    <t>Hardik</t>
  </si>
  <si>
    <t>Deevena</t>
  </si>
  <si>
    <t>UGV-3481</t>
  </si>
  <si>
    <t>Customer Account Identification</t>
  </si>
  <si>
    <t>UGV-3482</t>
  </si>
  <si>
    <t>Customer Account Data Collection-1</t>
  </si>
  <si>
    <t>Himanshu</t>
  </si>
  <si>
    <t>UGV-3483</t>
  </si>
  <si>
    <t>Customer Account Data Collection-2</t>
  </si>
  <si>
    <t>UGV-3484</t>
  </si>
  <si>
    <t>Automation Setup BOSS</t>
  </si>
  <si>
    <t>Mohit</t>
  </si>
  <si>
    <t>UGV-3485</t>
  </si>
  <si>
    <t>Price Plan Validation  and Trial Orders</t>
  </si>
  <si>
    <t>Neha</t>
  </si>
  <si>
    <t>UGV-3486</t>
  </si>
  <si>
    <t>PBX Manual Validation</t>
  </si>
  <si>
    <t>Sandeep</t>
  </si>
  <si>
    <t>UGV-3487</t>
  </si>
  <si>
    <t>Pre Migration ITSM -1</t>
  </si>
  <si>
    <t>Soumya</t>
  </si>
  <si>
    <t>UGV-3488</t>
  </si>
  <si>
    <t>Pre Migration ITSM -2</t>
  </si>
  <si>
    <t>Total</t>
  </si>
  <si>
    <t>UGV-3489</t>
  </si>
  <si>
    <t>Pre Migration Automation Tasks</t>
  </si>
  <si>
    <t>UGV-3490</t>
  </si>
  <si>
    <t>Cutover ITSM BOSS-1</t>
  </si>
  <si>
    <t>UGV-3491</t>
  </si>
  <si>
    <t>Cutover ITSM BOSS-2</t>
  </si>
  <si>
    <t>UGV-3492</t>
  </si>
  <si>
    <t>Cutover ITSM PBX-1</t>
  </si>
  <si>
    <t>UGV-3493</t>
  </si>
  <si>
    <t>Cutover ITSM PBX-2</t>
  </si>
  <si>
    <t>UGV-3494</t>
  </si>
  <si>
    <t>Billing ITSM Validation</t>
  </si>
  <si>
    <t>UGV-3495</t>
  </si>
  <si>
    <t xml:space="preserve">Automation Execution </t>
  </si>
  <si>
    <t>UGV-3496</t>
  </si>
  <si>
    <t>Download Call Recording data and export to csv.</t>
  </si>
  <si>
    <t>UGV-3497</t>
  </si>
  <si>
    <t>CR monitoring Setup</t>
  </si>
  <si>
    <t>ASC Monitoring Support</t>
  </si>
  <si>
    <t>UGV-3621</t>
  </si>
  <si>
    <t>UGV-3643</t>
  </si>
  <si>
    <t>ASC Monitoring Support-1</t>
  </si>
  <si>
    <t>UGV-3644</t>
  </si>
  <si>
    <t>ASC Monitoring Support-2</t>
  </si>
  <si>
    <t>ITSM Validation</t>
  </si>
  <si>
    <t>ITSM</t>
  </si>
  <si>
    <t>UGV-3625</t>
  </si>
  <si>
    <t>ITSM-75452 ASC Config changes</t>
  </si>
  <si>
    <t>UGV-3626</t>
  </si>
  <si>
    <t>ITSM-75460 IDA - Cosmo Patch for 31.65.1906.0 R2011: LDVS.12</t>
  </si>
  <si>
    <t>UGV-3627</t>
  </si>
  <si>
    <t>ITSM-75461 N19 - Cosmo Patch for 31.65.1906.0 R2011: LDVS.12</t>
  </si>
  <si>
    <t>UGV-3628</t>
  </si>
  <si>
    <t>ITSM-74556 N11 - Cosmo Patch for 31.65.1906.0 R2011: LDVS.12</t>
  </si>
  <si>
    <t>UGV-3629</t>
  </si>
  <si>
    <t>ITSM-74635 N14 ECC Upgrade</t>
  </si>
  <si>
    <t>UGV-3630</t>
  </si>
  <si>
    <t>ITSM-75285 : SID -- Migrate ECC HB from MySQL5.6 to MySQL5.7 CE</t>
  </si>
  <si>
    <t>UGV-3631</t>
  </si>
  <si>
    <t>ITSM-74628 N18 ECC Upgrade</t>
  </si>
  <si>
    <t>UGV-3632</t>
  </si>
  <si>
    <t>ITSM-74631 N21 ECC Upgrade</t>
  </si>
  <si>
    <t>UGV-3633</t>
  </si>
  <si>
    <t>ITSM-74633 N23 ECC Upgrade</t>
  </si>
  <si>
    <t>UGV-3634</t>
  </si>
  <si>
    <t>ITSM-74630  N20 ECC Upgrade</t>
  </si>
  <si>
    <t>UGV-3635</t>
  </si>
  <si>
    <t>ITSM-74632  N22 ECC Upgrade</t>
  </si>
  <si>
    <t>UGV-3636</t>
  </si>
  <si>
    <t>ITSM-74552 WES - Cosmo Patch for 31.65.1906.0 R2011</t>
  </si>
  <si>
    <t>UGV-3637</t>
  </si>
  <si>
    <t>ITSM-74567 SID - Cosmo Patch for 31.65.1906.0 R2011</t>
  </si>
  <si>
    <t>UGV-3638</t>
  </si>
  <si>
    <t>ITSM-75422 : N17 ECC Upgrade</t>
  </si>
  <si>
    <t>UGV-3639</t>
  </si>
  <si>
    <t>ITSM-74634 N26 ECC upgrade</t>
  </si>
  <si>
    <t>UGV-3640</t>
  </si>
  <si>
    <t>ITSM-74636 AXL ECC upgrade</t>
  </si>
  <si>
    <t>UGV-3641</t>
  </si>
  <si>
    <t>ITSM-74559 N16 - Cosmo Patch for 31.65.1906.0 R2011</t>
  </si>
  <si>
    <t>UGV-3642</t>
  </si>
  <si>
    <t>ITSM-74555 N10 - Cosmo Patch for 31.65.1906.0 R2011</t>
  </si>
  <si>
    <t>KT-Session Soumya</t>
  </si>
  <si>
    <t>UGV-3574</t>
  </si>
  <si>
    <t>Connect Overview</t>
  </si>
  <si>
    <t>UGV-3575</t>
  </si>
  <si>
    <t>Shared Component Overview</t>
  </si>
  <si>
    <t>KT Sessions Mohit</t>
  </si>
  <si>
    <t>UGV-3646</t>
  </si>
  <si>
    <t>UGV-3665</t>
  </si>
  <si>
    <t>ITSM-74975 - Upgrade SBC to build that supports STIR/SHAKEN.(Dallas)</t>
  </si>
  <si>
    <t>     5/4/2021 2:00 AM ET</t>
  </si>
  <si>
    <t>UGV-3666</t>
  </si>
  <si>
    <t>UGV-3667</t>
  </si>
  <si>
    <t>ITSM-74976 - Upgrade SBC to build that supports STIR/SHAKEN.(Dallas)</t>
  </si>
  <si>
    <t>     5/5/2021 2:00 AM ET</t>
  </si>
  <si>
    <t>UGV-3668</t>
  </si>
  <si>
    <t>UGV-3669</t>
  </si>
  <si>
    <t>ITSM-75429 - Upgrade SBC to build that supports STIR/SHAKEN.(UK)</t>
  </si>
  <si>
    <t xml:space="preserve">     5/10/2021 9:00 PM ET</t>
  </si>
  <si>
    <t>UGV-3670</t>
  </si>
  <si>
    <t>UGV-3671</t>
  </si>
  <si>
    <t>ITSM-75430 - Upgrade SBC to build that supports STIR/SHAKEN.(UK)</t>
  </si>
  <si>
    <t xml:space="preserve">     5/11/2021 9:00 PM ET</t>
  </si>
  <si>
    <t>UGV-3672</t>
  </si>
  <si>
    <t>UGV-3663</t>
  </si>
  <si>
    <t>ITSM-75465 - Update Incorrect Trunk IP's and Add Geo-Redundancy configuration in AXL</t>
  </si>
  <si>
    <t>5/12/21 2:00 AM ET</t>
  </si>
  <si>
    <t>UGV-3664</t>
  </si>
  <si>
    <t>ITSM-75466 - Update Incorrect Trunk IP's and Add Geo-Redundancy configuration in IDA</t>
  </si>
  <si>
    <t>5/13/21 2:00 AM ET</t>
  </si>
  <si>
    <t xml:space="preserve">Network ITSM </t>
  </si>
  <si>
    <t>Emergency Re-routing</t>
  </si>
  <si>
    <t xml:space="preserve">Emergency Re-routing Architecture </t>
  </si>
  <si>
    <t>Emergency Re-routing Test Plan</t>
  </si>
  <si>
    <t>BOSS automation</t>
  </si>
  <si>
    <t>UGV-1492</t>
  </si>
  <si>
    <t>Adding Profiles in BOSS via various methods
Primary partition&gt; Assign number in Numbers section</t>
  </si>
  <si>
    <t>UGV-1491</t>
  </si>
  <si>
    <t>Adding Profiles in BOSS via various methods
Primary partition &gt; Profiles tab &gt; Add</t>
  </si>
  <si>
    <t>UGV-3687</t>
  </si>
  <si>
    <t>Primary Partition validation: Edit Reset pin; Reassign; Unassigned;Import; Export</t>
  </si>
  <si>
    <t>UGV-3688</t>
  </si>
  <si>
    <t>Create a new tenant, create a new user</t>
  </si>
  <si>
    <t>UGV-2902</t>
  </si>
  <si>
    <t>enable all the features and test</t>
  </si>
  <si>
    <t>UGV-3250</t>
  </si>
  <si>
    <t>UGV-3689</t>
  </si>
  <si>
    <t>Emergency Registration validation (Location)</t>
  </si>
  <si>
    <t>UGV-3690</t>
  </si>
  <si>
    <t>Investigation of email notification TC</t>
  </si>
  <si>
    <t>Sandeep (Support)</t>
  </si>
  <si>
    <t>UGV-3691</t>
  </si>
  <si>
    <t>Create Elvis user with proper email - reset password and Pin from links received on notifications.</t>
  </si>
  <si>
    <t>Hardik (Support)</t>
  </si>
  <si>
    <t>UGV-3692</t>
  </si>
  <si>
    <t>Forgot Password - Elvis (Email -Code Based) - Relogin</t>
  </si>
  <si>
    <t>UGV-3693</t>
  </si>
  <si>
    <t>Forgot Password - Elvis (Email - Link Based) - Relogin</t>
  </si>
  <si>
    <t>UGV-3694</t>
  </si>
  <si>
    <t>Elvis user without profile login</t>
  </si>
  <si>
    <t>UGV-3695</t>
  </si>
  <si>
    <t>Staff User - (Impersonate as DM) - Do add user and login (Elvis)</t>
  </si>
  <si>
    <t>UGV-3211</t>
  </si>
  <si>
    <t>Staff User - (Impersonate as DM) - Do User Password Change and login</t>
  </si>
  <si>
    <t>UGV-3685</t>
  </si>
  <si>
    <t>Staff User - (Impersonate as DM) -Do TN Password Change and login</t>
  </si>
  <si>
    <t xml:space="preserve">New SBC GCP Isuse Debug and validation </t>
  </si>
  <si>
    <t>New RP for ABC in GCP - validation</t>
  </si>
  <si>
    <t>UGV-3956</t>
  </si>
  <si>
    <t>ITSM-75431 - Upgrade SBC to build that supports STIR/SHAKEN.(AUS-MEL)</t>
  </si>
  <si>
    <t>     5/19/2021 11:00 AM ET</t>
  </si>
  <si>
    <t>EL</t>
  </si>
  <si>
    <t>ITSM-75432 - Upgrade SBC to build that supports STIR/SHAKEN.(AUS-MEL)</t>
  </si>
  <si>
    <t>     5/20/2021 11:00 AM ET</t>
  </si>
  <si>
    <t>7.5h</t>
  </si>
  <si>
    <t>ITSM-75433 - Upgrade SBC to build that supports STIR/SHAKEN(AUS-SYD)</t>
  </si>
  <si>
    <t>     5/26/2021 11:00 AM ET</t>
  </si>
  <si>
    <t>ITSM-75434 - Upgrade SBC to build that supports STIR/SHAKEN.(AUS-SYD)</t>
  </si>
  <si>
    <t>     5/27/2021 11:00 AM ET</t>
  </si>
  <si>
    <t>UGV-3957</t>
  </si>
  <si>
    <t>Rollout of 8 additional prod SBCs, remove 4 old prod SBCs from F5 pool</t>
  </si>
  <si>
    <t xml:space="preserve">5/17/2021 2:00 AM – </t>
  </si>
  <si>
    <t>Rollout of 16 additional prod SBCs, remove 8 old prod SBCs from F5 pool</t>
  </si>
  <si>
    <t>5/19/2021 2:00 AM –</t>
  </si>
  <si>
    <t>Rollout of 8 additional prod SBCs, remove 16 old prod SBCs from F5 pool</t>
  </si>
  <si>
    <t>5/21/2021 2:00 AM –</t>
  </si>
  <si>
    <t>Removal of any remaining old prod SBCs from F5 pool</t>
  </si>
  <si>
    <t>5/24/2021 2:00 AM –</t>
  </si>
  <si>
    <t>UGV-3948</t>
  </si>
  <si>
    <t>ITSM-75467 - Update Incorrect Trunk IP's and Add Geo-Redundancy configuration in TOM</t>
  </si>
  <si>
    <t>StoryPoint</t>
  </si>
  <si>
    <t>ITSM-75520 Upgrade SREC appliance - N15; N20; N21; N22; N23; N24</t>
  </si>
  <si>
    <t>ITSM-74704 Upgrade N05/08 SMR to v9.6.2102.104</t>
  </si>
  <si>
    <t>ITSM-74706 Upgrade N11/14 SMR to v9.6.2102.104</t>
  </si>
  <si>
    <t>ITSM-74711 Ugrade N23/24 SMR to v9.6.2102.104</t>
  </si>
  <si>
    <t>ITSM-75505 Upgrade BOSS US PROD  to 81.0 version</t>
  </si>
  <si>
    <t xml:space="preserve">Planned </t>
  </si>
  <si>
    <t>Actual</t>
  </si>
  <si>
    <t>ITSM-75505 Upgrade BOSS US PROD / CONSOLE(MCSS) to 81.0 version</t>
  </si>
  <si>
    <t xml:space="preserve">ITSM </t>
  </si>
  <si>
    <t>ITSM-74712 Ugrade N26 SMR to v9.6.2102.104</t>
  </si>
  <si>
    <t>Unplanned</t>
  </si>
  <si>
    <t>emg ITSM , Interviews</t>
  </si>
  <si>
    <t>ITSM-74713 Ugrade SKY SMR1/2/3 to v9.6.2102.104</t>
  </si>
  <si>
    <t>MCSS</t>
  </si>
  <si>
    <t>EL's</t>
  </si>
  <si>
    <t>ITSM-74705 Upgrade N09/10 SMR to v9.6.2102.104</t>
  </si>
  <si>
    <t>Agile</t>
  </si>
  <si>
    <t>Other Task and EL's</t>
  </si>
  <si>
    <t>ITSM-75512 Upgrade BOSS AU PROD to 80.9 version</t>
  </si>
  <si>
    <t>CC.Next</t>
  </si>
  <si>
    <t>ITSM-75513 Upgrade BOSS UK PROD to 81.0 version</t>
  </si>
  <si>
    <t>Call2Teams</t>
  </si>
  <si>
    <t xml:space="preserve">Task was not ready </t>
  </si>
  <si>
    <t>ITSM-75478 Failover testing between Primary Dallas - GCP and the secondary path Chicago</t>
  </si>
  <si>
    <t>Sansey ITSM</t>
  </si>
  <si>
    <t>ASC Support</t>
  </si>
  <si>
    <t>Found issue on code which took time to fix.</t>
  </si>
  <si>
    <t>GCP</t>
  </si>
  <si>
    <t>BOSS</t>
  </si>
  <si>
    <t>Automate 17 more Elvis TC</t>
  </si>
  <si>
    <t>UGV-3652</t>
  </si>
  <si>
    <t>UGV-3930</t>
  </si>
  <si>
    <t xml:space="preserve">SBC Validation </t>
  </si>
  <si>
    <t>ASC 2</t>
  </si>
  <si>
    <t>Approach changed</t>
  </si>
  <si>
    <t>SAFE</t>
  </si>
  <si>
    <t>Hardik and Neha did not attended due to EL</t>
  </si>
  <si>
    <t>2nd ASC Cluster in NA</t>
  </si>
  <si>
    <t>Test Environment Setup</t>
  </si>
  <si>
    <t>UGV-3749</t>
  </si>
  <si>
    <t>Automation Setup Provisioning on ACE</t>
  </si>
  <si>
    <t>UGV-3745</t>
  </si>
  <si>
    <t>UGV-3746</t>
  </si>
  <si>
    <t>UGV-3750</t>
  </si>
  <si>
    <t>Perform basic validation on ACE after power on</t>
  </si>
  <si>
    <t>ACE Migration Rollback Support</t>
  </si>
  <si>
    <t>UGV-3752</t>
  </si>
  <si>
    <t>ACE rollback from cluster 1 support</t>
  </si>
  <si>
    <t>UGV-3747</t>
  </si>
  <si>
    <t>UGV-3753</t>
  </si>
  <si>
    <t>Cleanup of current ASC account and services from ASC cluster 1</t>
  </si>
  <si>
    <t>Pre Migration Data collection</t>
  </si>
  <si>
    <t>UGV-3751</t>
  </si>
  <si>
    <t xml:space="preserve">Pre Migration support for ACE </t>
  </si>
  <si>
    <t>UGV-3931</t>
  </si>
  <si>
    <t>Validation of ACE cluster after cluster fliped to ASC from Telstrat</t>
  </si>
  <si>
    <t>UGV-3932</t>
  </si>
  <si>
    <t>ACE call recording sanity validation after migration</t>
  </si>
  <si>
    <t>CR Setup and Verification on 2nd Cluster</t>
  </si>
  <si>
    <t>UGV-3754</t>
  </si>
  <si>
    <t>ASC Call Recording Validation for new cluster</t>
  </si>
  <si>
    <t>UGV-3748</t>
  </si>
  <si>
    <t>UGV-3755</t>
  </si>
  <si>
    <t>ASC call Recording Instance Validation</t>
  </si>
  <si>
    <t>BOSS Automation</t>
  </si>
  <si>
    <t>UGV-3958</t>
  </si>
  <si>
    <t>Assign/Edit/Unassign DNIS</t>
  </si>
  <si>
    <t>Staff User - (Impersonate as DM) -Do PIN change</t>
  </si>
  <si>
    <t>Add on Features Activation Automation</t>
  </si>
  <si>
    <t>Spill from Sprint 1.1</t>
  </si>
  <si>
    <t>BOSS Automation Suite Fixes</t>
  </si>
  <si>
    <t>UGV-3959</t>
  </si>
  <si>
    <t>Safe Training</t>
  </si>
  <si>
    <t>UGV-3960</t>
  </si>
  <si>
    <t>ASC Call Recording Support</t>
  </si>
  <si>
    <t>MsTeams Validation for Aus</t>
  </si>
  <si>
    <t>MsTeams KT</t>
  </si>
  <si>
    <t>Continus Learning and Improvement</t>
  </si>
  <si>
    <t>UGV-3702</t>
  </si>
  <si>
    <t>[MCSS Automation] Get Dashboard Content</t>
  </si>
  <si>
    <t>UGV-2573</t>
  </si>
  <si>
    <t>UGV-3703</t>
  </si>
  <si>
    <t>[MCSS Automation] Huntgroup Creation</t>
  </si>
  <si>
    <t>UGV-3704</t>
  </si>
  <si>
    <t>[MCSS Automation] Huntgroup Fetch</t>
  </si>
  <si>
    <t>UGV-3705</t>
  </si>
  <si>
    <t>[MCSS Automation] Huntgroup Update</t>
  </si>
  <si>
    <t>UGV-3706</t>
  </si>
  <si>
    <t>[MCSS Automation] Huntgroup delete</t>
  </si>
  <si>
    <t>UGV-2575</t>
  </si>
  <si>
    <t>UGV-3707</t>
  </si>
  <si>
    <t>[MCSS Automation] Autoattendent Creation</t>
  </si>
  <si>
    <t>UGV-3708</t>
  </si>
  <si>
    <t>[MCSS Automation] Autoattendent Fetch</t>
  </si>
  <si>
    <t>UGV-3709</t>
  </si>
  <si>
    <t>[MCSS Automation] Autoattendent Update</t>
  </si>
  <si>
    <t>UGV-3710</t>
  </si>
  <si>
    <t>[MCSS Automation] Autoattendent Delete</t>
  </si>
  <si>
    <t>Actuals</t>
  </si>
  <si>
    <t>Diff</t>
  </si>
  <si>
    <t>Validation of ASC cluster 2</t>
  </si>
  <si>
    <t>SBC Validation</t>
  </si>
  <si>
    <t>ASC Migration 2 Instances</t>
  </si>
  <si>
    <t>DE/FR Prepration</t>
  </si>
  <si>
    <t>MsTeams UK</t>
  </si>
  <si>
    <t>MsTeams AUS</t>
  </si>
  <si>
    <t>RP Validation</t>
  </si>
  <si>
    <t xml:space="preserve">SBC Validation Automation Fesiblity </t>
  </si>
  <si>
    <t xml:space="preserve"> </t>
  </si>
  <si>
    <t>RayBaum Study and Understanding</t>
  </si>
  <si>
    <t>Staff TC required a fix which took etra time</t>
  </si>
  <si>
    <t>UCB Automation Fix</t>
  </si>
  <si>
    <t>Mitel One CX(CC.Next) Test Plan</t>
  </si>
  <si>
    <t>Mitel One CX Validation on N24</t>
  </si>
  <si>
    <t>Mitel One KT</t>
  </si>
  <si>
    <t>Call2Teams for AUS</t>
  </si>
  <si>
    <t>Call2Teams KT</t>
  </si>
  <si>
    <t>Call Recording Parllel execution</t>
  </si>
  <si>
    <t>Call Recording Monitoring Support</t>
  </si>
  <si>
    <t>BOSS UK GCP Migration</t>
  </si>
  <si>
    <t>BOSS AUS GCP Migration</t>
  </si>
  <si>
    <t>DE/FR Testplan</t>
  </si>
  <si>
    <t>CR Migration for N10</t>
  </si>
  <si>
    <t>SBC Validation Automation</t>
  </si>
  <si>
    <t>Call Recording Migration Prepration</t>
  </si>
  <si>
    <t>MCSS Automation</t>
  </si>
  <si>
    <t>N10 Migration</t>
  </si>
  <si>
    <t>Automation Setup</t>
  </si>
  <si>
    <t>Monitoring Setup</t>
  </si>
  <si>
    <t>Delta Data Creation</t>
  </si>
  <si>
    <t>Order Processing</t>
  </si>
  <si>
    <t>Deevena/Sandeep</t>
  </si>
  <si>
    <t>Migration BOSS Validation and Delta data validation</t>
  </si>
  <si>
    <t>Migration PBX Validation1</t>
  </si>
  <si>
    <t>Migration PBX Validation2</t>
  </si>
  <si>
    <t>Automation Execution</t>
  </si>
  <si>
    <t>Billing Correction</t>
  </si>
  <si>
    <t>Deevena&amp;Gopal</t>
  </si>
  <si>
    <t>Roles and Groups correction for Delta Data</t>
  </si>
  <si>
    <t>N22 (N22)</t>
  </si>
  <si>
    <t>Mitigation/Backup</t>
  </si>
  <si>
    <t>Planned Leaves Dates</t>
  </si>
  <si>
    <t>N22 CR Migration</t>
  </si>
  <si>
    <t>UGV-3833</t>
  </si>
  <si>
    <t>N22 PreConfiguration Checklist</t>
  </si>
  <si>
    <t>Hardik &amp;Deevena</t>
  </si>
  <si>
    <t>krishan.gopal@mitel.com</t>
  </si>
  <si>
    <t>1st or 2nd July, 5th July</t>
  </si>
  <si>
    <t>UGV-3738</t>
  </si>
  <si>
    <t>UGV-3834</t>
  </si>
  <si>
    <t>N22 AuN22ation Setup PBX and ECC</t>
  </si>
  <si>
    <t>devani.hardik@mitel.com</t>
  </si>
  <si>
    <t>UGV-3835</t>
  </si>
  <si>
    <t>N22 CusN22er Account Identification</t>
  </si>
  <si>
    <t>asim.jena@mitel.com</t>
  </si>
  <si>
    <t>UGV-3836</t>
  </si>
  <si>
    <t>N22 CusN22er Account Data Collection-1</t>
  </si>
  <si>
    <t>UGV-3837</t>
  </si>
  <si>
    <t>N22 CusN22er Account Data Collection-2</t>
  </si>
  <si>
    <t>NA</t>
  </si>
  <si>
    <t xml:space="preserve">           </t>
  </si>
  <si>
    <t>UGV-3838</t>
  </si>
  <si>
    <t>N22 AuN22ation Setup BOSS</t>
  </si>
  <si>
    <t>himanshu.gupta@mitel.com</t>
  </si>
  <si>
    <t>UGV-3839</t>
  </si>
  <si>
    <t>N22 Price Plan Validation  and Trial Orders</t>
  </si>
  <si>
    <t>UGV-3840</t>
  </si>
  <si>
    <t>N22 PBX Manual Validation</t>
  </si>
  <si>
    <t>UGV-3841</t>
  </si>
  <si>
    <t>N22 Pre Migration ITSM -1</t>
  </si>
  <si>
    <t>UGV-3842</t>
  </si>
  <si>
    <t>N22 Pre Migration ITSM -2</t>
  </si>
  <si>
    <t>UGV-3843</t>
  </si>
  <si>
    <t>N22 Pre Migration AuN22ation Tasks</t>
  </si>
  <si>
    <t>UGV-3844</t>
  </si>
  <si>
    <t>N22 Cutover ITSM BOSS-1</t>
  </si>
  <si>
    <t>UGV-3845</t>
  </si>
  <si>
    <t>N22 Pre Cutover ITSM Validation</t>
  </si>
  <si>
    <t>UGV-3846</t>
  </si>
  <si>
    <t>N22 Cutover ITSM PBX-1</t>
  </si>
  <si>
    <t>UGV-3847</t>
  </si>
  <si>
    <t>N22 Cutover ITSM PBX-2</t>
  </si>
  <si>
    <t>deevena.thota@mitel.com</t>
  </si>
  <si>
    <t>UGV-3848</t>
  </si>
  <si>
    <t>N22 Billing ITSM Validation</t>
  </si>
  <si>
    <t>UGV-3849</t>
  </si>
  <si>
    <t xml:space="preserve">N22 AuN22ation Execution </t>
  </si>
  <si>
    <t>UGV-3850</t>
  </si>
  <si>
    <t>N22 ASC Roles and Group Correction</t>
  </si>
  <si>
    <t>UGV-3851</t>
  </si>
  <si>
    <t>N22 CR monitoring Setup</t>
  </si>
  <si>
    <t>TOM CR Migration</t>
  </si>
  <si>
    <t>UGV-3909</t>
  </si>
  <si>
    <t>TOM PreConfiguration Checklist</t>
  </si>
  <si>
    <t>Asim &amp; Gopal</t>
  </si>
  <si>
    <t>Sandeep.Rai@mitel.com</t>
  </si>
  <si>
    <t>UGV-3742</t>
  </si>
  <si>
    <t>UGV-3910</t>
  </si>
  <si>
    <t>TOM AuN22ation Setup PBX and ECC</t>
  </si>
  <si>
    <t>neha.kulkarni@mitel.com</t>
  </si>
  <si>
    <t>UGV-3911</t>
  </si>
  <si>
    <t>TOM CusN22er Account Identification</t>
  </si>
  <si>
    <t>UGV-3912</t>
  </si>
  <si>
    <t>TOM CusN22er Account Data Collection-1</t>
  </si>
  <si>
    <t>UGV-3913</t>
  </si>
  <si>
    <t>TOM CusN22er Account Data Collection-2</t>
  </si>
  <si>
    <t>UGV-3914</t>
  </si>
  <si>
    <t>TOM AuN22ation Setup BOSS</t>
  </si>
  <si>
    <t>UGV-3915</t>
  </si>
  <si>
    <t>TOM Price Plan Validation  and Trial Orders</t>
  </si>
  <si>
    <t>UGV-3916</t>
  </si>
  <si>
    <t>TOM PBX Manual Validation</t>
  </si>
  <si>
    <t>UGV-3917</t>
  </si>
  <si>
    <t>TOM Pre Migration ITSM -1</t>
  </si>
  <si>
    <t>UGV-3918</t>
  </si>
  <si>
    <t>TOM Pre Migration ITSM -2</t>
  </si>
  <si>
    <t>UGV-3919</t>
  </si>
  <si>
    <t>TOM Pre Migration AuN22ation Tasks</t>
  </si>
  <si>
    <t>UGV-3920</t>
  </si>
  <si>
    <t>TOM Cutover ITSM BOSS-1</t>
  </si>
  <si>
    <t>UGV-3921</t>
  </si>
  <si>
    <t>TOM Cutover ITSM BOSS-2</t>
  </si>
  <si>
    <t>UGV-3922</t>
  </si>
  <si>
    <t>TOM Cutover ITSM PBX-1</t>
  </si>
  <si>
    <t>UGV-3923</t>
  </si>
  <si>
    <t>TOM Cutover ITSM PBX-2</t>
  </si>
  <si>
    <t>UGV-3924</t>
  </si>
  <si>
    <t>TOM Billing ITSM Validation</t>
  </si>
  <si>
    <t>UGV-3925</t>
  </si>
  <si>
    <t xml:space="preserve">TOM AuN22ation Execution </t>
  </si>
  <si>
    <t>UGV-3926</t>
  </si>
  <si>
    <t>TOM ASC Roles and Group Correction</t>
  </si>
  <si>
    <t>UGV-3927</t>
  </si>
  <si>
    <t>TOM CR monitoring Setup</t>
  </si>
  <si>
    <t>UGV-2574</t>
  </si>
  <si>
    <t>UGV-3719</t>
  </si>
  <si>
    <t>[MCSS AuN22ation] Fetch Call Details</t>
  </si>
  <si>
    <t>UGV-3720</t>
  </si>
  <si>
    <t>[MCSS AuN22ation] Fetch CDR Records-Live Answer and TalkTime</t>
  </si>
  <si>
    <t>UGV-3698</t>
  </si>
  <si>
    <t>UGV-3721</t>
  </si>
  <si>
    <t>[MCSS AuN22ation]Fetch Order Details</t>
  </si>
  <si>
    <t>UGV-3722</t>
  </si>
  <si>
    <t>[MCSS AuN22ation]Fetch Service Details</t>
  </si>
  <si>
    <t>UGV-3699</t>
  </si>
  <si>
    <t>UGV-3723</t>
  </si>
  <si>
    <t>[MCSS AuN22ation] Fetch Users</t>
  </si>
  <si>
    <t>UGV-3724</t>
  </si>
  <si>
    <t>[MCSS AuN22ation] Select User</t>
  </si>
  <si>
    <t>UGV-3725</t>
  </si>
  <si>
    <t>[MCSS AuN22ation] Reset Password for a Profile</t>
  </si>
  <si>
    <t>UGV-3726</t>
  </si>
  <si>
    <t>[MCSS AuN22ation] Close User</t>
  </si>
  <si>
    <t>UGV-3700</t>
  </si>
  <si>
    <t>UGV-3727</t>
  </si>
  <si>
    <t>[MCSS AuN22ation] Add service for call recording</t>
  </si>
  <si>
    <t>UGV-3728</t>
  </si>
  <si>
    <t>[MCSS AuN22ation] Delete service for call recording</t>
  </si>
  <si>
    <t>UGV-3729</t>
  </si>
  <si>
    <t>[MCSS AuN22ation] Add Music File</t>
  </si>
  <si>
    <t>UGV-3701</t>
  </si>
  <si>
    <t>UGV-3730</t>
  </si>
  <si>
    <t>[MCSS AuN22ation] Update Music File to Group</t>
  </si>
  <si>
    <t>UGV-3731</t>
  </si>
  <si>
    <t>[MCSS AuN22ation] Remove Music File</t>
  </si>
  <si>
    <t>UGV-4212</t>
  </si>
  <si>
    <t>[MCSS AuN22ation] Get Dashboard Content 1</t>
  </si>
  <si>
    <t>UGV-4213</t>
  </si>
  <si>
    <t>[MCSS AuN22ation] Get Dashboard Content 2</t>
  </si>
  <si>
    <t>SBC AuN22ation</t>
  </si>
  <si>
    <t>ECC AuN22ation Improvements</t>
  </si>
  <si>
    <t>KT Session for team</t>
  </si>
  <si>
    <t>CR Migration Prepration</t>
  </si>
  <si>
    <t>CR Monitoring</t>
  </si>
  <si>
    <t xml:space="preserve">BOSS AuN22ation Fixes </t>
  </si>
  <si>
    <t>Mitel One CX</t>
  </si>
  <si>
    <t>PI2.1 ZED BOSS Validation</t>
  </si>
  <si>
    <t>PI2.1 ZED Automation Execution and PBX Validation</t>
  </si>
  <si>
    <t>PI2.1 IDA Data Collection</t>
  </si>
  <si>
    <t>PI2.1 IDA BOSS Validation</t>
  </si>
  <si>
    <t>PI2.1 IDA and N09 Automation Execution and ASC Role Correction</t>
  </si>
  <si>
    <t>PI2.1 Automation Setup  and Manual PBX Validation IDA</t>
  </si>
  <si>
    <t>Mohan</t>
  </si>
  <si>
    <t xml:space="preserve"> 50% In Validation</t>
  </si>
  <si>
    <t>PI2.1 Automation Setup  and Manual PBX Validation N09</t>
  </si>
  <si>
    <t>Subham</t>
  </si>
  <si>
    <t>40% In validation</t>
  </si>
  <si>
    <t>PI2.1 N09 BOSS Validation</t>
  </si>
  <si>
    <t>PI2.1 AXL Data Collection</t>
  </si>
  <si>
    <t>PI2.1 N08 Data Collection</t>
  </si>
  <si>
    <t>PI2.1 URI Data Collection</t>
  </si>
  <si>
    <t>PI2.1 N08 BOSS Validation</t>
  </si>
  <si>
    <t>PI2.1 N08 Automation Execution and PBX Validation</t>
  </si>
  <si>
    <t>PI2.1 URI and AXL Automation Execution and ASC Role Correction</t>
  </si>
  <si>
    <t>PI2.1 Automation Setup  and Manual PBX Validation URI</t>
  </si>
  <si>
    <t>PI2.1 Automation Setup  and Manual PBX Validation AXL</t>
  </si>
  <si>
    <t>PI2.1 URI BOSS Validation</t>
  </si>
  <si>
    <t>PI2.1 AXL BOSS Validation</t>
  </si>
  <si>
    <t>PI2.1 Mitel One and CX</t>
  </si>
  <si>
    <t>IDA CR Migration</t>
  </si>
  <si>
    <t>UGV-3852</t>
  </si>
  <si>
    <t>IDA PreConfiguration Checklist</t>
  </si>
  <si>
    <t>UGV-3739</t>
  </si>
  <si>
    <t>UGV-3853</t>
  </si>
  <si>
    <t>IDA Automation Setup PBX and ECC</t>
  </si>
  <si>
    <t>UGV-3854</t>
  </si>
  <si>
    <t>IDA Customer Account Identification</t>
  </si>
  <si>
    <t>UGV-3855</t>
  </si>
  <si>
    <t>IDA Customer Account Data Collection-1</t>
  </si>
  <si>
    <t>UGV-3856</t>
  </si>
  <si>
    <t>IDA Customer Account Data Collection-2</t>
  </si>
  <si>
    <t>UGV-3857</t>
  </si>
  <si>
    <t>IDA Automation Setup BOSS</t>
  </si>
  <si>
    <t>UGV-3858</t>
  </si>
  <si>
    <t>IDA Price Plan Validation  and Trial Orders</t>
  </si>
  <si>
    <t>UGV-3859</t>
  </si>
  <si>
    <t>IDA PBX Manual Validation</t>
  </si>
  <si>
    <t>UGV-3860</t>
  </si>
  <si>
    <t>IDA Pre Migration ITSM -1</t>
  </si>
  <si>
    <t>UGV-3861</t>
  </si>
  <si>
    <t>IDA Pre Migration ITSM -2</t>
  </si>
  <si>
    <t>UGV-3862</t>
  </si>
  <si>
    <t>IDA Pre Migration Automation Tasks</t>
  </si>
  <si>
    <t>UGV-3863</t>
  </si>
  <si>
    <t>IDA Cutover ITSM BOSS-1</t>
  </si>
  <si>
    <t>UGV-3864</t>
  </si>
  <si>
    <t>IDA Cutover ITSM BOSS-2</t>
  </si>
  <si>
    <t>UGV-3865</t>
  </si>
  <si>
    <t>IDA Cutover ITSM PBX-1</t>
  </si>
  <si>
    <t>UGV-3866</t>
  </si>
  <si>
    <t>IDA Cutover ITSM PBX-2</t>
  </si>
  <si>
    <t>UGV-3867</t>
  </si>
  <si>
    <t>IDA Billing ITSM Validation</t>
  </si>
  <si>
    <t>UGV-3868</t>
  </si>
  <si>
    <t xml:space="preserve">IDA Automation Execution </t>
  </si>
  <si>
    <t>UGV-3869</t>
  </si>
  <si>
    <t>IDA ASC Roles and Group Correction</t>
  </si>
  <si>
    <t>UGV-3870</t>
  </si>
  <si>
    <t>IDA CR monitoring Setup</t>
  </si>
  <si>
    <t>DE</t>
  </si>
  <si>
    <t xml:space="preserve">Requirement Analysis BOSS </t>
  </si>
  <si>
    <t>DE Validation</t>
  </si>
  <si>
    <t>11th and 12th</t>
  </si>
  <si>
    <t>DECT Setup</t>
  </si>
  <si>
    <t>Mitel One CX for U01</t>
  </si>
  <si>
    <t>Mitel One for U01</t>
  </si>
  <si>
    <t>Mitel One Mobile Testplan</t>
  </si>
  <si>
    <t>Vinay</t>
  </si>
  <si>
    <t>ASC monitoring Support</t>
  </si>
  <si>
    <t>Trainings</t>
  </si>
  <si>
    <t>Jenkins</t>
  </si>
  <si>
    <t>Gitlab- Access</t>
  </si>
  <si>
    <t>Robot - Framework</t>
  </si>
  <si>
    <t>Selenium</t>
  </si>
  <si>
    <t>Python</t>
  </si>
  <si>
    <t>Jira</t>
  </si>
  <si>
    <t xml:space="preserve">Interviews </t>
  </si>
  <si>
    <t>Hakathone</t>
  </si>
  <si>
    <t>SBC Automation</t>
  </si>
  <si>
    <t>ECC Automation and Demo</t>
  </si>
  <si>
    <t>Connect Client Automation</t>
  </si>
  <si>
    <t>MSTeams Aus</t>
  </si>
  <si>
    <t>E01</t>
  </si>
  <si>
    <t xml:space="preserve">BOSS End Testing </t>
  </si>
  <si>
    <t>PBX Validation</t>
  </si>
  <si>
    <t>ASC Call Recording Validation</t>
  </si>
  <si>
    <t>Connect  Client Validation</t>
  </si>
  <si>
    <t>Fax, Scribe and Third Party Test</t>
  </si>
  <si>
    <t>Global User and Global Number Validation</t>
  </si>
  <si>
    <t>DECT Phones</t>
  </si>
  <si>
    <t>KT Sessions</t>
  </si>
  <si>
    <t>ASC support</t>
  </si>
  <si>
    <t>Mitel One and CX for N23 and N24</t>
  </si>
  <si>
    <t>MsTeams for UK</t>
  </si>
  <si>
    <t>Hackathone</t>
  </si>
  <si>
    <t>MsTeams For AUS</t>
  </si>
  <si>
    <t>E01 Validation</t>
  </si>
  <si>
    <t>Msteam validation</t>
  </si>
  <si>
    <t>Global user validation</t>
  </si>
  <si>
    <t>MitelONe validation</t>
  </si>
  <si>
    <t>Mitel CX validation</t>
  </si>
  <si>
    <t>BOSS validation</t>
  </si>
  <si>
    <t>Regression</t>
  </si>
  <si>
    <t>N27</t>
  </si>
  <si>
    <t>Instance validation</t>
  </si>
  <si>
    <t>Raybum</t>
  </si>
  <si>
    <t xml:space="preserve">req understanding </t>
  </si>
  <si>
    <t>Test plan</t>
  </si>
  <si>
    <t>Msteam</t>
  </si>
  <si>
    <t>MS team -UK validation</t>
  </si>
  <si>
    <t>MS team -whilesale UK validation</t>
  </si>
  <si>
    <t>Global user ms team- UK</t>
  </si>
  <si>
    <t>Global user ms team- AUS</t>
  </si>
  <si>
    <t>Global user ms team- US</t>
  </si>
  <si>
    <t>Automation</t>
  </si>
  <si>
    <t>SBC automation -80%</t>
  </si>
  <si>
    <t>Mitel one to mitel one- POC upgrade scope</t>
  </si>
  <si>
    <t>Ms team POC upgrade scope</t>
  </si>
  <si>
    <t>Training</t>
  </si>
  <si>
    <t>PBX validation</t>
  </si>
  <si>
    <t>Ecc validation</t>
  </si>
  <si>
    <t>PBX ITSM -2105</t>
  </si>
  <si>
    <t>this  week complete</t>
  </si>
  <si>
    <t>PBX ITSM -2109</t>
  </si>
  <si>
    <t xml:space="preserve">SBC's to CHI
Validation </t>
  </si>
  <si>
    <t>how many</t>
  </si>
  <si>
    <t>SBC's to CHI
Cutover</t>
  </si>
  <si>
    <t>When the cutover planeed</t>
  </si>
  <si>
    <t>EPIC
Partner Managed Key-CPQ</t>
  </si>
  <si>
    <t>Mitel One and CX deployment</t>
  </si>
  <si>
    <t>Efforts in SP</t>
  </si>
  <si>
    <t>Spent</t>
  </si>
  <si>
    <t>Traning and New Learnings</t>
  </si>
  <si>
    <t>UCB /Connect Client  Training</t>
  </si>
  <si>
    <t>Some part was already covered in other tainings</t>
  </si>
  <si>
    <t>Took extra time than expcted. And completed in multiple sessions</t>
  </si>
  <si>
    <t>3rd Party</t>
  </si>
  <si>
    <t>Underplanned effort</t>
  </si>
  <si>
    <t>FAX&amp;Scribe</t>
  </si>
  <si>
    <t>Not Started</t>
  </si>
  <si>
    <t>New Learnings</t>
  </si>
  <si>
    <t>Utilized the Mitel One CX POD effort in new learning for added areas like framework, ITSM execution process etc.</t>
  </si>
  <si>
    <t xml:space="preserve">PBX </t>
  </si>
  <si>
    <t>No Major ITSM was planned</t>
  </si>
  <si>
    <t>Comnet</t>
  </si>
  <si>
    <t>No ITSM was planned</t>
  </si>
  <si>
    <t xml:space="preserve">Incident and ITSM shawdoing </t>
  </si>
  <si>
    <t>Prasanna</t>
  </si>
  <si>
    <t>Mitel One CX POD ITSM</t>
  </si>
  <si>
    <t>Sourav</t>
  </si>
  <si>
    <t>Improvments</t>
  </si>
  <si>
    <t>Mitel One Automation</t>
  </si>
  <si>
    <t xml:space="preserve">E01 </t>
  </si>
  <si>
    <t xml:space="preserve">Automation Setup </t>
  </si>
  <si>
    <t>Total Story Points</t>
  </si>
  <si>
    <t>E01 Debugging Support</t>
  </si>
  <si>
    <t>Repatative validation for BOSS and ASC due to multiple issues</t>
  </si>
  <si>
    <t>Buffer (15%)</t>
  </si>
  <si>
    <t>ITSM(30%)</t>
  </si>
  <si>
    <t>Start Date</t>
  </si>
  <si>
    <t>Mitel one and CX</t>
  </si>
  <si>
    <t>U01</t>
  </si>
  <si>
    <t>Failure Test Pending</t>
  </si>
  <si>
    <t>Project Support(30%)</t>
  </si>
  <si>
    <t>End Date</t>
  </si>
  <si>
    <t>U01 CX</t>
  </si>
  <si>
    <t>Too many Failures with Call</t>
  </si>
  <si>
    <t>Unplanned(15%)</t>
  </si>
  <si>
    <t>U01 Mobile</t>
  </si>
  <si>
    <t>Too many Failures</t>
  </si>
  <si>
    <t>Learnings (10%)</t>
  </si>
  <si>
    <t>N23 and N24 Mobile</t>
  </si>
  <si>
    <t>Planned Valocity</t>
  </si>
  <si>
    <t>N23 and N24 CX Defect Re-test</t>
  </si>
  <si>
    <t>Mitel One and CX POD 1</t>
  </si>
  <si>
    <t>Converted to POD Deployment training as multiple Story having small individual task for Training</t>
  </si>
  <si>
    <t>Mitel One and CX POD N15</t>
  </si>
  <si>
    <t>Mitel One and CX POD 3</t>
  </si>
  <si>
    <t>Not Ready</t>
  </si>
  <si>
    <t>Mitel One and CX POD 4</t>
  </si>
  <si>
    <t xml:space="preserve">Ms Teams </t>
  </si>
  <si>
    <t>Global User Validation</t>
  </si>
  <si>
    <t>Defects</t>
  </si>
  <si>
    <t>Multiple issues during validation</t>
  </si>
  <si>
    <t>Raybaum</t>
  </si>
  <si>
    <t>Study</t>
  </si>
  <si>
    <t>Study part is done.</t>
  </si>
  <si>
    <t>Test Plan</t>
  </si>
  <si>
    <t>TC is also completd and review is pending.</t>
  </si>
  <si>
    <t>Unplanned Work</t>
  </si>
  <si>
    <t>No major unplanned works</t>
  </si>
  <si>
    <t>Added Task</t>
  </si>
  <si>
    <t>Infra ITSM-SBC Validation</t>
  </si>
  <si>
    <t>SBC phone reg issues, VPN issues from IT and Automation was not ready</t>
  </si>
  <si>
    <t>Training Not conducted</t>
  </si>
  <si>
    <t xml:space="preserve">BOSS training </t>
  </si>
  <si>
    <t xml:space="preserve">Completed </t>
  </si>
  <si>
    <t>Infra ITSM</t>
  </si>
  <si>
    <t>Mitel One Automation- Call Scenarios Framework</t>
  </si>
  <si>
    <t>Mitel One Automation- Pphone python-3.9</t>
  </si>
  <si>
    <t>No Effort Logged</t>
  </si>
  <si>
    <t>Mitel One Automation-  Test Cases</t>
  </si>
  <si>
    <t>Completed for Global User Only</t>
  </si>
  <si>
    <t>E01 Global User</t>
  </si>
  <si>
    <t>E01 Global Number and TollFree</t>
  </si>
  <si>
    <t>E01 Mitel One Validation</t>
  </si>
  <si>
    <t>Not working</t>
  </si>
  <si>
    <t>E01 CX Validation</t>
  </si>
  <si>
    <t>E01 BOSS Issue Re-validation</t>
  </si>
  <si>
    <t>BOSS Cutover Validation  AU</t>
  </si>
  <si>
    <t>Not Came</t>
  </si>
  <si>
    <t>BOSS Cutover Validation  UK</t>
  </si>
  <si>
    <t>Mitel One and CX Unplanned</t>
  </si>
  <si>
    <t>Seprated the Unplanned for mitel one and CX to Mitel CX epic</t>
  </si>
  <si>
    <t>U01 CX and Mitel one.</t>
  </si>
  <si>
    <t xml:space="preserve">Issue </t>
  </si>
  <si>
    <t>Mobile App Validation U01</t>
  </si>
  <si>
    <t>Mitel One and CX N18 Validation</t>
  </si>
  <si>
    <t>Mitel One and CX N15 Validation</t>
  </si>
  <si>
    <t>Only Sanity Done</t>
  </si>
  <si>
    <t>Mitel One and CX ZED Validation</t>
  </si>
  <si>
    <t>Mitel One and CX Sanity  Validation</t>
  </si>
  <si>
    <t>CR monitoring</t>
  </si>
  <si>
    <t>CR monitoring Deevena &amp; Vinay</t>
  </si>
  <si>
    <t>PBX-2109</t>
  </si>
  <si>
    <t>Many got cancled</t>
  </si>
  <si>
    <t>PBX</t>
  </si>
  <si>
    <t>No ITSM</t>
  </si>
  <si>
    <t>Mitel One Automation- PBX Call Scenarios Framework</t>
  </si>
  <si>
    <t>N14 HB4 Setup</t>
  </si>
  <si>
    <t>AUS call was failing -- Issue debugging</t>
  </si>
  <si>
    <t xml:space="preserve">Not Started </t>
  </si>
  <si>
    <t>E01 ABC and RP validation</t>
  </si>
  <si>
    <t>Some Issue fixes is still pending</t>
  </si>
  <si>
    <t>Mitel One and CX Debugging support</t>
  </si>
  <si>
    <t>Mitel One Sanity Validation</t>
  </si>
  <si>
    <t>Mitel N14 CX Validation</t>
  </si>
  <si>
    <t>Mitel One and CX Defects Validation</t>
  </si>
  <si>
    <t>Mitel One and CX N16 Validation</t>
  </si>
  <si>
    <t>Mitel One Done</t>
  </si>
  <si>
    <t>CR monitoring Gopal &amp; Mohan</t>
  </si>
  <si>
    <t xml:space="preserve">Mitel One Monitoring </t>
  </si>
  <si>
    <t>Mitel One Monitoring</t>
  </si>
  <si>
    <t>N20</t>
  </si>
  <si>
    <t>N26</t>
  </si>
  <si>
    <t>N19</t>
  </si>
  <si>
    <t>N22</t>
  </si>
  <si>
    <t>WES</t>
  </si>
  <si>
    <t>URI</t>
  </si>
  <si>
    <t>N05</t>
  </si>
  <si>
    <t>CR monitoring Himanshu &amp; Sourabh</t>
  </si>
  <si>
    <t>ERS</t>
  </si>
  <si>
    <t>E01Mitel One</t>
  </si>
  <si>
    <t>E01 CX</t>
  </si>
  <si>
    <t>Mitel One and CX WES Validation</t>
  </si>
  <si>
    <t>Mitel One and CX N05 Validation</t>
  </si>
  <si>
    <t>Mitel One Defect Validation</t>
  </si>
  <si>
    <t>Mitel CX Defect Validation</t>
  </si>
  <si>
    <t>Mitel One and CX TOM Validation</t>
  </si>
  <si>
    <t>Mitel One and CX N08 Validation</t>
  </si>
  <si>
    <t>Mitel One Messages</t>
  </si>
  <si>
    <t>Mitel One Phone</t>
  </si>
  <si>
    <t>Mitel One Automation- Capture Fauilure Logs</t>
  </si>
  <si>
    <t xml:space="preserve">Mitel One Automation- Messaging </t>
  </si>
  <si>
    <t>Mitel One Automation- pPhone</t>
  </si>
  <si>
    <t>GCP and GCVE POD Validation -ITSM2 D2 Changes</t>
  </si>
  <si>
    <t>RayBaum Full Validation -ITSM3</t>
  </si>
  <si>
    <t>Test Emergency Service for All PODS 911/933 After ITSM3</t>
  </si>
  <si>
    <t>Raybaum Planning and Doc</t>
  </si>
  <si>
    <t>PBX2109-AU POD's</t>
  </si>
  <si>
    <t>Mohit and Mohan-A02-19-Nov
Sourav and Vinay-VAL-20-Nov</t>
  </si>
  <si>
    <t xml:space="preserve">Connect Client Automation </t>
  </si>
  <si>
    <t>Polycom Automation</t>
  </si>
  <si>
    <t xml:space="preserve">69xx Automation </t>
  </si>
  <si>
    <t>cross functional end-point automation</t>
  </si>
  <si>
    <t>Faster Execution</t>
  </si>
  <si>
    <t>Unplanned Task</t>
  </si>
  <si>
    <t>Vinay-OnCall</t>
  </si>
  <si>
    <t>CR mon</t>
  </si>
  <si>
    <t>PI3.6 Raybaum Planning and Doc</t>
  </si>
  <si>
    <t>PI3.6 Raybaum KT and Learnings</t>
  </si>
  <si>
    <t xml:space="preserve">PI3.6 ERS Handson and Test Planning </t>
  </si>
  <si>
    <t>PI3.6 PBX-2109 AUS and UK</t>
  </si>
  <si>
    <t>PI3.6 PBX</t>
  </si>
  <si>
    <t xml:space="preserve">PI3.6 BOSS Upgrade </t>
  </si>
  <si>
    <t>PI3.6 Connect Client Automation Upgrade suite</t>
  </si>
  <si>
    <t>PI3.6 Connect Client Automation UCB suite</t>
  </si>
  <si>
    <t>PI3.6 Unplanned Task</t>
  </si>
  <si>
    <t>PI3.6 CR monitoring [Mohit, Vinay]</t>
  </si>
  <si>
    <t>PI3.6 Knowledge Sharing Sessions</t>
  </si>
  <si>
    <t>1 Compoff</t>
  </si>
  <si>
    <t>Training for COPS team -Raybaum</t>
  </si>
  <si>
    <t>Mitel One Ray baum validation for N23/N24</t>
  </si>
  <si>
    <t>Raybaum regression and defect support</t>
  </si>
  <si>
    <t>Bitbucket</t>
  </si>
  <si>
    <t xml:space="preserve">Monitoring Suite Setup </t>
  </si>
  <si>
    <t>End point automation</t>
  </si>
  <si>
    <t>Documentation for Execution</t>
  </si>
  <si>
    <t xml:space="preserve">Raybaum Simulator Training </t>
  </si>
  <si>
    <t>Raybaum Defect Support</t>
  </si>
  <si>
    <t>--Mohit, Vinay (T1),</t>
  </si>
  <si>
    <t>--Gopal, Mohan (T2),</t>
  </si>
  <si>
    <t>Bit-Bucket migration</t>
  </si>
  <si>
    <t>--Himanshu, Sourav (T3),</t>
  </si>
  <si>
    <t>Phone Audio capturing with Phone Team</t>
  </si>
  <si>
    <t>--Hardik, Asim (T4),</t>
  </si>
  <si>
    <t>Monitoring for Connect</t>
  </si>
  <si>
    <t xml:space="preserve"> Sandeep, Prasanna(T5)</t>
  </si>
  <si>
    <t>Automation Documentation</t>
  </si>
  <si>
    <t>CSV Optimization</t>
  </si>
  <si>
    <t>Jenkins and Framework Documentation</t>
  </si>
  <si>
    <t>PBX Upgrade Suite enhancements</t>
  </si>
  <si>
    <t>Jyoti</t>
  </si>
  <si>
    <t xml:space="preserve">Connect client and Pphone Audio Validation </t>
  </si>
  <si>
    <t>SBC</t>
  </si>
  <si>
    <t>Fax&amp;Scribe</t>
  </si>
  <si>
    <t xml:space="preserve">ABC </t>
  </si>
  <si>
    <t>PI3.6 CR monitoring [Himanshu,Sourav]</t>
  </si>
  <si>
    <t xml:space="preserve">PI3.8 BOSS Upgrade </t>
  </si>
  <si>
    <t>Silk Central Demo</t>
  </si>
  <si>
    <t>CR-Data Migration</t>
  </si>
  <si>
    <t xml:space="preserve">Check Automation Fesiblity </t>
  </si>
  <si>
    <t>Raybaum validation with address api</t>
  </si>
  <si>
    <t>Raybaum automation improvement and fix</t>
  </si>
  <si>
    <t>CSV Optimization Demo prepration with DB</t>
  </si>
  <si>
    <t>Call Recording Data migration 2 pods</t>
  </si>
  <si>
    <t xml:space="preserve">TURN Server Validation </t>
  </si>
  <si>
    <t>ABC Validation</t>
  </si>
  <si>
    <t>PI3.6 CR monitoring [Hardik,Asim]</t>
  </si>
  <si>
    <t>933 Monitoring</t>
  </si>
  <si>
    <t xml:space="preserve">Raybaum monitoring Setup </t>
  </si>
  <si>
    <t>NOC team Automation Setup</t>
  </si>
  <si>
    <t>PI3.6 CR monitoring [Gopal, Mohan]</t>
  </si>
  <si>
    <t>CR Migration</t>
  </si>
  <si>
    <t>Python 3.9 Framework Testing</t>
  </si>
  <si>
    <t>Polycom Automation Registration</t>
  </si>
  <si>
    <t>Dashboard setup for Monitoring</t>
  </si>
  <si>
    <t xml:space="preserve">OCOM API for Voice Validation </t>
  </si>
  <si>
    <t>Trunk Switch Valdaiton</t>
  </si>
  <si>
    <t>NewRelic and Jenkins Intigration</t>
  </si>
  <si>
    <t>RTP and TURN Server validation</t>
  </si>
  <si>
    <t>ABC Automation Intigration</t>
  </si>
  <si>
    <t>Raybaum configuration Automation</t>
  </si>
  <si>
    <t>PI3.6 CR monitoring [Sandeep, Vinay]</t>
  </si>
  <si>
    <t>Phone Switch validation</t>
  </si>
  <si>
    <t>Raybaum Address validation with Iq</t>
  </si>
  <si>
    <t>Sky Phone Automation</t>
  </si>
  <si>
    <t>Call Recording Automation Fix</t>
  </si>
  <si>
    <t>Owner</t>
  </si>
  <si>
    <t>Done</t>
  </si>
  <si>
    <t>In Progress</t>
  </si>
  <si>
    <t>Gopal / Prasanna</t>
  </si>
  <si>
    <t>Prasanna / Hardik</t>
  </si>
  <si>
    <t>Himanshu / Sourav</t>
  </si>
  <si>
    <t>Asim / Mohan</t>
  </si>
  <si>
    <t>RTP Engine &amp; Turn Server Automation</t>
  </si>
  <si>
    <t>Raybaum configuration automation</t>
  </si>
  <si>
    <t>Sandeep / Vinay</t>
  </si>
  <si>
    <t>ECC Decomision</t>
  </si>
  <si>
    <t>ECC decomission Discussions &amp; Test plan preparation</t>
  </si>
  <si>
    <t>IM Server Decomission</t>
  </si>
  <si>
    <t>IM server decomission discussions &amp; test plan preparation</t>
  </si>
  <si>
    <t>Auditing for the NewRelic monitoring</t>
  </si>
  <si>
    <t>Initial discussions and documentation</t>
  </si>
  <si>
    <t>account_id</t>
  </si>
  <si>
    <t>Validation -
N17 Call recording data migration to ASC</t>
  </si>
  <si>
    <t xml:space="preserve">                                             </t>
  </si>
  <si>
    <t>Validation -
N18 Call recording data migration to ASC</t>
  </si>
  <si>
    <t>Client - Support MiCloud Connect SMS to 988
 Feature validation</t>
  </si>
  <si>
    <t>KT and Learning Sessions</t>
  </si>
  <si>
    <t>Automation documentation</t>
  </si>
  <si>
    <t>Encrypt Password in CallRecordingCluster table
Jira #: SBOSS-37030</t>
  </si>
  <si>
    <t>Encrypt Password in device_router table
Jira #: SBOSS-37032</t>
  </si>
  <si>
    <t>Encrypt Password in ShoretelMobilityProfile table
Jira #: SBOSS-37039</t>
  </si>
  <si>
    <t>Encrypt Password in ECCCluster table
Jira #: SBOSS-37033</t>
  </si>
  <si>
    <t>PI22.1.3 Unplanned Task</t>
  </si>
  <si>
    <t>PI22.1.3 CR monitoring [Gopal, Mohan]</t>
  </si>
  <si>
    <t>Validation -
N05 Call recording data migration to ASC</t>
  </si>
  <si>
    <t>ITSM(15%)</t>
  </si>
  <si>
    <t>Project Support(5%)</t>
  </si>
  <si>
    <t>Automation(40%)</t>
  </si>
  <si>
    <t>Gopal / Sandeep</t>
  </si>
  <si>
    <t>CR data comparison tool</t>
  </si>
  <si>
    <t>Asim / Sandeep</t>
  </si>
  <si>
    <t>Synthetics tests and integration with NR</t>
  </si>
  <si>
    <t xml:space="preserve">SBC Migration </t>
  </si>
  <si>
    <t xml:space="preserve">Automation Migration </t>
  </si>
  <si>
    <t>Sandeep, Vinay (T1)</t>
  </si>
  <si>
    <t>Gopal, Mohan (T2),</t>
  </si>
  <si>
    <t>Prasanna, Sourav ,</t>
  </si>
  <si>
    <t>Hardik, Asim (T4),</t>
  </si>
  <si>
    <t>PI22.1.4 Unplanned Task</t>
  </si>
  <si>
    <t>PI22.1.4 CR monitoring [Prasanna, Sourav]</t>
  </si>
  <si>
    <t>ASC migration and ECC decommission</t>
  </si>
  <si>
    <t>Auditing NewRelic Alerts and Policies</t>
  </si>
  <si>
    <t>Admin Tasks (10%)</t>
  </si>
  <si>
    <t>ITSM(25%)</t>
  </si>
  <si>
    <t>Unplanned(10%)</t>
  </si>
  <si>
    <t>Automation(25%)</t>
  </si>
  <si>
    <t>Automation Framework Migration from Python 2 to Python 3</t>
  </si>
  <si>
    <t>CDR-BI</t>
  </si>
  <si>
    <t xml:space="preserve">Gopal </t>
  </si>
  <si>
    <t>Learnings (25%)</t>
  </si>
  <si>
    <t>Automation Support Migration running job</t>
  </si>
  <si>
    <t>AutomationFramework/Utils files</t>
  </si>
  <si>
    <t>Portfolio Epic</t>
  </si>
  <si>
    <t>Sprint (the story is taken up)</t>
  </si>
  <si>
    <t>Dependencies</t>
  </si>
  <si>
    <t>CP-15 [Micloud Connect &amp; Sky: Service Observability]</t>
  </si>
  <si>
    <t>UGV-7482 [GCO Validation Synthetics Monitoring]</t>
  </si>
  <si>
    <t>Raybaum Synthetics Monitoring Sprint 22.2.1</t>
  </si>
  <si>
    <t>Raybaum Synthetics Monitoring Sprint 22.2.2</t>
  </si>
  <si>
    <t>Raybaum Synthetics Monitoring Sprint 22.2.3</t>
  </si>
  <si>
    <t>Raybaum Synthetics Monitoring Sprint 22.2.4</t>
  </si>
  <si>
    <t>CR Synthetics Monitoring Sprint 22.2.1</t>
  </si>
  <si>
    <t>CR Synthetics Monitoring Sprint 22.2.2</t>
  </si>
  <si>
    <t>CR Synthetics Monitoring Sprint 22.2.3</t>
  </si>
  <si>
    <t>CR Synthetics Monitoring Sprint 22.2.4</t>
  </si>
  <si>
    <t>LDVS Synthetics Monitoring Sprint 22.2.1</t>
  </si>
  <si>
    <t>LDVS Synthetics Monitoring Sprint 22.2.2</t>
  </si>
  <si>
    <t>LDVS Synthetics Monitoring Sprint 22.2.3</t>
  </si>
  <si>
    <t>LDVS Synthetics Monitoring Sprint 22.2.4</t>
  </si>
  <si>
    <t>UGV-7064 [GCO Validation Automation]</t>
  </si>
  <si>
    <t>Synthetics monitoring integration with NR</t>
  </si>
  <si>
    <t>Blocked</t>
  </si>
  <si>
    <t xml:space="preserve">OCOM portal access and API key </t>
  </si>
  <si>
    <t>Raybaum Configuration automation</t>
  </si>
  <si>
    <t>OCOM API for Voice Validation</t>
  </si>
  <si>
    <t>SSH key issues</t>
  </si>
  <si>
    <t>Global Number (python 3.9 migration)</t>
  </si>
  <si>
    <t>Global User (python 3.9 migration)</t>
  </si>
  <si>
    <t>HighBall (ECC) (python 3.9 migration)</t>
  </si>
  <si>
    <t>HybridSites (python 3.9 migration)</t>
  </si>
  <si>
    <t>Lync (python 3.9 migration)</t>
  </si>
  <si>
    <t>SF (python 3.9 migration)</t>
  </si>
  <si>
    <t>Telstrat-CR (python 3.9 migration)</t>
  </si>
  <si>
    <t>SBC  (python 3.9 migration)</t>
  </si>
  <si>
    <t>D&amp;M (python 3.9 migration)</t>
  </si>
  <si>
    <t>Due to Jumpbox restrictions</t>
  </si>
  <si>
    <t>BOSS (python 3.9 migration)</t>
  </si>
  <si>
    <t>smc Automation (Python 3.9 migration)</t>
  </si>
  <si>
    <t xml:space="preserve">3rd Party SBC validation through automation </t>
  </si>
  <si>
    <t xml:space="preserve">69xx Phone Registration through Automation </t>
  </si>
  <si>
    <t>UGV-7383 [Auditing NR Alerts (Monitoring)]</t>
  </si>
  <si>
    <t>Test Plan for NR Alert Audit Sprint 22.2.1</t>
  </si>
  <si>
    <t>Audit for all NR alert policies for Infra PBX Sprint 22.2.1</t>
  </si>
  <si>
    <t>Audit for all NR alert policies for Services PBX Sprint 22.2.1</t>
  </si>
  <si>
    <t>Audit for all NR alert policies for Usecase PBX Sprint 22.2.1</t>
  </si>
  <si>
    <t>Test Plan for NR Alert Audit Sprint 22.2.2</t>
  </si>
  <si>
    <t>Audit for all NR alert policies for Infra PBX Sprint 22.2.2</t>
  </si>
  <si>
    <t>Audit for all NR alert policies for Services PBX Sprint 22.2.2</t>
  </si>
  <si>
    <t>Audit for all NR alert policies for Usecase PBX Sprint 22.2.2</t>
  </si>
  <si>
    <t>Audit for all NR alert policies for Infra ECC</t>
  </si>
  <si>
    <t>Audit for all NR alert policies for Services ECC</t>
  </si>
  <si>
    <t>Audit for all NR alert policies for Usecase ECC</t>
  </si>
  <si>
    <t>Audit for all NR alert policies for UCB</t>
  </si>
  <si>
    <t>3 subtasks for Infra, Service and Usecase</t>
  </si>
  <si>
    <t>Audit for all NR alert policies for Fax &amp; Scribe</t>
  </si>
  <si>
    <t>Audit for all NR alert policies for Log Servers &amp; Image Server</t>
  </si>
  <si>
    <t>Test Plan for NR Alert Audit Sprint 22.2.3</t>
  </si>
  <si>
    <t>Audit for all NR alert policies for BOSS</t>
  </si>
  <si>
    <t>Audit for all NR alert policies for SBC</t>
  </si>
  <si>
    <t>Audit for all NR alert policies for RTP Engine</t>
  </si>
  <si>
    <t>Audit for all NR alert policies for ABC</t>
  </si>
  <si>
    <t>Audit for all NR alert policies for Reverse Proxy</t>
  </si>
  <si>
    <t>Audit for all NR alert policies for TURN and STUN</t>
  </si>
  <si>
    <t>Test Plan for NR Alert Audit Sprint 22.2.4</t>
  </si>
  <si>
    <t>Audit for all NR alert policies for Connect Client</t>
  </si>
  <si>
    <t>Audit for all NR alert policies for Call Recording</t>
  </si>
  <si>
    <t>Audit for all NR alert policies for NGDS</t>
  </si>
  <si>
    <t>Audit for all NR alert policies for Raybaum</t>
  </si>
  <si>
    <t>Audit for all NR alert policies for Mobility</t>
  </si>
  <si>
    <t>CP-24 [Ongoing Support - Connect Client, Phone compatibility, Etc.]</t>
  </si>
  <si>
    <t>UGV-7480 [GCO ITSM Validation]</t>
  </si>
  <si>
    <t>ITSM Validations Sprint 22.2.1</t>
  </si>
  <si>
    <t>ITSM Validations Sprint 22.2.2</t>
  </si>
  <si>
    <t>ITSM Validations Sprint 22.2.3</t>
  </si>
  <si>
    <t>ITSM Validations Sprint 22.2.4</t>
  </si>
  <si>
    <t>UGV-7481 [GCO Validation Unplanned Tasks]</t>
  </si>
  <si>
    <t>INC and unplanned tasks Sprint 22.2.1</t>
  </si>
  <si>
    <t>INC and unplanned tasks Sprint 22.2.2</t>
  </si>
  <si>
    <t>INC and unplanned tasks Sprint 22.2.3</t>
  </si>
  <si>
    <t>INC and unplanned tasks Sprint 22.2.4</t>
  </si>
  <si>
    <t xml:space="preserve">ABC Rocky Linux </t>
  </si>
  <si>
    <t>Need to discuss with the SRE team on detailed scope</t>
  </si>
  <si>
    <t>CP-32[MiCloud Connect: ASC Data Migration and Telstrat Decom]</t>
  </si>
  <si>
    <t>UGV-7447 [Validation for Telestrat - ASC Data Migration]</t>
  </si>
  <si>
    <t>Validation of ASC Data Migration for AXL</t>
  </si>
  <si>
    <t>Validation of ASC Data Migration for IDA</t>
  </si>
  <si>
    <t>Validation of ASC Data Migration for N08</t>
  </si>
  <si>
    <t>Validation of ASC Data Migration for N09</t>
  </si>
  <si>
    <t>Validation of ASC Data Migration for N10</t>
  </si>
  <si>
    <t>Validation of ASC Data Migration for TOM</t>
  </si>
  <si>
    <t>Validation of ASC Data Migration for URI</t>
  </si>
  <si>
    <t>Completed - check with SRE</t>
  </si>
  <si>
    <t>Validation of ASC Data Migration for ZED</t>
  </si>
  <si>
    <t>Validation of ASC Data Migration for N05</t>
  </si>
  <si>
    <t>Validation of ASC Data Migration for WES</t>
  </si>
  <si>
    <t>Validation of ASC Data Migration for N11</t>
  </si>
  <si>
    <t>Validation of Telstrat Decommissioning</t>
  </si>
  <si>
    <t>CP-30 [Connect Service Consolidation &amp; Capacity Management]</t>
  </si>
  <si>
    <t>UGV-7449 [Validation for Services / Infra Decommissioning]</t>
  </si>
  <si>
    <t>Validation of Decommisson of N08 ECC</t>
  </si>
  <si>
    <t>Validation of Decommisson of N09 ECC</t>
  </si>
  <si>
    <t>Validation of Decommisson of N10 ECC</t>
  </si>
  <si>
    <t>Validation of Decommison of AUS ECC ( VAL and A02)</t>
  </si>
  <si>
    <t>Discussion with the SRE team on detailed plan</t>
  </si>
  <si>
    <t>Validation of Decommission of UK ECC  (U01 and SID)</t>
  </si>
  <si>
    <t>Validation of Decommission of AXL ECC</t>
  </si>
  <si>
    <t>Validation of Decommission of TOM ECC</t>
  </si>
  <si>
    <t>Validation of Decommission of IDA ECC</t>
  </si>
  <si>
    <t>Validation of Decommission of N05 ECC</t>
  </si>
  <si>
    <t>Validation of Decommission of URI ECC</t>
  </si>
  <si>
    <t>Validation of Decommission of N11 ECC</t>
  </si>
  <si>
    <t>Validation of Decommission of WES ECC</t>
  </si>
  <si>
    <t>Validation of Decommission of ZED ECC</t>
  </si>
  <si>
    <t>Validation of Decommission of N14 ECC</t>
  </si>
  <si>
    <t>Unused RC Decommission - ASC-1</t>
  </si>
  <si>
    <t>Unused RC Decommission - ASC-2</t>
  </si>
  <si>
    <t>Jfrog Decommissioning of non docker repos</t>
  </si>
  <si>
    <t>Jfrog Infra Decommissioning</t>
  </si>
  <si>
    <t>UGV-7382 [GCO Validation KT and Learning]</t>
  </si>
  <si>
    <t>KT and Learning sessions Sprint 22.2.1</t>
  </si>
  <si>
    <t>KT and Learning sessions Sprint 22.2.2</t>
  </si>
  <si>
    <t>MS Team SBC Validation Understanding</t>
  </si>
  <si>
    <t>KT and Learning sessions Sprint 22.2.3</t>
  </si>
  <si>
    <t>KT and Learning sessions Sprint 22.2.4</t>
  </si>
  <si>
    <t>Automation documentation Sprint 22.2.1</t>
  </si>
  <si>
    <t>Automation documentation Sprint 22.2.2</t>
  </si>
  <si>
    <t>Automation documentation Sprint 22.2.3</t>
  </si>
  <si>
    <t>Automation documentation Sprint 22.2.4</t>
  </si>
  <si>
    <t>Efforts(SPs)</t>
  </si>
  <si>
    <t>No of working days</t>
  </si>
  <si>
    <t>PlannedLeaves</t>
  </si>
  <si>
    <t>Hardik / Prasanna</t>
  </si>
  <si>
    <t>1 Pod from GCP and GCVE respectively</t>
  </si>
  <si>
    <t>ITSM(20%)</t>
  </si>
  <si>
    <t>Project Support(35%)</t>
  </si>
  <si>
    <t>Automation(10%)</t>
  </si>
  <si>
    <t>Validation for prod upgrade ASC1</t>
  </si>
  <si>
    <t>Validation for prod upgrade ASC2</t>
  </si>
  <si>
    <t>NR -Integration
SBC Config</t>
  </si>
  <si>
    <t>Prasanna
Gopal</t>
  </si>
  <si>
    <t>Selenium dependency</t>
  </si>
  <si>
    <t>ASC-CR (python 3.9 migration)</t>
  </si>
  <si>
    <t>Validation Windows Security Patch on Prod ASC 1 servers</t>
  </si>
  <si>
    <t>CP-38 (UGV-7822)</t>
  </si>
  <si>
    <t>FCC-988</t>
  </si>
  <si>
    <t>Understading the feature and meeting with other teams</t>
  </si>
  <si>
    <t>Test plan preparation</t>
  </si>
  <si>
    <t xml:space="preserve">Synthetics monitoring integration with NR </t>
  </si>
  <si>
    <t>For Raybaum</t>
  </si>
  <si>
    <t xml:space="preserve">SBC Automation Migration </t>
  </si>
  <si>
    <t xml:space="preserve">Automation Framework Migration </t>
  </si>
  <si>
    <t>If we have some effort bandwidth then we'll take up some automation tasks</t>
  </si>
  <si>
    <t>Admin Tasks (20%)</t>
  </si>
  <si>
    <t>Automation(0%)</t>
  </si>
  <si>
    <t xml:space="preserve"> UGV-8287 [GCO Validation Synthetics Monitoring 22.3]</t>
  </si>
  <si>
    <t>Raybaum Synthetics Monitoring Sprint 22.3.1</t>
  </si>
  <si>
    <t>Raybaum Synthetics Monitoring Sprint 22.3.2</t>
  </si>
  <si>
    <t>Raybaum Synthetics Monitoring Sprint 22.3.3</t>
  </si>
  <si>
    <t>Raybaum Synthetics Monitoring Sprint 22.3.4</t>
  </si>
  <si>
    <t>Raybaum Synthetics Monitoring Sprint 22.3.5</t>
  </si>
  <si>
    <t>CR Synthetics Monitoring Sprint 22.3.1</t>
  </si>
  <si>
    <t>CR Synthetics Monitoring Sprint 22.3.2</t>
  </si>
  <si>
    <t>CR Synthetics Monitoring Sprint 22.3.3</t>
  </si>
  <si>
    <t>CR Synthetics Monitoring Sprint 22.3.4</t>
  </si>
  <si>
    <t>CR Synthetics Monitoring Sprint 22.3.5</t>
  </si>
  <si>
    <t>LDVS Synthetics Monitoring Sprint 22.3.1</t>
  </si>
  <si>
    <t>LDVS Synthetics Monitoring Sprint 22.3.2</t>
  </si>
  <si>
    <t>LDVS Synthetics Monitoring Sprint 22.3.3</t>
  </si>
  <si>
    <t>LDVS Synthetics Monitoring Sprint 22.3.4</t>
  </si>
  <si>
    <t>LDVS Synthetics Monitoring Sprint 22.3.5</t>
  </si>
  <si>
    <t xml:space="preserve"> UGV-8288 [GCO Validation Automation 22.3]</t>
  </si>
  <si>
    <t>[Automation] LDVS synthetics monitoring suite set up</t>
  </si>
  <si>
    <t>[Automation] Synthetics monitoring integration with NR</t>
  </si>
  <si>
    <t xml:space="preserve">Already done for CR and RayBaum. Need to discuss </t>
  </si>
  <si>
    <t>[Automation] Integration with NR to track the state of the Jenkins Nodes</t>
  </si>
  <si>
    <t>IF there are issues with the test suite or the VM</t>
  </si>
  <si>
    <t>[Automation] CSV Optimization</t>
  </si>
  <si>
    <t>SSH key issues
(There can be some R&amp;D in the upcoming IP iteration)</t>
  </si>
  <si>
    <t>[Automation] Dashboard setup for Monitoring</t>
  </si>
  <si>
    <t>[Automation] RTP Engine &amp; Turn Server Automation</t>
  </si>
  <si>
    <t>[Automation] HybridSites (python 3.9 migration)</t>
  </si>
  <si>
    <t>Need to check if the hybrid setup is still active and working</t>
  </si>
  <si>
    <t>[Automation] Lync (python 3.9 migration)</t>
  </si>
  <si>
    <t>[Automation] BOSS (python 3.9 migration)</t>
  </si>
  <si>
    <t>No Automation scripts for SMR</t>
  </si>
  <si>
    <t>[Automation] BOSS Automation script refinement</t>
  </si>
  <si>
    <t xml:space="preserve"> UGV-8289 [Auditing NR Alerts (Monitoring)- Defect Verification]</t>
  </si>
  <si>
    <t>NR Alert audit Defect verification</t>
  </si>
  <si>
    <t xml:space="preserve"> UGV-8290 [GCO ITSM Validation 22.3]</t>
  </si>
  <si>
    <t>ITSM Validations Sprint 22.3.1</t>
  </si>
  <si>
    <t>ITSM Validations Sprint 22.3.2</t>
  </si>
  <si>
    <t>ITSM Validations Sprint 22.3.3</t>
  </si>
  <si>
    <t>ITSM Validations Sprint 22.3.4</t>
  </si>
  <si>
    <t>ITSM Validations Sprint 22.3.5</t>
  </si>
  <si>
    <t>BOSS Upgrade support</t>
  </si>
  <si>
    <t xml:space="preserve"> UGV-8291 [GCO Validation INC and Unplanned Tasks 22.3]</t>
  </si>
  <si>
    <t>INC and unplanned tasks Sprint 22.3.1</t>
  </si>
  <si>
    <t>INC and unplanned tasks Sprint 22.3.2</t>
  </si>
  <si>
    <t>INC and unplanned tasks Sprint 22.3.3</t>
  </si>
  <si>
    <t>INC and unplanned tasks Sprint 22.3.4</t>
  </si>
  <si>
    <t>INC and unplanned tasks Sprint 22.3.5</t>
  </si>
  <si>
    <t>This will be moved to the next PI since many CR migration are in Impeded state</t>
  </si>
  <si>
    <t>UGV-8305 [Validation post ASC procedure to copy the CRs to new bucket]</t>
  </si>
  <si>
    <t>Call recording validation after completing copying the records from buckets linked to decommissioned RMs</t>
  </si>
  <si>
    <t>Test case plan for moving CR recordings to new bucket</t>
  </si>
  <si>
    <t>Saurav needs to refine the stories</t>
  </si>
  <si>
    <t>Test case review for moving CR recordings to new bucket</t>
  </si>
  <si>
    <t>Discussion with stakeholders for moving the ASC CR to new bucket</t>
  </si>
  <si>
    <t>Validation of copied CRs to new bucket - ASC Cluster-1</t>
  </si>
  <si>
    <t>Validation of copied CRs to new bucket - ASC Cluster-2</t>
  </si>
  <si>
    <t>UGV-8306 [Validation for Services / Infra Decommissioning 22.3]</t>
  </si>
  <si>
    <t>UGV-8307 [GCO Validation KT and Learning 22.3]</t>
  </si>
  <si>
    <t>KT and Learning sessions Sprint 22.3.1</t>
  </si>
  <si>
    <t>KT and Learning sessions Sprint 22.3.2</t>
  </si>
  <si>
    <t>KT and Learning sessions Sprint 22.3.3</t>
  </si>
  <si>
    <t>KT and Learning sessions Sprint 22.3.4</t>
  </si>
  <si>
    <t>KT and Learning sessions Sprint 22.3.5</t>
  </si>
  <si>
    <t>Automation documentation Sprint 22.3.1</t>
  </si>
  <si>
    <t>Automation documentation Sprint 22.3.2</t>
  </si>
  <si>
    <t>Automation documentation Sprint 22.3.3</t>
  </si>
  <si>
    <t>Automation documentation Sprint 22.3.4</t>
  </si>
  <si>
    <t>Automation documentation Sprint 22.3.5</t>
  </si>
  <si>
    <t>CP-23
[MiCloud Connect and Sky: Platform Stability &amp; Maintenance]</t>
  </si>
  <si>
    <t>Discuss with PO
 (This will come as ITSMs)</t>
  </si>
  <si>
    <t>CP-38
[FCC 988 Implementation]</t>
  </si>
  <si>
    <t>UGV-8076 [FCC-988 feature validation]</t>
  </si>
  <si>
    <t xml:space="preserve">FCC-988 Test plan </t>
  </si>
  <si>
    <t>FCC-988 Test plan Review and rework</t>
  </si>
  <si>
    <t>FCC-988 feature test case execution</t>
  </si>
  <si>
    <t>CP-22
[MiCloud Connect - Security / Compliance / Reliability]</t>
  </si>
  <si>
    <t>Encryption or removal of PIN and Password - BOSS feature</t>
  </si>
  <si>
    <t>Discuss with PO</t>
  </si>
  <si>
    <t>Discuss with BOSS team (This will come as ITSM)</t>
  </si>
  <si>
    <t>CP-10 
[MiCloud Connect:  Current Hardware &amp; OS Security Patch/Update Strategy &amp; Implementation]</t>
  </si>
  <si>
    <t>UGV-8308 [Validation of OS and security Patches upgrade]</t>
  </si>
  <si>
    <t>Discussion with other stackholders and Windows OS upgrade check point refinement</t>
  </si>
  <si>
    <t>Windows OS upgrade detailed Test plan</t>
  </si>
  <si>
    <t>Windows OS upgrade Test plan review and rework</t>
  </si>
  <si>
    <t>Windows OS upgrade test case execution</t>
  </si>
  <si>
    <t>UGV-8309 [Validation of FireEye Installation]</t>
  </si>
  <si>
    <t xml:space="preserve">FireEye AV installation </t>
  </si>
  <si>
    <t>UGV-8310 [Validation for Rocky Linux]</t>
  </si>
  <si>
    <t>Rocky linux related validations</t>
  </si>
  <si>
    <t>CP-21
[Stir Shaken]</t>
  </si>
  <si>
    <t>Validation of Stir Shaken</t>
  </si>
  <si>
    <t>Need to discuss with the PO</t>
  </si>
  <si>
    <t>Discuss with the comnet team. May come as ITSM</t>
  </si>
  <si>
    <t>itr -1</t>
  </si>
  <si>
    <t>itr -2</t>
  </si>
  <si>
    <t>itr -3</t>
  </si>
  <si>
    <t>itr -4</t>
  </si>
  <si>
    <t>itr -5</t>
  </si>
  <si>
    <t>total</t>
  </si>
  <si>
    <t>Unplanned(20%)</t>
  </si>
  <si>
    <t>CP-10 [Micloud Connect &amp; Sky: Service Observability]</t>
  </si>
  <si>
    <t xml:space="preserve"> UGV-9779 [GCO Validation Synthetics Monitoring 22.4]</t>
  </si>
  <si>
    <t>Raybaum Synthetics Monitoring</t>
  </si>
  <si>
    <t>CR Synthetics Monitoring</t>
  </si>
  <si>
    <t>LDVS Synthetics Monitoring</t>
  </si>
  <si>
    <t>CR Synthetics Monitoring (UK and AUS)</t>
  </si>
  <si>
    <t>Need to be added to the synthetics</t>
  </si>
  <si>
    <t xml:space="preserve"> UGV-9781 [GCO Validation Automation 22.4]</t>
  </si>
  <si>
    <t>smc Automation</t>
  </si>
  <si>
    <t>Sanity suite needs to be developed in python 3.x</t>
  </si>
  <si>
    <t>In-progress</t>
  </si>
  <si>
    <t>Overall automation code optimization, stabilization and refinements</t>
  </si>
  <si>
    <t>In-Progress</t>
  </si>
  <si>
    <t>Test suite exection in K8s cluster</t>
  </si>
  <si>
    <t>MS Teams automation</t>
  </si>
  <si>
    <t xml:space="preserve">Lab Phones setup stabilization, mapping and debugging </t>
  </si>
  <si>
    <t>RPRX certificate validation automation</t>
  </si>
  <si>
    <t>High priority</t>
  </si>
  <si>
    <t xml:space="preserve"> UGV-9783 [GCO ITSM Validation 22.4]</t>
  </si>
  <si>
    <t>ITSM Validations</t>
  </si>
  <si>
    <t xml:space="preserve"> UGV-9784 [GCO Validation INC and Unplanned Tasks 22.4]</t>
  </si>
  <si>
    <t>INC and unplanned tasks</t>
  </si>
  <si>
    <t>UGV-8307 [GCO Validation KT and Learning]</t>
  </si>
  <si>
    <t>This EPIC will not have any parent portpolio epic from now</t>
  </si>
  <si>
    <t>CP -101 Connect Rampdown</t>
  </si>
  <si>
    <t>UGV-9827 [Validation for Services / Infra Decommissioning]</t>
  </si>
  <si>
    <t>Test strategy for Telstrat Decommission for GCP</t>
  </si>
  <si>
    <t>Test strategy for Decommission of PSBCs ( Centos -6)</t>
  </si>
  <si>
    <t>Test strategy for Telstrat Decommission for GCVE</t>
  </si>
  <si>
    <t>Test strategy for Decommission unused RM in Alpha - Part 1</t>
  </si>
  <si>
    <t>Test strategy for Decommission unused RM in Alpha - Part 2</t>
  </si>
  <si>
    <t>CP-107 [Connect Service monitoring and observability - Q4 Rollup]</t>
  </si>
  <si>
    <t xml:space="preserve"> UGV-9782 [Auditing NR Alerts (Monitoring)- Defect Verification 22.4]</t>
  </si>
  <si>
    <t>Move it under cp-101</t>
  </si>
  <si>
    <t>Completed</t>
  </si>
  <si>
    <t>UGV-8306 [Validation for Services / Infra Decommissioning]</t>
  </si>
  <si>
    <t>Telstrat</t>
  </si>
  <si>
    <t>Phone switch</t>
  </si>
  <si>
    <t>KT and Learning sessions</t>
  </si>
  <si>
    <t>CP-18 [Hippa Compliance]</t>
  </si>
  <si>
    <t>CP-17 BOSS 82.4/5  - 69xx firmware – DHCP Support</t>
  </si>
  <si>
    <t>CP-70 (GC0-84) : Rampdown / Decommission (Include Telstrat here), Switches, LDVS? Others
GCO-58 – Check
Other activities which we prioritized (NR audit, Log files shipping, Monitoring etc)</t>
  </si>
  <si>
    <t>Project Support(10%)</t>
  </si>
  <si>
    <t>Automation(20%)</t>
  </si>
  <si>
    <t>UGV-9783 [GCO ITSM Validation 22.4]</t>
  </si>
  <si>
    <t>UGV-9784 [GCO Validation INC and Unplanned Tasks 22.4]</t>
  </si>
  <si>
    <t>CP</t>
  </si>
  <si>
    <t>CP-10</t>
  </si>
  <si>
    <t>UGV-9781 [GCO Validation Automation 22.4]</t>
  </si>
  <si>
    <t>CP-101</t>
  </si>
  <si>
    <t>CP-24</t>
  </si>
  <si>
    <t>UGV-9782 [Auditing NR Alerts (Monitoring)- Defect Verification 22.4]</t>
  </si>
  <si>
    <t>All Epics</t>
  </si>
  <si>
    <t>CP-107</t>
  </si>
  <si>
    <t>Learnings (15%)</t>
  </si>
  <si>
    <t>UGV-3696</t>
  </si>
  <si>
    <t>UGV-3711</t>
  </si>
  <si>
    <t xml:space="preserve">[MCSS Automation] Schedule Creation </t>
  </si>
  <si>
    <t>UGV-3712</t>
  </si>
  <si>
    <t>[MCSS Automation] Schedule Fetch</t>
  </si>
  <si>
    <t>UGV-3713</t>
  </si>
  <si>
    <t>[MCSS Automation] Schedule Update</t>
  </si>
  <si>
    <t>UGV-3714</t>
  </si>
  <si>
    <t>[MCSS Automation] Schedule Delete</t>
  </si>
  <si>
    <t>UGV-3697</t>
  </si>
  <si>
    <t>UGV-3715</t>
  </si>
  <si>
    <t>[MCSS Automation] Extension Group Creation</t>
  </si>
  <si>
    <t>UGV-3716</t>
  </si>
  <si>
    <t>[MCSS Automation] Extensiongroup Fetch</t>
  </si>
  <si>
    <t>UGV-3717</t>
  </si>
  <si>
    <t>[MCSS Automation] Extensiongroup Update</t>
  </si>
  <si>
    <t>UGV-3718</t>
  </si>
  <si>
    <t>[MCSS Automation] Extensiongroup Delete</t>
  </si>
  <si>
    <t>Required For</t>
  </si>
  <si>
    <t>Area</t>
  </si>
  <si>
    <t>Task</t>
  </si>
  <si>
    <t>Priority</t>
  </si>
  <si>
    <t>Status</t>
  </si>
  <si>
    <t>Final Estimation</t>
  </si>
  <si>
    <t>Leadership</t>
  </si>
  <si>
    <t>Configuration</t>
  </si>
  <si>
    <t>Instance Monitoring Setup</t>
  </si>
  <si>
    <t>High</t>
  </si>
  <si>
    <t>Started</t>
  </si>
  <si>
    <t>Documentation</t>
  </si>
  <si>
    <t>Ongoing</t>
  </si>
  <si>
    <t>Team</t>
  </si>
  <si>
    <t>Framework Enhancemet</t>
  </si>
  <si>
    <t>Low</t>
  </si>
  <si>
    <t xml:space="preserve">Only one of these need to be implemented </t>
  </si>
  <si>
    <t>ToDo</t>
  </si>
  <si>
    <t>Medium</t>
  </si>
  <si>
    <t>Cross Functional to Testing with Basic Call</t>
  </si>
  <si>
    <t>Msteams basic calls with Browser</t>
  </si>
  <si>
    <t>Jenkins Migration to Cent OS 8</t>
  </si>
  <si>
    <t>Automation Framework Setup on GCP</t>
  </si>
  <si>
    <t>Upgrade suite enhancement</t>
  </si>
  <si>
    <t>Chrome Driver Update</t>
  </si>
  <si>
    <t>Guidelines</t>
  </si>
  <si>
    <t>Jenkins Failure ownership for monitoring</t>
  </si>
  <si>
    <t>Migrate all VMs to GCP?
 redundancy</t>
  </si>
  <si>
    <t>Infra Enhancement</t>
  </si>
  <si>
    <t>VM health Monitoring</t>
  </si>
  <si>
    <t>New Relic can be used for this</t>
  </si>
  <si>
    <t>Phone Health Check</t>
  </si>
  <si>
    <t>NOC</t>
  </si>
  <si>
    <t>Instance Component</t>
  </si>
  <si>
    <t>New Feature</t>
  </si>
  <si>
    <t>Interliquent dependancy</t>
  </si>
  <si>
    <t>Shared Component</t>
  </si>
  <si>
    <t>ABC Automation</t>
  </si>
  <si>
    <t>TURN Automation</t>
  </si>
  <si>
    <t>RTP Engine Automation</t>
  </si>
  <si>
    <t>RP Automation</t>
  </si>
  <si>
    <t>Voice Validation</t>
  </si>
  <si>
    <t>DEPENDANCY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</si>
</sst>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91E42"/>
      <name val="Calibri"/>
      <family val="2"/>
      <scheme val="minor"/>
    </font>
    <font>
      <sz val="11"/>
      <color rgb="FF091E42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8"/>
      <color rgb="FF484A4C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BE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DC3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left" vertical="center"/>
    </xf>
    <xf numFmtId="22" fontId="2" fillId="0" borderId="0" xfId="0" applyNumberFormat="1" applyFont="1" applyAlignment="1">
      <alignment horizontal="left" vertical="center" wrapText="1"/>
    </xf>
    <xf numFmtId="14" fontId="2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7" fillId="0" borderId="0" xfId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Alignment="1">
      <alignment vertical="center"/>
    </xf>
    <xf numFmtId="22" fontId="2" fillId="0" borderId="0" xfId="0" applyNumberFormat="1" applyFont="1" applyAlignment="1">
      <alignment vertical="center" wrapText="1"/>
    </xf>
    <xf numFmtId="0" fontId="0" fillId="0" borderId="5" xfId="0" applyBorder="1"/>
    <xf numFmtId="0" fontId="0" fillId="0" borderId="5" xfId="0" applyBorder="1" applyAlignment="1">
      <alignment wrapText="1"/>
    </xf>
    <xf numFmtId="0" fontId="1" fillId="2" borderId="0" xfId="0" applyFont="1" applyFill="1" applyAlignment="1">
      <alignment horizontal="left" vertical="center"/>
    </xf>
    <xf numFmtId="9" fontId="0" fillId="0" borderId="0" xfId="0" applyNumberFormat="1"/>
    <xf numFmtId="0" fontId="0" fillId="2" borderId="0" xfId="0" applyFill="1"/>
    <xf numFmtId="20" fontId="0" fillId="0" borderId="0" xfId="0" applyNumberFormat="1"/>
    <xf numFmtId="18" fontId="0" fillId="0" borderId="0" xfId="0" applyNumberFormat="1"/>
    <xf numFmtId="16" fontId="0" fillId="0" borderId="0" xfId="0" applyNumberFormat="1"/>
    <xf numFmtId="0" fontId="1" fillId="0" borderId="6" xfId="0" applyFont="1" applyBorder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1" fillId="0" borderId="0" xfId="0" applyFont="1"/>
    <xf numFmtId="0" fontId="7" fillId="0" borderId="0" xfId="1"/>
    <xf numFmtId="0" fontId="1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3" borderId="0" xfId="0" applyFill="1"/>
    <xf numFmtId="15" fontId="0" fillId="0" borderId="0" xfId="0" applyNumberFormat="1"/>
    <xf numFmtId="0" fontId="0" fillId="0" borderId="8" xfId="0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wrapText="1"/>
    </xf>
    <xf numFmtId="0" fontId="0" fillId="4" borderId="5" xfId="0" applyFill="1" applyBorder="1"/>
    <xf numFmtId="0" fontId="0" fillId="4" borderId="5" xfId="0" applyFill="1" applyBorder="1" applyAlignment="1">
      <alignment wrapText="1"/>
    </xf>
    <xf numFmtId="0" fontId="0" fillId="4" borderId="0" xfId="0" applyFill="1"/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0" fillId="3" borderId="5" xfId="0" applyFill="1" applyBorder="1"/>
    <xf numFmtId="0" fontId="10" fillId="6" borderId="5" xfId="0" applyFont="1" applyFill="1" applyBorder="1"/>
    <xf numFmtId="0" fontId="10" fillId="5" borderId="2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 wrapText="1"/>
    </xf>
    <xf numFmtId="0" fontId="0" fillId="7" borderId="5" xfId="0" applyFill="1" applyBorder="1"/>
    <xf numFmtId="0" fontId="11" fillId="2" borderId="5" xfId="0" applyFont="1" applyFill="1" applyBorder="1"/>
    <xf numFmtId="15" fontId="10" fillId="2" borderId="5" xfId="0" applyNumberFormat="1" applyFont="1" applyFill="1" applyBorder="1"/>
    <xf numFmtId="0" fontId="1" fillId="7" borderId="5" xfId="0" applyFont="1" applyFill="1" applyBorder="1"/>
    <xf numFmtId="0" fontId="0" fillId="8" borderId="5" xfId="0" applyFill="1" applyBorder="1"/>
    <xf numFmtId="0" fontId="12" fillId="9" borderId="5" xfId="0" applyFont="1" applyFill="1" applyBorder="1"/>
    <xf numFmtId="0" fontId="12" fillId="9" borderId="10" xfId="0" applyFont="1" applyFill="1" applyBorder="1"/>
    <xf numFmtId="0" fontId="0" fillId="7" borderId="5" xfId="0" applyFill="1" applyBorder="1" applyAlignment="1">
      <alignment wrapText="1"/>
    </xf>
    <xf numFmtId="0" fontId="0" fillId="10" borderId="0" xfId="0" applyFill="1"/>
    <xf numFmtId="0" fontId="10" fillId="6" borderId="5" xfId="0" applyFont="1" applyFill="1" applyBorder="1" applyAlignment="1">
      <alignment wrapText="1"/>
    </xf>
    <xf numFmtId="0" fontId="13" fillId="7" borderId="5" xfId="0" applyFont="1" applyFill="1" applyBorder="1" applyAlignment="1">
      <alignment wrapText="1"/>
    </xf>
    <xf numFmtId="0" fontId="4" fillId="0" borderId="0" xfId="0" applyFont="1"/>
    <xf numFmtId="0" fontId="12" fillId="0" borderId="0" xfId="0" applyFont="1"/>
    <xf numFmtId="0" fontId="14" fillId="0" borderId="0" xfId="0" applyFont="1" applyAlignment="1">
      <alignment horizontal="left" vertical="center"/>
    </xf>
    <xf numFmtId="0" fontId="0" fillId="2" borderId="5" xfId="0" applyFill="1" applyBorder="1" applyAlignment="1">
      <alignment wrapText="1"/>
    </xf>
    <xf numFmtId="0" fontId="0" fillId="2" borderId="5" xfId="0" applyFill="1" applyBorder="1"/>
    <xf numFmtId="0" fontId="0" fillId="8" borderId="5" xfId="0" applyFill="1" applyBorder="1" applyAlignment="1">
      <alignment wrapText="1"/>
    </xf>
    <xf numFmtId="0" fontId="0" fillId="11" borderId="5" xfId="0" applyFill="1" applyBorder="1"/>
    <xf numFmtId="0" fontId="0" fillId="12" borderId="5" xfId="0" applyFill="1" applyBorder="1" applyAlignment="1">
      <alignment horizontal="center"/>
    </xf>
    <xf numFmtId="0" fontId="0" fillId="13" borderId="5" xfId="0" applyFill="1" applyBorder="1"/>
    <xf numFmtId="0" fontId="10" fillId="14" borderId="5" xfId="0" applyFont="1" applyFill="1" applyBorder="1"/>
    <xf numFmtId="0" fontId="0" fillId="0" borderId="11" xfId="0" applyBorder="1"/>
    <xf numFmtId="0" fontId="10" fillId="14" borderId="0" xfId="0" applyFont="1" applyFill="1"/>
    <xf numFmtId="0" fontId="8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DC3"/>
      <color rgb="FFEF9800"/>
      <color rgb="FFEA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microsoft.com/office/2017/10/relationships/person" Target="persons/perso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8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3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60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imanshu Gupta" id="{733C4967-E0C1-40C9-AEBB-B6BD95DCF144}" userId="S::himanshu.gupta@mitel.com::453b2dff-f005-4a7b-b5ef-2f60a2d5313a" providerId="AD"/>
  <person displayName="Prasanna Tripathy" id="{AB86DBA9-0018-4B41-A300-6BFFF8E3C59B}" userId="S::prasanna.tripathy@mitel.com::46ae06ec-42d0-4ac6-84ac-594fd5b5053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3" dT="2022-04-22T15:32:52.59" personId="{AB86DBA9-0018-4B41-A300-6BFFF8E3C59B}" id="{5EDF7181-DE02-5F4C-B66C-263524E6E9AC}">
    <text>3rd May holiday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5" dT="2022-02-02T10:42:51.30" personId="{733C4967-E0C1-40C9-AEBB-B6BD95DCF144}" id="{A2717D16-FE05-492C-9B46-F7C2263E25DA}">
    <text>One of these two requirment will be developed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eha.kulkarni@mitel.com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EA02-624C-4EE2-A745-2DAFE583E944}">
  <dimension ref="A1:O86"/>
  <sheetViews>
    <sheetView workbookViewId="0">
      <selection activeCell="M13" sqref="M13"/>
    </sheetView>
  </sheetViews>
  <sheetFormatPr defaultColWidth="11.140625" defaultRowHeight="15"/>
  <cols>
    <col min="1" max="1" width="23.140625" style="1" bestFit="1" customWidth="1"/>
    <col min="2" max="2" width="20.42578125" style="1" bestFit="1" customWidth="1"/>
    <col min="3" max="3" width="11.42578125" style="1" bestFit="1" customWidth="1"/>
    <col min="4" max="4" width="81" style="1" bestFit="1" customWidth="1"/>
    <col min="5" max="5" width="11.42578125" style="1" bestFit="1" customWidth="1"/>
    <col min="6" max="6" width="15.42578125" style="1" bestFit="1" customWidth="1"/>
    <col min="7" max="7" width="16" style="1" customWidth="1"/>
    <col min="8" max="8" width="13.42578125" style="1" customWidth="1"/>
    <col min="9" max="16384" width="11.140625" style="1"/>
  </cols>
  <sheetData>
    <row r="1" spans="1:15" ht="15.9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5" ht="32.1">
      <c r="A2" s="1" t="s">
        <v>8</v>
      </c>
      <c r="D2" s="4"/>
      <c r="J2" s="5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6" t="s">
        <v>14</v>
      </c>
    </row>
    <row r="3" spans="1:15" ht="15.95">
      <c r="B3" s="1" t="s">
        <v>15</v>
      </c>
      <c r="C3" s="1" t="s">
        <v>16</v>
      </c>
      <c r="D3" s="4" t="s">
        <v>17</v>
      </c>
      <c r="E3" s="1">
        <v>12</v>
      </c>
      <c r="G3" s="1" t="s">
        <v>18</v>
      </c>
      <c r="J3" s="7" t="s">
        <v>19</v>
      </c>
      <c r="K3" s="8">
        <v>9</v>
      </c>
      <c r="L3" s="8">
        <v>0</v>
      </c>
      <c r="M3" s="8">
        <f>7*(K3-L3)</f>
        <v>63</v>
      </c>
      <c r="N3" s="8">
        <f t="shared" ref="N3:N11" si="0">SUMIF(F:F,J3,E:E)</f>
        <v>18</v>
      </c>
      <c r="O3" s="8">
        <f>M3-N3</f>
        <v>45</v>
      </c>
    </row>
    <row r="4" spans="1:15" ht="15.95">
      <c r="C4" s="1" t="s">
        <v>20</v>
      </c>
      <c r="D4" s="4" t="s">
        <v>21</v>
      </c>
      <c r="E4" s="1">
        <v>8</v>
      </c>
      <c r="G4" s="1" t="s">
        <v>22</v>
      </c>
      <c r="J4" s="7" t="s">
        <v>23</v>
      </c>
      <c r="K4" s="8">
        <v>9</v>
      </c>
      <c r="L4" s="8">
        <v>7</v>
      </c>
      <c r="M4" s="8">
        <f t="shared" ref="M4:M5" si="1">7*(K4-L4)</f>
        <v>14</v>
      </c>
      <c r="N4" s="8">
        <f t="shared" si="0"/>
        <v>55</v>
      </c>
      <c r="O4" s="8">
        <f t="shared" ref="O4:O11" si="2">M4-N4</f>
        <v>-41</v>
      </c>
    </row>
    <row r="5" spans="1:15" ht="15.95">
      <c r="C5" s="1" t="s">
        <v>24</v>
      </c>
      <c r="D5" s="4" t="s">
        <v>25</v>
      </c>
      <c r="E5" s="1">
        <v>3</v>
      </c>
      <c r="G5" s="1" t="s">
        <v>19</v>
      </c>
      <c r="J5" s="7" t="s">
        <v>22</v>
      </c>
      <c r="K5" s="8">
        <v>9</v>
      </c>
      <c r="L5" s="8">
        <v>0</v>
      </c>
      <c r="M5" s="8">
        <f t="shared" si="1"/>
        <v>63</v>
      </c>
      <c r="N5" s="8">
        <f t="shared" si="0"/>
        <v>69</v>
      </c>
      <c r="O5" s="8">
        <f t="shared" si="2"/>
        <v>-6</v>
      </c>
    </row>
    <row r="6" spans="1:15" ht="15.95">
      <c r="C6" s="1" t="s">
        <v>26</v>
      </c>
      <c r="D6" s="4" t="s">
        <v>27</v>
      </c>
      <c r="E6" s="1">
        <v>8</v>
      </c>
      <c r="G6" s="1" t="s">
        <v>19</v>
      </c>
      <c r="J6" s="7" t="s">
        <v>28</v>
      </c>
      <c r="K6" s="8">
        <v>9</v>
      </c>
      <c r="L6" s="8">
        <v>1</v>
      </c>
      <c r="M6" s="8">
        <f>7*60/100*(K6-L6)</f>
        <v>33.6</v>
      </c>
      <c r="N6" s="8">
        <f t="shared" si="0"/>
        <v>14</v>
      </c>
      <c r="O6" s="8">
        <f t="shared" si="2"/>
        <v>19.600000000000001</v>
      </c>
    </row>
    <row r="7" spans="1:15" ht="15.95">
      <c r="C7" s="1" t="s">
        <v>29</v>
      </c>
      <c r="D7" s="4" t="s">
        <v>30</v>
      </c>
      <c r="E7" s="1">
        <v>8</v>
      </c>
      <c r="G7" s="1" t="s">
        <v>18</v>
      </c>
      <c r="J7" s="7" t="s">
        <v>18</v>
      </c>
      <c r="K7" s="8">
        <v>9</v>
      </c>
      <c r="L7" s="8">
        <v>0</v>
      </c>
      <c r="M7" s="8">
        <f>7*(K7-L7)</f>
        <v>63</v>
      </c>
      <c r="N7" s="8">
        <f t="shared" si="0"/>
        <v>41</v>
      </c>
      <c r="O7" s="8">
        <f t="shared" si="2"/>
        <v>22</v>
      </c>
    </row>
    <row r="8" spans="1:15" ht="15.95">
      <c r="C8" s="1" t="s">
        <v>31</v>
      </c>
      <c r="D8" s="9" t="s">
        <v>32</v>
      </c>
      <c r="E8" s="1">
        <v>2</v>
      </c>
      <c r="G8" s="1" t="s">
        <v>28</v>
      </c>
      <c r="J8" s="7" t="s">
        <v>33</v>
      </c>
      <c r="K8" s="8">
        <v>6</v>
      </c>
      <c r="L8" s="8">
        <v>2</v>
      </c>
      <c r="M8" s="8">
        <f t="shared" ref="M8:M11" si="3">7*(K8-L8)</f>
        <v>28</v>
      </c>
      <c r="N8" s="8">
        <f t="shared" si="0"/>
        <v>20</v>
      </c>
      <c r="O8" s="8">
        <f t="shared" si="2"/>
        <v>8</v>
      </c>
    </row>
    <row r="9" spans="1:15" ht="15.95">
      <c r="C9" s="1" t="s">
        <v>34</v>
      </c>
      <c r="D9" s="4" t="s">
        <v>35</v>
      </c>
      <c r="E9" s="1">
        <v>1.5</v>
      </c>
      <c r="G9" s="1" t="s">
        <v>19</v>
      </c>
      <c r="J9" s="7" t="s">
        <v>36</v>
      </c>
      <c r="K9" s="8">
        <v>9</v>
      </c>
      <c r="L9" s="8">
        <v>3</v>
      </c>
      <c r="M9" s="8">
        <f t="shared" si="3"/>
        <v>42</v>
      </c>
      <c r="N9" s="8">
        <f t="shared" si="0"/>
        <v>41</v>
      </c>
      <c r="O9" s="8">
        <f t="shared" si="2"/>
        <v>1</v>
      </c>
    </row>
    <row r="10" spans="1:15" ht="15.95">
      <c r="C10" s="1" t="s">
        <v>37</v>
      </c>
      <c r="D10" s="4" t="s">
        <v>38</v>
      </c>
      <c r="E10" s="1">
        <v>4</v>
      </c>
      <c r="G10" s="1" t="s">
        <v>22</v>
      </c>
      <c r="J10" s="7" t="s">
        <v>39</v>
      </c>
      <c r="K10" s="8">
        <v>9</v>
      </c>
      <c r="L10" s="8">
        <v>0</v>
      </c>
      <c r="M10" s="8">
        <f t="shared" si="3"/>
        <v>63</v>
      </c>
      <c r="N10" s="8">
        <f t="shared" si="0"/>
        <v>56</v>
      </c>
      <c r="O10" s="8">
        <f t="shared" si="2"/>
        <v>7</v>
      </c>
    </row>
    <row r="11" spans="1:15" ht="15.95">
      <c r="C11" s="1" t="s">
        <v>40</v>
      </c>
      <c r="D11" s="4" t="s">
        <v>41</v>
      </c>
      <c r="E11" s="1">
        <v>6</v>
      </c>
      <c r="G11" s="1" t="s">
        <v>19</v>
      </c>
      <c r="J11" s="7" t="s">
        <v>42</v>
      </c>
      <c r="K11" s="8">
        <v>5</v>
      </c>
      <c r="L11" s="8">
        <v>2</v>
      </c>
      <c r="M11" s="8">
        <f t="shared" si="3"/>
        <v>21</v>
      </c>
      <c r="N11" s="8">
        <f t="shared" si="0"/>
        <v>16</v>
      </c>
      <c r="O11" s="8">
        <f t="shared" si="2"/>
        <v>5</v>
      </c>
    </row>
    <row r="12" spans="1:15" ht="15.95">
      <c r="C12" s="1" t="s">
        <v>43</v>
      </c>
      <c r="D12" s="4" t="s">
        <v>44</v>
      </c>
      <c r="E12" s="1">
        <v>6</v>
      </c>
      <c r="G12" s="1" t="s">
        <v>18</v>
      </c>
      <c r="J12" s="16" t="s">
        <v>45</v>
      </c>
      <c r="K12" s="16">
        <f t="shared" ref="K12:N12" si="4">SUM(K3:K11)</f>
        <v>74</v>
      </c>
      <c r="L12" s="16">
        <f>SUM(L3:L11)</f>
        <v>15</v>
      </c>
      <c r="M12" s="16">
        <f t="shared" si="4"/>
        <v>390.6</v>
      </c>
      <c r="N12" s="16">
        <f t="shared" si="4"/>
        <v>330</v>
      </c>
      <c r="O12" s="16">
        <f>SUM(O3:O11)</f>
        <v>60.6</v>
      </c>
    </row>
    <row r="13" spans="1:15" ht="15.95">
      <c r="C13" s="1" t="s">
        <v>46</v>
      </c>
      <c r="D13" s="9" t="s">
        <v>47</v>
      </c>
      <c r="E13" s="1">
        <v>6</v>
      </c>
      <c r="G13" s="1" t="s">
        <v>28</v>
      </c>
      <c r="M13" s="1">
        <f>(M12/7)</f>
        <v>55.800000000000004</v>
      </c>
    </row>
    <row r="14" spans="1:15" ht="15.95">
      <c r="C14" s="1" t="s">
        <v>48</v>
      </c>
      <c r="D14" s="4" t="s">
        <v>49</v>
      </c>
      <c r="E14" s="1">
        <v>4</v>
      </c>
      <c r="G14" s="1" t="s">
        <v>19</v>
      </c>
    </row>
    <row r="15" spans="1:15" ht="15.95">
      <c r="C15" s="1" t="s">
        <v>50</v>
      </c>
      <c r="D15" s="4" t="s">
        <v>51</v>
      </c>
      <c r="E15" s="1">
        <v>4</v>
      </c>
      <c r="G15" s="1" t="s">
        <v>18</v>
      </c>
    </row>
    <row r="16" spans="1:15" ht="15.95">
      <c r="C16" s="1" t="s">
        <v>52</v>
      </c>
      <c r="D16" s="4" t="s">
        <v>53</v>
      </c>
      <c r="E16" s="1">
        <v>1.5</v>
      </c>
      <c r="G16" s="1" t="s">
        <v>22</v>
      </c>
    </row>
    <row r="17" spans="1:7" ht="15.95">
      <c r="C17" s="1" t="s">
        <v>54</v>
      </c>
      <c r="D17" s="4" t="s">
        <v>55</v>
      </c>
      <c r="E17" s="1">
        <v>1.5</v>
      </c>
      <c r="G17" s="1" t="s">
        <v>23</v>
      </c>
    </row>
    <row r="18" spans="1:7" ht="15.95">
      <c r="C18" s="1" t="s">
        <v>56</v>
      </c>
      <c r="D18" s="4" t="s">
        <v>57</v>
      </c>
      <c r="E18" s="1">
        <v>3</v>
      </c>
      <c r="G18" s="1" t="s">
        <v>19</v>
      </c>
    </row>
    <row r="19" spans="1:7" ht="15.95">
      <c r="C19" s="1" t="s">
        <v>58</v>
      </c>
      <c r="D19" s="9" t="s">
        <v>59</v>
      </c>
      <c r="E19" s="1">
        <v>6</v>
      </c>
      <c r="G19" s="1" t="s">
        <v>28</v>
      </c>
    </row>
    <row r="20" spans="1:7" ht="15.95">
      <c r="C20" s="1" t="s">
        <v>60</v>
      </c>
      <c r="D20" s="4" t="s">
        <v>61</v>
      </c>
      <c r="E20" s="1">
        <v>3</v>
      </c>
      <c r="G20" s="1" t="s">
        <v>42</v>
      </c>
    </row>
    <row r="21" spans="1:7" ht="15.95">
      <c r="C21" s="1" t="s">
        <v>62</v>
      </c>
      <c r="D21" s="4" t="s">
        <v>63</v>
      </c>
      <c r="E21" s="1">
        <v>1.5</v>
      </c>
      <c r="G21" s="1" t="s">
        <v>22</v>
      </c>
    </row>
    <row r="22" spans="1:7" ht="15.95">
      <c r="A22" s="1" t="s">
        <v>64</v>
      </c>
      <c r="B22" s="1" t="s">
        <v>65</v>
      </c>
      <c r="C22" s="1" t="s">
        <v>66</v>
      </c>
      <c r="D22" s="4" t="s">
        <v>67</v>
      </c>
      <c r="E22" s="1">
        <v>8</v>
      </c>
      <c r="G22" s="1" t="s">
        <v>18</v>
      </c>
    </row>
    <row r="23" spans="1:7" ht="15.95">
      <c r="C23" s="1" t="s">
        <v>68</v>
      </c>
      <c r="D23" s="4" t="s">
        <v>69</v>
      </c>
      <c r="E23" s="1">
        <v>8</v>
      </c>
      <c r="G23" s="1" t="s">
        <v>19</v>
      </c>
    </row>
    <row r="24" spans="1:7">
      <c r="A24" s="1" t="s">
        <v>70</v>
      </c>
      <c r="D24" s="2"/>
    </row>
    <row r="25" spans="1:7">
      <c r="B25" s="1" t="s">
        <v>71</v>
      </c>
      <c r="D25" s="2"/>
    </row>
    <row r="26" spans="1:7" ht="15.95">
      <c r="C26" s="1" t="s">
        <v>72</v>
      </c>
      <c r="D26" s="2" t="s">
        <v>73</v>
      </c>
      <c r="E26" s="1">
        <v>1</v>
      </c>
      <c r="F26" s="1" t="s">
        <v>36</v>
      </c>
      <c r="G26" s="3">
        <v>44319.083333333336</v>
      </c>
    </row>
    <row r="27" spans="1:7" ht="15.95">
      <c r="C27" s="1" t="s">
        <v>74</v>
      </c>
      <c r="D27" s="2" t="s">
        <v>75</v>
      </c>
      <c r="E27" s="1">
        <v>1</v>
      </c>
      <c r="F27" s="1" t="s">
        <v>36</v>
      </c>
      <c r="G27" s="3">
        <v>44322.083333333336</v>
      </c>
    </row>
    <row r="28" spans="1:7" ht="15.95">
      <c r="C28" s="1" t="s">
        <v>76</v>
      </c>
      <c r="D28" s="2" t="s">
        <v>77</v>
      </c>
      <c r="E28" s="1">
        <v>1</v>
      </c>
      <c r="F28" s="1" t="s">
        <v>22</v>
      </c>
      <c r="G28" s="3">
        <v>44322.083333333336</v>
      </c>
    </row>
    <row r="29" spans="1:7" ht="15.95">
      <c r="C29" s="1" t="s">
        <v>78</v>
      </c>
      <c r="D29" s="2" t="s">
        <v>79</v>
      </c>
      <c r="E29" s="1">
        <v>1</v>
      </c>
      <c r="F29" s="1" t="s">
        <v>23</v>
      </c>
      <c r="G29" s="3">
        <v>44322.083333333336</v>
      </c>
    </row>
    <row r="30" spans="1:7" ht="15.95">
      <c r="C30" s="1" t="s">
        <v>80</v>
      </c>
      <c r="D30" s="2" t="s">
        <v>81</v>
      </c>
      <c r="E30" s="1">
        <v>1</v>
      </c>
      <c r="F30" s="1" t="s">
        <v>36</v>
      </c>
      <c r="G30" s="3">
        <v>44323.083333333336</v>
      </c>
    </row>
    <row r="31" spans="1:7">
      <c r="C31" s="1" t="s">
        <v>82</v>
      </c>
      <c r="D31" s="18" t="s">
        <v>83</v>
      </c>
      <c r="E31" s="1">
        <v>1</v>
      </c>
      <c r="F31" s="1" t="s">
        <v>22</v>
      </c>
      <c r="G31" s="3">
        <v>44323.083333333336</v>
      </c>
    </row>
    <row r="32" spans="1:7" ht="15.95">
      <c r="C32" s="1" t="s">
        <v>84</v>
      </c>
      <c r="D32" s="2" t="s">
        <v>85</v>
      </c>
      <c r="E32" s="1">
        <v>1</v>
      </c>
      <c r="F32" s="1" t="s">
        <v>36</v>
      </c>
      <c r="G32" s="3">
        <v>44327.083333333336</v>
      </c>
    </row>
    <row r="33" spans="2:8" ht="15.95">
      <c r="C33" s="1" t="s">
        <v>86</v>
      </c>
      <c r="D33" s="2" t="s">
        <v>87</v>
      </c>
      <c r="E33" s="1">
        <v>1</v>
      </c>
      <c r="F33" s="1" t="s">
        <v>22</v>
      </c>
      <c r="G33" s="3">
        <v>44327.083333333336</v>
      </c>
    </row>
    <row r="34" spans="2:8" ht="15.95">
      <c r="C34" s="1" t="s">
        <v>88</v>
      </c>
      <c r="D34" s="2" t="s">
        <v>89</v>
      </c>
      <c r="E34" s="1">
        <v>1</v>
      </c>
      <c r="F34" s="1" t="s">
        <v>36</v>
      </c>
      <c r="G34" s="3">
        <v>44329.083333333336</v>
      </c>
    </row>
    <row r="35" spans="2:8" ht="15.95">
      <c r="C35" s="1" t="s">
        <v>90</v>
      </c>
      <c r="D35" s="2" t="s">
        <v>91</v>
      </c>
      <c r="E35" s="1">
        <v>1</v>
      </c>
      <c r="F35" s="1" t="s">
        <v>22</v>
      </c>
      <c r="G35" s="3">
        <v>44329.083333333336</v>
      </c>
    </row>
    <row r="36" spans="2:8" ht="15.95">
      <c r="C36" s="1" t="s">
        <v>92</v>
      </c>
      <c r="D36" s="2" t="s">
        <v>93</v>
      </c>
      <c r="E36" s="1">
        <v>1</v>
      </c>
      <c r="F36" s="1" t="s">
        <v>19</v>
      </c>
      <c r="G36" s="3">
        <v>44329.083333333336</v>
      </c>
    </row>
    <row r="37" spans="2:8" ht="15.95">
      <c r="C37" s="1" t="s">
        <v>94</v>
      </c>
      <c r="D37" s="2" t="s">
        <v>95</v>
      </c>
      <c r="E37" s="1">
        <v>1</v>
      </c>
      <c r="F37" s="1" t="s">
        <v>23</v>
      </c>
      <c r="G37" s="3">
        <v>44329.083333333336</v>
      </c>
    </row>
    <row r="38" spans="2:8" ht="15.95">
      <c r="C38" s="1" t="s">
        <v>96</v>
      </c>
      <c r="D38" s="2" t="s">
        <v>97</v>
      </c>
      <c r="E38" s="1">
        <v>1</v>
      </c>
      <c r="F38" s="1" t="s">
        <v>22</v>
      </c>
      <c r="G38" s="3">
        <v>44329.916666666664</v>
      </c>
    </row>
    <row r="39" spans="2:8" ht="15.95">
      <c r="C39" s="1" t="s">
        <v>98</v>
      </c>
      <c r="D39" s="2" t="s">
        <v>99</v>
      </c>
      <c r="E39" s="1">
        <v>1</v>
      </c>
      <c r="F39" s="1" t="s">
        <v>22</v>
      </c>
      <c r="G39" s="3">
        <v>44330.083333333336</v>
      </c>
    </row>
    <row r="40" spans="2:8" ht="15.95">
      <c r="C40" s="1" t="s">
        <v>100</v>
      </c>
      <c r="D40" s="2" t="s">
        <v>101</v>
      </c>
      <c r="E40" s="1">
        <v>1</v>
      </c>
      <c r="F40" s="1" t="s">
        <v>36</v>
      </c>
      <c r="G40" s="3">
        <v>44330.083333333336</v>
      </c>
    </row>
    <row r="41" spans="2:8" ht="15.95">
      <c r="C41" s="1" t="s">
        <v>102</v>
      </c>
      <c r="D41" s="2" t="s">
        <v>103</v>
      </c>
      <c r="E41" s="1">
        <v>1</v>
      </c>
      <c r="F41" s="1" t="s">
        <v>19</v>
      </c>
      <c r="G41" s="3">
        <v>44330.083333333336</v>
      </c>
    </row>
    <row r="42" spans="2:8" ht="15.95">
      <c r="C42" s="1" t="s">
        <v>104</v>
      </c>
      <c r="D42" s="2" t="s">
        <v>105</v>
      </c>
      <c r="E42" s="1">
        <v>1</v>
      </c>
      <c r="F42" s="1" t="s">
        <v>23</v>
      </c>
      <c r="G42" s="3">
        <v>44330.083333333336</v>
      </c>
    </row>
    <row r="43" spans="2:8" ht="15.95">
      <c r="C43" s="1" t="s">
        <v>106</v>
      </c>
      <c r="D43" s="2" t="s">
        <v>107</v>
      </c>
      <c r="E43" s="1">
        <v>1</v>
      </c>
      <c r="F43" s="1" t="s">
        <v>18</v>
      </c>
      <c r="G43" s="3">
        <v>44330.083333333336</v>
      </c>
    </row>
    <row r="44" spans="2:8" ht="15.95">
      <c r="B44" s="1" t="s">
        <v>108</v>
      </c>
      <c r="C44" s="1" t="s">
        <v>109</v>
      </c>
      <c r="D44" s="2" t="s">
        <v>110</v>
      </c>
      <c r="E44" s="1">
        <v>8</v>
      </c>
      <c r="F44" s="1" t="s">
        <v>42</v>
      </c>
    </row>
    <row r="45" spans="2:8" ht="15.95">
      <c r="C45" s="1" t="s">
        <v>111</v>
      </c>
      <c r="D45" s="2" t="s">
        <v>112</v>
      </c>
      <c r="E45" s="1">
        <v>8</v>
      </c>
      <c r="F45" s="1" t="s">
        <v>42</v>
      </c>
    </row>
    <row r="46" spans="2:8">
      <c r="B46" s="1" t="s">
        <v>113</v>
      </c>
      <c r="C46" s="1" t="s">
        <v>114</v>
      </c>
      <c r="D46" s="1" t="s">
        <v>113</v>
      </c>
      <c r="E46" s="1">
        <v>6</v>
      </c>
      <c r="F46" s="1" t="s">
        <v>33</v>
      </c>
    </row>
    <row r="47" spans="2:8">
      <c r="C47" s="1" t="s">
        <v>115</v>
      </c>
      <c r="D47" s="35" t="s">
        <v>116</v>
      </c>
      <c r="E47" s="1">
        <v>2.5</v>
      </c>
      <c r="F47" s="1" t="s">
        <v>19</v>
      </c>
      <c r="G47" s="79" t="s">
        <v>117</v>
      </c>
      <c r="H47" s="10"/>
    </row>
    <row r="48" spans="2:8">
      <c r="C48" s="1" t="s">
        <v>118</v>
      </c>
      <c r="D48" s="35" t="s">
        <v>116</v>
      </c>
      <c r="E48" s="1">
        <v>2.5</v>
      </c>
      <c r="F48" s="1" t="s">
        <v>23</v>
      </c>
      <c r="G48" s="79"/>
      <c r="H48" s="10"/>
    </row>
    <row r="49" spans="1:8">
      <c r="C49" s="1" t="s">
        <v>119</v>
      </c>
      <c r="D49" s="35" t="s">
        <v>120</v>
      </c>
      <c r="E49" s="1">
        <v>2.5</v>
      </c>
      <c r="F49" s="1" t="s">
        <v>19</v>
      </c>
      <c r="G49" s="79" t="s">
        <v>121</v>
      </c>
    </row>
    <row r="50" spans="1:8">
      <c r="C50" s="1" t="s">
        <v>122</v>
      </c>
      <c r="D50" s="35" t="s">
        <v>120</v>
      </c>
      <c r="E50" s="1">
        <v>2.5</v>
      </c>
      <c r="F50" s="1" t="s">
        <v>23</v>
      </c>
      <c r="G50" s="79"/>
    </row>
    <row r="51" spans="1:8">
      <c r="C51" s="1" t="s">
        <v>123</v>
      </c>
      <c r="D51" s="35" t="s">
        <v>124</v>
      </c>
      <c r="E51" s="1">
        <v>2.5</v>
      </c>
      <c r="F51" s="1" t="s">
        <v>19</v>
      </c>
      <c r="G51" s="79" t="s">
        <v>125</v>
      </c>
      <c r="H51" s="35"/>
    </row>
    <row r="52" spans="1:8">
      <c r="C52" s="1" t="s">
        <v>126</v>
      </c>
      <c r="D52" s="35" t="s">
        <v>124</v>
      </c>
      <c r="E52" s="1">
        <v>2.5</v>
      </c>
      <c r="F52" s="1" t="s">
        <v>23</v>
      </c>
      <c r="G52" s="79"/>
      <c r="H52" s="10"/>
    </row>
    <row r="53" spans="1:8">
      <c r="C53" s="1" t="s">
        <v>127</v>
      </c>
      <c r="D53" s="35" t="s">
        <v>128</v>
      </c>
      <c r="E53" s="1">
        <v>2.5</v>
      </c>
      <c r="F53" s="1" t="s">
        <v>19</v>
      </c>
      <c r="G53" s="79" t="s">
        <v>129</v>
      </c>
      <c r="H53" s="10"/>
    </row>
    <row r="54" spans="1:8">
      <c r="C54" s="1" t="s">
        <v>130</v>
      </c>
      <c r="D54" s="35" t="s">
        <v>128</v>
      </c>
      <c r="E54" s="1">
        <v>2.5</v>
      </c>
      <c r="F54" s="1" t="s">
        <v>23</v>
      </c>
      <c r="G54" s="79"/>
      <c r="H54" s="10"/>
    </row>
    <row r="55" spans="1:8">
      <c r="C55" s="1" t="s">
        <v>131</v>
      </c>
      <c r="D55" s="35" t="s">
        <v>132</v>
      </c>
      <c r="E55" s="1">
        <v>2</v>
      </c>
      <c r="F55" s="1" t="s">
        <v>19</v>
      </c>
      <c r="G55" s="35" t="s">
        <v>133</v>
      </c>
      <c r="H55" s="10"/>
    </row>
    <row r="56" spans="1:8">
      <c r="C56" s="1" t="s">
        <v>134</v>
      </c>
      <c r="D56" s="35" t="s">
        <v>135</v>
      </c>
      <c r="E56" s="1">
        <v>2</v>
      </c>
      <c r="F56" s="1" t="s">
        <v>23</v>
      </c>
      <c r="G56" s="35" t="s">
        <v>136</v>
      </c>
      <c r="H56" s="10"/>
    </row>
    <row r="57" spans="1:8">
      <c r="D57" s="35" t="s">
        <v>137</v>
      </c>
      <c r="E57" s="1">
        <v>5</v>
      </c>
      <c r="F57" s="1" t="s">
        <v>23</v>
      </c>
      <c r="G57" s="80">
        <v>44331</v>
      </c>
      <c r="H57" s="10"/>
    </row>
    <row r="58" spans="1:8">
      <c r="D58" s="35" t="s">
        <v>137</v>
      </c>
      <c r="E58" s="1">
        <v>4</v>
      </c>
      <c r="F58" s="1" t="s">
        <v>19</v>
      </c>
      <c r="G58" s="80"/>
      <c r="H58" s="10"/>
    </row>
    <row r="59" spans="1:8">
      <c r="A59" s="1" t="s">
        <v>138</v>
      </c>
      <c r="D59" s="1" t="s">
        <v>139</v>
      </c>
      <c r="E59" s="1">
        <v>8</v>
      </c>
      <c r="F59" s="1" t="s">
        <v>18</v>
      </c>
    </row>
    <row r="60" spans="1:8">
      <c r="D60" s="1" t="s">
        <v>140</v>
      </c>
      <c r="E60" s="1">
        <v>8</v>
      </c>
      <c r="F60" s="1" t="s">
        <v>18</v>
      </c>
    </row>
    <row r="61" spans="1:8" ht="48">
      <c r="B61" s="1" t="s">
        <v>141</v>
      </c>
      <c r="C61" s="1" t="s">
        <v>142</v>
      </c>
      <c r="D61" s="4" t="s">
        <v>143</v>
      </c>
      <c r="E61" s="1">
        <v>14</v>
      </c>
      <c r="F61" s="1" t="s">
        <v>39</v>
      </c>
    </row>
    <row r="62" spans="1:8" ht="48">
      <c r="C62" s="1" t="s">
        <v>144</v>
      </c>
      <c r="D62" s="4" t="s">
        <v>145</v>
      </c>
      <c r="E62" s="1">
        <v>14</v>
      </c>
      <c r="F62" s="1" t="s">
        <v>39</v>
      </c>
    </row>
    <row r="63" spans="1:8" ht="15.95">
      <c r="C63" s="1" t="s">
        <v>146</v>
      </c>
      <c r="D63" s="4" t="s">
        <v>147</v>
      </c>
      <c r="E63" s="1">
        <v>14</v>
      </c>
      <c r="F63" s="1" t="s">
        <v>39</v>
      </c>
    </row>
    <row r="64" spans="1:8">
      <c r="C64" s="1" t="s">
        <v>148</v>
      </c>
      <c r="D64" s="1" t="s">
        <v>149</v>
      </c>
      <c r="E64" s="1">
        <v>14</v>
      </c>
      <c r="F64" s="1" t="s">
        <v>39</v>
      </c>
    </row>
    <row r="65" spans="3:7" ht="15.95">
      <c r="C65" s="1" t="s">
        <v>150</v>
      </c>
      <c r="D65" s="11" t="s">
        <v>151</v>
      </c>
      <c r="E65" s="1">
        <v>21</v>
      </c>
      <c r="F65" s="1" t="s">
        <v>23</v>
      </c>
    </row>
    <row r="66" spans="3:7">
      <c r="C66" s="1" t="s">
        <v>152</v>
      </c>
      <c r="D66" s="1" t="s">
        <v>61</v>
      </c>
      <c r="E66" s="1">
        <v>21</v>
      </c>
      <c r="F66" s="1" t="s">
        <v>22</v>
      </c>
    </row>
    <row r="67" spans="3:7">
      <c r="C67" s="1" t="s">
        <v>153</v>
      </c>
      <c r="D67" s="1" t="s">
        <v>154</v>
      </c>
      <c r="E67" s="1">
        <v>14</v>
      </c>
      <c r="F67" s="1" t="s">
        <v>18</v>
      </c>
    </row>
    <row r="68" spans="3:7">
      <c r="C68" s="1" t="s">
        <v>155</v>
      </c>
      <c r="D68" s="1" t="s">
        <v>156</v>
      </c>
      <c r="E68" s="1">
        <v>7</v>
      </c>
      <c r="F68" s="1" t="s">
        <v>22</v>
      </c>
      <c r="G68" s="1" t="s">
        <v>157</v>
      </c>
    </row>
    <row r="69" spans="3:7" ht="16.5" customHeight="1">
      <c r="C69" s="1" t="s">
        <v>158</v>
      </c>
      <c r="D69" s="4" t="s">
        <v>159</v>
      </c>
      <c r="E69" s="1">
        <v>21</v>
      </c>
      <c r="F69" s="1" t="s">
        <v>22</v>
      </c>
      <c r="G69" s="1" t="s">
        <v>160</v>
      </c>
    </row>
    <row r="70" spans="3:7" ht="15.95">
      <c r="C70" s="1" t="s">
        <v>161</v>
      </c>
      <c r="D70" s="12" t="s">
        <v>162</v>
      </c>
      <c r="E70" s="1">
        <v>14</v>
      </c>
      <c r="F70" s="1" t="s">
        <v>36</v>
      </c>
    </row>
    <row r="71" spans="3:7" ht="15.95">
      <c r="C71" s="1" t="s">
        <v>163</v>
      </c>
      <c r="D71" s="12" t="s">
        <v>164</v>
      </c>
      <c r="E71" s="1">
        <v>14</v>
      </c>
      <c r="F71" s="1" t="s">
        <v>22</v>
      </c>
    </row>
    <row r="72" spans="3:7" ht="15.95">
      <c r="C72" s="1" t="s">
        <v>165</v>
      </c>
      <c r="D72" s="12" t="s">
        <v>166</v>
      </c>
      <c r="E72" s="1">
        <v>21</v>
      </c>
      <c r="F72" s="1" t="s">
        <v>36</v>
      </c>
    </row>
    <row r="73" spans="3:7" ht="15.95">
      <c r="C73" s="1" t="s">
        <v>167</v>
      </c>
      <c r="D73" s="12" t="s">
        <v>168</v>
      </c>
      <c r="E73" s="4">
        <v>14</v>
      </c>
      <c r="F73" s="1" t="s">
        <v>33</v>
      </c>
    </row>
    <row r="74" spans="3:7" ht="15.95">
      <c r="C74" s="1" t="s">
        <v>169</v>
      </c>
      <c r="D74" s="13" t="s">
        <v>170</v>
      </c>
      <c r="E74" s="1">
        <v>7</v>
      </c>
      <c r="F74" s="1" t="s">
        <v>23</v>
      </c>
    </row>
    <row r="75" spans="3:7" ht="15.95">
      <c r="C75" s="1" t="s">
        <v>171</v>
      </c>
      <c r="D75" s="12" t="s">
        <v>172</v>
      </c>
      <c r="E75" s="1">
        <v>7</v>
      </c>
      <c r="F75" s="1" t="s">
        <v>23</v>
      </c>
    </row>
    <row r="76" spans="3:7">
      <c r="D76" s="1" t="s">
        <v>173</v>
      </c>
      <c r="E76" s="1">
        <v>10</v>
      </c>
      <c r="F76" s="1" t="s">
        <v>18</v>
      </c>
    </row>
    <row r="77" spans="3:7">
      <c r="D77" s="1" t="s">
        <v>174</v>
      </c>
      <c r="E77" s="1">
        <v>14</v>
      </c>
      <c r="F77" s="1" t="s">
        <v>28</v>
      </c>
    </row>
    <row r="86" spans="2:3" ht="15.95" thickBot="1">
      <c r="B86" s="14"/>
      <c r="C86" s="15"/>
    </row>
  </sheetData>
  <autoFilter ref="A1:O76" xr:uid="{669BC6D6-6F1D-4623-866F-9754AE1A969B}"/>
  <mergeCells count="5">
    <mergeCell ref="G47:G48"/>
    <mergeCell ref="G49:G50"/>
    <mergeCell ref="G51:G52"/>
    <mergeCell ref="G53:G54"/>
    <mergeCell ref="G57:G58"/>
  </mergeCells>
  <phoneticPr fontId="3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97D5-F786-4DAE-AACC-33489A3E2040}">
  <dimension ref="A1:R16"/>
  <sheetViews>
    <sheetView workbookViewId="0">
      <selection activeCell="D6" sqref="D6"/>
    </sheetView>
  </sheetViews>
  <sheetFormatPr defaultColWidth="8.7109375" defaultRowHeight="15"/>
  <sheetData>
    <row r="1" spans="1:18">
      <c r="A1" s="31" t="s">
        <v>0</v>
      </c>
      <c r="B1" s="31" t="s">
        <v>1</v>
      </c>
      <c r="C1" s="31" t="s">
        <v>2</v>
      </c>
      <c r="D1" s="31" t="s">
        <v>3</v>
      </c>
      <c r="E1" s="31" t="str">
        <f>"Effort (hrs.)"&amp; SUM(E3:E296)</f>
        <v>Effort (hrs.)0</v>
      </c>
      <c r="F1" s="31" t="s">
        <v>5</v>
      </c>
      <c r="G1" s="31" t="s">
        <v>6</v>
      </c>
    </row>
    <row r="2" spans="1:18" ht="63.95">
      <c r="C2" s="1"/>
      <c r="E2" s="1"/>
      <c r="F2" s="1"/>
      <c r="K2" s="5" t="s">
        <v>9</v>
      </c>
      <c r="L2" s="6" t="s">
        <v>10</v>
      </c>
      <c r="M2" s="6" t="s">
        <v>11</v>
      </c>
      <c r="N2" s="6" t="s">
        <v>178</v>
      </c>
      <c r="O2" s="6" t="s">
        <v>12</v>
      </c>
      <c r="P2" s="6" t="s">
        <v>13</v>
      </c>
      <c r="Q2" s="6" t="s">
        <v>14</v>
      </c>
    </row>
    <row r="3" spans="1:18">
      <c r="C3" s="1"/>
      <c r="E3" s="1"/>
      <c r="F3" s="1"/>
      <c r="K3" s="7" t="s">
        <v>19</v>
      </c>
      <c r="L3" s="8">
        <v>9</v>
      </c>
      <c r="M3" s="8">
        <v>0</v>
      </c>
      <c r="N3" s="8">
        <v>0</v>
      </c>
      <c r="O3" s="8">
        <f>7*(L3-M3-N3)</f>
        <v>63</v>
      </c>
      <c r="P3" s="8">
        <f t="shared" ref="P3:P10" si="0">SUMIF(F:F,K3,E:E)</f>
        <v>0</v>
      </c>
      <c r="Q3" s="8">
        <f t="shared" ref="Q3:Q10" si="1">O3-P3</f>
        <v>63</v>
      </c>
    </row>
    <row r="4" spans="1:18">
      <c r="C4" s="1"/>
      <c r="E4" s="1"/>
      <c r="F4" s="1"/>
      <c r="K4" s="7" t="s">
        <v>23</v>
      </c>
      <c r="L4" s="8">
        <v>9</v>
      </c>
      <c r="M4" s="8">
        <v>0</v>
      </c>
      <c r="N4" s="8">
        <v>0</v>
      </c>
      <c r="O4" s="8">
        <f>7*(L4-M4-N4)</f>
        <v>63</v>
      </c>
      <c r="P4" s="8">
        <f t="shared" si="0"/>
        <v>0</v>
      </c>
      <c r="Q4" s="8">
        <f t="shared" si="1"/>
        <v>63</v>
      </c>
    </row>
    <row r="5" spans="1:18">
      <c r="C5" s="1"/>
      <c r="E5" s="1"/>
      <c r="F5" s="1"/>
      <c r="K5" s="7" t="s">
        <v>22</v>
      </c>
      <c r="L5" s="8">
        <v>9</v>
      </c>
      <c r="M5" s="8">
        <v>0</v>
      </c>
      <c r="N5" s="8">
        <v>0</v>
      </c>
      <c r="O5" s="8">
        <f>7*(L5-M5-N5)</f>
        <v>63</v>
      </c>
      <c r="P5" s="8">
        <f t="shared" si="0"/>
        <v>0</v>
      </c>
      <c r="Q5" s="8">
        <f t="shared" si="1"/>
        <v>63</v>
      </c>
    </row>
    <row r="6" spans="1:18">
      <c r="C6" s="1"/>
      <c r="E6" s="1"/>
      <c r="F6" s="1"/>
      <c r="K6" s="7" t="s">
        <v>28</v>
      </c>
      <c r="L6" s="8">
        <v>9</v>
      </c>
      <c r="M6" s="8">
        <v>0</v>
      </c>
      <c r="N6" s="8">
        <v>0</v>
      </c>
      <c r="O6" s="8">
        <f>7*70/100*(L6-M6-N6)</f>
        <v>44.1</v>
      </c>
      <c r="P6" s="8">
        <f t="shared" si="0"/>
        <v>0</v>
      </c>
      <c r="Q6" s="8">
        <f t="shared" si="1"/>
        <v>44.1</v>
      </c>
    </row>
    <row r="7" spans="1:18">
      <c r="C7" s="1"/>
      <c r="E7" s="1"/>
      <c r="F7" s="1"/>
      <c r="K7" s="7" t="s">
        <v>18</v>
      </c>
      <c r="L7" s="8">
        <v>9</v>
      </c>
      <c r="M7" s="8">
        <v>0</v>
      </c>
      <c r="N7" s="8">
        <v>0</v>
      </c>
      <c r="O7" s="8">
        <f>7*(L7-M7-N7)</f>
        <v>63</v>
      </c>
      <c r="P7" s="8">
        <f t="shared" si="0"/>
        <v>0</v>
      </c>
      <c r="Q7" s="8">
        <f t="shared" si="1"/>
        <v>63</v>
      </c>
    </row>
    <row r="8" spans="1:18">
      <c r="C8" s="1"/>
      <c r="E8" s="1"/>
      <c r="F8" s="1"/>
      <c r="K8" s="7" t="s">
        <v>39</v>
      </c>
      <c r="L8" s="8">
        <v>9</v>
      </c>
      <c r="M8" s="8">
        <v>0</v>
      </c>
      <c r="N8" s="8">
        <v>0</v>
      </c>
      <c r="O8" s="8">
        <f>7*(L8-M8-N8)</f>
        <v>63</v>
      </c>
      <c r="P8" s="8">
        <f t="shared" si="0"/>
        <v>0</v>
      </c>
      <c r="Q8" s="8">
        <f t="shared" si="1"/>
        <v>63</v>
      </c>
    </row>
    <row r="9" spans="1:18">
      <c r="K9" s="33" t="s">
        <v>480</v>
      </c>
      <c r="L9" s="34">
        <v>0</v>
      </c>
      <c r="M9" s="34">
        <v>0</v>
      </c>
      <c r="N9" s="34">
        <v>0</v>
      </c>
      <c r="O9" s="34">
        <f>7*(L9-M9-N9)</f>
        <v>0</v>
      </c>
      <c r="P9" s="34">
        <f t="shared" si="0"/>
        <v>0</v>
      </c>
      <c r="Q9" s="34">
        <f t="shared" si="1"/>
        <v>0</v>
      </c>
      <c r="R9" t="s">
        <v>481</v>
      </c>
    </row>
    <row r="10" spans="1:18">
      <c r="K10" s="33" t="s">
        <v>483</v>
      </c>
      <c r="L10" s="34">
        <v>0</v>
      </c>
      <c r="M10" s="34">
        <v>0</v>
      </c>
      <c r="N10" s="34">
        <v>0</v>
      </c>
      <c r="O10" s="34">
        <f>7*(L10-M10-N10)</f>
        <v>0</v>
      </c>
      <c r="P10" s="34">
        <f t="shared" si="0"/>
        <v>0</v>
      </c>
      <c r="Q10" s="34">
        <f t="shared" si="1"/>
        <v>0</v>
      </c>
      <c r="R10" t="s">
        <v>484</v>
      </c>
    </row>
    <row r="14" spans="1:18">
      <c r="K14" s="16" t="s">
        <v>45</v>
      </c>
      <c r="L14" s="16">
        <f t="shared" ref="L14:Q14" si="2">SUM(L3:L10)</f>
        <v>54</v>
      </c>
      <c r="M14" s="16">
        <f t="shared" si="2"/>
        <v>0</v>
      </c>
      <c r="N14" s="16">
        <f t="shared" si="2"/>
        <v>0</v>
      </c>
      <c r="O14" s="16">
        <f t="shared" si="2"/>
        <v>359.1</v>
      </c>
      <c r="P14" s="16">
        <f t="shared" si="2"/>
        <v>0</v>
      </c>
      <c r="Q14" s="16">
        <f t="shared" si="2"/>
        <v>359.1</v>
      </c>
    </row>
    <row r="15" spans="1:18">
      <c r="K15" s="16" t="s">
        <v>197</v>
      </c>
      <c r="L15" s="16">
        <f>L14</f>
        <v>54</v>
      </c>
      <c r="M15" s="16">
        <f>M14</f>
        <v>0</v>
      </c>
      <c r="N15" s="16">
        <f>N14</f>
        <v>0</v>
      </c>
      <c r="O15" s="16">
        <f>O14/7</f>
        <v>51.300000000000004</v>
      </c>
      <c r="P15" s="16">
        <f>P14/7</f>
        <v>0</v>
      </c>
      <c r="Q15" s="16"/>
    </row>
    <row r="16" spans="1:18">
      <c r="K16">
        <v>15</v>
      </c>
      <c r="O16">
        <f>O15-O15*K16/100</f>
        <v>43.605000000000004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60B84-69EB-A54E-ACEA-78A5E9395F99}">
  <dimension ref="A1:C41"/>
  <sheetViews>
    <sheetView topLeftCell="A4" zoomScale="140" zoomScaleNormal="140" workbookViewId="0">
      <selection activeCell="B5" sqref="B5"/>
    </sheetView>
  </sheetViews>
  <sheetFormatPr defaultColWidth="10.7109375" defaultRowHeight="15"/>
  <cols>
    <col min="1" max="1" width="26.42578125" customWidth="1"/>
    <col min="2" max="2" width="44.42578125" customWidth="1"/>
    <col min="3" max="3" width="24.42578125" customWidth="1"/>
  </cols>
  <sheetData>
    <row r="1" spans="1:3">
      <c r="A1" t="s">
        <v>560</v>
      </c>
      <c r="B1" t="s">
        <v>574</v>
      </c>
    </row>
    <row r="2" spans="1:3">
      <c r="B2" t="s">
        <v>575</v>
      </c>
    </row>
    <row r="3" spans="1:3">
      <c r="B3" t="s">
        <v>576</v>
      </c>
    </row>
    <row r="4" spans="1:3">
      <c r="B4" t="s">
        <v>577</v>
      </c>
    </row>
    <row r="5" spans="1:3">
      <c r="B5" t="s">
        <v>578</v>
      </c>
    </row>
    <row r="6" spans="1:3">
      <c r="B6" t="s">
        <v>579</v>
      </c>
    </row>
    <row r="7" spans="1:3">
      <c r="B7" t="s">
        <v>580</v>
      </c>
    </row>
    <row r="11" spans="1:3">
      <c r="A11" t="s">
        <v>581</v>
      </c>
      <c r="B11" t="s">
        <v>582</v>
      </c>
    </row>
    <row r="12" spans="1:3">
      <c r="A12" t="s">
        <v>583</v>
      </c>
      <c r="B12" t="s">
        <v>584</v>
      </c>
      <c r="C12" t="s">
        <v>19</v>
      </c>
    </row>
    <row r="13" spans="1:3">
      <c r="B13" t="s">
        <v>585</v>
      </c>
      <c r="C13" t="s">
        <v>19</v>
      </c>
    </row>
    <row r="15" spans="1:3">
      <c r="A15" t="s">
        <v>586</v>
      </c>
      <c r="B15" t="s">
        <v>587</v>
      </c>
    </row>
    <row r="16" spans="1:3">
      <c r="B16" t="s">
        <v>588</v>
      </c>
    </row>
    <row r="17" spans="1:3">
      <c r="B17" t="s">
        <v>589</v>
      </c>
    </row>
    <row r="18" spans="1:3">
      <c r="B18" t="s">
        <v>590</v>
      </c>
    </row>
    <row r="19" spans="1:3">
      <c r="B19" t="s">
        <v>591</v>
      </c>
    </row>
    <row r="20" spans="1:3">
      <c r="A20" t="s">
        <v>592</v>
      </c>
      <c r="B20" t="s">
        <v>593</v>
      </c>
    </row>
    <row r="21" spans="1:3">
      <c r="B21" t="s">
        <v>594</v>
      </c>
    </row>
    <row r="22" spans="1:3">
      <c r="B22" t="s">
        <v>595</v>
      </c>
    </row>
    <row r="25" spans="1:3">
      <c r="A25" t="s">
        <v>596</v>
      </c>
      <c r="B25" t="s">
        <v>597</v>
      </c>
    </row>
    <row r="26" spans="1:3">
      <c r="B26" t="s">
        <v>598</v>
      </c>
    </row>
    <row r="30" spans="1:3">
      <c r="A30" t="s">
        <v>71</v>
      </c>
      <c r="B30" t="s">
        <v>599</v>
      </c>
      <c r="C30" t="s">
        <v>600</v>
      </c>
    </row>
    <row r="31" spans="1:3">
      <c r="B31" t="s">
        <v>601</v>
      </c>
    </row>
    <row r="33" spans="1:3" ht="32.1">
      <c r="B33" s="17" t="s">
        <v>602</v>
      </c>
      <c r="C33" t="s">
        <v>603</v>
      </c>
    </row>
    <row r="34" spans="1:3" ht="32.1">
      <c r="B34" s="17" t="s">
        <v>604</v>
      </c>
      <c r="C34" t="s">
        <v>605</v>
      </c>
    </row>
    <row r="38" spans="1:3" ht="32.1">
      <c r="A38" s="17" t="s">
        <v>606</v>
      </c>
    </row>
    <row r="39" spans="1:3">
      <c r="A39" s="17"/>
    </row>
    <row r="41" spans="1:3">
      <c r="A41" t="s">
        <v>607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5F7E-03C2-3C4A-B1D2-2DC915CDD270}">
  <dimension ref="A1:R39"/>
  <sheetViews>
    <sheetView topLeftCell="A25" workbookViewId="0">
      <selection activeCell="D38" sqref="D38"/>
    </sheetView>
  </sheetViews>
  <sheetFormatPr defaultColWidth="10.7109375" defaultRowHeight="15"/>
  <cols>
    <col min="1" max="1" width="22.140625" bestFit="1" customWidth="1"/>
    <col min="2" max="2" width="26.140625" bestFit="1" customWidth="1"/>
    <col min="5" max="5" width="12.7109375" bestFit="1" customWidth="1"/>
    <col min="7" max="7" width="45.7109375" style="17" customWidth="1"/>
    <col min="12" max="12" width="18.7109375" bestFit="1" customWidth="1"/>
  </cols>
  <sheetData>
    <row r="1" spans="1:18" ht="48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43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10</v>
      </c>
      <c r="N2" s="8">
        <v>2</v>
      </c>
      <c r="O2" s="8">
        <v>0</v>
      </c>
      <c r="P2" s="8">
        <f>7*(M2-N2-O2)</f>
        <v>56</v>
      </c>
      <c r="Q2" s="8">
        <f t="shared" ref="Q2:Q7" si="0">SUMIF(G:G,L2,F:F)</f>
        <v>0</v>
      </c>
      <c r="R2" s="8">
        <f t="shared" ref="R2:R7" si="1">P2-Q2</f>
        <v>56</v>
      </c>
    </row>
    <row r="3" spans="1:18" ht="15.95">
      <c r="A3" t="s">
        <v>610</v>
      </c>
      <c r="B3" t="s">
        <v>611</v>
      </c>
      <c r="E3">
        <v>2</v>
      </c>
      <c r="F3">
        <v>1</v>
      </c>
      <c r="G3" s="17" t="s">
        <v>612</v>
      </c>
      <c r="L3" s="7" t="s">
        <v>23</v>
      </c>
      <c r="M3" s="8">
        <v>10</v>
      </c>
      <c r="N3" s="8">
        <v>0</v>
      </c>
      <c r="O3" s="8">
        <v>0</v>
      </c>
      <c r="P3" s="8">
        <f>7*(M3-N3-O3)</f>
        <v>70</v>
      </c>
      <c r="Q3" s="8">
        <f t="shared" si="0"/>
        <v>0</v>
      </c>
      <c r="R3" s="8">
        <f t="shared" si="1"/>
        <v>70</v>
      </c>
    </row>
    <row r="4" spans="1:18" ht="32.1">
      <c r="B4" t="s">
        <v>226</v>
      </c>
      <c r="E4">
        <v>2</v>
      </c>
      <c r="F4">
        <v>3</v>
      </c>
      <c r="G4" s="17" t="s">
        <v>613</v>
      </c>
      <c r="L4" s="7" t="s">
        <v>22</v>
      </c>
      <c r="M4" s="8">
        <v>10</v>
      </c>
      <c r="N4" s="8">
        <v>0</v>
      </c>
      <c r="O4" s="8">
        <v>0</v>
      </c>
      <c r="P4" s="8">
        <f>7*(M4-N4-O4)</f>
        <v>70</v>
      </c>
      <c r="Q4" s="8">
        <f t="shared" si="0"/>
        <v>0</v>
      </c>
      <c r="R4" s="8">
        <f t="shared" si="1"/>
        <v>70</v>
      </c>
    </row>
    <row r="5" spans="1:18" ht="15.95">
      <c r="B5" t="s">
        <v>614</v>
      </c>
      <c r="E5">
        <v>1</v>
      </c>
      <c r="F5">
        <v>2</v>
      </c>
      <c r="G5" s="17" t="s">
        <v>615</v>
      </c>
      <c r="L5" s="7" t="s">
        <v>28</v>
      </c>
      <c r="M5" s="8">
        <v>10</v>
      </c>
      <c r="N5" s="8">
        <v>1</v>
      </c>
      <c r="O5" s="8">
        <v>0</v>
      </c>
      <c r="P5" s="8">
        <f>7*70/100*(M5-N5-O5)</f>
        <v>44.1</v>
      </c>
      <c r="Q5" s="8">
        <f t="shared" si="0"/>
        <v>0</v>
      </c>
      <c r="R5" s="8">
        <f t="shared" si="1"/>
        <v>44.1</v>
      </c>
    </row>
    <row r="6" spans="1:18" ht="15.95">
      <c r="B6" t="s">
        <v>616</v>
      </c>
      <c r="E6">
        <v>1</v>
      </c>
      <c r="F6">
        <v>0</v>
      </c>
      <c r="G6" s="17" t="s">
        <v>617</v>
      </c>
      <c r="L6" s="7" t="s">
        <v>18</v>
      </c>
      <c r="M6" s="8">
        <v>10</v>
      </c>
      <c r="N6" s="8">
        <v>0</v>
      </c>
      <c r="O6" s="8">
        <v>0</v>
      </c>
      <c r="P6" s="8">
        <f>7*(M6-N6-O6)</f>
        <v>70</v>
      </c>
      <c r="Q6" s="8">
        <f t="shared" si="0"/>
        <v>0</v>
      </c>
      <c r="R6" s="8">
        <f t="shared" si="1"/>
        <v>70</v>
      </c>
    </row>
    <row r="7" spans="1:18" ht="32.1">
      <c r="B7" t="s">
        <v>618</v>
      </c>
      <c r="E7">
        <v>4</v>
      </c>
      <c r="F7">
        <v>20</v>
      </c>
      <c r="G7" s="17" t="s">
        <v>619</v>
      </c>
      <c r="L7" s="39" t="s">
        <v>39</v>
      </c>
      <c r="M7" s="40">
        <v>10</v>
      </c>
      <c r="N7" s="8">
        <v>0</v>
      </c>
      <c r="O7" s="8">
        <v>0</v>
      </c>
      <c r="P7" s="8">
        <f>7*(M7-N7-O7)</f>
        <v>70</v>
      </c>
      <c r="Q7" s="8">
        <f t="shared" si="0"/>
        <v>0</v>
      </c>
      <c r="R7" s="8">
        <f t="shared" si="1"/>
        <v>70</v>
      </c>
    </row>
    <row r="8" spans="1:18">
      <c r="L8" s="41" t="s">
        <v>480</v>
      </c>
      <c r="M8" s="42">
        <v>7.5</v>
      </c>
      <c r="N8" s="38">
        <v>1</v>
      </c>
      <c r="O8" s="8">
        <v>0</v>
      </c>
      <c r="P8" s="8">
        <f t="shared" ref="P8:P11" si="2">7*(M8-N8-O8)</f>
        <v>45.5</v>
      </c>
      <c r="Q8" s="8">
        <f t="shared" ref="Q8:Q11" si="3">SUMIF(G:G,L8,F:F)</f>
        <v>0</v>
      </c>
      <c r="R8" s="8">
        <f t="shared" ref="R8:R11" si="4">P8-Q8</f>
        <v>45.5</v>
      </c>
    </row>
    <row r="9" spans="1:18" ht="15.95">
      <c r="A9" t="s">
        <v>70</v>
      </c>
      <c r="B9" t="s">
        <v>620</v>
      </c>
      <c r="E9">
        <v>6</v>
      </c>
      <c r="F9">
        <v>1</v>
      </c>
      <c r="G9" s="17" t="s">
        <v>621</v>
      </c>
      <c r="L9" s="41" t="s">
        <v>545</v>
      </c>
      <c r="M9" s="42">
        <v>7.5</v>
      </c>
      <c r="N9" s="38">
        <v>0</v>
      </c>
      <c r="O9" s="8">
        <v>0</v>
      </c>
      <c r="P9" s="8">
        <f t="shared" si="2"/>
        <v>52.5</v>
      </c>
      <c r="Q9" s="8">
        <f t="shared" si="3"/>
        <v>0</v>
      </c>
      <c r="R9" s="8">
        <f t="shared" si="4"/>
        <v>52.5</v>
      </c>
    </row>
    <row r="10" spans="1:18" ht="15.95">
      <c r="B10" t="s">
        <v>622</v>
      </c>
      <c r="E10">
        <v>1</v>
      </c>
      <c r="F10">
        <v>0</v>
      </c>
      <c r="G10" s="17" t="s">
        <v>623</v>
      </c>
      <c r="L10" s="41" t="s">
        <v>33</v>
      </c>
      <c r="M10" s="42">
        <v>5</v>
      </c>
      <c r="N10" s="38">
        <v>0</v>
      </c>
      <c r="O10" s="8">
        <v>0</v>
      </c>
      <c r="P10" s="8">
        <f t="shared" si="2"/>
        <v>35</v>
      </c>
      <c r="Q10" s="8">
        <f t="shared" si="3"/>
        <v>0</v>
      </c>
      <c r="R10" s="8">
        <f t="shared" si="4"/>
        <v>35</v>
      </c>
    </row>
    <row r="11" spans="1:18" ht="15.95">
      <c r="B11" t="s">
        <v>226</v>
      </c>
      <c r="E11">
        <v>2</v>
      </c>
      <c r="F11">
        <v>4</v>
      </c>
      <c r="G11" s="17" t="s">
        <v>624</v>
      </c>
      <c r="L11" s="41" t="s">
        <v>625</v>
      </c>
      <c r="M11" s="42">
        <v>2.5</v>
      </c>
      <c r="N11" s="38">
        <v>0</v>
      </c>
      <c r="O11" s="8">
        <v>0</v>
      </c>
      <c r="P11" s="8">
        <f t="shared" si="2"/>
        <v>17.5</v>
      </c>
      <c r="Q11" s="8">
        <f t="shared" si="3"/>
        <v>0</v>
      </c>
      <c r="R11" s="8">
        <f t="shared" si="4"/>
        <v>17.5</v>
      </c>
    </row>
    <row r="12" spans="1:18" ht="15.95">
      <c r="B12" t="s">
        <v>626</v>
      </c>
      <c r="E12">
        <v>6</v>
      </c>
      <c r="F12">
        <v>0</v>
      </c>
      <c r="G12" s="17" t="s">
        <v>617</v>
      </c>
      <c r="L12" s="41" t="s">
        <v>627</v>
      </c>
      <c r="M12" s="42">
        <v>5</v>
      </c>
      <c r="N12" s="38">
        <v>0</v>
      </c>
      <c r="O12" s="8">
        <v>0</v>
      </c>
      <c r="P12" s="8">
        <f t="shared" ref="P12" si="5">7*(M12-N12-O12)</f>
        <v>35</v>
      </c>
      <c r="Q12" s="8">
        <f t="shared" ref="Q12" si="6">SUMIF(G:G,L12,F:F)</f>
        <v>0</v>
      </c>
      <c r="R12" s="8">
        <f t="shared" ref="R12" si="7">P12-Q12</f>
        <v>35</v>
      </c>
    </row>
    <row r="14" spans="1:18">
      <c r="A14" t="s">
        <v>628</v>
      </c>
      <c r="B14" t="s">
        <v>629</v>
      </c>
      <c r="E14">
        <v>3</v>
      </c>
      <c r="F14">
        <v>3</v>
      </c>
    </row>
    <row r="15" spans="1:18">
      <c r="L15" s="16" t="s">
        <v>45</v>
      </c>
      <c r="M15" s="16">
        <f>SUM(M2:M12)</f>
        <v>87.5</v>
      </c>
      <c r="N15" s="16">
        <f t="shared" ref="N15:R15" si="8">SUM(N2:N12)</f>
        <v>4</v>
      </c>
      <c r="O15" s="16">
        <f t="shared" si="8"/>
        <v>0</v>
      </c>
      <c r="P15" s="16">
        <f t="shared" si="8"/>
        <v>565.6</v>
      </c>
      <c r="Q15" s="16">
        <f t="shared" si="8"/>
        <v>0</v>
      </c>
      <c r="R15" s="16">
        <f t="shared" si="8"/>
        <v>565.6</v>
      </c>
    </row>
    <row r="16" spans="1:18" ht="15.95">
      <c r="A16" t="s">
        <v>630</v>
      </c>
      <c r="B16" t="s">
        <v>631</v>
      </c>
      <c r="E16">
        <v>2</v>
      </c>
      <c r="F16">
        <v>0</v>
      </c>
      <c r="G16" s="17" t="s">
        <v>617</v>
      </c>
      <c r="L16" s="16" t="s">
        <v>632</v>
      </c>
      <c r="M16" s="16">
        <f>M15</f>
        <v>87.5</v>
      </c>
      <c r="N16" s="16">
        <f>N15</f>
        <v>4</v>
      </c>
      <c r="O16" s="16">
        <f>O15</f>
        <v>0</v>
      </c>
      <c r="P16" s="16">
        <f>P15/7</f>
        <v>80.8</v>
      </c>
      <c r="Q16" s="16">
        <f>Q15/7</f>
        <v>0</v>
      </c>
      <c r="R16" s="16"/>
    </row>
    <row r="17" spans="1:16" ht="32.1">
      <c r="B17" t="s">
        <v>633</v>
      </c>
      <c r="E17">
        <v>4</v>
      </c>
      <c r="F17">
        <v>7</v>
      </c>
      <c r="G17" s="17" t="s">
        <v>634</v>
      </c>
      <c r="L17" s="16" t="s">
        <v>635</v>
      </c>
      <c r="M17">
        <f>P16/100*15</f>
        <v>12.12</v>
      </c>
    </row>
    <row r="18" spans="1:16">
      <c r="L18" s="16" t="s">
        <v>636</v>
      </c>
      <c r="M18">
        <f>P16/100*30</f>
        <v>24.24</v>
      </c>
      <c r="O18" t="s">
        <v>637</v>
      </c>
      <c r="P18" s="37">
        <v>44459</v>
      </c>
    </row>
    <row r="19" spans="1:16" ht="15.95">
      <c r="A19" t="s">
        <v>638</v>
      </c>
      <c r="B19" t="s">
        <v>639</v>
      </c>
      <c r="E19">
        <v>1</v>
      </c>
      <c r="F19">
        <v>1</v>
      </c>
      <c r="G19" s="17" t="s">
        <v>640</v>
      </c>
      <c r="L19" s="16" t="s">
        <v>641</v>
      </c>
      <c r="M19">
        <f>P16/100*30</f>
        <v>24.24</v>
      </c>
      <c r="O19" t="s">
        <v>642</v>
      </c>
      <c r="P19" s="37">
        <v>44470</v>
      </c>
    </row>
    <row r="20" spans="1:16" ht="15.95">
      <c r="B20" t="s">
        <v>643</v>
      </c>
      <c r="E20">
        <v>3</v>
      </c>
      <c r="F20">
        <v>2</v>
      </c>
      <c r="G20" s="17" t="s">
        <v>644</v>
      </c>
      <c r="L20" s="16" t="s">
        <v>645</v>
      </c>
      <c r="M20">
        <f>P16/100*15</f>
        <v>12.12</v>
      </c>
    </row>
    <row r="21" spans="1:16" ht="15.95">
      <c r="B21" t="s">
        <v>646</v>
      </c>
      <c r="E21">
        <v>2</v>
      </c>
      <c r="F21">
        <v>1</v>
      </c>
      <c r="G21" s="17" t="s">
        <v>647</v>
      </c>
      <c r="L21" s="16" t="s">
        <v>648</v>
      </c>
      <c r="M21">
        <f>P16/100*10</f>
        <v>8.08</v>
      </c>
    </row>
    <row r="22" spans="1:16">
      <c r="B22" t="s">
        <v>649</v>
      </c>
      <c r="E22">
        <v>2</v>
      </c>
      <c r="F22">
        <v>2</v>
      </c>
      <c r="L22" s="16" t="s">
        <v>650</v>
      </c>
      <c r="M22">
        <f>M18+M19+M20+M21</f>
        <v>68.679999999999993</v>
      </c>
    </row>
    <row r="23" spans="1:16">
      <c r="B23" t="s">
        <v>651</v>
      </c>
      <c r="E23">
        <v>3</v>
      </c>
      <c r="F23">
        <v>3</v>
      </c>
    </row>
    <row r="24" spans="1:16" ht="32.1">
      <c r="B24" t="s">
        <v>652</v>
      </c>
      <c r="E24">
        <v>3</v>
      </c>
      <c r="F24">
        <v>2</v>
      </c>
      <c r="G24" s="17" t="s">
        <v>653</v>
      </c>
    </row>
    <row r="25" spans="1:16" ht="15.95">
      <c r="B25" t="s">
        <v>654</v>
      </c>
      <c r="E25">
        <v>3</v>
      </c>
      <c r="F25">
        <v>3</v>
      </c>
      <c r="G25" s="17" t="s">
        <v>640</v>
      </c>
    </row>
    <row r="26" spans="1:16" ht="15.95">
      <c r="B26" t="s">
        <v>655</v>
      </c>
      <c r="E26">
        <v>3</v>
      </c>
      <c r="F26">
        <v>0</v>
      </c>
      <c r="G26" s="17" t="s">
        <v>656</v>
      </c>
    </row>
    <row r="27" spans="1:16" ht="15.95">
      <c r="B27" t="s">
        <v>657</v>
      </c>
      <c r="E27">
        <v>3</v>
      </c>
      <c r="F27">
        <v>0</v>
      </c>
      <c r="G27" s="17" t="s">
        <v>656</v>
      </c>
    </row>
    <row r="30" spans="1:16" ht="15.95">
      <c r="A30" t="s">
        <v>658</v>
      </c>
      <c r="B30" t="s">
        <v>659</v>
      </c>
      <c r="E30">
        <v>2</v>
      </c>
      <c r="F30">
        <v>0</v>
      </c>
      <c r="G30" s="17" t="s">
        <v>617</v>
      </c>
    </row>
    <row r="31" spans="1:16" ht="15.95">
      <c r="B31" t="s">
        <v>660</v>
      </c>
      <c r="E31">
        <v>1</v>
      </c>
      <c r="F31">
        <v>3</v>
      </c>
      <c r="G31" s="17" t="s">
        <v>661</v>
      </c>
    </row>
    <row r="33" spans="1:7" ht="15.95">
      <c r="A33" t="s">
        <v>662</v>
      </c>
      <c r="B33" t="s">
        <v>663</v>
      </c>
      <c r="E33">
        <v>3</v>
      </c>
      <c r="F33">
        <v>2</v>
      </c>
      <c r="G33" s="17" t="s">
        <v>664</v>
      </c>
    </row>
    <row r="34" spans="1:7" ht="15.95">
      <c r="B34" t="s">
        <v>665</v>
      </c>
      <c r="E34">
        <v>3</v>
      </c>
      <c r="F34">
        <v>1</v>
      </c>
      <c r="G34" s="17" t="s">
        <v>666</v>
      </c>
    </row>
    <row r="36" spans="1:7" ht="15.95">
      <c r="A36" t="s">
        <v>667</v>
      </c>
      <c r="E36">
        <v>12</v>
      </c>
      <c r="F36">
        <v>5</v>
      </c>
      <c r="G36" s="17" t="s">
        <v>668</v>
      </c>
    </row>
    <row r="39" spans="1:7" ht="32.1">
      <c r="A39" t="s">
        <v>669</v>
      </c>
      <c r="B39" t="s">
        <v>670</v>
      </c>
      <c r="E39">
        <v>3</v>
      </c>
      <c r="F39">
        <v>7</v>
      </c>
      <c r="G39" s="17" t="s">
        <v>671</v>
      </c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A386-CC8F-445B-A907-7402FA89906B}">
  <dimension ref="A1:R43"/>
  <sheetViews>
    <sheetView workbookViewId="0">
      <selection activeCell="G6" sqref="G6"/>
    </sheetView>
  </sheetViews>
  <sheetFormatPr defaultColWidth="8.7109375" defaultRowHeight="15"/>
  <cols>
    <col min="1" max="1" width="23.42578125" bestFit="1" customWidth="1"/>
    <col min="2" max="2" width="42.42578125" bestFit="1" customWidth="1"/>
    <col min="4" max="4" width="7.42578125" bestFit="1" customWidth="1"/>
    <col min="5" max="5" width="10.7109375" bestFit="1" customWidth="1"/>
    <col min="12" max="12" width="18.7109375" bestFit="1" customWidth="1"/>
    <col min="16" max="16" width="9.140625" bestFit="1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9</v>
      </c>
      <c r="N2" s="8">
        <v>2</v>
      </c>
      <c r="O2" s="8">
        <v>0</v>
      </c>
      <c r="P2" s="8">
        <f>7*(M2-N2-O2)</f>
        <v>49</v>
      </c>
      <c r="Q2" s="8">
        <f t="shared" ref="Q2:Q12" si="0">SUMIF(G:G,L2,F:F)</f>
        <v>0</v>
      </c>
      <c r="R2" s="8">
        <f t="shared" ref="R2:R12" si="1">P2-Q2</f>
        <v>49</v>
      </c>
    </row>
    <row r="3" spans="1:18">
      <c r="A3" t="s">
        <v>610</v>
      </c>
      <c r="B3" t="s">
        <v>616</v>
      </c>
      <c r="E3">
        <v>1</v>
      </c>
      <c r="F3">
        <v>0</v>
      </c>
      <c r="G3" t="s">
        <v>672</v>
      </c>
      <c r="L3" s="7" t="s">
        <v>23</v>
      </c>
      <c r="M3" s="8">
        <v>9</v>
      </c>
      <c r="N3" s="8">
        <v>0</v>
      </c>
      <c r="O3" s="8">
        <v>0</v>
      </c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B4" t="s">
        <v>673</v>
      </c>
      <c r="E4">
        <v>4</v>
      </c>
      <c r="F4">
        <v>3</v>
      </c>
      <c r="L4" s="7" t="s">
        <v>22</v>
      </c>
      <c r="M4" s="8">
        <v>9</v>
      </c>
      <c r="N4" s="8">
        <v>0</v>
      </c>
      <c r="O4" s="8">
        <v>0</v>
      </c>
      <c r="P4" s="8">
        <f>7*(M4-N4-O4)</f>
        <v>63</v>
      </c>
      <c r="Q4" s="8">
        <f t="shared" si="0"/>
        <v>0</v>
      </c>
      <c r="R4" s="8">
        <f t="shared" si="1"/>
        <v>63</v>
      </c>
    </row>
    <row r="5" spans="1:18">
      <c r="B5" t="s">
        <v>219</v>
      </c>
      <c r="E5">
        <v>2</v>
      </c>
      <c r="F5">
        <v>0</v>
      </c>
      <c r="G5" t="s">
        <v>674</v>
      </c>
      <c r="L5" s="7" t="s">
        <v>28</v>
      </c>
      <c r="M5" s="8">
        <v>9</v>
      </c>
      <c r="N5" s="8">
        <v>1</v>
      </c>
      <c r="O5" s="8">
        <v>0</v>
      </c>
      <c r="P5" s="8">
        <f>7*70/100*(M5-N5-O5)</f>
        <v>39.200000000000003</v>
      </c>
      <c r="Q5" s="8">
        <f t="shared" si="0"/>
        <v>0</v>
      </c>
      <c r="R5" s="8">
        <f t="shared" si="1"/>
        <v>39.200000000000003</v>
      </c>
    </row>
    <row r="6" spans="1:18">
      <c r="B6" t="s">
        <v>618</v>
      </c>
      <c r="E6">
        <v>2</v>
      </c>
      <c r="F6">
        <v>7</v>
      </c>
      <c r="L6" s="7" t="s">
        <v>18</v>
      </c>
      <c r="M6" s="8">
        <v>9</v>
      </c>
      <c r="N6" s="8">
        <v>1</v>
      </c>
      <c r="O6" s="8">
        <v>0</v>
      </c>
      <c r="P6" s="8">
        <f>7*(M6-N6-O6)</f>
        <v>56</v>
      </c>
      <c r="Q6" s="8">
        <f t="shared" si="0"/>
        <v>0</v>
      </c>
      <c r="R6" s="8">
        <f t="shared" si="1"/>
        <v>56</v>
      </c>
    </row>
    <row r="7" spans="1:18">
      <c r="A7" t="s">
        <v>70</v>
      </c>
      <c r="B7" t="s">
        <v>620</v>
      </c>
      <c r="E7">
        <v>9</v>
      </c>
      <c r="F7">
        <v>4</v>
      </c>
      <c r="L7" s="7" t="s">
        <v>39</v>
      </c>
      <c r="M7" s="8">
        <v>9</v>
      </c>
      <c r="N7" s="8">
        <v>0</v>
      </c>
      <c r="O7" s="8">
        <v>0</v>
      </c>
      <c r="P7" s="8">
        <f>7*(M7-N7-O7)</f>
        <v>63</v>
      </c>
      <c r="Q7" s="8">
        <f t="shared" si="0"/>
        <v>0</v>
      </c>
      <c r="R7" s="8">
        <f t="shared" si="1"/>
        <v>63</v>
      </c>
    </row>
    <row r="8" spans="1:18">
      <c r="B8" t="s">
        <v>626</v>
      </c>
      <c r="E8">
        <v>3</v>
      </c>
      <c r="F8">
        <v>0</v>
      </c>
      <c r="L8" s="33" t="s">
        <v>480</v>
      </c>
      <c r="M8" s="8">
        <v>6.5</v>
      </c>
      <c r="N8" s="8">
        <v>1</v>
      </c>
      <c r="O8" s="8">
        <v>0</v>
      </c>
      <c r="P8" s="8">
        <f t="shared" ref="P8:P12" si="2">7*(M8-N8-O8)</f>
        <v>38.5</v>
      </c>
      <c r="Q8" s="8">
        <f t="shared" si="0"/>
        <v>0</v>
      </c>
      <c r="R8" s="8">
        <f t="shared" si="1"/>
        <v>38.5</v>
      </c>
    </row>
    <row r="9" spans="1:18">
      <c r="B9" t="s">
        <v>675</v>
      </c>
      <c r="E9">
        <v>2</v>
      </c>
      <c r="F9">
        <v>0</v>
      </c>
      <c r="L9" s="33" t="s">
        <v>545</v>
      </c>
      <c r="M9" s="8">
        <v>9</v>
      </c>
      <c r="N9" s="8">
        <v>1</v>
      </c>
      <c r="O9" s="8">
        <v>0</v>
      </c>
      <c r="P9" s="8">
        <f t="shared" si="2"/>
        <v>56</v>
      </c>
      <c r="Q9" s="8">
        <f t="shared" si="0"/>
        <v>0</v>
      </c>
      <c r="R9" s="8">
        <f t="shared" si="1"/>
        <v>56</v>
      </c>
    </row>
    <row r="10" spans="1:18">
      <c r="L10" s="33" t="s">
        <v>33</v>
      </c>
      <c r="M10" s="8">
        <v>9</v>
      </c>
      <c r="N10" s="8">
        <v>0</v>
      </c>
      <c r="O10" s="8">
        <v>0</v>
      </c>
      <c r="P10" s="8">
        <f t="shared" si="2"/>
        <v>63</v>
      </c>
      <c r="Q10" s="8">
        <f t="shared" si="0"/>
        <v>0</v>
      </c>
      <c r="R10" s="8">
        <f t="shared" si="1"/>
        <v>63</v>
      </c>
    </row>
    <row r="11" spans="1:18">
      <c r="L11" s="33" t="s">
        <v>625</v>
      </c>
      <c r="M11" s="8">
        <v>9</v>
      </c>
      <c r="N11" s="8">
        <v>0</v>
      </c>
      <c r="O11" s="8">
        <v>0</v>
      </c>
      <c r="P11" s="8">
        <f t="shared" si="2"/>
        <v>63</v>
      </c>
      <c r="Q11" s="8">
        <f t="shared" si="0"/>
        <v>0</v>
      </c>
      <c r="R11" s="8">
        <f t="shared" si="1"/>
        <v>63</v>
      </c>
    </row>
    <row r="12" spans="1:18">
      <c r="A12" t="s">
        <v>628</v>
      </c>
      <c r="B12" t="s">
        <v>676</v>
      </c>
      <c r="E12">
        <v>4</v>
      </c>
      <c r="F12">
        <v>3</v>
      </c>
      <c r="L12" s="33" t="s">
        <v>627</v>
      </c>
      <c r="M12" s="8">
        <v>9</v>
      </c>
      <c r="N12" s="8">
        <v>1</v>
      </c>
      <c r="O12" s="8">
        <v>0</v>
      </c>
      <c r="P12" s="8">
        <f t="shared" si="2"/>
        <v>56</v>
      </c>
      <c r="Q12" s="8">
        <f t="shared" si="0"/>
        <v>0</v>
      </c>
      <c r="R12" s="8">
        <f t="shared" si="1"/>
        <v>56</v>
      </c>
    </row>
    <row r="13" spans="1:18">
      <c r="B13" t="s">
        <v>677</v>
      </c>
      <c r="E13">
        <v>2</v>
      </c>
      <c r="F13">
        <v>0</v>
      </c>
      <c r="G13" t="s">
        <v>678</v>
      </c>
    </row>
    <row r="14" spans="1:18">
      <c r="B14" t="s">
        <v>679</v>
      </c>
      <c r="E14">
        <v>2</v>
      </c>
      <c r="F14">
        <v>1</v>
      </c>
    </row>
    <row r="15" spans="1:18">
      <c r="L15" s="16" t="s">
        <v>45</v>
      </c>
      <c r="M15" s="16">
        <f>SUM(M2:M12)</f>
        <v>96.5</v>
      </c>
      <c r="N15" s="16">
        <f t="shared" ref="N15:R15" si="3">SUM(N2:N12)</f>
        <v>7</v>
      </c>
      <c r="O15" s="16">
        <f t="shared" si="3"/>
        <v>0</v>
      </c>
      <c r="P15" s="16">
        <f t="shared" si="3"/>
        <v>609.70000000000005</v>
      </c>
      <c r="Q15" s="16">
        <f t="shared" si="3"/>
        <v>0</v>
      </c>
      <c r="R15" s="16">
        <f t="shared" si="3"/>
        <v>609.70000000000005</v>
      </c>
    </row>
    <row r="16" spans="1:18">
      <c r="L16" s="16" t="s">
        <v>632</v>
      </c>
      <c r="M16" s="16">
        <f>M15</f>
        <v>96.5</v>
      </c>
      <c r="N16" s="16">
        <f>N15</f>
        <v>7</v>
      </c>
      <c r="O16" s="16">
        <f>O15</f>
        <v>0</v>
      </c>
      <c r="P16" s="16">
        <f>P15/7</f>
        <v>87.100000000000009</v>
      </c>
      <c r="Q16" s="16">
        <f>Q15/7</f>
        <v>0</v>
      </c>
      <c r="R16" s="16"/>
    </row>
    <row r="17" spans="1:16">
      <c r="A17" t="s">
        <v>630</v>
      </c>
      <c r="B17" t="s">
        <v>631</v>
      </c>
      <c r="E17">
        <v>2</v>
      </c>
      <c r="F17">
        <v>1</v>
      </c>
      <c r="G17" t="s">
        <v>680</v>
      </c>
      <c r="L17" s="16" t="s">
        <v>635</v>
      </c>
      <c r="M17">
        <f>P16/100*15</f>
        <v>13.065000000000001</v>
      </c>
    </row>
    <row r="18" spans="1:16">
      <c r="B18" t="s">
        <v>633</v>
      </c>
      <c r="E18">
        <v>4</v>
      </c>
      <c r="F18">
        <v>4</v>
      </c>
      <c r="L18" s="16" t="s">
        <v>636</v>
      </c>
      <c r="M18">
        <f>P16/100*30</f>
        <v>26.130000000000003</v>
      </c>
      <c r="O18" t="s">
        <v>637</v>
      </c>
      <c r="P18" s="37">
        <v>44473</v>
      </c>
    </row>
    <row r="19" spans="1:16">
      <c r="B19" t="s">
        <v>681</v>
      </c>
      <c r="E19">
        <v>2</v>
      </c>
      <c r="F19">
        <v>2</v>
      </c>
      <c r="L19" s="16" t="s">
        <v>641</v>
      </c>
      <c r="M19">
        <f>P16/100*30</f>
        <v>26.130000000000003</v>
      </c>
      <c r="O19" t="s">
        <v>642</v>
      </c>
      <c r="P19" s="37">
        <v>44484</v>
      </c>
    </row>
    <row r="20" spans="1:16">
      <c r="B20" t="s">
        <v>682</v>
      </c>
      <c r="E20">
        <v>2</v>
      </c>
      <c r="F20">
        <v>2</v>
      </c>
      <c r="L20" s="16" t="s">
        <v>645</v>
      </c>
      <c r="M20">
        <f>P16/100*15</f>
        <v>13.065000000000001</v>
      </c>
    </row>
    <row r="21" spans="1:16">
      <c r="B21" t="s">
        <v>683</v>
      </c>
      <c r="E21">
        <v>2</v>
      </c>
      <c r="G21" t="s">
        <v>684</v>
      </c>
      <c r="L21" s="16" t="s">
        <v>648</v>
      </c>
      <c r="M21">
        <f>P16/100*10</f>
        <v>8.7100000000000009</v>
      </c>
    </row>
    <row r="22" spans="1:16">
      <c r="B22" t="s">
        <v>685</v>
      </c>
      <c r="E22">
        <v>3</v>
      </c>
      <c r="G22" t="s">
        <v>684</v>
      </c>
      <c r="L22" s="16" t="s">
        <v>650</v>
      </c>
      <c r="M22">
        <f>M18+M19+M20+M21</f>
        <v>74.034999999999997</v>
      </c>
    </row>
    <row r="23" spans="1:16">
      <c r="B23" t="s">
        <v>686</v>
      </c>
      <c r="E23">
        <v>2</v>
      </c>
      <c r="F23">
        <v>2</v>
      </c>
    </row>
    <row r="26" spans="1:16">
      <c r="B26" t="s">
        <v>687</v>
      </c>
      <c r="E26">
        <v>2</v>
      </c>
      <c r="F26">
        <v>0</v>
      </c>
      <c r="G26" t="s">
        <v>688</v>
      </c>
    </row>
    <row r="27" spans="1:16">
      <c r="B27" t="s">
        <v>689</v>
      </c>
      <c r="E27">
        <v>2</v>
      </c>
      <c r="F27">
        <v>0</v>
      </c>
      <c r="G27" t="s">
        <v>688</v>
      </c>
    </row>
    <row r="30" spans="1:16">
      <c r="A30" t="s">
        <v>667</v>
      </c>
      <c r="E30">
        <v>12</v>
      </c>
      <c r="F30">
        <v>6</v>
      </c>
    </row>
    <row r="31" spans="1:16">
      <c r="B31" t="s">
        <v>690</v>
      </c>
      <c r="E31">
        <v>0</v>
      </c>
      <c r="F31">
        <v>6</v>
      </c>
      <c r="G31" t="s">
        <v>691</v>
      </c>
    </row>
    <row r="33" spans="1:7">
      <c r="A33" t="s">
        <v>638</v>
      </c>
      <c r="B33" t="s">
        <v>692</v>
      </c>
      <c r="E33">
        <v>3</v>
      </c>
      <c r="F33">
        <v>1</v>
      </c>
      <c r="G33" t="s">
        <v>693</v>
      </c>
    </row>
    <row r="34" spans="1:7">
      <c r="B34" t="s">
        <v>694</v>
      </c>
      <c r="E34">
        <v>1</v>
      </c>
      <c r="F34">
        <v>1</v>
      </c>
    </row>
    <row r="35" spans="1:7">
      <c r="B35" t="s">
        <v>651</v>
      </c>
      <c r="E35">
        <v>3</v>
      </c>
      <c r="F35">
        <v>3</v>
      </c>
    </row>
    <row r="36" spans="1:7">
      <c r="B36" t="s">
        <v>695</v>
      </c>
      <c r="E36">
        <v>2</v>
      </c>
      <c r="F36">
        <v>2</v>
      </c>
    </row>
    <row r="37" spans="1:7">
      <c r="B37" t="s">
        <v>696</v>
      </c>
      <c r="E37">
        <v>2</v>
      </c>
      <c r="F37">
        <v>1</v>
      </c>
      <c r="G37" t="s">
        <v>697</v>
      </c>
    </row>
    <row r="38" spans="1:7">
      <c r="B38" t="s">
        <v>698</v>
      </c>
      <c r="E38">
        <v>3</v>
      </c>
      <c r="F38">
        <v>4</v>
      </c>
    </row>
    <row r="39" spans="1:7">
      <c r="B39" t="s">
        <v>699</v>
      </c>
      <c r="E39">
        <v>3</v>
      </c>
      <c r="F39">
        <v>4</v>
      </c>
    </row>
    <row r="43" spans="1:7">
      <c r="A43" t="s">
        <v>700</v>
      </c>
      <c r="B43" t="s">
        <v>701</v>
      </c>
      <c r="E43">
        <v>1</v>
      </c>
      <c r="F43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D6A75-7582-4E17-84DB-420ABA758CEE}">
  <dimension ref="A1:R50"/>
  <sheetViews>
    <sheetView topLeftCell="A28" workbookViewId="0">
      <selection activeCell="A40" sqref="A40:B41"/>
    </sheetView>
  </sheetViews>
  <sheetFormatPr defaultColWidth="8.7109375" defaultRowHeight="15"/>
  <cols>
    <col min="1" max="1" width="23.42578125" bestFit="1" customWidth="1"/>
    <col min="2" max="2" width="42.42578125" bestFit="1" customWidth="1"/>
    <col min="5" max="5" width="10.7109375" bestFit="1" customWidth="1"/>
    <col min="7" max="7" width="32.42578125" bestFit="1" customWidth="1"/>
    <col min="12" max="12" width="18.7109375" bestFit="1" customWidth="1"/>
    <col min="16" max="16" width="8.7109375" bestFit="1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10</v>
      </c>
      <c r="N2" s="8">
        <v>2</v>
      </c>
      <c r="O2" s="8">
        <v>0</v>
      </c>
      <c r="P2" s="8">
        <f>7*(M2-N2-O2)</f>
        <v>56</v>
      </c>
      <c r="Q2" s="8">
        <f t="shared" ref="Q2:Q7" si="0">SUMIF(G:G,L2,F:F)</f>
        <v>0</v>
      </c>
      <c r="R2" s="8">
        <f t="shared" ref="R2:R12" si="1">P2-Q2</f>
        <v>56</v>
      </c>
    </row>
    <row r="3" spans="1:18">
      <c r="A3" t="s">
        <v>610</v>
      </c>
      <c r="B3" t="s">
        <v>616</v>
      </c>
      <c r="E3">
        <v>1</v>
      </c>
      <c r="F3">
        <v>0</v>
      </c>
      <c r="L3" s="7" t="s">
        <v>23</v>
      </c>
      <c r="M3" s="8">
        <v>10</v>
      </c>
      <c r="N3" s="8">
        <v>0</v>
      </c>
      <c r="O3" s="8">
        <v>0</v>
      </c>
      <c r="P3" s="8">
        <v>0</v>
      </c>
      <c r="Q3" s="8">
        <f t="shared" si="0"/>
        <v>0</v>
      </c>
      <c r="R3" s="8">
        <f t="shared" si="1"/>
        <v>0</v>
      </c>
    </row>
    <row r="4" spans="1:18">
      <c r="B4" t="s">
        <v>618</v>
      </c>
      <c r="E4">
        <v>2</v>
      </c>
      <c r="F4">
        <v>1</v>
      </c>
      <c r="L4" s="7" t="s">
        <v>22</v>
      </c>
      <c r="M4" s="8">
        <v>10</v>
      </c>
      <c r="N4" s="8">
        <v>0</v>
      </c>
      <c r="O4" s="8">
        <v>0</v>
      </c>
      <c r="P4" s="8">
        <f>7*(M4-N4-O4)</f>
        <v>70</v>
      </c>
      <c r="Q4" s="8">
        <f t="shared" si="0"/>
        <v>0</v>
      </c>
      <c r="R4" s="8">
        <f t="shared" si="1"/>
        <v>70</v>
      </c>
    </row>
    <row r="5" spans="1:18">
      <c r="L5" s="7" t="s">
        <v>28</v>
      </c>
      <c r="M5" s="8">
        <v>10</v>
      </c>
      <c r="N5" s="8">
        <v>1</v>
      </c>
      <c r="O5" s="8">
        <v>0</v>
      </c>
      <c r="P5" s="8">
        <f>7*70/100*(M5-N5-O5)</f>
        <v>44.1</v>
      </c>
      <c r="Q5" s="8">
        <f t="shared" si="0"/>
        <v>0</v>
      </c>
      <c r="R5" s="8">
        <f t="shared" si="1"/>
        <v>44.1</v>
      </c>
    </row>
    <row r="6" spans="1:18">
      <c r="L6" s="7" t="s">
        <v>18</v>
      </c>
      <c r="M6" s="8">
        <v>10</v>
      </c>
      <c r="N6" s="8">
        <v>0</v>
      </c>
      <c r="O6" s="8">
        <v>0</v>
      </c>
      <c r="P6" s="8">
        <f>7*(M6-N6-O6)</f>
        <v>70</v>
      </c>
      <c r="Q6" s="8">
        <f t="shared" si="0"/>
        <v>0</v>
      </c>
      <c r="R6" s="8">
        <f t="shared" si="1"/>
        <v>70</v>
      </c>
    </row>
    <row r="7" spans="1:18">
      <c r="L7" s="7" t="s">
        <v>39</v>
      </c>
      <c r="M7" s="8">
        <v>10</v>
      </c>
      <c r="N7" s="8">
        <v>0</v>
      </c>
      <c r="O7" s="8">
        <v>0</v>
      </c>
      <c r="P7" s="8">
        <f>7*(M7-N7-O7)</f>
        <v>70</v>
      </c>
      <c r="Q7" s="8">
        <f t="shared" si="0"/>
        <v>0</v>
      </c>
      <c r="R7" s="8">
        <f t="shared" si="1"/>
        <v>70</v>
      </c>
    </row>
    <row r="8" spans="1:18">
      <c r="A8" t="s">
        <v>70</v>
      </c>
      <c r="B8" t="s">
        <v>702</v>
      </c>
      <c r="E8">
        <v>8</v>
      </c>
      <c r="F8">
        <v>5</v>
      </c>
      <c r="G8" t="s">
        <v>703</v>
      </c>
      <c r="L8" s="33" t="s">
        <v>480</v>
      </c>
      <c r="M8" s="8">
        <v>7.5</v>
      </c>
      <c r="N8" s="8">
        <v>1</v>
      </c>
      <c r="O8" s="8">
        <v>0</v>
      </c>
      <c r="P8" s="8">
        <f t="shared" ref="P8:P12" si="2">7*(M8-N8-O8)</f>
        <v>45.5</v>
      </c>
      <c r="Q8" s="8">
        <f t="shared" ref="Q8:Q12" si="3">SUMIF(G:G,L8,F:F)</f>
        <v>0</v>
      </c>
      <c r="R8" s="8">
        <f t="shared" si="1"/>
        <v>45.5</v>
      </c>
    </row>
    <row r="9" spans="1:18">
      <c r="B9" t="s">
        <v>704</v>
      </c>
      <c r="E9">
        <v>4</v>
      </c>
      <c r="F9">
        <v>7</v>
      </c>
      <c r="L9" s="33" t="s">
        <v>545</v>
      </c>
      <c r="M9" s="8">
        <v>10</v>
      </c>
      <c r="N9" s="8">
        <v>1</v>
      </c>
      <c r="O9" s="8">
        <v>0</v>
      </c>
      <c r="P9" s="8">
        <f t="shared" si="2"/>
        <v>63</v>
      </c>
      <c r="Q9" s="8">
        <f t="shared" si="3"/>
        <v>0</v>
      </c>
      <c r="R9" s="8">
        <f t="shared" si="1"/>
        <v>63</v>
      </c>
    </row>
    <row r="10" spans="1:18">
      <c r="B10" t="s">
        <v>675</v>
      </c>
      <c r="E10">
        <v>2</v>
      </c>
      <c r="F10">
        <v>0</v>
      </c>
      <c r="G10" t="s">
        <v>705</v>
      </c>
      <c r="L10" s="33" t="s">
        <v>33</v>
      </c>
      <c r="M10" s="8">
        <v>10</v>
      </c>
      <c r="N10" s="8">
        <v>0</v>
      </c>
      <c r="O10" s="8">
        <v>0</v>
      </c>
      <c r="P10" s="8">
        <f t="shared" si="2"/>
        <v>70</v>
      </c>
      <c r="Q10" s="8">
        <f t="shared" si="3"/>
        <v>0</v>
      </c>
      <c r="R10" s="8">
        <f t="shared" si="1"/>
        <v>70</v>
      </c>
    </row>
    <row r="11" spans="1:18">
      <c r="L11" s="33" t="s">
        <v>625</v>
      </c>
      <c r="M11" s="8">
        <v>10</v>
      </c>
      <c r="N11" s="8">
        <v>0</v>
      </c>
      <c r="O11" s="8">
        <v>0</v>
      </c>
      <c r="P11" s="8">
        <f t="shared" si="2"/>
        <v>70</v>
      </c>
      <c r="Q11" s="8">
        <f t="shared" si="3"/>
        <v>0</v>
      </c>
      <c r="R11" s="8">
        <f t="shared" si="1"/>
        <v>70</v>
      </c>
    </row>
    <row r="12" spans="1:18">
      <c r="A12" t="s">
        <v>628</v>
      </c>
      <c r="B12" t="s">
        <v>706</v>
      </c>
      <c r="E12">
        <v>4</v>
      </c>
      <c r="F12">
        <v>3</v>
      </c>
      <c r="L12" s="33" t="s">
        <v>627</v>
      </c>
      <c r="M12" s="8">
        <v>10</v>
      </c>
      <c r="N12" s="8">
        <v>0</v>
      </c>
      <c r="O12" s="8">
        <v>0</v>
      </c>
      <c r="P12" s="8">
        <f t="shared" si="2"/>
        <v>70</v>
      </c>
      <c r="Q12" s="8">
        <f t="shared" si="3"/>
        <v>0</v>
      </c>
      <c r="R12" s="8">
        <f t="shared" si="1"/>
        <v>70</v>
      </c>
    </row>
    <row r="13" spans="1:18">
      <c r="B13" t="s">
        <v>679</v>
      </c>
      <c r="E13">
        <v>4</v>
      </c>
      <c r="F13">
        <v>3</v>
      </c>
    </row>
    <row r="14" spans="1:18">
      <c r="B14" t="s">
        <v>707</v>
      </c>
      <c r="E14">
        <v>1</v>
      </c>
      <c r="F14">
        <v>1</v>
      </c>
    </row>
    <row r="15" spans="1:18">
      <c r="L15" s="16" t="s">
        <v>45</v>
      </c>
      <c r="M15" s="16">
        <f>SUM(M2:M12)</f>
        <v>107.5</v>
      </c>
      <c r="N15" s="16">
        <f t="shared" ref="N15:R15" si="4">SUM(N2:N12)</f>
        <v>5</v>
      </c>
      <c r="O15" s="16">
        <f t="shared" si="4"/>
        <v>0</v>
      </c>
      <c r="P15" s="16">
        <f t="shared" si="4"/>
        <v>628.6</v>
      </c>
      <c r="Q15" s="16">
        <f t="shared" si="4"/>
        <v>0</v>
      </c>
      <c r="R15" s="16">
        <f t="shared" si="4"/>
        <v>628.6</v>
      </c>
    </row>
    <row r="16" spans="1:18">
      <c r="L16" s="16" t="s">
        <v>632</v>
      </c>
      <c r="M16" s="16">
        <f>M15</f>
        <v>107.5</v>
      </c>
      <c r="N16" s="16">
        <f>N15</f>
        <v>5</v>
      </c>
      <c r="O16" s="16">
        <f>O15</f>
        <v>0</v>
      </c>
      <c r="P16" s="16">
        <f>P15/7</f>
        <v>89.8</v>
      </c>
      <c r="Q16" s="16">
        <f>Q15/7</f>
        <v>0</v>
      </c>
      <c r="R16" s="16"/>
    </row>
    <row r="17" spans="1:16">
      <c r="A17" t="s">
        <v>630</v>
      </c>
      <c r="B17" t="s">
        <v>631</v>
      </c>
      <c r="E17">
        <v>2</v>
      </c>
      <c r="F17">
        <v>2</v>
      </c>
      <c r="L17" s="16" t="s">
        <v>635</v>
      </c>
      <c r="M17">
        <f>P16/100*15</f>
        <v>13.47</v>
      </c>
    </row>
    <row r="18" spans="1:16">
      <c r="B18" t="s">
        <v>633</v>
      </c>
      <c r="E18">
        <v>4</v>
      </c>
      <c r="F18">
        <v>4</v>
      </c>
      <c r="L18" s="16" t="s">
        <v>636</v>
      </c>
      <c r="M18">
        <f>P16/100*30</f>
        <v>26.94</v>
      </c>
      <c r="O18" t="s">
        <v>637</v>
      </c>
      <c r="P18" s="37">
        <v>44487</v>
      </c>
    </row>
    <row r="19" spans="1:16">
      <c r="B19" t="s">
        <v>681</v>
      </c>
      <c r="E19">
        <v>1</v>
      </c>
      <c r="F19">
        <v>2</v>
      </c>
      <c r="G19" t="s">
        <v>708</v>
      </c>
      <c r="L19" s="16" t="s">
        <v>641</v>
      </c>
      <c r="M19">
        <f>P16/100*30</f>
        <v>26.94</v>
      </c>
      <c r="O19" t="s">
        <v>642</v>
      </c>
      <c r="P19" s="37">
        <v>44498</v>
      </c>
    </row>
    <row r="20" spans="1:16">
      <c r="B20" t="s">
        <v>682</v>
      </c>
      <c r="E20">
        <v>1</v>
      </c>
      <c r="F20">
        <v>1</v>
      </c>
      <c r="L20" s="16" t="s">
        <v>645</v>
      </c>
      <c r="M20">
        <f>P16/100*15</f>
        <v>13.47</v>
      </c>
    </row>
    <row r="21" spans="1:16">
      <c r="B21" t="s">
        <v>683</v>
      </c>
      <c r="E21">
        <v>2</v>
      </c>
      <c r="F21">
        <v>0</v>
      </c>
      <c r="G21" t="s">
        <v>709</v>
      </c>
      <c r="L21" s="16" t="s">
        <v>648</v>
      </c>
      <c r="M21">
        <f>P16/100*10</f>
        <v>8.98</v>
      </c>
    </row>
    <row r="22" spans="1:16">
      <c r="B22" t="s">
        <v>685</v>
      </c>
      <c r="E22">
        <v>3</v>
      </c>
      <c r="F22">
        <v>0</v>
      </c>
      <c r="G22" t="s">
        <v>709</v>
      </c>
      <c r="L22" s="16" t="s">
        <v>650</v>
      </c>
      <c r="M22">
        <f>M18+M19+M20+M21</f>
        <v>76.330000000000013</v>
      </c>
    </row>
    <row r="23" spans="1:16">
      <c r="B23" t="s">
        <v>686</v>
      </c>
      <c r="E23">
        <v>2</v>
      </c>
      <c r="F23">
        <v>1</v>
      </c>
    </row>
    <row r="24" spans="1:16">
      <c r="B24" t="s">
        <v>710</v>
      </c>
      <c r="E24">
        <v>1</v>
      </c>
      <c r="F24">
        <v>0</v>
      </c>
      <c r="G24" t="s">
        <v>709</v>
      </c>
    </row>
    <row r="27" spans="1:16">
      <c r="A27" t="s">
        <v>667</v>
      </c>
      <c r="E27">
        <v>12</v>
      </c>
      <c r="F27">
        <v>8</v>
      </c>
    </row>
    <row r="29" spans="1:16">
      <c r="A29" t="s">
        <v>638</v>
      </c>
      <c r="B29" t="s">
        <v>692</v>
      </c>
      <c r="E29">
        <v>2</v>
      </c>
      <c r="F29">
        <v>1</v>
      </c>
      <c r="G29" t="s">
        <v>711</v>
      </c>
    </row>
    <row r="30" spans="1:16">
      <c r="B30" t="s">
        <v>695</v>
      </c>
      <c r="E30">
        <v>3</v>
      </c>
      <c r="F30">
        <v>3</v>
      </c>
    </row>
    <row r="31" spans="1:16">
      <c r="B31" t="s">
        <v>712</v>
      </c>
      <c r="E31">
        <v>4</v>
      </c>
      <c r="F31">
        <v>6</v>
      </c>
    </row>
    <row r="32" spans="1:16">
      <c r="B32" t="s">
        <v>696</v>
      </c>
      <c r="E32">
        <v>2</v>
      </c>
      <c r="F32">
        <v>2</v>
      </c>
    </row>
    <row r="33" spans="1:7">
      <c r="B33" t="s">
        <v>698</v>
      </c>
      <c r="E33">
        <v>2</v>
      </c>
      <c r="F33">
        <v>2</v>
      </c>
    </row>
    <row r="34" spans="1:7">
      <c r="B34" t="s">
        <v>713</v>
      </c>
      <c r="E34">
        <v>2</v>
      </c>
      <c r="F34">
        <v>2</v>
      </c>
    </row>
    <row r="35" spans="1:7">
      <c r="B35" t="s">
        <v>714</v>
      </c>
      <c r="E35">
        <v>3</v>
      </c>
      <c r="F35">
        <v>3</v>
      </c>
    </row>
    <row r="36" spans="1:7">
      <c r="B36" t="s">
        <v>715</v>
      </c>
      <c r="E36">
        <v>1</v>
      </c>
      <c r="F36">
        <v>1</v>
      </c>
    </row>
    <row r="37" spans="1:7">
      <c r="B37" t="s">
        <v>716</v>
      </c>
      <c r="E37">
        <v>3</v>
      </c>
      <c r="F37">
        <v>1</v>
      </c>
      <c r="G37" t="s">
        <v>717</v>
      </c>
    </row>
    <row r="40" spans="1:7">
      <c r="A40" t="s">
        <v>700</v>
      </c>
      <c r="B40" t="s">
        <v>718</v>
      </c>
      <c r="E40">
        <v>1</v>
      </c>
      <c r="F40">
        <v>1</v>
      </c>
    </row>
    <row r="41" spans="1:7">
      <c r="A41" t="s">
        <v>719</v>
      </c>
      <c r="B41" t="s">
        <v>720</v>
      </c>
      <c r="E41">
        <v>2</v>
      </c>
      <c r="F41">
        <v>2</v>
      </c>
    </row>
    <row r="44" spans="1:7">
      <c r="B44" t="s">
        <v>721</v>
      </c>
      <c r="F44">
        <v>3</v>
      </c>
    </row>
    <row r="45" spans="1:7">
      <c r="B45" t="s">
        <v>722</v>
      </c>
      <c r="F45">
        <v>3</v>
      </c>
    </row>
    <row r="46" spans="1:7">
      <c r="B46" t="s">
        <v>723</v>
      </c>
      <c r="F46">
        <v>2</v>
      </c>
    </row>
    <row r="47" spans="1:7">
      <c r="B47" t="s">
        <v>724</v>
      </c>
      <c r="F47">
        <v>2</v>
      </c>
    </row>
    <row r="48" spans="1:7">
      <c r="B48" t="s">
        <v>725</v>
      </c>
      <c r="F48">
        <v>1</v>
      </c>
    </row>
    <row r="49" spans="2:6">
      <c r="B49" t="s">
        <v>726</v>
      </c>
      <c r="F49">
        <v>3</v>
      </c>
    </row>
    <row r="50" spans="2:6">
      <c r="B50" t="s">
        <v>727</v>
      </c>
      <c r="F50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4DF8-4E5C-4619-B6D4-6D6C5D854FC1}">
  <dimension ref="A1:R39"/>
  <sheetViews>
    <sheetView topLeftCell="B1" workbookViewId="0">
      <selection activeCell="B3" sqref="B3:E4"/>
    </sheetView>
  </sheetViews>
  <sheetFormatPr defaultColWidth="8.7109375" defaultRowHeight="15"/>
  <cols>
    <col min="1" max="1" width="23.42578125" bestFit="1" customWidth="1"/>
    <col min="2" max="2" width="46.140625" bestFit="1" customWidth="1"/>
    <col min="3" max="3" width="6.7109375" customWidth="1"/>
    <col min="5" max="5" width="10.7109375" bestFit="1" customWidth="1"/>
    <col min="12" max="12" width="18.7109375" bestFit="1" customWidth="1"/>
    <col min="16" max="16" width="9.28515625" bestFit="1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8</v>
      </c>
      <c r="N2" s="8">
        <v>2</v>
      </c>
      <c r="O2" s="8">
        <v>0</v>
      </c>
      <c r="P2" s="8">
        <f>7*(M2-N2-O2)</f>
        <v>42</v>
      </c>
      <c r="Q2" s="8">
        <f t="shared" ref="Q2:Q11" si="0">SUMIF(G:G,L2,F:F)</f>
        <v>0</v>
      </c>
      <c r="R2" s="8">
        <f t="shared" ref="R2:R11" si="1">P2-Q2</f>
        <v>42</v>
      </c>
    </row>
    <row r="3" spans="1:18">
      <c r="A3" t="s">
        <v>70</v>
      </c>
      <c r="B3" t="s">
        <v>702</v>
      </c>
      <c r="E3">
        <v>8</v>
      </c>
      <c r="F3">
        <v>11</v>
      </c>
      <c r="L3" s="7" t="s">
        <v>22</v>
      </c>
      <c r="M3" s="8">
        <v>8</v>
      </c>
      <c r="N3" s="8">
        <v>2</v>
      </c>
      <c r="O3" s="8">
        <v>0</v>
      </c>
      <c r="P3" s="8">
        <f>7*(M3-N3-O3)</f>
        <v>42</v>
      </c>
      <c r="Q3" s="8">
        <f t="shared" si="0"/>
        <v>0</v>
      </c>
      <c r="R3" s="8">
        <f t="shared" si="1"/>
        <v>42</v>
      </c>
    </row>
    <row r="4" spans="1:18">
      <c r="B4" t="s">
        <v>704</v>
      </c>
      <c r="E4">
        <v>4</v>
      </c>
      <c r="F4">
        <v>3</v>
      </c>
      <c r="L4" s="7" t="s">
        <v>28</v>
      </c>
      <c r="M4" s="8">
        <v>8</v>
      </c>
      <c r="N4" s="8">
        <v>2</v>
      </c>
      <c r="O4" s="8">
        <v>0</v>
      </c>
      <c r="P4" s="8">
        <f>7*70/100*(M4-N4-O4)</f>
        <v>29.400000000000002</v>
      </c>
      <c r="Q4" s="8">
        <f t="shared" si="0"/>
        <v>0</v>
      </c>
      <c r="R4" s="8">
        <f t="shared" si="1"/>
        <v>29.400000000000002</v>
      </c>
    </row>
    <row r="5" spans="1:18">
      <c r="B5" t="s">
        <v>675</v>
      </c>
      <c r="E5">
        <v>2</v>
      </c>
      <c r="F5">
        <v>1</v>
      </c>
      <c r="L5" s="7" t="s">
        <v>18</v>
      </c>
      <c r="M5" s="8">
        <v>8</v>
      </c>
      <c r="N5" s="8">
        <v>4</v>
      </c>
      <c r="O5" s="8">
        <v>0</v>
      </c>
      <c r="P5" s="8">
        <f>7*(M5-N5-O5)</f>
        <v>28</v>
      </c>
      <c r="Q5" s="8">
        <f t="shared" si="0"/>
        <v>0</v>
      </c>
      <c r="R5" s="8">
        <f t="shared" si="1"/>
        <v>28</v>
      </c>
    </row>
    <row r="6" spans="1:18">
      <c r="A6" t="s">
        <v>610</v>
      </c>
      <c r="B6" t="s">
        <v>547</v>
      </c>
      <c r="E6">
        <v>2</v>
      </c>
      <c r="F6">
        <v>4</v>
      </c>
      <c r="L6" s="7" t="s">
        <v>39</v>
      </c>
      <c r="M6" s="8">
        <v>8</v>
      </c>
      <c r="N6" s="8">
        <v>0</v>
      </c>
      <c r="O6" s="8">
        <v>0</v>
      </c>
      <c r="P6" s="8">
        <f>7*(M6-N6-O6)</f>
        <v>56</v>
      </c>
      <c r="Q6" s="8">
        <f t="shared" si="0"/>
        <v>0</v>
      </c>
      <c r="R6" s="8">
        <f t="shared" si="1"/>
        <v>56</v>
      </c>
    </row>
    <row r="7" spans="1:18">
      <c r="A7" t="s">
        <v>700</v>
      </c>
      <c r="B7" t="s">
        <v>728</v>
      </c>
      <c r="E7">
        <v>1</v>
      </c>
      <c r="F7">
        <v>1</v>
      </c>
      <c r="L7" s="33" t="s">
        <v>480</v>
      </c>
      <c r="M7" s="8">
        <v>6</v>
      </c>
      <c r="N7" s="8">
        <v>2</v>
      </c>
      <c r="O7" s="8">
        <v>0</v>
      </c>
      <c r="P7" s="8">
        <f t="shared" ref="P7:P11" si="2">7*(M7-N7-O7)</f>
        <v>28</v>
      </c>
      <c r="Q7" s="8">
        <f t="shared" si="0"/>
        <v>0</v>
      </c>
      <c r="R7" s="8">
        <f t="shared" si="1"/>
        <v>28</v>
      </c>
    </row>
    <row r="8" spans="1:18">
      <c r="B8" t="s">
        <v>208</v>
      </c>
      <c r="E8">
        <v>12</v>
      </c>
      <c r="F8">
        <v>7</v>
      </c>
      <c r="L8" s="33" t="s">
        <v>545</v>
      </c>
      <c r="M8" s="8">
        <v>8</v>
      </c>
      <c r="N8" s="8">
        <v>0</v>
      </c>
      <c r="O8" s="8">
        <v>0</v>
      </c>
      <c r="P8" s="8">
        <f t="shared" si="2"/>
        <v>56</v>
      </c>
      <c r="Q8" s="8">
        <f t="shared" si="0"/>
        <v>0</v>
      </c>
      <c r="R8" s="8">
        <f t="shared" si="1"/>
        <v>56</v>
      </c>
    </row>
    <row r="9" spans="1:18">
      <c r="L9" s="33" t="s">
        <v>33</v>
      </c>
      <c r="M9" s="8">
        <v>8</v>
      </c>
      <c r="N9" s="8">
        <v>0</v>
      </c>
      <c r="O9" s="8">
        <v>0</v>
      </c>
      <c r="P9" s="8">
        <f t="shared" si="2"/>
        <v>56</v>
      </c>
      <c r="Q9" s="8">
        <f t="shared" si="0"/>
        <v>0</v>
      </c>
      <c r="R9" s="8">
        <f t="shared" si="1"/>
        <v>56</v>
      </c>
    </row>
    <row r="10" spans="1:18">
      <c r="A10" t="s">
        <v>662</v>
      </c>
      <c r="B10" t="s">
        <v>662</v>
      </c>
      <c r="E10">
        <v>3</v>
      </c>
      <c r="F10">
        <v>6</v>
      </c>
      <c r="L10" s="33" t="s">
        <v>625</v>
      </c>
      <c r="M10" s="8">
        <v>8</v>
      </c>
      <c r="N10" s="8">
        <v>0</v>
      </c>
      <c r="O10" s="8">
        <v>0</v>
      </c>
      <c r="P10" s="8">
        <f t="shared" si="2"/>
        <v>56</v>
      </c>
      <c r="Q10" s="8">
        <f t="shared" si="0"/>
        <v>0</v>
      </c>
      <c r="R10" s="8">
        <f t="shared" si="1"/>
        <v>56</v>
      </c>
    </row>
    <row r="11" spans="1:18">
      <c r="B11" t="s">
        <v>729</v>
      </c>
      <c r="L11" s="33" t="s">
        <v>627</v>
      </c>
      <c r="M11" s="8">
        <v>8</v>
      </c>
      <c r="N11" s="8">
        <v>0</v>
      </c>
      <c r="O11" s="8">
        <v>0</v>
      </c>
      <c r="P11" s="8">
        <f t="shared" si="2"/>
        <v>56</v>
      </c>
      <c r="Q11" s="8">
        <f t="shared" si="0"/>
        <v>0</v>
      </c>
      <c r="R11" s="8">
        <f t="shared" si="1"/>
        <v>56</v>
      </c>
    </row>
    <row r="14" spans="1:18">
      <c r="B14" t="s">
        <v>730</v>
      </c>
      <c r="E14">
        <v>2</v>
      </c>
      <c r="F14">
        <v>0</v>
      </c>
      <c r="L14" s="16" t="s">
        <v>45</v>
      </c>
      <c r="M14" s="16">
        <f>SUM(M2:M11)</f>
        <v>78</v>
      </c>
      <c r="N14" s="16">
        <f t="shared" ref="N14:R14" si="3">SUM(N2:N11)</f>
        <v>12</v>
      </c>
      <c r="O14" s="16">
        <f t="shared" si="3"/>
        <v>0</v>
      </c>
      <c r="P14" s="16">
        <f t="shared" si="3"/>
        <v>449.4</v>
      </c>
      <c r="Q14" s="16">
        <f t="shared" si="3"/>
        <v>0</v>
      </c>
      <c r="R14" s="16">
        <f t="shared" si="3"/>
        <v>449.4</v>
      </c>
    </row>
    <row r="15" spans="1:18">
      <c r="B15" t="s">
        <v>731</v>
      </c>
      <c r="E15">
        <v>3</v>
      </c>
      <c r="F15">
        <v>0</v>
      </c>
      <c r="L15" s="16" t="s">
        <v>632</v>
      </c>
      <c r="M15" s="16">
        <f>M14</f>
        <v>78</v>
      </c>
      <c r="N15" s="16">
        <f>N14</f>
        <v>12</v>
      </c>
      <c r="O15" s="16">
        <f>O14</f>
        <v>0</v>
      </c>
      <c r="P15" s="16">
        <f>P14/7</f>
        <v>64.2</v>
      </c>
      <c r="Q15" s="16">
        <f>Q14/7</f>
        <v>0</v>
      </c>
      <c r="R15" s="16"/>
    </row>
    <row r="16" spans="1:18">
      <c r="A16" t="s">
        <v>560</v>
      </c>
      <c r="B16" t="s">
        <v>686</v>
      </c>
      <c r="E16">
        <v>1</v>
      </c>
      <c r="F16">
        <v>1</v>
      </c>
      <c r="L16" s="16" t="s">
        <v>635</v>
      </c>
      <c r="M16">
        <f>P15/100*15</f>
        <v>9.6300000000000008</v>
      </c>
    </row>
    <row r="17" spans="1:16">
      <c r="B17" t="s">
        <v>686</v>
      </c>
      <c r="E17">
        <v>4</v>
      </c>
      <c r="F17">
        <v>1</v>
      </c>
      <c r="L17" s="16" t="s">
        <v>636</v>
      </c>
      <c r="M17">
        <f>P15/100*30</f>
        <v>19.260000000000002</v>
      </c>
      <c r="O17" t="s">
        <v>637</v>
      </c>
      <c r="P17" s="37">
        <v>44501</v>
      </c>
    </row>
    <row r="18" spans="1:16">
      <c r="L18" s="16" t="s">
        <v>641</v>
      </c>
      <c r="M18">
        <f>P15/100*30</f>
        <v>19.260000000000002</v>
      </c>
      <c r="O18" t="s">
        <v>642</v>
      </c>
      <c r="P18" s="37">
        <v>44512</v>
      </c>
    </row>
    <row r="19" spans="1:16">
      <c r="A19" t="s">
        <v>638</v>
      </c>
      <c r="B19" t="s">
        <v>732</v>
      </c>
      <c r="E19">
        <v>2</v>
      </c>
      <c r="F19">
        <v>2</v>
      </c>
      <c r="L19" s="16" t="s">
        <v>645</v>
      </c>
      <c r="M19">
        <f>P15/100*15</f>
        <v>9.6300000000000008</v>
      </c>
    </row>
    <row r="20" spans="1:16">
      <c r="B20" t="s">
        <v>733</v>
      </c>
      <c r="E20">
        <v>2</v>
      </c>
      <c r="F20">
        <v>2</v>
      </c>
      <c r="L20" s="16" t="s">
        <v>648</v>
      </c>
      <c r="M20">
        <f>P15/100*10</f>
        <v>6.42</v>
      </c>
    </row>
    <row r="21" spans="1:16">
      <c r="B21" t="s">
        <v>712</v>
      </c>
      <c r="E21">
        <v>4</v>
      </c>
      <c r="F21">
        <v>0</v>
      </c>
      <c r="L21" s="16" t="s">
        <v>650</v>
      </c>
      <c r="M21">
        <f>M17+M18+M19+M20</f>
        <v>54.570000000000007</v>
      </c>
    </row>
    <row r="22" spans="1:16">
      <c r="B22" t="s">
        <v>734</v>
      </c>
      <c r="E22">
        <v>2</v>
      </c>
      <c r="F22">
        <v>1</v>
      </c>
    </row>
    <row r="23" spans="1:16">
      <c r="B23" t="s">
        <v>735</v>
      </c>
      <c r="E23">
        <v>3</v>
      </c>
      <c r="F23">
        <v>2</v>
      </c>
    </row>
    <row r="24" spans="1:16">
      <c r="B24" t="s">
        <v>736</v>
      </c>
      <c r="E24">
        <v>3</v>
      </c>
      <c r="F24">
        <v>1</v>
      </c>
    </row>
    <row r="25" spans="1:16">
      <c r="B25" t="s">
        <v>737</v>
      </c>
      <c r="E25">
        <v>3</v>
      </c>
      <c r="F25">
        <v>2</v>
      </c>
    </row>
    <row r="29" spans="1:16">
      <c r="A29" t="s">
        <v>719</v>
      </c>
      <c r="B29" t="s">
        <v>720</v>
      </c>
      <c r="E29">
        <v>1</v>
      </c>
      <c r="F29">
        <v>1</v>
      </c>
    </row>
    <row r="31" spans="1:16">
      <c r="A31" t="s">
        <v>592</v>
      </c>
      <c r="B31" t="s">
        <v>738</v>
      </c>
      <c r="E31">
        <v>4</v>
      </c>
      <c r="F31">
        <v>0</v>
      </c>
    </row>
    <row r="32" spans="1:16">
      <c r="B32" t="s">
        <v>739</v>
      </c>
      <c r="E32">
        <v>2</v>
      </c>
      <c r="F32">
        <v>0</v>
      </c>
    </row>
    <row r="37" spans="1:2">
      <c r="A37" t="s">
        <v>628</v>
      </c>
      <c r="B37" t="s">
        <v>740</v>
      </c>
    </row>
    <row r="38" spans="1:2">
      <c r="B38" t="s">
        <v>741</v>
      </c>
    </row>
    <row r="39" spans="1:2">
      <c r="B39" t="s">
        <v>742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DDAC-22AB-477E-AE8F-E0103B20312E}">
  <dimension ref="A1:R24"/>
  <sheetViews>
    <sheetView topLeftCell="A4" workbookViewId="0">
      <selection activeCell="E9" sqref="E9"/>
    </sheetView>
  </sheetViews>
  <sheetFormatPr defaultColWidth="8.7109375" defaultRowHeight="15"/>
  <cols>
    <col min="1" max="1" width="11" bestFit="1" customWidth="1"/>
    <col min="2" max="2" width="48.7109375" bestFit="1" customWidth="1"/>
    <col min="5" max="5" width="11" bestFit="1" customWidth="1"/>
    <col min="7" max="7" width="28.28515625" customWidth="1"/>
    <col min="16" max="16" width="9.42578125" bestFit="1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10</v>
      </c>
      <c r="N2" s="8">
        <v>2</v>
      </c>
      <c r="O2" s="8">
        <v>0</v>
      </c>
      <c r="P2" s="8">
        <f>7*(M2-N2-O2)</f>
        <v>56</v>
      </c>
      <c r="Q2" s="8">
        <f t="shared" ref="Q2:Q11" si="0">SUMIF(G:G,L2,F:F)</f>
        <v>0</v>
      </c>
      <c r="R2" s="8">
        <f t="shared" ref="R2:R11" si="1">P2-Q2</f>
        <v>56</v>
      </c>
    </row>
    <row r="3" spans="1:18">
      <c r="A3" t="s">
        <v>662</v>
      </c>
      <c r="B3" t="s">
        <v>743</v>
      </c>
      <c r="E3">
        <v>5</v>
      </c>
      <c r="F3">
        <v>2</v>
      </c>
      <c r="L3" s="7" t="s">
        <v>22</v>
      </c>
      <c r="M3" s="8">
        <v>10</v>
      </c>
      <c r="N3" s="8">
        <v>1</v>
      </c>
      <c r="O3" s="8">
        <v>0</v>
      </c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B4" t="s">
        <v>744</v>
      </c>
      <c r="L4" s="7" t="s">
        <v>28</v>
      </c>
      <c r="M4" s="8">
        <v>10</v>
      </c>
      <c r="N4" s="8">
        <v>1</v>
      </c>
      <c r="O4" s="8">
        <v>0</v>
      </c>
      <c r="P4" s="8">
        <f>7*70/100*(M4-N4-O4)</f>
        <v>44.1</v>
      </c>
      <c r="Q4" s="8">
        <f t="shared" si="0"/>
        <v>0</v>
      </c>
      <c r="R4" s="8">
        <f t="shared" si="1"/>
        <v>44.1</v>
      </c>
    </row>
    <row r="5" spans="1:18">
      <c r="B5" t="s">
        <v>745</v>
      </c>
      <c r="L5" s="7" t="s">
        <v>18</v>
      </c>
      <c r="M5" s="8">
        <v>10</v>
      </c>
      <c r="N5" s="8"/>
      <c r="O5" s="8">
        <v>0</v>
      </c>
      <c r="P5" s="8">
        <f>7*(M5-N5-O5)</f>
        <v>70</v>
      </c>
      <c r="Q5" s="8">
        <f t="shared" si="0"/>
        <v>0</v>
      </c>
      <c r="R5" s="8">
        <f t="shared" si="1"/>
        <v>70</v>
      </c>
    </row>
    <row r="6" spans="1:18">
      <c r="B6" t="s">
        <v>746</v>
      </c>
      <c r="E6">
        <v>5</v>
      </c>
      <c r="F6">
        <v>14</v>
      </c>
      <c r="L6" s="7" t="s">
        <v>39</v>
      </c>
      <c r="M6" s="8">
        <v>10</v>
      </c>
      <c r="N6" s="8">
        <v>7</v>
      </c>
      <c r="O6" s="8">
        <v>0</v>
      </c>
      <c r="P6" s="8">
        <f>7*(M6-N6-O6)</f>
        <v>21</v>
      </c>
      <c r="Q6" s="8">
        <f t="shared" si="0"/>
        <v>0</v>
      </c>
      <c r="R6" s="8">
        <f t="shared" si="1"/>
        <v>21</v>
      </c>
    </row>
    <row r="7" spans="1:18">
      <c r="A7" t="s">
        <v>729</v>
      </c>
      <c r="E7">
        <v>4</v>
      </c>
      <c r="F7">
        <v>2</v>
      </c>
      <c r="L7" s="33" t="s">
        <v>480</v>
      </c>
      <c r="M7" s="8">
        <v>7</v>
      </c>
      <c r="N7" s="8">
        <v>1</v>
      </c>
      <c r="O7" s="8">
        <v>0</v>
      </c>
      <c r="P7" s="8">
        <f t="shared" ref="P7:P11" si="2">7*(M7-N7-O7)</f>
        <v>42</v>
      </c>
      <c r="Q7" s="8">
        <f t="shared" si="0"/>
        <v>0</v>
      </c>
      <c r="R7" s="8">
        <f t="shared" si="1"/>
        <v>42</v>
      </c>
    </row>
    <row r="8" spans="1:18">
      <c r="L8" s="33" t="s">
        <v>545</v>
      </c>
      <c r="M8" s="8">
        <v>10</v>
      </c>
      <c r="N8" s="8"/>
      <c r="O8" s="8">
        <v>0</v>
      </c>
      <c r="P8" s="8">
        <f t="shared" si="2"/>
        <v>70</v>
      </c>
      <c r="Q8" s="8">
        <f t="shared" si="0"/>
        <v>0</v>
      </c>
      <c r="R8" s="8">
        <f t="shared" si="1"/>
        <v>70</v>
      </c>
    </row>
    <row r="9" spans="1:18">
      <c r="L9" s="33" t="s">
        <v>33</v>
      </c>
      <c r="M9" s="8">
        <v>10</v>
      </c>
      <c r="N9" s="8">
        <v>1</v>
      </c>
      <c r="O9" s="8">
        <v>0</v>
      </c>
      <c r="P9" s="8">
        <f t="shared" si="2"/>
        <v>63</v>
      </c>
      <c r="Q9" s="8">
        <f t="shared" si="0"/>
        <v>0</v>
      </c>
      <c r="R9" s="8">
        <f t="shared" si="1"/>
        <v>63</v>
      </c>
    </row>
    <row r="10" spans="1:18">
      <c r="A10" t="s">
        <v>71</v>
      </c>
      <c r="B10" t="s">
        <v>702</v>
      </c>
      <c r="E10">
        <v>8</v>
      </c>
      <c r="F10">
        <v>9</v>
      </c>
      <c r="L10" s="33" t="s">
        <v>625</v>
      </c>
      <c r="M10" s="8">
        <v>10</v>
      </c>
      <c r="N10" s="8">
        <v>0</v>
      </c>
      <c r="O10" s="8">
        <v>0</v>
      </c>
      <c r="P10" s="8">
        <f t="shared" si="2"/>
        <v>70</v>
      </c>
      <c r="Q10" s="8">
        <f t="shared" si="0"/>
        <v>0</v>
      </c>
      <c r="R10" s="8">
        <f t="shared" si="1"/>
        <v>70</v>
      </c>
    </row>
    <row r="11" spans="1:18">
      <c r="B11" t="s">
        <v>704</v>
      </c>
      <c r="E11">
        <v>4</v>
      </c>
      <c r="F11">
        <v>4</v>
      </c>
      <c r="L11" s="33" t="s">
        <v>627</v>
      </c>
      <c r="M11" s="8">
        <v>10</v>
      </c>
      <c r="N11" s="8">
        <v>1</v>
      </c>
      <c r="O11" s="8">
        <v>0</v>
      </c>
      <c r="P11" s="8">
        <f t="shared" si="2"/>
        <v>63</v>
      </c>
      <c r="Q11" s="8">
        <f t="shared" si="0"/>
        <v>0</v>
      </c>
      <c r="R11" s="8">
        <f t="shared" si="1"/>
        <v>63</v>
      </c>
    </row>
    <row r="12" spans="1:18" ht="32.1">
      <c r="B12" t="s">
        <v>747</v>
      </c>
      <c r="E12">
        <v>2</v>
      </c>
      <c r="G12" s="17" t="s">
        <v>748</v>
      </c>
    </row>
    <row r="14" spans="1:18">
      <c r="L14" s="16" t="s">
        <v>45</v>
      </c>
      <c r="M14" s="16">
        <f>SUM(M2:M11)</f>
        <v>97</v>
      </c>
      <c r="N14" s="16">
        <f t="shared" ref="N14:R14" si="3">SUM(N2:N11)</f>
        <v>14</v>
      </c>
      <c r="O14" s="16">
        <f t="shared" si="3"/>
        <v>0</v>
      </c>
      <c r="P14" s="16">
        <f t="shared" si="3"/>
        <v>562.1</v>
      </c>
      <c r="Q14" s="16">
        <f t="shared" si="3"/>
        <v>0</v>
      </c>
      <c r="R14" s="16">
        <f t="shared" si="3"/>
        <v>562.1</v>
      </c>
    </row>
    <row r="15" spans="1:18">
      <c r="A15" t="s">
        <v>592</v>
      </c>
      <c r="B15" t="s">
        <v>749</v>
      </c>
      <c r="E15">
        <v>5</v>
      </c>
      <c r="F15">
        <v>5</v>
      </c>
      <c r="L15" s="16" t="s">
        <v>632</v>
      </c>
      <c r="M15" s="16">
        <f>M14</f>
        <v>97</v>
      </c>
      <c r="N15" s="16">
        <f>N14</f>
        <v>14</v>
      </c>
      <c r="O15" s="16">
        <f>O14</f>
        <v>0</v>
      </c>
      <c r="P15" s="16">
        <f>P14/7</f>
        <v>80.3</v>
      </c>
      <c r="Q15" s="16">
        <f>Q14/7</f>
        <v>0</v>
      </c>
      <c r="R15" s="16"/>
    </row>
    <row r="16" spans="1:18">
      <c r="B16" t="s">
        <v>750</v>
      </c>
      <c r="E16">
        <v>4</v>
      </c>
      <c r="F16">
        <v>2</v>
      </c>
      <c r="L16" s="16" t="s">
        <v>635</v>
      </c>
      <c r="M16">
        <f>P15/100*15</f>
        <v>12.044999999999998</v>
      </c>
    </row>
    <row r="17" spans="1:16">
      <c r="B17" t="s">
        <v>751</v>
      </c>
      <c r="L17" s="16" t="s">
        <v>636</v>
      </c>
      <c r="M17">
        <f>P15/100*30</f>
        <v>24.089999999999996</v>
      </c>
      <c r="O17" t="s">
        <v>637</v>
      </c>
      <c r="P17" s="37">
        <v>44515</v>
      </c>
    </row>
    <row r="18" spans="1:16">
      <c r="B18" t="s">
        <v>752</v>
      </c>
      <c r="L18" s="16" t="s">
        <v>641</v>
      </c>
      <c r="M18">
        <f>P15/100*30</f>
        <v>24.089999999999996</v>
      </c>
      <c r="O18" t="s">
        <v>642</v>
      </c>
      <c r="P18" s="37">
        <v>44526</v>
      </c>
    </row>
    <row r="19" spans="1:16">
      <c r="B19" t="s">
        <v>753</v>
      </c>
      <c r="L19" s="16" t="s">
        <v>645</v>
      </c>
      <c r="M19">
        <f>P15/100*15</f>
        <v>12.044999999999998</v>
      </c>
    </row>
    <row r="20" spans="1:16">
      <c r="L20" s="16" t="s">
        <v>648</v>
      </c>
      <c r="M20">
        <f>P15/100*10</f>
        <v>8.0299999999999994</v>
      </c>
    </row>
    <row r="21" spans="1:16">
      <c r="A21" t="s">
        <v>754</v>
      </c>
      <c r="E21">
        <v>12</v>
      </c>
      <c r="F21">
        <v>5</v>
      </c>
      <c r="G21" t="s">
        <v>755</v>
      </c>
      <c r="L21" s="16" t="s">
        <v>650</v>
      </c>
      <c r="M21">
        <f>M17+M18+M19+M20</f>
        <v>68.254999999999995</v>
      </c>
    </row>
    <row r="24" spans="1:16">
      <c r="B24" t="s">
        <v>756</v>
      </c>
      <c r="E24">
        <v>1</v>
      </c>
      <c r="F24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24D8-BB25-4038-88C9-831FAF8AA684}">
  <dimension ref="A1:R32"/>
  <sheetViews>
    <sheetView topLeftCell="C1" workbookViewId="0">
      <selection sqref="A1:S23"/>
    </sheetView>
  </sheetViews>
  <sheetFormatPr defaultColWidth="8.7109375" defaultRowHeight="15"/>
  <cols>
    <col min="1" max="1" width="11.140625" customWidth="1"/>
    <col min="2" max="2" width="48.7109375" bestFit="1" customWidth="1"/>
    <col min="5" max="5" width="11" bestFit="1" customWidth="1"/>
    <col min="7" max="7" width="28.28515625" customWidth="1"/>
    <col min="16" max="16" width="9.42578125" bestFit="1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10</v>
      </c>
      <c r="N2" s="8">
        <v>1</v>
      </c>
      <c r="O2" s="8">
        <v>0</v>
      </c>
      <c r="P2" s="8">
        <f>7*(M2-N2-O2)</f>
        <v>63</v>
      </c>
      <c r="Q2" s="8">
        <f t="shared" ref="Q2:Q11" si="0">SUMIF(G:G,L2,F:F)</f>
        <v>0</v>
      </c>
      <c r="R2" s="8">
        <f t="shared" ref="R2:R11" si="1">P2-Q2</f>
        <v>63</v>
      </c>
    </row>
    <row r="3" spans="1:18">
      <c r="A3" t="s">
        <v>662</v>
      </c>
      <c r="B3" t="s">
        <v>743</v>
      </c>
      <c r="E3">
        <v>5</v>
      </c>
      <c r="L3" s="7" t="s">
        <v>22</v>
      </c>
      <c r="M3" s="8">
        <v>10</v>
      </c>
      <c r="N3" s="8">
        <v>1</v>
      </c>
      <c r="O3" s="8">
        <v>0</v>
      </c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B4" t="s">
        <v>744</v>
      </c>
      <c r="E4">
        <v>5</v>
      </c>
      <c r="L4" s="7" t="s">
        <v>28</v>
      </c>
      <c r="M4" s="8">
        <v>10</v>
      </c>
      <c r="N4" s="8"/>
      <c r="O4" s="8">
        <v>0</v>
      </c>
      <c r="P4" s="8">
        <f>7*70/100*(M4-N4-O4)</f>
        <v>49</v>
      </c>
      <c r="Q4" s="8">
        <f t="shared" si="0"/>
        <v>0</v>
      </c>
      <c r="R4" s="8">
        <f t="shared" si="1"/>
        <v>49</v>
      </c>
    </row>
    <row r="5" spans="1:18">
      <c r="B5" t="s">
        <v>745</v>
      </c>
      <c r="E5">
        <v>2</v>
      </c>
      <c r="L5" s="7" t="s">
        <v>18</v>
      </c>
      <c r="M5" s="8">
        <v>10</v>
      </c>
      <c r="N5" s="8"/>
      <c r="O5" s="8">
        <v>0</v>
      </c>
      <c r="P5" s="8">
        <f>7*(M5-N5-O5)</f>
        <v>70</v>
      </c>
      <c r="Q5" s="8">
        <f t="shared" si="0"/>
        <v>0</v>
      </c>
      <c r="R5" s="8">
        <f t="shared" si="1"/>
        <v>70</v>
      </c>
    </row>
    <row r="6" spans="1:18">
      <c r="B6" t="s">
        <v>757</v>
      </c>
      <c r="E6">
        <v>2</v>
      </c>
      <c r="L6" s="7" t="s">
        <v>39</v>
      </c>
      <c r="M6" s="8">
        <v>10</v>
      </c>
      <c r="N6" s="8">
        <v>8</v>
      </c>
      <c r="O6" s="8">
        <v>0</v>
      </c>
      <c r="P6" s="8">
        <f>7*(M6-N6-O6)</f>
        <v>14</v>
      </c>
      <c r="Q6" s="8">
        <f t="shared" si="0"/>
        <v>0</v>
      </c>
      <c r="R6" s="8">
        <f t="shared" si="1"/>
        <v>14</v>
      </c>
    </row>
    <row r="7" spans="1:18">
      <c r="B7" t="s">
        <v>758</v>
      </c>
      <c r="E7">
        <v>5</v>
      </c>
      <c r="L7" s="33" t="s">
        <v>480</v>
      </c>
      <c r="M7" s="8">
        <v>7</v>
      </c>
      <c r="N7" s="8">
        <v>4</v>
      </c>
      <c r="O7" s="8">
        <v>0</v>
      </c>
      <c r="P7" s="8">
        <f t="shared" ref="P7:P11" si="2">7*(M7-N7-O7)</f>
        <v>21</v>
      </c>
      <c r="Q7" s="8">
        <f t="shared" si="0"/>
        <v>0</v>
      </c>
      <c r="R7" s="8">
        <f t="shared" si="1"/>
        <v>21</v>
      </c>
    </row>
    <row r="8" spans="1:18">
      <c r="L8" s="33" t="s">
        <v>545</v>
      </c>
      <c r="M8" s="8">
        <v>10</v>
      </c>
      <c r="N8" s="8"/>
      <c r="O8" s="8">
        <v>0</v>
      </c>
      <c r="P8" s="8">
        <f t="shared" si="2"/>
        <v>70</v>
      </c>
      <c r="Q8" s="8">
        <f t="shared" si="0"/>
        <v>0</v>
      </c>
      <c r="R8" s="8">
        <f t="shared" si="1"/>
        <v>70</v>
      </c>
    </row>
    <row r="9" spans="1:18">
      <c r="A9" t="s">
        <v>729</v>
      </c>
      <c r="B9" t="s">
        <v>759</v>
      </c>
      <c r="E9">
        <v>5</v>
      </c>
      <c r="L9" s="33" t="s">
        <v>33</v>
      </c>
      <c r="M9" s="8">
        <v>10</v>
      </c>
      <c r="N9" s="8">
        <v>0.5</v>
      </c>
      <c r="O9" s="8">
        <v>0</v>
      </c>
      <c r="P9" s="8">
        <f t="shared" si="2"/>
        <v>66.5</v>
      </c>
      <c r="Q9" s="8">
        <f t="shared" si="0"/>
        <v>0</v>
      </c>
      <c r="R9" s="8">
        <f t="shared" si="1"/>
        <v>66.5</v>
      </c>
    </row>
    <row r="10" spans="1:18">
      <c r="L10" s="33" t="s">
        <v>625</v>
      </c>
      <c r="M10" s="8">
        <v>10</v>
      </c>
      <c r="N10" s="8">
        <v>8</v>
      </c>
      <c r="O10" s="8">
        <v>0</v>
      </c>
      <c r="P10" s="8">
        <f t="shared" si="2"/>
        <v>14</v>
      </c>
      <c r="Q10" s="8">
        <f t="shared" si="0"/>
        <v>0</v>
      </c>
      <c r="R10" s="8">
        <f t="shared" si="1"/>
        <v>14</v>
      </c>
    </row>
    <row r="11" spans="1:18">
      <c r="A11" t="s">
        <v>71</v>
      </c>
      <c r="B11" t="s">
        <v>760</v>
      </c>
      <c r="E11">
        <v>2</v>
      </c>
      <c r="L11" s="33" t="s">
        <v>627</v>
      </c>
      <c r="M11" s="8">
        <v>10</v>
      </c>
      <c r="N11" s="8"/>
      <c r="O11" s="8">
        <v>0</v>
      </c>
      <c r="P11" s="8">
        <f t="shared" si="2"/>
        <v>70</v>
      </c>
      <c r="Q11" s="8">
        <f t="shared" si="0"/>
        <v>0</v>
      </c>
      <c r="R11" s="8">
        <f t="shared" si="1"/>
        <v>70</v>
      </c>
    </row>
    <row r="12" spans="1:18">
      <c r="B12" t="s">
        <v>761</v>
      </c>
      <c r="E12">
        <v>4</v>
      </c>
      <c r="G12" s="17"/>
    </row>
    <row r="13" spans="1:18">
      <c r="B13" t="s">
        <v>762</v>
      </c>
      <c r="E13">
        <v>1</v>
      </c>
    </row>
    <row r="14" spans="1:18">
      <c r="L14" s="16" t="s">
        <v>45</v>
      </c>
      <c r="M14" s="16">
        <f>SUM(M2:M11)</f>
        <v>97</v>
      </c>
      <c r="N14" s="16">
        <f t="shared" ref="N14:R14" si="3">SUM(N2:N11)</f>
        <v>22.5</v>
      </c>
      <c r="O14" s="16">
        <f t="shared" si="3"/>
        <v>0</v>
      </c>
      <c r="P14" s="16">
        <f t="shared" si="3"/>
        <v>500.5</v>
      </c>
      <c r="Q14" s="16">
        <f t="shared" si="3"/>
        <v>0</v>
      </c>
      <c r="R14" s="16">
        <f t="shared" si="3"/>
        <v>500.5</v>
      </c>
    </row>
    <row r="15" spans="1:18">
      <c r="A15" t="s">
        <v>592</v>
      </c>
      <c r="B15" t="s">
        <v>763</v>
      </c>
      <c r="E15">
        <v>5</v>
      </c>
      <c r="L15" s="16" t="s">
        <v>632</v>
      </c>
      <c r="M15" s="16">
        <f>M14</f>
        <v>97</v>
      </c>
      <c r="N15" s="16">
        <f>N14</f>
        <v>22.5</v>
      </c>
      <c r="O15" s="16">
        <f>O14</f>
        <v>0</v>
      </c>
      <c r="P15" s="16">
        <f>P14/7</f>
        <v>71.5</v>
      </c>
      <c r="Q15" s="16">
        <f>Q14/7</f>
        <v>0</v>
      </c>
      <c r="R15" s="16"/>
    </row>
    <row r="16" spans="1:18">
      <c r="B16" t="s">
        <v>764</v>
      </c>
      <c r="E16">
        <v>5</v>
      </c>
      <c r="L16" s="16" t="s">
        <v>635</v>
      </c>
      <c r="M16">
        <f>P15/100*15</f>
        <v>10.725</v>
      </c>
    </row>
    <row r="17" spans="1:16">
      <c r="L17" s="16" t="s">
        <v>636</v>
      </c>
      <c r="M17">
        <f>P15/100*30</f>
        <v>21.45</v>
      </c>
      <c r="O17" t="s">
        <v>637</v>
      </c>
      <c r="P17" s="37">
        <v>44515</v>
      </c>
    </row>
    <row r="18" spans="1:16">
      <c r="L18" s="16" t="s">
        <v>641</v>
      </c>
      <c r="M18">
        <f>P15/100*30</f>
        <v>21.45</v>
      </c>
      <c r="O18" t="s">
        <v>642</v>
      </c>
      <c r="P18" s="37">
        <v>44526</v>
      </c>
    </row>
    <row r="19" spans="1:16">
      <c r="A19" t="s">
        <v>754</v>
      </c>
      <c r="B19" t="s">
        <v>765</v>
      </c>
      <c r="E19">
        <v>12</v>
      </c>
      <c r="L19" s="16" t="s">
        <v>645</v>
      </c>
      <c r="M19">
        <f>P15/100*15</f>
        <v>10.725</v>
      </c>
    </row>
    <row r="20" spans="1:16">
      <c r="L20" s="16" t="s">
        <v>648</v>
      </c>
      <c r="M20">
        <f>P15/100*10</f>
        <v>7.1499999999999995</v>
      </c>
    </row>
    <row r="21" spans="1:16">
      <c r="B21" t="s">
        <v>766</v>
      </c>
      <c r="E21">
        <v>1</v>
      </c>
      <c r="L21" s="16" t="s">
        <v>650</v>
      </c>
      <c r="M21">
        <f>M17+M18+M19+M20</f>
        <v>60.774999999999999</v>
      </c>
    </row>
    <row r="23" spans="1:16">
      <c r="B23" t="s">
        <v>767</v>
      </c>
      <c r="E23">
        <v>5</v>
      </c>
    </row>
    <row r="29" spans="1:16">
      <c r="B29" t="s">
        <v>750</v>
      </c>
    </row>
    <row r="30" spans="1:16">
      <c r="B30" t="s">
        <v>751</v>
      </c>
    </row>
    <row r="31" spans="1:16">
      <c r="B31" t="s">
        <v>752</v>
      </c>
    </row>
    <row r="32" spans="1:16">
      <c r="B32" t="s">
        <v>753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0AF6-025E-4677-A435-6B05CFC8FE7F}">
  <dimension ref="A1:S24"/>
  <sheetViews>
    <sheetView topLeftCell="C1" workbookViewId="0">
      <selection sqref="A1:S24"/>
    </sheetView>
  </sheetViews>
  <sheetFormatPr defaultColWidth="8.7109375" defaultRowHeight="15"/>
  <cols>
    <col min="1" max="1" width="11.140625" customWidth="1"/>
    <col min="2" max="2" width="48.7109375" bestFit="1" customWidth="1"/>
    <col min="5" max="5" width="11" bestFit="1" customWidth="1"/>
    <col min="7" max="7" width="28.28515625" customWidth="1"/>
    <col min="16" max="16" width="9.42578125" bestFit="1" customWidth="1"/>
    <col min="19" max="19" width="22.28515625" customWidth="1"/>
  </cols>
  <sheetData>
    <row r="1" spans="1:19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9">
      <c r="L2" s="7" t="s">
        <v>19</v>
      </c>
      <c r="M2" s="8">
        <v>9</v>
      </c>
      <c r="N2" s="8">
        <v>4</v>
      </c>
      <c r="O2" s="8">
        <v>0</v>
      </c>
      <c r="P2" s="8">
        <f>7*(M2-N2-O2)</f>
        <v>35</v>
      </c>
      <c r="Q2" s="8">
        <f t="shared" ref="Q2:Q11" si="0">SUMIF(G:G,L2,F:F)</f>
        <v>0</v>
      </c>
      <c r="R2" s="8">
        <f t="shared" ref="R2:R11" si="1">P2-Q2</f>
        <v>35</v>
      </c>
      <c r="S2" t="s">
        <v>768</v>
      </c>
    </row>
    <row r="3" spans="1:19">
      <c r="A3" t="s">
        <v>662</v>
      </c>
      <c r="B3" t="s">
        <v>769</v>
      </c>
      <c r="E3">
        <v>1</v>
      </c>
      <c r="L3" s="7" t="s">
        <v>22</v>
      </c>
      <c r="M3" s="8">
        <v>9</v>
      </c>
      <c r="N3" s="8">
        <v>0</v>
      </c>
      <c r="O3" s="8">
        <v>0</v>
      </c>
      <c r="P3" s="8">
        <f>7*(M3-N3-O3)</f>
        <v>63</v>
      </c>
      <c r="Q3" s="8">
        <f t="shared" si="0"/>
        <v>0</v>
      </c>
      <c r="R3" s="8">
        <f t="shared" si="1"/>
        <v>63</v>
      </c>
      <c r="S3" t="s">
        <v>768</v>
      </c>
    </row>
    <row r="4" spans="1:19">
      <c r="B4" t="s">
        <v>744</v>
      </c>
      <c r="E4">
        <v>10</v>
      </c>
      <c r="L4" s="7" t="s">
        <v>28</v>
      </c>
      <c r="M4" s="8">
        <v>9</v>
      </c>
      <c r="N4" s="8"/>
      <c r="O4" s="8">
        <v>0</v>
      </c>
      <c r="P4" s="8">
        <f>7*70/100*(M4-N4-O4)</f>
        <v>44.1</v>
      </c>
      <c r="Q4" s="8">
        <f t="shared" si="0"/>
        <v>0</v>
      </c>
      <c r="R4" s="8">
        <f t="shared" si="1"/>
        <v>44.1</v>
      </c>
      <c r="S4" t="s">
        <v>768</v>
      </c>
    </row>
    <row r="5" spans="1:19">
      <c r="B5" t="s">
        <v>745</v>
      </c>
      <c r="E5">
        <v>2</v>
      </c>
      <c r="L5" s="7" t="s">
        <v>18</v>
      </c>
      <c r="M5" s="8">
        <v>9</v>
      </c>
      <c r="N5" s="8">
        <v>1</v>
      </c>
      <c r="O5" s="8">
        <v>0</v>
      </c>
      <c r="P5" s="8">
        <f>7*(M5-N5-O5)</f>
        <v>56</v>
      </c>
      <c r="Q5" s="8">
        <f t="shared" si="0"/>
        <v>0</v>
      </c>
      <c r="R5" s="8">
        <f t="shared" si="1"/>
        <v>56</v>
      </c>
      <c r="S5" t="s">
        <v>768</v>
      </c>
    </row>
    <row r="6" spans="1:19">
      <c r="B6" t="s">
        <v>770</v>
      </c>
      <c r="E6">
        <v>1</v>
      </c>
      <c r="L6" s="7" t="s">
        <v>39</v>
      </c>
      <c r="M6" s="8">
        <v>9</v>
      </c>
      <c r="N6" s="8"/>
      <c r="O6" s="8">
        <v>0</v>
      </c>
      <c r="P6" s="8">
        <f>7*(M6-N6-O6)</f>
        <v>63</v>
      </c>
      <c r="Q6" s="8">
        <f t="shared" si="0"/>
        <v>0</v>
      </c>
      <c r="R6" s="8">
        <f t="shared" si="1"/>
        <v>63</v>
      </c>
      <c r="S6" t="s">
        <v>768</v>
      </c>
    </row>
    <row r="7" spans="1:19">
      <c r="B7" t="s">
        <v>771</v>
      </c>
      <c r="E7">
        <v>10</v>
      </c>
      <c r="L7" s="33" t="s">
        <v>480</v>
      </c>
      <c r="M7" s="8">
        <v>6</v>
      </c>
      <c r="N7" s="8"/>
      <c r="O7" s="8">
        <v>0</v>
      </c>
      <c r="P7" s="8">
        <f t="shared" ref="P7:P11" si="2">7*(M7-N7-O7)</f>
        <v>42</v>
      </c>
      <c r="Q7" s="8">
        <f t="shared" si="0"/>
        <v>0</v>
      </c>
      <c r="R7" s="8">
        <f t="shared" si="1"/>
        <v>42</v>
      </c>
      <c r="S7" t="s">
        <v>768</v>
      </c>
    </row>
    <row r="8" spans="1:19">
      <c r="L8" s="33" t="s">
        <v>545</v>
      </c>
      <c r="M8" s="8">
        <v>9</v>
      </c>
      <c r="N8" s="8"/>
      <c r="O8" s="8">
        <v>0</v>
      </c>
      <c r="P8" s="8">
        <f t="shared" si="2"/>
        <v>63</v>
      </c>
      <c r="Q8" s="8">
        <f t="shared" si="0"/>
        <v>0</v>
      </c>
      <c r="R8" s="8">
        <f t="shared" si="1"/>
        <v>63</v>
      </c>
      <c r="S8" t="s">
        <v>768</v>
      </c>
    </row>
    <row r="9" spans="1:19">
      <c r="A9" t="s">
        <v>71</v>
      </c>
      <c r="B9" t="s">
        <v>760</v>
      </c>
      <c r="E9">
        <v>2</v>
      </c>
      <c r="L9" s="33" t="s">
        <v>33</v>
      </c>
      <c r="M9" s="8">
        <v>9</v>
      </c>
      <c r="N9" s="8"/>
      <c r="O9" s="8">
        <v>0</v>
      </c>
      <c r="P9" s="8">
        <f t="shared" si="2"/>
        <v>63</v>
      </c>
      <c r="Q9" s="8">
        <f t="shared" si="0"/>
        <v>0</v>
      </c>
      <c r="R9" s="8">
        <f t="shared" si="1"/>
        <v>63</v>
      </c>
      <c r="S9" t="s">
        <v>768</v>
      </c>
    </row>
    <row r="10" spans="1:19">
      <c r="B10" t="s">
        <v>761</v>
      </c>
      <c r="E10">
        <v>5</v>
      </c>
      <c r="L10" s="33" t="s">
        <v>625</v>
      </c>
      <c r="M10" s="8">
        <v>10</v>
      </c>
      <c r="N10" s="8"/>
      <c r="O10" s="8">
        <v>0</v>
      </c>
      <c r="P10" s="8">
        <f t="shared" si="2"/>
        <v>70</v>
      </c>
      <c r="Q10" s="8">
        <f t="shared" si="0"/>
        <v>0</v>
      </c>
      <c r="R10" s="8">
        <f t="shared" si="1"/>
        <v>70</v>
      </c>
    </row>
    <row r="11" spans="1:19">
      <c r="L11" s="33" t="s">
        <v>627</v>
      </c>
      <c r="M11" s="8">
        <v>9</v>
      </c>
      <c r="N11" s="8"/>
      <c r="O11" s="8">
        <v>0</v>
      </c>
      <c r="P11" s="8">
        <f t="shared" si="2"/>
        <v>63</v>
      </c>
      <c r="Q11" s="8">
        <f t="shared" si="0"/>
        <v>0</v>
      </c>
      <c r="R11" s="8">
        <f t="shared" si="1"/>
        <v>63</v>
      </c>
      <c r="S11" t="s">
        <v>768</v>
      </c>
    </row>
    <row r="12" spans="1:19">
      <c r="A12" t="s">
        <v>754</v>
      </c>
      <c r="B12" t="s">
        <v>765</v>
      </c>
      <c r="E12">
        <v>12</v>
      </c>
      <c r="G12" s="17"/>
    </row>
    <row r="14" spans="1:19">
      <c r="B14" t="s">
        <v>767</v>
      </c>
      <c r="E14">
        <v>10</v>
      </c>
      <c r="L14" s="16" t="s">
        <v>45</v>
      </c>
      <c r="M14" s="16">
        <f>SUM(M2:M11)</f>
        <v>88</v>
      </c>
      <c r="N14" s="16">
        <f t="shared" ref="N14:R14" si="3">SUM(N2:N11)</f>
        <v>5</v>
      </c>
      <c r="O14" s="16">
        <f t="shared" si="3"/>
        <v>0</v>
      </c>
      <c r="P14" s="16">
        <f t="shared" si="3"/>
        <v>562.1</v>
      </c>
      <c r="Q14" s="16">
        <f t="shared" si="3"/>
        <v>0</v>
      </c>
      <c r="R14" s="16">
        <f t="shared" si="3"/>
        <v>562.1</v>
      </c>
    </row>
    <row r="15" spans="1:19">
      <c r="L15" s="16" t="s">
        <v>632</v>
      </c>
      <c r="M15" s="16">
        <f>M14</f>
        <v>88</v>
      </c>
      <c r="N15" s="16">
        <f>N14</f>
        <v>5</v>
      </c>
      <c r="O15" s="16">
        <f>O14</f>
        <v>0</v>
      </c>
      <c r="P15" s="16">
        <f>P14/7</f>
        <v>80.3</v>
      </c>
      <c r="Q15" s="16">
        <f>Q14/7</f>
        <v>0</v>
      </c>
      <c r="R15" s="16"/>
    </row>
    <row r="16" spans="1:19">
      <c r="B16" t="s">
        <v>766</v>
      </c>
      <c r="E16">
        <v>1</v>
      </c>
      <c r="L16" s="16" t="s">
        <v>635</v>
      </c>
      <c r="M16">
        <f>P15/100*15</f>
        <v>12.044999999999998</v>
      </c>
    </row>
    <row r="17" spans="2:16">
      <c r="L17" s="16" t="s">
        <v>636</v>
      </c>
      <c r="M17">
        <f>P15/100*30</f>
        <v>24.089999999999996</v>
      </c>
      <c r="O17" t="s">
        <v>637</v>
      </c>
      <c r="P17" s="37">
        <v>44543</v>
      </c>
    </row>
    <row r="18" spans="2:16">
      <c r="B18" t="s">
        <v>772</v>
      </c>
      <c r="E18">
        <v>2</v>
      </c>
      <c r="L18" s="16" t="s">
        <v>641</v>
      </c>
      <c r="M18">
        <f>P15/100*30</f>
        <v>24.089999999999996</v>
      </c>
      <c r="O18" t="s">
        <v>642</v>
      </c>
      <c r="P18" s="37">
        <v>44554</v>
      </c>
    </row>
    <row r="19" spans="2:16">
      <c r="L19" s="16" t="s">
        <v>645</v>
      </c>
      <c r="M19">
        <f>P15/100*15</f>
        <v>12.044999999999998</v>
      </c>
    </row>
    <row r="20" spans="2:16">
      <c r="B20" t="s">
        <v>773</v>
      </c>
      <c r="E20">
        <v>5</v>
      </c>
      <c r="L20" s="16" t="s">
        <v>648</v>
      </c>
      <c r="M20">
        <f>P15/100*10</f>
        <v>8.0299999999999994</v>
      </c>
    </row>
    <row r="21" spans="2:16">
      <c r="L21" s="16" t="s">
        <v>650</v>
      </c>
      <c r="M21">
        <f>M17+M18+M19+M20</f>
        <v>68.254999999999995</v>
      </c>
    </row>
    <row r="22" spans="2:16">
      <c r="B22" t="s">
        <v>774</v>
      </c>
      <c r="E22">
        <v>5</v>
      </c>
    </row>
    <row r="24" spans="2:16">
      <c r="B24" t="s">
        <v>775</v>
      </c>
      <c r="E24">
        <v>5</v>
      </c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56B3F-E471-4BBB-A129-C057370924B1}">
  <dimension ref="A1:U28"/>
  <sheetViews>
    <sheetView workbookViewId="0">
      <selection activeCell="M12" sqref="M12"/>
    </sheetView>
  </sheetViews>
  <sheetFormatPr defaultColWidth="8.7109375" defaultRowHeight="15"/>
  <cols>
    <col min="1" max="1" width="16.42578125" bestFit="1" customWidth="1"/>
    <col min="2" max="2" width="49.7109375" bestFit="1" customWidth="1"/>
    <col min="5" max="5" width="11" bestFit="1" customWidth="1"/>
    <col min="12" max="12" width="34.28515625" customWidth="1"/>
    <col min="16" max="16" width="9.42578125" bestFit="1" customWidth="1"/>
    <col min="21" max="21" width="22.140625" bestFit="1" customWidth="1"/>
  </cols>
  <sheetData>
    <row r="1" spans="1:21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21">
      <c r="L2" s="7" t="s">
        <v>19</v>
      </c>
      <c r="M2" s="8">
        <v>9</v>
      </c>
      <c r="N2" s="8"/>
      <c r="O2" s="8">
        <v>0</v>
      </c>
      <c r="P2" s="8">
        <f>7*(M2-N2-O2)</f>
        <v>63</v>
      </c>
      <c r="Q2" s="8">
        <f t="shared" ref="Q2:Q12" si="0">SUMIF(G:G,L2,F:F)</f>
        <v>0</v>
      </c>
      <c r="R2" s="8">
        <f t="shared" ref="R2:R12" si="1">P2-Q2</f>
        <v>63</v>
      </c>
    </row>
    <row r="3" spans="1:21">
      <c r="A3" t="s">
        <v>662</v>
      </c>
      <c r="B3" t="s">
        <v>776</v>
      </c>
      <c r="E3">
        <v>1</v>
      </c>
      <c r="L3" s="7" t="s">
        <v>22</v>
      </c>
      <c r="M3" s="8">
        <v>9</v>
      </c>
      <c r="N3" s="8"/>
      <c r="O3" s="8">
        <v>0</v>
      </c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21">
      <c r="B4" t="s">
        <v>777</v>
      </c>
      <c r="E4">
        <v>3</v>
      </c>
      <c r="L4" s="7" t="s">
        <v>28</v>
      </c>
      <c r="M4" s="8">
        <v>9</v>
      </c>
      <c r="N4" s="8">
        <v>1</v>
      </c>
      <c r="O4" s="8">
        <v>0</v>
      </c>
      <c r="P4" s="8">
        <f>7*70/100*(M4-N4-O4)</f>
        <v>39.200000000000003</v>
      </c>
      <c r="Q4" s="8">
        <f t="shared" si="0"/>
        <v>0</v>
      </c>
      <c r="R4" s="8">
        <f t="shared" si="1"/>
        <v>39.200000000000003</v>
      </c>
      <c r="S4" s="28">
        <v>44566</v>
      </c>
      <c r="U4" t="s">
        <v>778</v>
      </c>
    </row>
    <row r="5" spans="1:21">
      <c r="L5" s="7" t="s">
        <v>18</v>
      </c>
      <c r="M5" s="8">
        <v>9</v>
      </c>
      <c r="N5" s="8"/>
      <c r="O5" s="8">
        <v>0</v>
      </c>
      <c r="P5" s="8">
        <f>7*(M5-N5-O5)</f>
        <v>63</v>
      </c>
      <c r="Q5" s="8">
        <f t="shared" si="0"/>
        <v>0</v>
      </c>
      <c r="R5" s="8">
        <f t="shared" si="1"/>
        <v>63</v>
      </c>
      <c r="U5" t="s">
        <v>779</v>
      </c>
    </row>
    <row r="6" spans="1:21">
      <c r="A6" t="s">
        <v>592</v>
      </c>
      <c r="B6" t="s">
        <v>780</v>
      </c>
      <c r="E6">
        <v>3</v>
      </c>
      <c r="L6" s="39" t="s">
        <v>39</v>
      </c>
      <c r="M6" s="40">
        <v>9</v>
      </c>
      <c r="N6" s="40"/>
      <c r="O6" s="40">
        <v>0</v>
      </c>
      <c r="P6" s="40">
        <f>7*(M6-N6-O6)</f>
        <v>63</v>
      </c>
      <c r="Q6" s="40">
        <f t="shared" si="0"/>
        <v>0</v>
      </c>
      <c r="R6" s="40">
        <f t="shared" si="1"/>
        <v>63</v>
      </c>
      <c r="U6" t="s">
        <v>781</v>
      </c>
    </row>
    <row r="7" spans="1:21">
      <c r="B7" t="s">
        <v>782</v>
      </c>
      <c r="E7">
        <v>3</v>
      </c>
      <c r="L7" s="41" t="s">
        <v>480</v>
      </c>
      <c r="M7" s="42">
        <v>6</v>
      </c>
      <c r="N7" s="42"/>
      <c r="O7" s="42">
        <v>0</v>
      </c>
      <c r="P7" s="42">
        <f t="shared" ref="P7:P12" si="2">7*(M7-N7-O7)</f>
        <v>42</v>
      </c>
      <c r="Q7" s="42">
        <f t="shared" si="0"/>
        <v>0</v>
      </c>
      <c r="R7" s="42">
        <f t="shared" si="1"/>
        <v>42</v>
      </c>
      <c r="U7" t="s">
        <v>783</v>
      </c>
    </row>
    <row r="8" spans="1:21">
      <c r="B8" t="s">
        <v>784</v>
      </c>
      <c r="E8">
        <v>4</v>
      </c>
      <c r="L8" s="41" t="s">
        <v>545</v>
      </c>
      <c r="M8" s="42">
        <v>9</v>
      </c>
      <c r="N8" s="42"/>
      <c r="O8" s="42">
        <v>0</v>
      </c>
      <c r="P8" s="42">
        <f t="shared" si="2"/>
        <v>63</v>
      </c>
      <c r="Q8" s="42">
        <f t="shared" si="0"/>
        <v>0</v>
      </c>
      <c r="R8" s="42">
        <f t="shared" si="1"/>
        <v>63</v>
      </c>
      <c r="U8" t="s">
        <v>785</v>
      </c>
    </row>
    <row r="9" spans="1:21">
      <c r="B9" t="s">
        <v>786</v>
      </c>
      <c r="E9">
        <v>4</v>
      </c>
      <c r="L9" s="41" t="s">
        <v>33</v>
      </c>
      <c r="M9" s="42">
        <v>9</v>
      </c>
      <c r="N9" s="42"/>
      <c r="O9" s="42">
        <v>0</v>
      </c>
      <c r="P9" s="42">
        <f t="shared" si="2"/>
        <v>63</v>
      </c>
      <c r="Q9" s="42">
        <f t="shared" si="0"/>
        <v>0</v>
      </c>
      <c r="R9" s="42">
        <f t="shared" si="1"/>
        <v>63</v>
      </c>
    </row>
    <row r="10" spans="1:21">
      <c r="B10" t="s">
        <v>787</v>
      </c>
      <c r="E10">
        <v>4</v>
      </c>
      <c r="L10" s="41" t="s">
        <v>625</v>
      </c>
      <c r="M10" s="42">
        <v>9</v>
      </c>
      <c r="N10" s="42"/>
      <c r="O10" s="42">
        <v>0</v>
      </c>
      <c r="P10" s="42">
        <f t="shared" si="2"/>
        <v>63</v>
      </c>
      <c r="Q10" s="42">
        <f t="shared" si="0"/>
        <v>0</v>
      </c>
      <c r="R10" s="42">
        <f t="shared" si="1"/>
        <v>63</v>
      </c>
    </row>
    <row r="11" spans="1:21">
      <c r="B11" t="s">
        <v>788</v>
      </c>
      <c r="C11">
        <v>5129</v>
      </c>
      <c r="E11">
        <v>4</v>
      </c>
      <c r="L11" s="41" t="s">
        <v>627</v>
      </c>
      <c r="M11" s="42">
        <v>9</v>
      </c>
      <c r="N11" s="42"/>
      <c r="O11" s="42">
        <v>0</v>
      </c>
      <c r="P11" s="42">
        <f t="shared" si="2"/>
        <v>63</v>
      </c>
      <c r="Q11" s="42">
        <f t="shared" si="0"/>
        <v>0</v>
      </c>
      <c r="R11" s="42">
        <f t="shared" si="1"/>
        <v>63</v>
      </c>
    </row>
    <row r="12" spans="1:21">
      <c r="B12" t="s">
        <v>789</v>
      </c>
      <c r="E12">
        <v>3</v>
      </c>
      <c r="G12" s="17"/>
      <c r="L12" s="41" t="s">
        <v>790</v>
      </c>
      <c r="M12" s="42">
        <v>3</v>
      </c>
      <c r="N12" s="21"/>
      <c r="O12" s="42">
        <v>0</v>
      </c>
      <c r="P12" s="42">
        <f t="shared" si="2"/>
        <v>21</v>
      </c>
      <c r="Q12" s="42">
        <f t="shared" si="0"/>
        <v>0</v>
      </c>
      <c r="R12" s="42">
        <f t="shared" si="1"/>
        <v>21</v>
      </c>
    </row>
    <row r="13" spans="1:21">
      <c r="B13" t="s">
        <v>791</v>
      </c>
      <c r="E13">
        <v>5</v>
      </c>
    </row>
    <row r="14" spans="1:21">
      <c r="L14" s="16" t="s">
        <v>45</v>
      </c>
      <c r="M14" s="16">
        <f>SUM(M2:M12)</f>
        <v>90</v>
      </c>
      <c r="N14" s="16">
        <f t="shared" ref="N14" si="3">SUM(N2:N11)</f>
        <v>1</v>
      </c>
      <c r="O14" s="16">
        <f>SUM(O2:O12)</f>
        <v>0</v>
      </c>
      <c r="P14" s="16">
        <f>SUM(P2:P12)</f>
        <v>606.20000000000005</v>
      </c>
      <c r="Q14" s="16">
        <f>SUM(Q2:Q12)</f>
        <v>0</v>
      </c>
      <c r="R14" s="16">
        <f>SUM(R2:R12)</f>
        <v>606.20000000000005</v>
      </c>
    </row>
    <row r="15" spans="1:21">
      <c r="B15" t="s">
        <v>792</v>
      </c>
      <c r="E15">
        <v>3</v>
      </c>
      <c r="L15" s="16" t="s">
        <v>632</v>
      </c>
      <c r="M15" s="16">
        <f>M14</f>
        <v>90</v>
      </c>
      <c r="N15" s="16">
        <f>N14</f>
        <v>1</v>
      </c>
      <c r="O15" s="16">
        <f>O14</f>
        <v>0</v>
      </c>
      <c r="P15" s="16">
        <f>P14/7</f>
        <v>86.600000000000009</v>
      </c>
      <c r="Q15" s="16">
        <f>Q14/7</f>
        <v>0</v>
      </c>
      <c r="R15" s="16"/>
    </row>
    <row r="16" spans="1:21">
      <c r="B16" t="s">
        <v>793</v>
      </c>
      <c r="E16">
        <v>1</v>
      </c>
      <c r="L16" s="16" t="s">
        <v>635</v>
      </c>
      <c r="M16">
        <f>P15/100*15</f>
        <v>12.990000000000002</v>
      </c>
    </row>
    <row r="17" spans="1:16">
      <c r="B17" t="s">
        <v>794</v>
      </c>
      <c r="E17">
        <v>3</v>
      </c>
      <c r="L17" s="16" t="s">
        <v>636</v>
      </c>
      <c r="M17">
        <f>P15/100*30</f>
        <v>25.980000000000004</v>
      </c>
      <c r="O17" t="s">
        <v>637</v>
      </c>
      <c r="P17" s="37">
        <v>44564</v>
      </c>
    </row>
    <row r="18" spans="1:16">
      <c r="L18" s="16" t="s">
        <v>641</v>
      </c>
      <c r="M18">
        <f>P15/100*30</f>
        <v>25.980000000000004</v>
      </c>
      <c r="O18" t="s">
        <v>642</v>
      </c>
      <c r="P18" s="37">
        <v>44210</v>
      </c>
    </row>
    <row r="19" spans="1:16">
      <c r="A19" t="s">
        <v>754</v>
      </c>
      <c r="B19" t="s">
        <v>765</v>
      </c>
      <c r="E19">
        <v>12</v>
      </c>
      <c r="L19" s="16" t="s">
        <v>645</v>
      </c>
      <c r="M19">
        <f>P15/100*15</f>
        <v>12.990000000000002</v>
      </c>
    </row>
    <row r="20" spans="1:16">
      <c r="L20" s="16" t="s">
        <v>648</v>
      </c>
      <c r="M20">
        <f>P15/100*10</f>
        <v>8.66</v>
      </c>
    </row>
    <row r="21" spans="1:16">
      <c r="A21" t="s">
        <v>471</v>
      </c>
      <c r="B21" t="s">
        <v>795</v>
      </c>
      <c r="E21">
        <v>1</v>
      </c>
      <c r="L21" s="16" t="s">
        <v>650</v>
      </c>
      <c r="M21">
        <f>M17+M18+M19+M20</f>
        <v>73.610000000000014</v>
      </c>
    </row>
    <row r="23" spans="1:16">
      <c r="A23" t="s">
        <v>71</v>
      </c>
      <c r="B23" t="s">
        <v>761</v>
      </c>
      <c r="E23">
        <v>7</v>
      </c>
    </row>
    <row r="24" spans="1:16">
      <c r="B24" t="s">
        <v>796</v>
      </c>
      <c r="E24">
        <v>3</v>
      </c>
      <c r="L24" s="17"/>
    </row>
    <row r="26" spans="1:16">
      <c r="B26" t="s">
        <v>797</v>
      </c>
      <c r="E26">
        <v>2</v>
      </c>
    </row>
    <row r="28" spans="1:16">
      <c r="A28" t="s">
        <v>798</v>
      </c>
      <c r="B28" t="s">
        <v>799</v>
      </c>
      <c r="E2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E0036-CC0B-400A-A139-EF182ECBFF78}">
  <dimension ref="A1:S79"/>
  <sheetViews>
    <sheetView topLeftCell="C1" workbookViewId="0">
      <selection activeCell="J18" sqref="J18"/>
    </sheetView>
  </sheetViews>
  <sheetFormatPr defaultColWidth="8.7109375" defaultRowHeight="15"/>
  <cols>
    <col min="1" max="1" width="31.42578125" bestFit="1" customWidth="1"/>
    <col min="2" max="2" width="34.7109375" bestFit="1" customWidth="1"/>
    <col min="3" max="3" width="16.42578125" customWidth="1"/>
    <col min="4" max="4" width="76.42578125" style="17" bestFit="1" customWidth="1"/>
    <col min="5" max="5" width="11.28515625" bestFit="1" customWidth="1"/>
    <col min="7" max="7" width="22.7109375" bestFit="1" customWidth="1"/>
    <col min="11" max="11" width="11.140625" bestFit="1" customWidth="1"/>
    <col min="14" max="14" width="28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9" ht="63.95">
      <c r="A2" t="s">
        <v>71</v>
      </c>
      <c r="B2" t="s">
        <v>175</v>
      </c>
      <c r="D2" t="s">
        <v>176</v>
      </c>
      <c r="E2">
        <v>5</v>
      </c>
      <c r="F2" t="s">
        <v>39</v>
      </c>
      <c r="G2" t="s">
        <v>177</v>
      </c>
      <c r="K2" s="5" t="s">
        <v>9</v>
      </c>
      <c r="L2" s="6" t="s">
        <v>10</v>
      </c>
      <c r="M2" s="6" t="s">
        <v>11</v>
      </c>
      <c r="N2" s="6" t="s">
        <v>178</v>
      </c>
      <c r="O2" s="6" t="s">
        <v>12</v>
      </c>
      <c r="P2" s="6" t="s">
        <v>13</v>
      </c>
      <c r="Q2" s="6" t="s">
        <v>14</v>
      </c>
    </row>
    <row r="3" spans="1:19">
      <c r="D3" t="s">
        <v>179</v>
      </c>
      <c r="E3">
        <v>5</v>
      </c>
      <c r="F3" t="s">
        <v>39</v>
      </c>
      <c r="G3" t="s">
        <v>180</v>
      </c>
      <c r="K3" s="7" t="s">
        <v>19</v>
      </c>
      <c r="L3" s="8">
        <v>10</v>
      </c>
      <c r="M3" s="8">
        <v>1</v>
      </c>
      <c r="N3" s="8">
        <v>0.5</v>
      </c>
      <c r="O3" s="8">
        <f>7*(L3-M3-N3)</f>
        <v>59.5</v>
      </c>
      <c r="P3" s="8">
        <f t="shared" ref="P3:P9" si="0">SUMIF(F:F,K3,E:E)</f>
        <v>60.5</v>
      </c>
      <c r="Q3" s="8">
        <f>O3-P3</f>
        <v>-1</v>
      </c>
      <c r="S3" t="s">
        <v>181</v>
      </c>
    </row>
    <row r="4" spans="1:19">
      <c r="D4" t="s">
        <v>182</v>
      </c>
      <c r="E4">
        <v>5</v>
      </c>
      <c r="F4" t="s">
        <v>23</v>
      </c>
      <c r="G4" t="s">
        <v>183</v>
      </c>
      <c r="K4" s="7" t="s">
        <v>23</v>
      </c>
      <c r="L4" s="8">
        <v>10</v>
      </c>
      <c r="M4" s="8">
        <v>1.5</v>
      </c>
      <c r="N4" s="8">
        <v>0</v>
      </c>
      <c r="O4" s="8">
        <f t="shared" ref="O4:O5" si="1">7*(L4-M4-N4)</f>
        <v>59.5</v>
      </c>
      <c r="P4" s="8">
        <f t="shared" si="0"/>
        <v>45</v>
      </c>
      <c r="Q4" s="8">
        <f t="shared" ref="Q4:Q7" si="2">O4-P4</f>
        <v>14.5</v>
      </c>
    </row>
    <row r="5" spans="1:19">
      <c r="D5" t="s">
        <v>184</v>
      </c>
      <c r="E5">
        <v>5</v>
      </c>
      <c r="F5" t="s">
        <v>23</v>
      </c>
      <c r="G5" t="s">
        <v>185</v>
      </c>
      <c r="K5" s="7" t="s">
        <v>22</v>
      </c>
      <c r="L5" s="8">
        <v>10</v>
      </c>
      <c r="M5" s="8">
        <v>0</v>
      </c>
      <c r="N5" s="8">
        <v>10</v>
      </c>
      <c r="O5" s="8">
        <f t="shared" si="1"/>
        <v>0</v>
      </c>
      <c r="P5" s="8">
        <f t="shared" si="0"/>
        <v>55</v>
      </c>
      <c r="Q5" s="8">
        <f t="shared" si="2"/>
        <v>-55</v>
      </c>
    </row>
    <row r="6" spans="1:19">
      <c r="D6"/>
      <c r="K6" s="7" t="s">
        <v>28</v>
      </c>
      <c r="L6" s="8">
        <v>10</v>
      </c>
      <c r="M6" s="8">
        <v>1</v>
      </c>
      <c r="N6" s="8">
        <v>0</v>
      </c>
      <c r="O6" s="8">
        <f>7*70/100*(L6-M6-N6)</f>
        <v>44.1</v>
      </c>
      <c r="P6" s="8">
        <f t="shared" si="0"/>
        <v>52</v>
      </c>
      <c r="Q6" s="8">
        <f t="shared" si="2"/>
        <v>-7.8999999999999986</v>
      </c>
    </row>
    <row r="7" spans="1:19">
      <c r="B7" t="s">
        <v>186</v>
      </c>
      <c r="D7" s="19" t="s">
        <v>187</v>
      </c>
      <c r="E7">
        <v>2</v>
      </c>
      <c r="F7" t="s">
        <v>19</v>
      </c>
      <c r="G7" t="s">
        <v>188</v>
      </c>
      <c r="K7" s="7" t="s">
        <v>18</v>
      </c>
      <c r="L7" s="8">
        <v>10</v>
      </c>
      <c r="M7" s="8">
        <v>0</v>
      </c>
      <c r="N7" s="8">
        <v>0</v>
      </c>
      <c r="O7" s="8">
        <f>7*(L7-M7-N7)</f>
        <v>70</v>
      </c>
      <c r="P7" s="8">
        <f t="shared" si="0"/>
        <v>52.5</v>
      </c>
      <c r="Q7" s="8">
        <f t="shared" si="2"/>
        <v>17.5</v>
      </c>
    </row>
    <row r="8" spans="1:19">
      <c r="D8" s="19" t="s">
        <v>189</v>
      </c>
      <c r="E8">
        <v>2</v>
      </c>
      <c r="F8" t="s">
        <v>19</v>
      </c>
      <c r="G8" t="s">
        <v>190</v>
      </c>
      <c r="K8" s="7" t="s">
        <v>36</v>
      </c>
      <c r="L8" s="8">
        <v>10</v>
      </c>
      <c r="M8" s="8">
        <v>0</v>
      </c>
      <c r="N8" s="8">
        <v>9</v>
      </c>
      <c r="O8" s="8">
        <f t="shared" ref="O8:O9" si="3">7*(L8-M8-N8)</f>
        <v>7</v>
      </c>
      <c r="P8" s="8">
        <f t="shared" si="0"/>
        <v>56</v>
      </c>
      <c r="Q8" s="8">
        <f>O8-P8</f>
        <v>-49</v>
      </c>
    </row>
    <row r="9" spans="1:19">
      <c r="D9" s="19" t="s">
        <v>191</v>
      </c>
      <c r="E9">
        <v>2</v>
      </c>
      <c r="F9" t="s">
        <v>19</v>
      </c>
      <c r="G9" t="s">
        <v>192</v>
      </c>
      <c r="K9" s="7" t="s">
        <v>39</v>
      </c>
      <c r="L9" s="8">
        <v>10</v>
      </c>
      <c r="M9" s="8">
        <v>1</v>
      </c>
      <c r="N9" s="8">
        <v>1</v>
      </c>
      <c r="O9" s="8">
        <f t="shared" si="3"/>
        <v>56</v>
      </c>
      <c r="P9" s="8">
        <f t="shared" si="0"/>
        <v>62</v>
      </c>
      <c r="Q9" s="8">
        <f>O9-P9</f>
        <v>-6</v>
      </c>
    </row>
    <row r="10" spans="1:19">
      <c r="D10" s="19" t="s">
        <v>193</v>
      </c>
      <c r="E10">
        <v>2</v>
      </c>
      <c r="F10" t="s">
        <v>19</v>
      </c>
      <c r="G10" t="s">
        <v>194</v>
      </c>
    </row>
    <row r="11" spans="1:19">
      <c r="D11" s="19"/>
      <c r="K11" s="16" t="s">
        <v>45</v>
      </c>
      <c r="L11" s="16">
        <f>SUM(L3:L9)</f>
        <v>70</v>
      </c>
      <c r="M11" s="16">
        <f t="shared" ref="M11:Q11" si="4">SUM(M3:M9)</f>
        <v>4.5</v>
      </c>
      <c r="N11" s="16">
        <f>SUM(N3:N9)</f>
        <v>20.5</v>
      </c>
      <c r="O11" s="16">
        <f t="shared" si="4"/>
        <v>296.10000000000002</v>
      </c>
      <c r="P11" s="16">
        <f t="shared" si="4"/>
        <v>383</v>
      </c>
      <c r="Q11" s="16">
        <f t="shared" si="4"/>
        <v>-86.9</v>
      </c>
    </row>
    <row r="12" spans="1:19">
      <c r="B12" t="s">
        <v>195</v>
      </c>
      <c r="D12" t="s">
        <v>196</v>
      </c>
      <c r="E12">
        <v>2</v>
      </c>
      <c r="F12" t="s">
        <v>19</v>
      </c>
      <c r="K12" s="16" t="s">
        <v>197</v>
      </c>
      <c r="L12" s="16">
        <f>L11</f>
        <v>70</v>
      </c>
      <c r="M12" s="16">
        <f>M11</f>
        <v>4.5</v>
      </c>
      <c r="N12" s="16">
        <f>N11</f>
        <v>20.5</v>
      </c>
      <c r="O12" s="16">
        <f>O11/7</f>
        <v>42.300000000000004</v>
      </c>
      <c r="P12" s="16">
        <f>P11/7</f>
        <v>54.714285714285715</v>
      </c>
      <c r="Q12" s="16"/>
    </row>
    <row r="13" spans="1:19">
      <c r="D13" t="s">
        <v>198</v>
      </c>
      <c r="E13">
        <v>1</v>
      </c>
      <c r="F13" t="s">
        <v>36</v>
      </c>
      <c r="G13" s="20">
        <v>44334.104166666664</v>
      </c>
      <c r="K13" s="16"/>
      <c r="L13" s="16"/>
      <c r="M13" s="16"/>
      <c r="N13" s="16"/>
      <c r="O13" s="16"/>
      <c r="P13" s="16"/>
      <c r="Q13" s="16"/>
    </row>
    <row r="14" spans="1:19">
      <c r="D14" t="s">
        <v>199</v>
      </c>
      <c r="E14">
        <v>1</v>
      </c>
      <c r="F14" t="s">
        <v>36</v>
      </c>
      <c r="G14" s="20">
        <v>44335.083333333336</v>
      </c>
      <c r="K14" s="16"/>
      <c r="L14" s="16"/>
      <c r="M14" s="16"/>
      <c r="N14" s="16"/>
      <c r="O14" s="16"/>
      <c r="P14" s="16"/>
      <c r="Q14" s="16"/>
    </row>
    <row r="15" spans="1:19">
      <c r="D15" t="s">
        <v>200</v>
      </c>
      <c r="E15">
        <v>1</v>
      </c>
      <c r="F15" t="s">
        <v>36</v>
      </c>
      <c r="G15" s="20">
        <v>44336.083333333336</v>
      </c>
      <c r="K15" s="16"/>
      <c r="L15" s="16"/>
      <c r="M15" s="16"/>
      <c r="N15" s="16"/>
      <c r="O15" s="16"/>
      <c r="P15" s="16"/>
      <c r="Q15" s="16"/>
    </row>
    <row r="16" spans="1:19">
      <c r="D16" t="s">
        <v>201</v>
      </c>
      <c r="E16">
        <v>1</v>
      </c>
      <c r="F16" t="s">
        <v>22</v>
      </c>
      <c r="G16" s="20">
        <v>44336.083333333336</v>
      </c>
      <c r="K16" s="16"/>
      <c r="L16" s="16"/>
      <c r="M16" s="16"/>
      <c r="N16" s="16"/>
      <c r="O16" s="16"/>
      <c r="P16" s="16"/>
      <c r="Q16" s="16"/>
    </row>
    <row r="17" spans="1:17">
      <c r="D17" t="s">
        <v>202</v>
      </c>
      <c r="E17">
        <v>1</v>
      </c>
      <c r="F17" t="s">
        <v>18</v>
      </c>
      <c r="G17" s="20">
        <v>44337.083333333336</v>
      </c>
      <c r="K17" s="16"/>
      <c r="L17" s="16" t="s">
        <v>203</v>
      </c>
      <c r="M17" s="16" t="s">
        <v>204</v>
      </c>
      <c r="N17" s="16" t="s">
        <v>6</v>
      </c>
      <c r="O17" s="16"/>
      <c r="P17" s="16"/>
      <c r="Q17" s="16"/>
    </row>
    <row r="18" spans="1:17">
      <c r="D18" t="s">
        <v>205</v>
      </c>
      <c r="E18">
        <v>1</v>
      </c>
      <c r="F18" t="s">
        <v>36</v>
      </c>
      <c r="G18" s="20">
        <v>44337.083333333336</v>
      </c>
      <c r="K18" s="16" t="s">
        <v>206</v>
      </c>
      <c r="L18" s="16">
        <v>2</v>
      </c>
      <c r="M18" s="23">
        <v>6</v>
      </c>
      <c r="N18" s="16"/>
      <c r="O18" s="16"/>
      <c r="P18" s="16"/>
      <c r="Q18" s="16"/>
    </row>
    <row r="19" spans="1:17">
      <c r="D19" t="s">
        <v>207</v>
      </c>
      <c r="E19">
        <v>1</v>
      </c>
      <c r="F19" t="s">
        <v>22</v>
      </c>
      <c r="G19" s="20">
        <v>44337.083333333336</v>
      </c>
      <c r="K19" s="16" t="s">
        <v>208</v>
      </c>
      <c r="L19" s="16">
        <v>0</v>
      </c>
      <c r="M19" s="16">
        <v>5</v>
      </c>
      <c r="N19" s="1" t="s">
        <v>209</v>
      </c>
      <c r="O19" s="16"/>
      <c r="P19" s="16"/>
      <c r="Q19" s="16"/>
    </row>
    <row r="20" spans="1:17">
      <c r="D20" t="s">
        <v>210</v>
      </c>
      <c r="E20">
        <v>1</v>
      </c>
      <c r="F20" t="s">
        <v>36</v>
      </c>
      <c r="G20" s="20">
        <v>44338.083333333336</v>
      </c>
      <c r="K20" t="s">
        <v>211</v>
      </c>
      <c r="L20">
        <v>6</v>
      </c>
      <c r="M20">
        <v>0</v>
      </c>
      <c r="N20" t="s">
        <v>212</v>
      </c>
    </row>
    <row r="21" spans="1:17">
      <c r="D21" t="s">
        <v>213</v>
      </c>
      <c r="E21">
        <v>1</v>
      </c>
      <c r="F21" t="s">
        <v>22</v>
      </c>
      <c r="G21" s="20">
        <v>44339.083333333336</v>
      </c>
      <c r="K21" s="16" t="s">
        <v>214</v>
      </c>
      <c r="L21" s="16">
        <v>2</v>
      </c>
      <c r="M21" s="16">
        <v>0.5</v>
      </c>
      <c r="N21" t="s">
        <v>215</v>
      </c>
    </row>
    <row r="22" spans="1:17">
      <c r="D22" t="s">
        <v>216</v>
      </c>
      <c r="E22">
        <v>1</v>
      </c>
      <c r="F22" t="s">
        <v>22</v>
      </c>
      <c r="G22" s="20">
        <v>44341.5</v>
      </c>
      <c r="K22" s="16" t="s">
        <v>217</v>
      </c>
      <c r="L22" s="16">
        <v>5</v>
      </c>
      <c r="M22" s="23">
        <v>3</v>
      </c>
      <c r="N22" t="s">
        <v>215</v>
      </c>
    </row>
    <row r="23" spans="1:17">
      <c r="D23" t="s">
        <v>218</v>
      </c>
      <c r="E23">
        <v>1</v>
      </c>
      <c r="F23" t="s">
        <v>36</v>
      </c>
      <c r="G23" s="20">
        <v>44341.916666666664</v>
      </c>
      <c r="K23" s="16" t="s">
        <v>219</v>
      </c>
      <c r="L23" s="16">
        <v>3</v>
      </c>
      <c r="M23" s="16">
        <v>0</v>
      </c>
      <c r="N23" t="s">
        <v>220</v>
      </c>
    </row>
    <row r="24" spans="1:17">
      <c r="D24" t="s">
        <v>221</v>
      </c>
      <c r="E24">
        <v>4</v>
      </c>
      <c r="F24" t="s">
        <v>22</v>
      </c>
      <c r="G24" s="20">
        <v>44338.083333333336</v>
      </c>
      <c r="K24" s="16" t="s">
        <v>222</v>
      </c>
      <c r="L24" s="16">
        <v>3</v>
      </c>
      <c r="M24" s="16">
        <v>3</v>
      </c>
    </row>
    <row r="25" spans="1:17">
      <c r="D25" t="s">
        <v>221</v>
      </c>
      <c r="E25">
        <v>4</v>
      </c>
      <c r="F25" t="s">
        <v>39</v>
      </c>
      <c r="K25" s="16" t="s">
        <v>223</v>
      </c>
      <c r="L25" s="16">
        <v>2</v>
      </c>
      <c r="M25" s="23">
        <v>3</v>
      </c>
      <c r="N25" t="s">
        <v>224</v>
      </c>
    </row>
    <row r="26" spans="1:17">
      <c r="K26" s="16" t="s">
        <v>225</v>
      </c>
      <c r="L26" s="16">
        <v>8</v>
      </c>
      <c r="M26" s="23">
        <v>1</v>
      </c>
      <c r="N26" t="s">
        <v>220</v>
      </c>
    </row>
    <row r="27" spans="1:17">
      <c r="K27" s="16" t="s">
        <v>226</v>
      </c>
      <c r="L27" s="16">
        <v>6</v>
      </c>
      <c r="M27" s="23">
        <v>9</v>
      </c>
      <c r="N27" t="s">
        <v>227</v>
      </c>
    </row>
    <row r="28" spans="1:17" ht="15.95">
      <c r="A28" t="s">
        <v>228</v>
      </c>
      <c r="B28" t="s">
        <v>229</v>
      </c>
      <c r="D28" s="17" t="s">
        <v>230</v>
      </c>
      <c r="E28">
        <v>32</v>
      </c>
      <c r="F28" t="s">
        <v>19</v>
      </c>
      <c r="K28" s="16" t="s">
        <v>231</v>
      </c>
      <c r="L28" s="16">
        <v>6</v>
      </c>
      <c r="M28" s="23">
        <v>3</v>
      </c>
      <c r="N28" t="s">
        <v>232</v>
      </c>
    </row>
    <row r="29" spans="1:17">
      <c r="D29"/>
      <c r="K29" s="16" t="s">
        <v>233</v>
      </c>
      <c r="L29" s="16">
        <v>13</v>
      </c>
      <c r="M29" s="23">
        <v>10</v>
      </c>
      <c r="N29" t="s">
        <v>234</v>
      </c>
    </row>
    <row r="30" spans="1:17">
      <c r="A30" s="21" t="s">
        <v>235</v>
      </c>
      <c r="B30" s="21" t="s">
        <v>236</v>
      </c>
      <c r="C30" s="21" t="s">
        <v>237</v>
      </c>
      <c r="D30" s="21" t="s">
        <v>238</v>
      </c>
      <c r="E30" s="21">
        <v>2.5</v>
      </c>
      <c r="F30" s="21" t="s">
        <v>22</v>
      </c>
      <c r="L30">
        <f>SUM(L18:L29)</f>
        <v>56</v>
      </c>
      <c r="M30">
        <f>SUM(M18:M29)</f>
        <v>43.5</v>
      </c>
    </row>
    <row r="31" spans="1:17">
      <c r="A31" s="21" t="s">
        <v>239</v>
      </c>
      <c r="B31" s="21" t="s">
        <v>240</v>
      </c>
      <c r="C31" s="21" t="s">
        <v>241</v>
      </c>
      <c r="D31" s="21" t="s">
        <v>242</v>
      </c>
      <c r="E31" s="21">
        <v>3.5</v>
      </c>
      <c r="F31" s="21" t="s">
        <v>19</v>
      </c>
    </row>
    <row r="32" spans="1:17">
      <c r="A32" s="21"/>
      <c r="B32" s="21"/>
      <c r="C32" s="21"/>
      <c r="D32" s="21"/>
      <c r="E32" s="21"/>
      <c r="F32" s="21"/>
    </row>
    <row r="33" spans="1:7">
      <c r="A33" s="21"/>
      <c r="B33" s="21" t="s">
        <v>243</v>
      </c>
      <c r="C33" s="21" t="s">
        <v>244</v>
      </c>
      <c r="D33" s="21" t="s">
        <v>245</v>
      </c>
      <c r="E33" s="21">
        <v>6</v>
      </c>
      <c r="F33" s="21" t="s">
        <v>28</v>
      </c>
    </row>
    <row r="34" spans="1:7">
      <c r="A34" s="21"/>
      <c r="B34" s="21" t="s">
        <v>246</v>
      </c>
      <c r="C34" s="21" t="s">
        <v>247</v>
      </c>
      <c r="D34" s="21" t="s">
        <v>248</v>
      </c>
      <c r="E34" s="21">
        <v>6</v>
      </c>
      <c r="F34" s="21" t="s">
        <v>28</v>
      </c>
    </row>
    <row r="35" spans="1:7">
      <c r="A35" s="21"/>
      <c r="B35" s="21"/>
      <c r="C35" s="21"/>
      <c r="D35" s="21" t="s">
        <v>249</v>
      </c>
      <c r="E35" s="21">
        <v>2</v>
      </c>
      <c r="F35" s="21" t="s">
        <v>18</v>
      </c>
    </row>
    <row r="36" spans="1:7" ht="15.95">
      <c r="A36" s="21"/>
      <c r="B36" s="21"/>
      <c r="C36" s="21" t="s">
        <v>250</v>
      </c>
      <c r="D36" s="22" t="s">
        <v>251</v>
      </c>
      <c r="E36" s="21">
        <v>5</v>
      </c>
      <c r="F36" s="21" t="s">
        <v>18</v>
      </c>
    </row>
    <row r="37" spans="1:7">
      <c r="A37" s="21"/>
      <c r="B37" s="21"/>
      <c r="C37" s="21" t="s">
        <v>252</v>
      </c>
      <c r="D37" s="21" t="s">
        <v>253</v>
      </c>
      <c r="E37" s="21">
        <v>4</v>
      </c>
      <c r="F37" s="21" t="s">
        <v>18</v>
      </c>
    </row>
    <row r="38" spans="1:7">
      <c r="A38" s="21"/>
      <c r="B38" s="21"/>
      <c r="C38" s="21" t="s">
        <v>254</v>
      </c>
      <c r="D38" s="21" t="s">
        <v>255</v>
      </c>
      <c r="E38" s="21">
        <v>2</v>
      </c>
      <c r="F38" s="21" t="s">
        <v>39</v>
      </c>
    </row>
    <row r="39" spans="1:7">
      <c r="A39" s="21"/>
      <c r="B39" s="21"/>
      <c r="C39" s="21"/>
      <c r="D39" s="21"/>
      <c r="E39" s="21"/>
      <c r="F39" s="21"/>
    </row>
    <row r="40" spans="1:7">
      <c r="A40" s="21"/>
      <c r="B40" s="21" t="s">
        <v>256</v>
      </c>
      <c r="C40" s="21" t="s">
        <v>257</v>
      </c>
      <c r="D40" s="21" t="s">
        <v>258</v>
      </c>
      <c r="E40" s="21">
        <v>6</v>
      </c>
      <c r="F40" s="21" t="s">
        <v>39</v>
      </c>
    </row>
    <row r="41" spans="1:7">
      <c r="A41" s="21"/>
      <c r="B41" s="21" t="s">
        <v>259</v>
      </c>
      <c r="C41" s="21" t="s">
        <v>260</v>
      </c>
      <c r="D41" s="21" t="s">
        <v>261</v>
      </c>
      <c r="E41" s="21">
        <v>4</v>
      </c>
      <c r="F41" s="21" t="s">
        <v>18</v>
      </c>
    </row>
    <row r="43" spans="1:7">
      <c r="A43" t="s">
        <v>262</v>
      </c>
      <c r="B43" t="s">
        <v>263</v>
      </c>
      <c r="D43" t="s">
        <v>264</v>
      </c>
      <c r="E43">
        <v>14</v>
      </c>
      <c r="F43" t="s">
        <v>18</v>
      </c>
    </row>
    <row r="44" spans="1:7">
      <c r="D44" t="s">
        <v>265</v>
      </c>
      <c r="E44">
        <v>7</v>
      </c>
      <c r="F44" t="s">
        <v>22</v>
      </c>
    </row>
    <row r="45" spans="1:7">
      <c r="C45" t="s">
        <v>150</v>
      </c>
      <c r="D45" t="s">
        <v>266</v>
      </c>
      <c r="E45">
        <v>20</v>
      </c>
      <c r="F45" t="s">
        <v>23</v>
      </c>
      <c r="G45" t="s">
        <v>267</v>
      </c>
    </row>
    <row r="46" spans="1:7">
      <c r="D46" t="s">
        <v>268</v>
      </c>
      <c r="E46">
        <v>7</v>
      </c>
      <c r="F46" t="s">
        <v>39</v>
      </c>
    </row>
    <row r="47" spans="1:7">
      <c r="D47"/>
    </row>
    <row r="48" spans="1:7" ht="15.95">
      <c r="B48" t="s">
        <v>269</v>
      </c>
      <c r="D48" s="17" t="s">
        <v>270</v>
      </c>
      <c r="E48">
        <v>15</v>
      </c>
      <c r="F48" t="s">
        <v>19</v>
      </c>
    </row>
    <row r="49" spans="2:6" ht="15.95">
      <c r="D49" s="17" t="s">
        <v>270</v>
      </c>
      <c r="E49">
        <v>15</v>
      </c>
      <c r="F49" t="s">
        <v>23</v>
      </c>
    </row>
    <row r="50" spans="2:6" ht="15.95">
      <c r="D50" s="17" t="s">
        <v>270</v>
      </c>
      <c r="E50">
        <v>15</v>
      </c>
      <c r="F50" t="s">
        <v>22</v>
      </c>
    </row>
    <row r="51" spans="2:6" ht="15.95">
      <c r="D51" s="17" t="s">
        <v>270</v>
      </c>
      <c r="E51">
        <v>15</v>
      </c>
      <c r="F51" t="s">
        <v>28</v>
      </c>
    </row>
    <row r="52" spans="2:6" ht="15.95">
      <c r="D52" s="17" t="s">
        <v>270</v>
      </c>
      <c r="E52">
        <v>15</v>
      </c>
      <c r="F52" t="s">
        <v>18</v>
      </c>
    </row>
    <row r="53" spans="2:6" ht="15.95">
      <c r="D53" s="17" t="s">
        <v>270</v>
      </c>
      <c r="E53">
        <v>15</v>
      </c>
      <c r="F53" t="s">
        <v>39</v>
      </c>
    </row>
    <row r="54" spans="2:6" ht="15.95">
      <c r="D54" s="17" t="s">
        <v>270</v>
      </c>
      <c r="E54">
        <v>15</v>
      </c>
      <c r="F54" t="s">
        <v>36</v>
      </c>
    </row>
    <row r="60" spans="2:6">
      <c r="D60"/>
    </row>
    <row r="61" spans="2:6">
      <c r="B61" t="s">
        <v>271</v>
      </c>
      <c r="D61" t="s">
        <v>272</v>
      </c>
      <c r="E61">
        <v>7.5</v>
      </c>
      <c r="F61" t="s">
        <v>18</v>
      </c>
    </row>
    <row r="62" spans="2:6">
      <c r="D62" t="s">
        <v>272</v>
      </c>
      <c r="E62">
        <v>7.5</v>
      </c>
      <c r="F62" t="s">
        <v>22</v>
      </c>
    </row>
    <row r="64" spans="2:6">
      <c r="B64" t="s">
        <v>273</v>
      </c>
      <c r="E64">
        <v>15</v>
      </c>
      <c r="F64" t="s">
        <v>22</v>
      </c>
    </row>
    <row r="65" spans="1:6">
      <c r="B65" t="s">
        <v>274</v>
      </c>
      <c r="E65">
        <v>8</v>
      </c>
      <c r="F65" t="s">
        <v>28</v>
      </c>
    </row>
    <row r="67" spans="1:6">
      <c r="A67" t="s">
        <v>275</v>
      </c>
    </row>
    <row r="68" spans="1:6" ht="15.95">
      <c r="B68" t="s">
        <v>276</v>
      </c>
      <c r="C68" t="s">
        <v>276</v>
      </c>
      <c r="D68" s="17" t="s">
        <v>277</v>
      </c>
      <c r="E68">
        <v>7</v>
      </c>
      <c r="F68" t="s">
        <v>36</v>
      </c>
    </row>
    <row r="69" spans="1:6">
      <c r="B69" t="s">
        <v>278</v>
      </c>
      <c r="C69" t="s">
        <v>279</v>
      </c>
      <c r="D69" t="s">
        <v>280</v>
      </c>
      <c r="E69">
        <v>7</v>
      </c>
      <c r="F69" t="s">
        <v>36</v>
      </c>
    </row>
    <row r="70" spans="1:6">
      <c r="C70" t="s">
        <v>281</v>
      </c>
      <c r="D70" t="s">
        <v>282</v>
      </c>
      <c r="E70">
        <v>7</v>
      </c>
      <c r="F70" t="s">
        <v>36</v>
      </c>
    </row>
    <row r="71" spans="1:6">
      <c r="C71" t="s">
        <v>283</v>
      </c>
      <c r="D71" t="s">
        <v>284</v>
      </c>
      <c r="E71">
        <v>7</v>
      </c>
      <c r="F71" t="s">
        <v>36</v>
      </c>
    </row>
    <row r="72" spans="1:6">
      <c r="C72" t="s">
        <v>285</v>
      </c>
      <c r="D72" t="s">
        <v>286</v>
      </c>
      <c r="E72">
        <v>7</v>
      </c>
      <c r="F72" t="s">
        <v>36</v>
      </c>
    </row>
    <row r="73" spans="1:6">
      <c r="B73" t="s">
        <v>287</v>
      </c>
      <c r="C73" t="s">
        <v>288</v>
      </c>
      <c r="D73" t="s">
        <v>289</v>
      </c>
      <c r="E73">
        <v>7</v>
      </c>
    </row>
    <row r="74" spans="1:6">
      <c r="C74" t="s">
        <v>290</v>
      </c>
      <c r="D74" t="s">
        <v>291</v>
      </c>
      <c r="E74">
        <v>7</v>
      </c>
    </row>
    <row r="75" spans="1:6">
      <c r="C75" t="s">
        <v>292</v>
      </c>
      <c r="D75" t="s">
        <v>293</v>
      </c>
      <c r="E75">
        <v>7</v>
      </c>
    </row>
    <row r="76" spans="1:6">
      <c r="C76" t="s">
        <v>294</v>
      </c>
      <c r="D76" t="s">
        <v>295</v>
      </c>
      <c r="E76">
        <v>7</v>
      </c>
    </row>
    <row r="78" spans="1:6">
      <c r="B78" t="s">
        <v>217</v>
      </c>
      <c r="E78">
        <v>17</v>
      </c>
      <c r="F78" t="s">
        <v>28</v>
      </c>
    </row>
    <row r="79" spans="1:6">
      <c r="E79">
        <v>18</v>
      </c>
      <c r="F79" t="s">
        <v>39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CFC47-DDAD-4B2E-8009-0FEC8BA2AD93}">
  <dimension ref="A1:U25"/>
  <sheetViews>
    <sheetView workbookViewId="0">
      <selection activeCell="U4" sqref="U4:V8"/>
    </sheetView>
  </sheetViews>
  <sheetFormatPr defaultColWidth="8.7109375" defaultRowHeight="15"/>
  <cols>
    <col min="1" max="1" width="14.42578125" bestFit="1" customWidth="1"/>
    <col min="2" max="2" width="39.42578125" bestFit="1" customWidth="1"/>
    <col min="3" max="3" width="6.7109375" bestFit="1" customWidth="1"/>
    <col min="5" max="5" width="11" bestFit="1" customWidth="1"/>
  </cols>
  <sheetData>
    <row r="1" spans="1:21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21">
      <c r="L2" s="7" t="s">
        <v>19</v>
      </c>
      <c r="M2" s="8">
        <v>9</v>
      </c>
      <c r="N2" s="8"/>
      <c r="O2" s="8">
        <v>0.5</v>
      </c>
      <c r="P2" s="8">
        <f>7*(M2-N2-O2)</f>
        <v>59.5</v>
      </c>
      <c r="Q2" s="8">
        <f t="shared" ref="Q2:Q12" si="0">SUMIF(G:G,L2,F:F)</f>
        <v>0</v>
      </c>
      <c r="R2" s="8">
        <f t="shared" ref="R2:R12" si="1">P2-Q2</f>
        <v>59.5</v>
      </c>
    </row>
    <row r="3" spans="1:21">
      <c r="A3" t="s">
        <v>662</v>
      </c>
      <c r="B3" t="s">
        <v>777</v>
      </c>
      <c r="E3">
        <v>4</v>
      </c>
      <c r="L3" s="7" t="s">
        <v>22</v>
      </c>
      <c r="M3" s="8">
        <v>9</v>
      </c>
      <c r="N3" s="8"/>
      <c r="O3" s="8">
        <v>0</v>
      </c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21">
      <c r="L4" s="7" t="s">
        <v>28</v>
      </c>
      <c r="M4" s="8">
        <v>9</v>
      </c>
      <c r="N4" s="8"/>
      <c r="O4" s="8">
        <v>0</v>
      </c>
      <c r="P4" s="8">
        <f>7*70/100*(M4-N4-O4)</f>
        <v>44.1</v>
      </c>
      <c r="Q4" s="8">
        <f t="shared" si="0"/>
        <v>0</v>
      </c>
      <c r="R4" s="8">
        <f t="shared" si="1"/>
        <v>44.1</v>
      </c>
      <c r="S4" s="28"/>
      <c r="U4" t="s">
        <v>778</v>
      </c>
    </row>
    <row r="5" spans="1:21">
      <c r="L5" s="7" t="s">
        <v>18</v>
      </c>
      <c r="M5" s="8">
        <v>9</v>
      </c>
      <c r="N5" s="8"/>
      <c r="O5" s="8">
        <v>1.5</v>
      </c>
      <c r="P5" s="8">
        <f>7*(M5-N5-O5)</f>
        <v>52.5</v>
      </c>
      <c r="Q5" s="8">
        <f t="shared" si="0"/>
        <v>0</v>
      </c>
      <c r="R5" s="8">
        <f t="shared" si="1"/>
        <v>52.5</v>
      </c>
      <c r="U5" t="s">
        <v>779</v>
      </c>
    </row>
    <row r="6" spans="1:21">
      <c r="A6" t="s">
        <v>592</v>
      </c>
      <c r="B6" t="s">
        <v>800</v>
      </c>
      <c r="E6">
        <v>3</v>
      </c>
      <c r="L6" s="39" t="s">
        <v>39</v>
      </c>
      <c r="M6" s="40">
        <v>9</v>
      </c>
      <c r="N6" s="40"/>
      <c r="O6" s="40">
        <v>2</v>
      </c>
      <c r="P6" s="40">
        <f>7*(M6-N6-O6)</f>
        <v>49</v>
      </c>
      <c r="Q6" s="40">
        <f t="shared" si="0"/>
        <v>0</v>
      </c>
      <c r="R6" s="40">
        <f t="shared" si="1"/>
        <v>49</v>
      </c>
      <c r="U6" t="s">
        <v>781</v>
      </c>
    </row>
    <row r="7" spans="1:21">
      <c r="B7" t="s">
        <v>801</v>
      </c>
      <c r="E7">
        <v>2</v>
      </c>
      <c r="L7" s="41" t="s">
        <v>480</v>
      </c>
      <c r="M7" s="42">
        <v>6</v>
      </c>
      <c r="N7" s="42"/>
      <c r="O7" s="42">
        <v>0</v>
      </c>
      <c r="P7" s="42">
        <f t="shared" ref="P7:P12" si="2">7*(M7-N7-O7)</f>
        <v>42</v>
      </c>
      <c r="Q7" s="42">
        <f t="shared" si="0"/>
        <v>0</v>
      </c>
      <c r="R7" s="42">
        <f t="shared" si="1"/>
        <v>42</v>
      </c>
      <c r="U7" t="s">
        <v>783</v>
      </c>
    </row>
    <row r="8" spans="1:21">
      <c r="B8" t="s">
        <v>802</v>
      </c>
      <c r="E8">
        <v>3</v>
      </c>
      <c r="L8" s="41" t="s">
        <v>545</v>
      </c>
      <c r="M8" s="42">
        <v>9</v>
      </c>
      <c r="N8" s="42"/>
      <c r="O8" s="42">
        <v>0</v>
      </c>
      <c r="P8" s="42">
        <f t="shared" si="2"/>
        <v>63</v>
      </c>
      <c r="Q8" s="42">
        <f t="shared" si="0"/>
        <v>0</v>
      </c>
      <c r="R8" s="42">
        <f t="shared" si="1"/>
        <v>63</v>
      </c>
      <c r="U8" t="s">
        <v>785</v>
      </c>
    </row>
    <row r="9" spans="1:21">
      <c r="L9" s="41" t="s">
        <v>33</v>
      </c>
      <c r="M9" s="42">
        <v>9</v>
      </c>
      <c r="N9" s="42"/>
      <c r="O9" s="42">
        <v>4</v>
      </c>
      <c r="P9" s="42">
        <f t="shared" si="2"/>
        <v>35</v>
      </c>
      <c r="Q9" s="42">
        <f t="shared" si="0"/>
        <v>0</v>
      </c>
      <c r="R9" s="42">
        <f t="shared" si="1"/>
        <v>35</v>
      </c>
    </row>
    <row r="10" spans="1:21">
      <c r="B10" t="s">
        <v>803</v>
      </c>
      <c r="E10">
        <v>3</v>
      </c>
      <c r="L10" s="41" t="s">
        <v>625</v>
      </c>
      <c r="M10" s="42">
        <v>9</v>
      </c>
      <c r="N10" s="42"/>
      <c r="O10" s="42">
        <v>8</v>
      </c>
      <c r="P10" s="42">
        <f t="shared" si="2"/>
        <v>7</v>
      </c>
      <c r="Q10" s="42">
        <f t="shared" si="0"/>
        <v>0</v>
      </c>
      <c r="R10" s="42">
        <f t="shared" si="1"/>
        <v>7</v>
      </c>
    </row>
    <row r="11" spans="1:21">
      <c r="B11" t="s">
        <v>803</v>
      </c>
      <c r="E11">
        <v>3</v>
      </c>
      <c r="L11" s="41" t="s">
        <v>627</v>
      </c>
      <c r="M11" s="42">
        <v>9</v>
      </c>
      <c r="N11" s="42"/>
      <c r="O11" s="42">
        <v>0</v>
      </c>
      <c r="P11" s="42">
        <f t="shared" si="2"/>
        <v>63</v>
      </c>
      <c r="Q11" s="42">
        <f t="shared" si="0"/>
        <v>0</v>
      </c>
      <c r="R11" s="42">
        <f t="shared" si="1"/>
        <v>63</v>
      </c>
    </row>
    <row r="12" spans="1:21">
      <c r="G12" s="17"/>
      <c r="L12" s="41" t="s">
        <v>790</v>
      </c>
      <c r="M12" s="42">
        <v>3</v>
      </c>
      <c r="N12" s="21"/>
      <c r="O12" s="42">
        <v>0</v>
      </c>
      <c r="P12" s="42">
        <f t="shared" si="2"/>
        <v>21</v>
      </c>
      <c r="Q12" s="42">
        <f t="shared" si="0"/>
        <v>0</v>
      </c>
      <c r="R12" s="42">
        <f t="shared" si="1"/>
        <v>21</v>
      </c>
    </row>
    <row r="13" spans="1:21">
      <c r="B13" t="s">
        <v>804</v>
      </c>
      <c r="E13">
        <v>3</v>
      </c>
    </row>
    <row r="14" spans="1:21">
      <c r="B14" t="s">
        <v>304</v>
      </c>
      <c r="E14">
        <v>3</v>
      </c>
      <c r="L14" s="16" t="s">
        <v>45</v>
      </c>
      <c r="M14" s="16">
        <f>SUM(M2:M12)</f>
        <v>90</v>
      </c>
      <c r="N14" s="16">
        <f t="shared" ref="N14" si="3">SUM(N2:N11)</f>
        <v>0</v>
      </c>
      <c r="O14" s="16">
        <f>SUM(O2:O12)</f>
        <v>16</v>
      </c>
      <c r="P14" s="16">
        <f>SUM(P2:P12)</f>
        <v>499.1</v>
      </c>
      <c r="Q14" s="16">
        <f>SUM(Q2:Q12)</f>
        <v>0</v>
      </c>
      <c r="R14" s="16">
        <f>SUM(R2:R12)</f>
        <v>499.1</v>
      </c>
    </row>
    <row r="15" spans="1:21">
      <c r="B15" t="s">
        <v>805</v>
      </c>
      <c r="E15">
        <v>2</v>
      </c>
      <c r="L15" s="16" t="s">
        <v>632</v>
      </c>
      <c r="M15" s="16">
        <f>M14</f>
        <v>90</v>
      </c>
      <c r="N15" s="16">
        <f>N14</f>
        <v>0</v>
      </c>
      <c r="O15" s="16">
        <f>O14</f>
        <v>16</v>
      </c>
      <c r="P15" s="16">
        <f>P14/7</f>
        <v>71.3</v>
      </c>
      <c r="Q15" s="16">
        <f>Q14/7</f>
        <v>0</v>
      </c>
      <c r="R15" s="16"/>
    </row>
    <row r="16" spans="1:21">
      <c r="L16" s="16" t="s">
        <v>635</v>
      </c>
      <c r="M16">
        <f>P15/100*15</f>
        <v>10.695</v>
      </c>
    </row>
    <row r="17" spans="1:16">
      <c r="B17" t="s">
        <v>70</v>
      </c>
      <c r="E17">
        <v>10</v>
      </c>
      <c r="L17" s="16" t="s">
        <v>636</v>
      </c>
      <c r="M17">
        <f>P15/100*30</f>
        <v>21.39</v>
      </c>
      <c r="O17" t="s">
        <v>637</v>
      </c>
      <c r="P17" s="37">
        <v>44578</v>
      </c>
    </row>
    <row r="18" spans="1:16">
      <c r="L18" s="16" t="s">
        <v>641</v>
      </c>
      <c r="M18">
        <f>P15/100*30</f>
        <v>21.39</v>
      </c>
      <c r="O18" t="s">
        <v>642</v>
      </c>
      <c r="P18" s="37">
        <v>44224</v>
      </c>
    </row>
    <row r="19" spans="1:16">
      <c r="A19" t="s">
        <v>754</v>
      </c>
      <c r="B19" t="s">
        <v>765</v>
      </c>
      <c r="E19">
        <v>12</v>
      </c>
      <c r="L19" s="16" t="s">
        <v>645</v>
      </c>
      <c r="M19">
        <f>P15/100*15</f>
        <v>10.695</v>
      </c>
    </row>
    <row r="20" spans="1:16">
      <c r="L20" s="16" t="s">
        <v>648</v>
      </c>
      <c r="M20">
        <f>P15/100*10</f>
        <v>7.13</v>
      </c>
    </row>
    <row r="21" spans="1:16">
      <c r="A21" t="s">
        <v>471</v>
      </c>
      <c r="B21" t="s">
        <v>806</v>
      </c>
      <c r="E21">
        <v>1</v>
      </c>
      <c r="L21" s="16" t="s">
        <v>650</v>
      </c>
      <c r="M21">
        <f>M17+M18+M19+M20</f>
        <v>60.605000000000004</v>
      </c>
    </row>
    <row r="23" spans="1:16">
      <c r="A23" t="s">
        <v>807</v>
      </c>
      <c r="B23" t="s">
        <v>808</v>
      </c>
      <c r="E23">
        <v>2</v>
      </c>
    </row>
    <row r="25" spans="1:16">
      <c r="B25" t="s">
        <v>809</v>
      </c>
      <c r="E25">
        <v>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DF3B8-A542-450C-8351-875B2BB4788B}">
  <dimension ref="A1:R23"/>
  <sheetViews>
    <sheetView zoomScale="143" workbookViewId="0">
      <selection activeCell="C20" sqref="C20"/>
    </sheetView>
  </sheetViews>
  <sheetFormatPr defaultColWidth="8.7109375" defaultRowHeight="15"/>
  <cols>
    <col min="1" max="1" width="14.42578125" bestFit="1" customWidth="1"/>
    <col min="2" max="2" width="38.42578125" bestFit="1" customWidth="1"/>
    <col min="5" max="5" width="11" bestFit="1" customWidth="1"/>
    <col min="12" max="12" width="19.140625" bestFit="1" customWidth="1"/>
    <col min="13" max="13" width="7.7109375" bestFit="1" customWidth="1"/>
    <col min="14" max="14" width="6.7109375" bestFit="1" customWidth="1"/>
    <col min="15" max="16" width="9.28515625" bestFit="1" customWidth="1"/>
    <col min="17" max="17" width="7.7109375" bestFit="1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10</v>
      </c>
      <c r="N2" s="8">
        <v>1</v>
      </c>
      <c r="O2" s="8">
        <v>0</v>
      </c>
      <c r="P2" s="8">
        <f>7*(M2-N2-O2)</f>
        <v>63</v>
      </c>
      <c r="Q2" s="8">
        <f t="shared" ref="Q2:Q11" si="0">SUMIF(G:G,L2,F:F)</f>
        <v>0</v>
      </c>
      <c r="R2" s="8">
        <f t="shared" ref="R2:R11" si="1">P2-Q2</f>
        <v>63</v>
      </c>
    </row>
    <row r="3" spans="1:18">
      <c r="L3" s="7" t="s">
        <v>22</v>
      </c>
      <c r="M3" s="8">
        <v>10</v>
      </c>
      <c r="N3" s="8">
        <v>1</v>
      </c>
      <c r="O3" s="8">
        <v>0</v>
      </c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L4" s="7" t="s">
        <v>28</v>
      </c>
      <c r="M4" s="8">
        <v>10</v>
      </c>
      <c r="N4" s="8"/>
      <c r="O4" s="8">
        <v>0</v>
      </c>
      <c r="P4" s="8">
        <f>7*70/100*(M4-N4-O4)</f>
        <v>49</v>
      </c>
      <c r="Q4" s="8">
        <f t="shared" si="0"/>
        <v>0</v>
      </c>
      <c r="R4" s="8">
        <f t="shared" si="1"/>
        <v>49</v>
      </c>
    </row>
    <row r="5" spans="1:18">
      <c r="A5" t="s">
        <v>754</v>
      </c>
      <c r="B5" t="s">
        <v>765</v>
      </c>
      <c r="E5">
        <v>12</v>
      </c>
      <c r="L5" s="7" t="s">
        <v>18</v>
      </c>
      <c r="M5" s="8">
        <v>10</v>
      </c>
      <c r="N5" s="8"/>
      <c r="O5" s="8">
        <v>0</v>
      </c>
      <c r="P5" s="8">
        <f>7*(M5-N5-O5)</f>
        <v>70</v>
      </c>
      <c r="Q5" s="8">
        <f t="shared" si="0"/>
        <v>0</v>
      </c>
      <c r="R5" s="8">
        <f t="shared" si="1"/>
        <v>70</v>
      </c>
    </row>
    <row r="6" spans="1:18">
      <c r="L6" s="39" t="s">
        <v>39</v>
      </c>
      <c r="M6" s="8">
        <v>10</v>
      </c>
      <c r="N6" s="40"/>
      <c r="O6" s="40">
        <v>0</v>
      </c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t="s">
        <v>471</v>
      </c>
      <c r="B7" t="s">
        <v>810</v>
      </c>
      <c r="E7">
        <v>1</v>
      </c>
      <c r="L7" s="41" t="s">
        <v>480</v>
      </c>
      <c r="M7" s="8">
        <v>10</v>
      </c>
      <c r="N7" s="42">
        <v>1</v>
      </c>
      <c r="O7" s="42">
        <v>0</v>
      </c>
      <c r="P7" s="42">
        <f t="shared" ref="P7:P11" si="2">7*(M7-N7-O7)</f>
        <v>63</v>
      </c>
      <c r="Q7" s="42">
        <f t="shared" si="0"/>
        <v>0</v>
      </c>
      <c r="R7" s="42">
        <f t="shared" si="1"/>
        <v>63</v>
      </c>
    </row>
    <row r="8" spans="1:18">
      <c r="L8" s="41" t="s">
        <v>545</v>
      </c>
      <c r="M8" s="8">
        <v>10</v>
      </c>
      <c r="N8" s="42">
        <v>1</v>
      </c>
      <c r="O8" s="42">
        <v>0</v>
      </c>
      <c r="P8" s="42">
        <f t="shared" si="2"/>
        <v>63</v>
      </c>
      <c r="Q8" s="42">
        <f t="shared" si="0"/>
        <v>0</v>
      </c>
      <c r="R8" s="42">
        <f t="shared" si="1"/>
        <v>63</v>
      </c>
    </row>
    <row r="9" spans="1:18">
      <c r="A9" t="s">
        <v>70</v>
      </c>
      <c r="B9" t="s">
        <v>70</v>
      </c>
      <c r="E9">
        <v>10</v>
      </c>
      <c r="L9" s="41" t="s">
        <v>625</v>
      </c>
      <c r="M9" s="8">
        <v>10</v>
      </c>
      <c r="N9" s="42"/>
      <c r="O9" s="42">
        <v>0</v>
      </c>
      <c r="P9" s="42">
        <f t="shared" si="2"/>
        <v>70</v>
      </c>
      <c r="Q9" s="42">
        <f t="shared" si="0"/>
        <v>0</v>
      </c>
      <c r="R9" s="42">
        <f t="shared" si="1"/>
        <v>70</v>
      </c>
    </row>
    <row r="10" spans="1:18">
      <c r="L10" s="41" t="s">
        <v>627</v>
      </c>
      <c r="M10" s="8">
        <v>10</v>
      </c>
      <c r="N10" s="42"/>
      <c r="O10" s="42">
        <v>0</v>
      </c>
      <c r="P10" s="42">
        <f t="shared" si="2"/>
        <v>70</v>
      </c>
      <c r="Q10" s="42">
        <f t="shared" si="0"/>
        <v>0</v>
      </c>
      <c r="R10" s="42">
        <f t="shared" si="1"/>
        <v>70</v>
      </c>
    </row>
    <row r="11" spans="1:18">
      <c r="B11" t="s">
        <v>811</v>
      </c>
      <c r="E11">
        <v>4</v>
      </c>
      <c r="G11" s="17"/>
      <c r="L11" s="41" t="s">
        <v>790</v>
      </c>
      <c r="M11" s="42">
        <v>3</v>
      </c>
      <c r="N11" s="21"/>
      <c r="O11" s="42">
        <v>0</v>
      </c>
      <c r="P11" s="42">
        <f t="shared" si="2"/>
        <v>21</v>
      </c>
      <c r="Q11" s="42">
        <f t="shared" si="0"/>
        <v>0</v>
      </c>
      <c r="R11" s="42">
        <f t="shared" si="1"/>
        <v>21</v>
      </c>
    </row>
    <row r="13" spans="1:18">
      <c r="L13" s="16" t="s">
        <v>45</v>
      </c>
      <c r="M13" s="16">
        <f>SUM(M2:M11)</f>
        <v>93</v>
      </c>
      <c r="N13" s="16">
        <f t="shared" ref="N13" si="3">SUM(N2:N10)</f>
        <v>4</v>
      </c>
      <c r="O13" s="16">
        <f>SUM(O2:O11)</f>
        <v>0</v>
      </c>
      <c r="P13" s="16">
        <f>SUM(P2:P11)</f>
        <v>602</v>
      </c>
      <c r="Q13" s="16">
        <f>SUM(Q2:Q11)</f>
        <v>0</v>
      </c>
      <c r="R13" s="16">
        <f>SUM(R2:R11)</f>
        <v>602</v>
      </c>
    </row>
    <row r="14" spans="1:18">
      <c r="A14" t="s">
        <v>592</v>
      </c>
      <c r="B14" t="s">
        <v>812</v>
      </c>
      <c r="E14">
        <v>2</v>
      </c>
      <c r="L14" s="16" t="s">
        <v>632</v>
      </c>
      <c r="M14" s="16">
        <f>M13</f>
        <v>93</v>
      </c>
      <c r="N14" s="16">
        <f>N13</f>
        <v>4</v>
      </c>
      <c r="O14" s="16">
        <f>O13</f>
        <v>0</v>
      </c>
      <c r="P14" s="16">
        <f>P13/7</f>
        <v>86</v>
      </c>
      <c r="Q14" s="16">
        <f>Q13/7</f>
        <v>0</v>
      </c>
      <c r="R14" s="16"/>
    </row>
    <row r="15" spans="1:18">
      <c r="B15" t="s">
        <v>813</v>
      </c>
      <c r="E15">
        <v>5</v>
      </c>
      <c r="L15" s="16" t="s">
        <v>635</v>
      </c>
      <c r="M15">
        <f>P14/100*15</f>
        <v>12.9</v>
      </c>
    </row>
    <row r="16" spans="1:18">
      <c r="B16" t="s">
        <v>814</v>
      </c>
      <c r="E16">
        <v>3</v>
      </c>
      <c r="L16" s="16" t="s">
        <v>636</v>
      </c>
      <c r="M16">
        <f>P14/100*30</f>
        <v>25.8</v>
      </c>
      <c r="O16" t="s">
        <v>637</v>
      </c>
      <c r="P16" s="37">
        <v>44592</v>
      </c>
    </row>
    <row r="17" spans="2:16">
      <c r="B17" t="s">
        <v>787</v>
      </c>
      <c r="E17">
        <v>4</v>
      </c>
      <c r="L17" s="16" t="s">
        <v>641</v>
      </c>
      <c r="M17">
        <f>P14/100*30</f>
        <v>25.8</v>
      </c>
      <c r="O17" t="s">
        <v>642</v>
      </c>
      <c r="P17" s="37">
        <v>44238</v>
      </c>
    </row>
    <row r="18" spans="2:16">
      <c r="B18" t="s">
        <v>815</v>
      </c>
      <c r="E18">
        <v>5</v>
      </c>
      <c r="L18" s="16" t="s">
        <v>645</v>
      </c>
      <c r="M18">
        <f>P14/100*15</f>
        <v>12.9</v>
      </c>
    </row>
    <row r="19" spans="2:16">
      <c r="B19" t="s">
        <v>816</v>
      </c>
      <c r="E19">
        <v>5</v>
      </c>
      <c r="L19" s="16" t="s">
        <v>648</v>
      </c>
      <c r="M19">
        <f>P14/100*10</f>
        <v>8.6</v>
      </c>
    </row>
    <row r="20" spans="2:16">
      <c r="B20" t="s">
        <v>817</v>
      </c>
      <c r="E20">
        <v>5</v>
      </c>
      <c r="L20" s="16" t="s">
        <v>650</v>
      </c>
      <c r="M20">
        <f>M16+M17+M18+M19</f>
        <v>73.099999999999994</v>
      </c>
    </row>
    <row r="21" spans="2:16">
      <c r="B21" t="s">
        <v>818</v>
      </c>
      <c r="E21">
        <v>7</v>
      </c>
    </row>
    <row r="22" spans="2:16">
      <c r="B22" t="s">
        <v>819</v>
      </c>
      <c r="E22">
        <v>8</v>
      </c>
    </row>
    <row r="23" spans="2:16">
      <c r="B23" t="s">
        <v>820</v>
      </c>
      <c r="E23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96EE8-9CAB-4EBD-9202-41835164368C}">
  <dimension ref="A1:R21"/>
  <sheetViews>
    <sheetView zoomScale="117" workbookViewId="0">
      <selection activeCell="L17" sqref="L17"/>
    </sheetView>
  </sheetViews>
  <sheetFormatPr defaultColWidth="8.7109375" defaultRowHeight="15"/>
  <cols>
    <col min="2" max="2" width="33.140625" bestFit="1" customWidth="1"/>
    <col min="12" max="12" width="20.28515625" customWidth="1"/>
    <col min="16" max="16" width="9.28515625" bestFit="1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10</v>
      </c>
      <c r="N2" s="8">
        <v>1</v>
      </c>
      <c r="O2" s="8">
        <v>0</v>
      </c>
      <c r="P2" s="8">
        <f>7*(M2-N2-O2)</f>
        <v>63</v>
      </c>
      <c r="Q2" s="8">
        <f t="shared" ref="Q2:Q11" si="0">SUMIF(G:G,L2,F:F)</f>
        <v>0</v>
      </c>
      <c r="R2" s="8">
        <f t="shared" ref="R2:R11" si="1">P2-Q2</f>
        <v>63</v>
      </c>
    </row>
    <row r="3" spans="1:18">
      <c r="L3" s="7" t="s">
        <v>22</v>
      </c>
      <c r="M3" s="8">
        <v>10</v>
      </c>
      <c r="N3" s="8">
        <v>3</v>
      </c>
      <c r="O3" s="8">
        <v>0</v>
      </c>
      <c r="P3" s="8">
        <f>7*(M3-N3-O3)</f>
        <v>49</v>
      </c>
      <c r="Q3" s="8">
        <f t="shared" si="0"/>
        <v>0</v>
      </c>
      <c r="R3" s="8">
        <f t="shared" si="1"/>
        <v>49</v>
      </c>
    </row>
    <row r="4" spans="1:18">
      <c r="L4" s="7" t="s">
        <v>28</v>
      </c>
      <c r="M4" s="8">
        <v>10</v>
      </c>
      <c r="N4" s="8">
        <v>2</v>
      </c>
      <c r="O4" s="8">
        <v>0</v>
      </c>
      <c r="P4" s="8">
        <f>7*70/100*(M4-N4-O4)</f>
        <v>39.200000000000003</v>
      </c>
      <c r="Q4" s="8">
        <f t="shared" si="0"/>
        <v>0</v>
      </c>
      <c r="R4" s="8">
        <f t="shared" si="1"/>
        <v>39.200000000000003</v>
      </c>
    </row>
    <row r="5" spans="1:18">
      <c r="A5" t="s">
        <v>754</v>
      </c>
      <c r="B5" t="s">
        <v>765</v>
      </c>
      <c r="E5">
        <v>12</v>
      </c>
      <c r="L5" s="7" t="s">
        <v>18</v>
      </c>
      <c r="M5" s="8">
        <v>10</v>
      </c>
      <c r="N5" s="8"/>
      <c r="O5" s="8">
        <v>0</v>
      </c>
      <c r="P5" s="8">
        <f>7*(M5-N5-O5)</f>
        <v>70</v>
      </c>
      <c r="Q5" s="8">
        <f t="shared" si="0"/>
        <v>0</v>
      </c>
      <c r="R5" s="8">
        <f t="shared" si="1"/>
        <v>70</v>
      </c>
    </row>
    <row r="6" spans="1:18">
      <c r="L6" s="39" t="s">
        <v>39</v>
      </c>
      <c r="M6" s="8">
        <v>10</v>
      </c>
      <c r="N6" s="40"/>
      <c r="O6" s="40">
        <v>0</v>
      </c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t="s">
        <v>471</v>
      </c>
      <c r="B7" t="s">
        <v>821</v>
      </c>
      <c r="E7">
        <v>1</v>
      </c>
      <c r="L7" s="41" t="s">
        <v>480</v>
      </c>
      <c r="M7" s="8">
        <v>10</v>
      </c>
      <c r="N7" s="42"/>
      <c r="O7" s="42">
        <v>0</v>
      </c>
      <c r="P7" s="42">
        <f t="shared" ref="P7:P11" si="2">7*(M7-N7-O7)</f>
        <v>70</v>
      </c>
      <c r="Q7" s="42">
        <f t="shared" si="0"/>
        <v>0</v>
      </c>
      <c r="R7" s="42">
        <f t="shared" si="1"/>
        <v>70</v>
      </c>
    </row>
    <row r="8" spans="1:18">
      <c r="L8" s="41" t="s">
        <v>545</v>
      </c>
      <c r="M8" s="8">
        <v>10</v>
      </c>
      <c r="N8" s="42"/>
      <c r="O8" s="42">
        <v>0</v>
      </c>
      <c r="P8" s="42">
        <f t="shared" si="2"/>
        <v>70</v>
      </c>
      <c r="Q8" s="42">
        <f t="shared" si="0"/>
        <v>0</v>
      </c>
      <c r="R8" s="42">
        <f t="shared" si="1"/>
        <v>70</v>
      </c>
    </row>
    <row r="9" spans="1:18">
      <c r="A9" t="s">
        <v>70</v>
      </c>
      <c r="B9" t="s">
        <v>70</v>
      </c>
      <c r="E9">
        <v>10</v>
      </c>
      <c r="L9" s="41" t="s">
        <v>625</v>
      </c>
      <c r="M9" s="8">
        <v>10</v>
      </c>
      <c r="N9" s="42"/>
      <c r="O9" s="42">
        <v>0</v>
      </c>
      <c r="P9" s="42">
        <f t="shared" si="2"/>
        <v>70</v>
      </c>
      <c r="Q9" s="42">
        <f t="shared" si="0"/>
        <v>0</v>
      </c>
      <c r="R9" s="42">
        <f t="shared" si="1"/>
        <v>70</v>
      </c>
    </row>
    <row r="10" spans="1:18">
      <c r="L10" s="41" t="s">
        <v>627</v>
      </c>
      <c r="M10" s="8">
        <v>10</v>
      </c>
      <c r="N10" s="42">
        <v>1</v>
      </c>
      <c r="O10" s="42">
        <v>0</v>
      </c>
      <c r="P10" s="42">
        <f t="shared" si="2"/>
        <v>63</v>
      </c>
      <c r="Q10" s="42">
        <f t="shared" si="0"/>
        <v>0</v>
      </c>
      <c r="R10" s="42">
        <f t="shared" si="1"/>
        <v>63</v>
      </c>
    </row>
    <row r="11" spans="1:18">
      <c r="A11" t="s">
        <v>592</v>
      </c>
      <c r="B11" t="s">
        <v>822</v>
      </c>
      <c r="E11">
        <v>5</v>
      </c>
      <c r="G11" s="17"/>
      <c r="L11" s="41" t="s">
        <v>790</v>
      </c>
      <c r="M11" s="42">
        <v>3</v>
      </c>
      <c r="N11" s="21"/>
      <c r="O11" s="42">
        <v>0</v>
      </c>
      <c r="P11" s="42">
        <f t="shared" si="2"/>
        <v>21</v>
      </c>
      <c r="Q11" s="42">
        <f t="shared" si="0"/>
        <v>0</v>
      </c>
      <c r="R11" s="42">
        <f t="shared" si="1"/>
        <v>21</v>
      </c>
    </row>
    <row r="12" spans="1:18">
      <c r="B12" t="s">
        <v>812</v>
      </c>
      <c r="E12">
        <v>2</v>
      </c>
    </row>
    <row r="13" spans="1:18">
      <c r="B13" t="s">
        <v>813</v>
      </c>
      <c r="E13">
        <v>5</v>
      </c>
      <c r="L13" s="16" t="s">
        <v>45</v>
      </c>
      <c r="M13" s="16">
        <f>SUM(M2:M11)</f>
        <v>93</v>
      </c>
      <c r="N13" s="16">
        <f t="shared" ref="N13" si="3">SUM(N2:N10)</f>
        <v>7</v>
      </c>
      <c r="O13" s="16">
        <f>SUM(O2:O11)</f>
        <v>0</v>
      </c>
      <c r="P13" s="16">
        <f>SUM(P2:P11)</f>
        <v>585.20000000000005</v>
      </c>
      <c r="Q13" s="16">
        <f>SUM(Q2:Q11)</f>
        <v>0</v>
      </c>
      <c r="R13" s="16">
        <f>SUM(R2:R11)</f>
        <v>585.20000000000005</v>
      </c>
    </row>
    <row r="14" spans="1:18">
      <c r="B14" t="s">
        <v>814</v>
      </c>
      <c r="E14">
        <v>3</v>
      </c>
      <c r="L14" s="16" t="s">
        <v>632</v>
      </c>
      <c r="M14" s="16">
        <f>M13</f>
        <v>93</v>
      </c>
      <c r="N14" s="16">
        <f>N13</f>
        <v>7</v>
      </c>
      <c r="O14" s="16">
        <f>O13</f>
        <v>0</v>
      </c>
      <c r="P14" s="16">
        <f>P13/7</f>
        <v>83.600000000000009</v>
      </c>
      <c r="Q14" s="16">
        <f>Q13/7</f>
        <v>0</v>
      </c>
      <c r="R14" s="16"/>
    </row>
    <row r="15" spans="1:18">
      <c r="B15" t="s">
        <v>823</v>
      </c>
      <c r="E15">
        <v>2</v>
      </c>
      <c r="L15" s="16" t="s">
        <v>635</v>
      </c>
      <c r="M15">
        <f>P14/100*15</f>
        <v>12.540000000000001</v>
      </c>
    </row>
    <row r="16" spans="1:18">
      <c r="B16" t="s">
        <v>824</v>
      </c>
      <c r="E16">
        <v>2</v>
      </c>
      <c r="L16" s="16" t="s">
        <v>636</v>
      </c>
      <c r="M16">
        <f>P14/100*30</f>
        <v>25.080000000000002</v>
      </c>
      <c r="O16" t="s">
        <v>637</v>
      </c>
      <c r="P16" s="37">
        <v>44606</v>
      </c>
    </row>
    <row r="17" spans="2:16">
      <c r="B17" t="s">
        <v>787</v>
      </c>
      <c r="E17">
        <v>4</v>
      </c>
      <c r="L17" s="16" t="s">
        <v>641</v>
      </c>
      <c r="M17">
        <f>P14/100*30</f>
        <v>25.080000000000002</v>
      </c>
      <c r="O17" t="s">
        <v>642</v>
      </c>
      <c r="P17" s="37">
        <v>44252</v>
      </c>
    </row>
    <row r="18" spans="2:16">
      <c r="B18" t="s">
        <v>815</v>
      </c>
      <c r="E18">
        <v>5</v>
      </c>
      <c r="L18" s="16" t="s">
        <v>645</v>
      </c>
      <c r="M18">
        <f>P14/100*15</f>
        <v>12.540000000000001</v>
      </c>
    </row>
    <row r="19" spans="2:16">
      <c r="B19" t="s">
        <v>816</v>
      </c>
      <c r="E19">
        <v>5</v>
      </c>
      <c r="L19" s="16" t="s">
        <v>648</v>
      </c>
      <c r="M19">
        <f>P14/100*10</f>
        <v>8.3600000000000012</v>
      </c>
    </row>
    <row r="20" spans="2:16">
      <c r="B20" t="s">
        <v>825</v>
      </c>
      <c r="E20">
        <v>1</v>
      </c>
      <c r="L20" s="16" t="s">
        <v>650</v>
      </c>
      <c r="M20">
        <f>M16+M17+M18+M19</f>
        <v>71.06</v>
      </c>
    </row>
    <row r="21" spans="2:16">
      <c r="B21" t="s">
        <v>817</v>
      </c>
      <c r="E21">
        <v>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B2ED3-05C2-8B48-A749-FA1AFF8DA6AE}">
  <dimension ref="A1:R28"/>
  <sheetViews>
    <sheetView zoomScale="126" workbookViewId="0">
      <selection activeCell="B25" sqref="B25"/>
    </sheetView>
  </sheetViews>
  <sheetFormatPr defaultColWidth="8.7109375" defaultRowHeight="15"/>
  <cols>
    <col min="1" max="1" width="29.7109375" bestFit="1" customWidth="1"/>
    <col min="2" max="2" width="45.42578125" bestFit="1" customWidth="1"/>
    <col min="5" max="5" width="11" customWidth="1"/>
    <col min="8" max="8" width="15.28515625" bestFit="1" customWidth="1"/>
    <col min="12" max="12" width="20.28515625" customWidth="1"/>
    <col min="16" max="16" width="13.42578125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H1" s="31" t="s">
        <v>826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6</v>
      </c>
      <c r="N2" s="8">
        <v>2</v>
      </c>
      <c r="O2" s="8">
        <v>0</v>
      </c>
      <c r="P2" s="8">
        <f>7*(M2-N2-O2)</f>
        <v>28</v>
      </c>
      <c r="Q2" s="8">
        <f t="shared" ref="Q2:Q11" si="0">SUMIF(G:G,L2,F:F)</f>
        <v>0</v>
      </c>
      <c r="R2" s="8">
        <f t="shared" ref="R2:R11" si="1">P2-Q2</f>
        <v>28</v>
      </c>
    </row>
    <row r="3" spans="1:18">
      <c r="L3" s="7" t="s">
        <v>22</v>
      </c>
      <c r="M3" s="8">
        <v>6</v>
      </c>
      <c r="N3" s="8"/>
      <c r="O3" s="8">
        <v>0</v>
      </c>
      <c r="P3" s="8">
        <f>7*(M3-N3-O3)</f>
        <v>42</v>
      </c>
      <c r="Q3" s="8">
        <f t="shared" si="0"/>
        <v>0</v>
      </c>
      <c r="R3" s="8">
        <f t="shared" si="1"/>
        <v>42</v>
      </c>
    </row>
    <row r="4" spans="1:18">
      <c r="L4" s="7" t="s">
        <v>28</v>
      </c>
      <c r="M4" s="8">
        <v>6</v>
      </c>
      <c r="N4" s="8">
        <v>2</v>
      </c>
      <c r="O4" s="8">
        <v>0</v>
      </c>
      <c r="P4" s="8">
        <f>7*70/100*(M4-N4-O4)</f>
        <v>19.600000000000001</v>
      </c>
      <c r="Q4" s="8">
        <f t="shared" si="0"/>
        <v>0</v>
      </c>
      <c r="R4" s="8">
        <f t="shared" si="1"/>
        <v>19.600000000000001</v>
      </c>
    </row>
    <row r="5" spans="1:18">
      <c r="A5" t="s">
        <v>754</v>
      </c>
      <c r="B5" t="s">
        <v>765</v>
      </c>
      <c r="E5">
        <v>6</v>
      </c>
      <c r="L5" s="7" t="s">
        <v>18</v>
      </c>
      <c r="M5" s="8">
        <v>6</v>
      </c>
      <c r="N5" s="8"/>
      <c r="O5" s="8">
        <v>0</v>
      </c>
      <c r="P5" s="8">
        <f>7*(M5-N5-O5)</f>
        <v>42</v>
      </c>
      <c r="Q5" s="8">
        <f t="shared" si="0"/>
        <v>0</v>
      </c>
      <c r="R5" s="8">
        <f t="shared" si="1"/>
        <v>42</v>
      </c>
    </row>
    <row r="6" spans="1:18">
      <c r="L6" s="39" t="s">
        <v>39</v>
      </c>
      <c r="M6" s="8">
        <v>6</v>
      </c>
      <c r="N6" s="40"/>
      <c r="O6" s="40">
        <v>0</v>
      </c>
      <c r="P6" s="40">
        <f>7*(M6-N6-O6)</f>
        <v>42</v>
      </c>
      <c r="Q6" s="40">
        <f t="shared" si="0"/>
        <v>0</v>
      </c>
      <c r="R6" s="40">
        <f t="shared" si="1"/>
        <v>42</v>
      </c>
    </row>
    <row r="7" spans="1:18">
      <c r="A7" t="s">
        <v>471</v>
      </c>
      <c r="B7" t="s">
        <v>821</v>
      </c>
      <c r="E7">
        <v>1</v>
      </c>
      <c r="L7" s="41" t="s">
        <v>480</v>
      </c>
      <c r="M7" s="8">
        <v>6</v>
      </c>
      <c r="N7" s="42"/>
      <c r="O7" s="42">
        <v>0</v>
      </c>
      <c r="P7" s="42">
        <f t="shared" ref="P7:P11" si="2">7*(M7-N7-O7)</f>
        <v>42</v>
      </c>
      <c r="Q7" s="42">
        <f t="shared" si="0"/>
        <v>0</v>
      </c>
      <c r="R7" s="42">
        <f t="shared" si="1"/>
        <v>42</v>
      </c>
    </row>
    <row r="8" spans="1:18">
      <c r="L8" s="41" t="s">
        <v>545</v>
      </c>
      <c r="M8" s="8">
        <v>6</v>
      </c>
      <c r="N8" s="42"/>
      <c r="O8" s="42">
        <v>0</v>
      </c>
      <c r="P8" s="42">
        <f t="shared" si="2"/>
        <v>42</v>
      </c>
      <c r="Q8" s="42">
        <f t="shared" si="0"/>
        <v>0</v>
      </c>
      <c r="R8" s="42">
        <f t="shared" si="1"/>
        <v>42</v>
      </c>
    </row>
    <row r="9" spans="1:18">
      <c r="A9" t="s">
        <v>70</v>
      </c>
      <c r="B9" t="s">
        <v>70</v>
      </c>
      <c r="E9">
        <v>6</v>
      </c>
      <c r="L9" s="41" t="s">
        <v>625</v>
      </c>
      <c r="M9" s="8">
        <v>6</v>
      </c>
      <c r="N9" s="42"/>
      <c r="O9" s="42">
        <v>0</v>
      </c>
      <c r="P9" s="42">
        <f t="shared" si="2"/>
        <v>42</v>
      </c>
      <c r="Q9" s="42">
        <f t="shared" si="0"/>
        <v>0</v>
      </c>
      <c r="R9" s="42">
        <f t="shared" si="1"/>
        <v>42</v>
      </c>
    </row>
    <row r="10" spans="1:18">
      <c r="L10" s="41" t="s">
        <v>627</v>
      </c>
      <c r="M10" s="8">
        <v>6</v>
      </c>
      <c r="N10" s="42">
        <v>1</v>
      </c>
      <c r="O10" s="42">
        <v>0</v>
      </c>
      <c r="P10" s="42">
        <f t="shared" si="2"/>
        <v>35</v>
      </c>
      <c r="Q10" s="42">
        <f t="shared" si="0"/>
        <v>0</v>
      </c>
      <c r="R10" s="42">
        <f t="shared" si="1"/>
        <v>35</v>
      </c>
    </row>
    <row r="11" spans="1:18" ht="15.95">
      <c r="A11" t="s">
        <v>592</v>
      </c>
      <c r="B11" t="s">
        <v>822</v>
      </c>
      <c r="E11">
        <v>5</v>
      </c>
      <c r="G11" s="17" t="s">
        <v>827</v>
      </c>
      <c r="L11" s="41" t="s">
        <v>790</v>
      </c>
      <c r="M11" s="42">
        <v>3</v>
      </c>
      <c r="N11" s="21"/>
      <c r="O11" s="42">
        <v>0</v>
      </c>
      <c r="P11" s="42">
        <f t="shared" si="2"/>
        <v>21</v>
      </c>
      <c r="Q11" s="42">
        <f t="shared" si="0"/>
        <v>0</v>
      </c>
      <c r="R11" s="42">
        <f t="shared" si="1"/>
        <v>21</v>
      </c>
    </row>
    <row r="12" spans="1:18">
      <c r="B12" t="s">
        <v>812</v>
      </c>
      <c r="E12">
        <v>2</v>
      </c>
      <c r="G12" t="s">
        <v>828</v>
      </c>
      <c r="H12" t="s">
        <v>829</v>
      </c>
    </row>
    <row r="13" spans="1:18">
      <c r="B13" t="s">
        <v>813</v>
      </c>
      <c r="E13">
        <v>5</v>
      </c>
      <c r="G13" t="s">
        <v>828</v>
      </c>
      <c r="H13" t="s">
        <v>18</v>
      </c>
      <c r="L13" s="16" t="s">
        <v>45</v>
      </c>
      <c r="M13" s="16">
        <f>SUM(M2:M11)</f>
        <v>57</v>
      </c>
      <c r="N13" s="16">
        <f t="shared" ref="N13" si="3">SUM(N2:N10)</f>
        <v>5</v>
      </c>
      <c r="O13" s="16">
        <f>SUM(O2:O11)</f>
        <v>0</v>
      </c>
      <c r="P13" s="16">
        <f>SUM(P2:P11)</f>
        <v>355.6</v>
      </c>
      <c r="Q13" s="16">
        <f>SUM(Q2:Q11)</f>
        <v>0</v>
      </c>
      <c r="R13" s="16">
        <f>SUM(R2:R11)</f>
        <v>355.6</v>
      </c>
    </row>
    <row r="14" spans="1:18">
      <c r="B14" t="s">
        <v>814</v>
      </c>
      <c r="E14">
        <v>3</v>
      </c>
      <c r="H14" t="s">
        <v>830</v>
      </c>
      <c r="L14" s="16" t="s">
        <v>632</v>
      </c>
      <c r="M14" s="16">
        <f>M13</f>
        <v>57</v>
      </c>
      <c r="N14" s="16">
        <f>N13</f>
        <v>5</v>
      </c>
      <c r="O14" s="16">
        <f>O13</f>
        <v>0</v>
      </c>
      <c r="P14" s="16">
        <f>P13/7</f>
        <v>50.800000000000004</v>
      </c>
      <c r="Q14" s="16">
        <f>Q13/7</f>
        <v>0</v>
      </c>
      <c r="R14" s="16"/>
    </row>
    <row r="15" spans="1:18">
      <c r="B15" t="s">
        <v>823</v>
      </c>
      <c r="E15">
        <v>2</v>
      </c>
      <c r="H15" t="s">
        <v>39</v>
      </c>
      <c r="L15" s="16" t="s">
        <v>635</v>
      </c>
      <c r="M15">
        <f>P14/100*15</f>
        <v>7.62</v>
      </c>
    </row>
    <row r="16" spans="1:18">
      <c r="B16" t="s">
        <v>824</v>
      </c>
      <c r="E16">
        <v>2</v>
      </c>
      <c r="L16" s="16" t="s">
        <v>636</v>
      </c>
      <c r="M16">
        <f>P14/100*30</f>
        <v>15.24</v>
      </c>
      <c r="O16" t="s">
        <v>637</v>
      </c>
      <c r="P16" s="37">
        <v>44623</v>
      </c>
    </row>
    <row r="17" spans="1:16">
      <c r="B17" t="s">
        <v>787</v>
      </c>
      <c r="E17">
        <v>2</v>
      </c>
      <c r="G17" t="s">
        <v>828</v>
      </c>
      <c r="H17" t="s">
        <v>830</v>
      </c>
      <c r="L17" s="16" t="s">
        <v>641</v>
      </c>
      <c r="M17">
        <f>P14/100*30</f>
        <v>15.24</v>
      </c>
      <c r="O17" t="s">
        <v>642</v>
      </c>
      <c r="P17" s="37">
        <v>44636</v>
      </c>
    </row>
    <row r="18" spans="1:16">
      <c r="B18" t="s">
        <v>815</v>
      </c>
      <c r="E18">
        <v>5</v>
      </c>
      <c r="H18" t="s">
        <v>831</v>
      </c>
      <c r="L18" s="16" t="s">
        <v>645</v>
      </c>
      <c r="M18">
        <f>P14/100*15</f>
        <v>7.62</v>
      </c>
    </row>
    <row r="19" spans="1:16">
      <c r="B19" t="s">
        <v>816</v>
      </c>
      <c r="E19">
        <v>5</v>
      </c>
      <c r="H19" t="s">
        <v>832</v>
      </c>
      <c r="L19" s="16" t="s">
        <v>648</v>
      </c>
      <c r="M19">
        <f>P14/100*10</f>
        <v>5.08</v>
      </c>
    </row>
    <row r="20" spans="1:16">
      <c r="B20" t="s">
        <v>825</v>
      </c>
      <c r="E20">
        <v>1</v>
      </c>
      <c r="H20" t="s">
        <v>18</v>
      </c>
      <c r="L20" s="16" t="s">
        <v>650</v>
      </c>
      <c r="M20">
        <f>M16+M17+M18+M19</f>
        <v>43.18</v>
      </c>
    </row>
    <row r="21" spans="1:16">
      <c r="B21" t="s">
        <v>817</v>
      </c>
      <c r="E21">
        <v>5</v>
      </c>
      <c r="H21" t="s">
        <v>830</v>
      </c>
    </row>
    <row r="22" spans="1:16">
      <c r="B22" t="s">
        <v>833</v>
      </c>
      <c r="E22">
        <v>7</v>
      </c>
      <c r="G22" t="s">
        <v>828</v>
      </c>
      <c r="H22" t="s">
        <v>39</v>
      </c>
    </row>
    <row r="23" spans="1:16">
      <c r="B23" t="s">
        <v>834</v>
      </c>
      <c r="E23">
        <v>7</v>
      </c>
      <c r="H23" t="s">
        <v>835</v>
      </c>
    </row>
    <row r="25" spans="1:16">
      <c r="A25" t="s">
        <v>836</v>
      </c>
      <c r="B25" t="s">
        <v>837</v>
      </c>
      <c r="E25">
        <v>4</v>
      </c>
    </row>
    <row r="26" spans="1:16">
      <c r="A26" t="s">
        <v>838</v>
      </c>
      <c r="B26" t="s">
        <v>839</v>
      </c>
      <c r="E26">
        <v>2</v>
      </c>
    </row>
    <row r="27" spans="1:16">
      <c r="A27" t="s">
        <v>840</v>
      </c>
      <c r="B27" t="s">
        <v>841</v>
      </c>
      <c r="E27">
        <v>1</v>
      </c>
    </row>
    <row r="28" spans="1:16">
      <c r="A28" t="s">
        <v>568</v>
      </c>
      <c r="E28">
        <v>2</v>
      </c>
    </row>
  </sheetData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2DA7-CDF4-4649-9944-1BA310838275}">
  <dimension ref="A1:R47"/>
  <sheetViews>
    <sheetView zoomScale="108" zoomScaleNormal="70" workbookViewId="0">
      <selection activeCell="E18" sqref="E18"/>
    </sheetView>
  </sheetViews>
  <sheetFormatPr defaultColWidth="8.7109375" defaultRowHeight="15"/>
  <cols>
    <col min="1" max="1" width="29.7109375" bestFit="1" customWidth="1"/>
    <col min="2" max="2" width="45.42578125" bestFit="1" customWidth="1"/>
    <col min="5" max="5" width="11" customWidth="1"/>
    <col min="8" max="8" width="15.28515625" bestFit="1" customWidth="1"/>
    <col min="12" max="12" width="20.28515625" customWidth="1"/>
    <col min="16" max="16" width="13.42578125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H1" s="31" t="s">
        <v>826</v>
      </c>
      <c r="J1" t="s">
        <v>842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9</v>
      </c>
      <c r="N2" s="8">
        <v>1</v>
      </c>
      <c r="O2" s="8">
        <v>0</v>
      </c>
      <c r="P2" s="8">
        <f>7*(M2-N2-O2)</f>
        <v>56</v>
      </c>
      <c r="Q2" s="8">
        <f t="shared" ref="Q2:Q11" si="0">SUMIF(G:G,L2,F:F)</f>
        <v>0</v>
      </c>
      <c r="R2" s="8">
        <f t="shared" ref="R2:R11" si="1">P2-Q2</f>
        <v>56</v>
      </c>
    </row>
    <row r="3" spans="1:18">
      <c r="L3" s="7" t="s">
        <v>22</v>
      </c>
      <c r="M3" s="8">
        <v>9</v>
      </c>
      <c r="N3" s="8"/>
      <c r="O3" s="8">
        <v>0</v>
      </c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L4" s="7" t="s">
        <v>625</v>
      </c>
      <c r="M4" s="8">
        <v>9</v>
      </c>
      <c r="N4" s="8">
        <v>1</v>
      </c>
      <c r="O4" s="8">
        <v>0</v>
      </c>
      <c r="P4" s="8">
        <f>7*70/100*(M4-N4-O4)</f>
        <v>39.200000000000003</v>
      </c>
      <c r="Q4" s="8">
        <f t="shared" si="0"/>
        <v>0</v>
      </c>
      <c r="R4" s="8">
        <f t="shared" si="1"/>
        <v>39.200000000000003</v>
      </c>
    </row>
    <row r="5" spans="1:18">
      <c r="A5" t="s">
        <v>754</v>
      </c>
      <c r="B5" s="47" t="s">
        <v>765</v>
      </c>
      <c r="E5">
        <v>11</v>
      </c>
      <c r="L5" s="7" t="s">
        <v>18</v>
      </c>
      <c r="M5" s="8">
        <v>9</v>
      </c>
      <c r="N5" s="8">
        <v>1</v>
      </c>
      <c r="O5" s="8">
        <v>0</v>
      </c>
      <c r="P5" s="8">
        <f>7*(M5-N5-O5)</f>
        <v>56</v>
      </c>
      <c r="Q5" s="8">
        <f t="shared" si="0"/>
        <v>0</v>
      </c>
      <c r="R5" s="8">
        <f t="shared" si="1"/>
        <v>56</v>
      </c>
    </row>
    <row r="6" spans="1:18">
      <c r="B6" s="21"/>
      <c r="L6" s="39" t="s">
        <v>39</v>
      </c>
      <c r="M6" s="8">
        <v>9</v>
      </c>
      <c r="N6" s="40">
        <v>1</v>
      </c>
      <c r="O6" s="40">
        <v>0</v>
      </c>
      <c r="P6" s="40">
        <f>7*(M6-N6-O6)</f>
        <v>56</v>
      </c>
      <c r="Q6" s="40">
        <f t="shared" si="0"/>
        <v>0</v>
      </c>
      <c r="R6" s="40">
        <f t="shared" si="1"/>
        <v>56</v>
      </c>
    </row>
    <row r="7" spans="1:18">
      <c r="A7" t="s">
        <v>471</v>
      </c>
      <c r="B7" s="47" t="s">
        <v>821</v>
      </c>
      <c r="E7">
        <v>1</v>
      </c>
      <c r="L7" s="41" t="s">
        <v>480</v>
      </c>
      <c r="M7" s="8">
        <v>9</v>
      </c>
      <c r="N7" s="42">
        <v>1</v>
      </c>
      <c r="O7" s="42">
        <v>0</v>
      </c>
      <c r="P7" s="42">
        <f t="shared" ref="P7:P11" si="2">7*(M7-N7-O7)</f>
        <v>56</v>
      </c>
      <c r="Q7" s="42">
        <f t="shared" si="0"/>
        <v>0</v>
      </c>
      <c r="R7" s="42">
        <f t="shared" si="1"/>
        <v>56</v>
      </c>
    </row>
    <row r="8" spans="1:18">
      <c r="B8" s="21"/>
      <c r="L8" s="41" t="s">
        <v>545</v>
      </c>
      <c r="M8" s="8">
        <v>9</v>
      </c>
      <c r="N8" s="42"/>
      <c r="O8" s="42">
        <v>0</v>
      </c>
      <c r="P8" s="42">
        <f t="shared" si="2"/>
        <v>63</v>
      </c>
      <c r="Q8" s="42">
        <f t="shared" si="0"/>
        <v>0</v>
      </c>
      <c r="R8" s="42">
        <f t="shared" si="1"/>
        <v>63</v>
      </c>
    </row>
    <row r="9" spans="1:18">
      <c r="A9" t="s">
        <v>70</v>
      </c>
      <c r="B9" s="47" t="s">
        <v>70</v>
      </c>
      <c r="E9">
        <v>10</v>
      </c>
      <c r="L9" s="41" t="s">
        <v>28</v>
      </c>
      <c r="M9" s="8">
        <v>9</v>
      </c>
      <c r="N9" s="42"/>
      <c r="O9" s="42">
        <v>0</v>
      </c>
      <c r="P9" s="42">
        <f t="shared" si="2"/>
        <v>63</v>
      </c>
      <c r="Q9" s="42">
        <f t="shared" si="0"/>
        <v>0</v>
      </c>
      <c r="R9" s="42">
        <f t="shared" si="1"/>
        <v>63</v>
      </c>
    </row>
    <row r="10" spans="1:18">
      <c r="B10" s="21"/>
      <c r="L10" s="41" t="s">
        <v>627</v>
      </c>
      <c r="M10" s="8">
        <v>9</v>
      </c>
      <c r="N10" s="42">
        <v>1</v>
      </c>
      <c r="O10" s="42">
        <v>0</v>
      </c>
      <c r="P10" s="42">
        <f t="shared" si="2"/>
        <v>56</v>
      </c>
      <c r="Q10" s="42">
        <f t="shared" si="0"/>
        <v>0</v>
      </c>
      <c r="R10" s="42">
        <f t="shared" si="1"/>
        <v>56</v>
      </c>
    </row>
    <row r="11" spans="1:18" ht="32.1">
      <c r="B11" s="48" t="s">
        <v>843</v>
      </c>
      <c r="E11" t="s">
        <v>844</v>
      </c>
      <c r="L11" s="41" t="s">
        <v>790</v>
      </c>
      <c r="M11" s="8">
        <v>3</v>
      </c>
      <c r="N11" s="21">
        <v>1</v>
      </c>
      <c r="O11" s="42">
        <v>0</v>
      </c>
      <c r="P11" s="42">
        <f t="shared" si="2"/>
        <v>14</v>
      </c>
      <c r="Q11" s="42">
        <f t="shared" si="0"/>
        <v>0</v>
      </c>
      <c r="R11" s="42">
        <f t="shared" si="1"/>
        <v>14</v>
      </c>
    </row>
    <row r="12" spans="1:18" ht="32.1">
      <c r="B12" s="48" t="s">
        <v>845</v>
      </c>
      <c r="E12">
        <v>1</v>
      </c>
    </row>
    <row r="13" spans="1:18" ht="32.1">
      <c r="B13" s="48" t="s">
        <v>846</v>
      </c>
      <c r="E13">
        <v>2</v>
      </c>
      <c r="L13" s="16" t="s">
        <v>45</v>
      </c>
      <c r="M13" s="16">
        <f>SUM(M2:M11)</f>
        <v>84</v>
      </c>
      <c r="N13" s="16">
        <f t="shared" ref="N13" si="3">SUM(N2:N10)</f>
        <v>6</v>
      </c>
      <c r="O13" s="16">
        <f>SUM(O2:O11)</f>
        <v>0</v>
      </c>
      <c r="P13" s="16">
        <f>SUM(P2:P11)</f>
        <v>522.20000000000005</v>
      </c>
      <c r="Q13" s="16">
        <f>SUM(Q2:Q11)</f>
        <v>0</v>
      </c>
      <c r="R13" s="16">
        <f>SUM(R2:R11)</f>
        <v>522.20000000000005</v>
      </c>
    </row>
    <row r="14" spans="1:18">
      <c r="A14" t="s">
        <v>568</v>
      </c>
      <c r="B14" s="47" t="s">
        <v>847</v>
      </c>
      <c r="E14">
        <v>5</v>
      </c>
      <c r="L14" s="16" t="s">
        <v>632</v>
      </c>
      <c r="M14" s="16">
        <f>M13</f>
        <v>84</v>
      </c>
      <c r="N14" s="16">
        <f>N13</f>
        <v>6</v>
      </c>
      <c r="O14" s="16">
        <f>O13</f>
        <v>0</v>
      </c>
      <c r="P14" s="16">
        <f>P13/7</f>
        <v>74.600000000000009</v>
      </c>
      <c r="Q14" s="16">
        <f>Q13/7</f>
        <v>0</v>
      </c>
      <c r="R14" s="16"/>
    </row>
    <row r="15" spans="1:18">
      <c r="A15" t="s">
        <v>840</v>
      </c>
      <c r="B15" s="49" t="s">
        <v>841</v>
      </c>
      <c r="E15">
        <v>1</v>
      </c>
      <c r="L15" s="16" t="s">
        <v>635</v>
      </c>
      <c r="M15">
        <f>P14/100*15</f>
        <v>11.190000000000001</v>
      </c>
    </row>
    <row r="16" spans="1:18">
      <c r="A16" t="s">
        <v>836</v>
      </c>
      <c r="B16" s="47" t="s">
        <v>837</v>
      </c>
      <c r="E16">
        <v>4</v>
      </c>
      <c r="L16" s="16" t="s">
        <v>636</v>
      </c>
      <c r="M16">
        <f>P14/100*30</f>
        <v>22.380000000000003</v>
      </c>
      <c r="O16" t="s">
        <v>637</v>
      </c>
      <c r="P16" s="37">
        <v>44637</v>
      </c>
    </row>
    <row r="17" spans="1:16">
      <c r="A17" t="s">
        <v>838</v>
      </c>
      <c r="B17" s="47" t="s">
        <v>839</v>
      </c>
      <c r="E17">
        <v>2</v>
      </c>
      <c r="L17" s="16" t="s">
        <v>641</v>
      </c>
      <c r="M17">
        <f>P14/100*30</f>
        <v>22.380000000000003</v>
      </c>
      <c r="O17" t="s">
        <v>642</v>
      </c>
      <c r="P17" s="37">
        <v>44650</v>
      </c>
    </row>
    <row r="18" spans="1:16">
      <c r="B18" s="47" t="s">
        <v>848</v>
      </c>
      <c r="E18">
        <v>5</v>
      </c>
      <c r="L18" s="16" t="s">
        <v>645</v>
      </c>
      <c r="M18">
        <f>P14/100*15</f>
        <v>11.190000000000001</v>
      </c>
    </row>
    <row r="19" spans="1:16">
      <c r="A19" t="s">
        <v>592</v>
      </c>
      <c r="B19" s="47" t="s">
        <v>812</v>
      </c>
      <c r="E19">
        <v>5</v>
      </c>
      <c r="G19" t="s">
        <v>828</v>
      </c>
      <c r="H19" t="s">
        <v>829</v>
      </c>
      <c r="L19" s="16" t="s">
        <v>648</v>
      </c>
      <c r="M19">
        <f>P14/100*10</f>
        <v>7.4600000000000009</v>
      </c>
    </row>
    <row r="20" spans="1:16">
      <c r="B20" s="47" t="s">
        <v>813</v>
      </c>
      <c r="E20">
        <v>3</v>
      </c>
      <c r="G20" t="s">
        <v>828</v>
      </c>
      <c r="H20" t="s">
        <v>18</v>
      </c>
      <c r="L20" s="16" t="s">
        <v>650</v>
      </c>
      <c r="M20">
        <f>M16+M17+M18+M19</f>
        <v>63.410000000000004</v>
      </c>
    </row>
    <row r="21" spans="1:16">
      <c r="B21" s="47" t="s">
        <v>833</v>
      </c>
      <c r="E21">
        <v>7</v>
      </c>
      <c r="G21" t="s">
        <v>828</v>
      </c>
      <c r="H21" t="s">
        <v>39</v>
      </c>
    </row>
    <row r="22" spans="1:16">
      <c r="B22" s="47" t="s">
        <v>817</v>
      </c>
      <c r="E22">
        <v>5</v>
      </c>
      <c r="H22" t="s">
        <v>830</v>
      </c>
    </row>
    <row r="23" spans="1:16">
      <c r="B23" s="47" t="s">
        <v>834</v>
      </c>
      <c r="E23">
        <v>7</v>
      </c>
      <c r="H23" t="s">
        <v>835</v>
      </c>
    </row>
    <row r="26" spans="1:16" ht="15.95">
      <c r="B26" t="s">
        <v>822</v>
      </c>
      <c r="E26">
        <v>5</v>
      </c>
      <c r="G26" s="17" t="s">
        <v>827</v>
      </c>
    </row>
    <row r="27" spans="1:16">
      <c r="B27" t="s">
        <v>814</v>
      </c>
      <c r="E27">
        <v>3</v>
      </c>
      <c r="H27" t="s">
        <v>830</v>
      </c>
    </row>
    <row r="28" spans="1:16">
      <c r="B28" t="s">
        <v>823</v>
      </c>
      <c r="E28">
        <v>2</v>
      </c>
      <c r="H28" t="s">
        <v>39</v>
      </c>
    </row>
    <row r="29" spans="1:16">
      <c r="B29" t="s">
        <v>824</v>
      </c>
      <c r="E29">
        <v>2</v>
      </c>
    </row>
    <row r="30" spans="1:16">
      <c r="B30" t="s">
        <v>787</v>
      </c>
      <c r="E30">
        <v>2</v>
      </c>
      <c r="G30" t="s">
        <v>828</v>
      </c>
      <c r="H30" t="s">
        <v>830</v>
      </c>
    </row>
    <row r="31" spans="1:16">
      <c r="B31" t="s">
        <v>815</v>
      </c>
      <c r="E31">
        <v>5</v>
      </c>
      <c r="H31" t="s">
        <v>831</v>
      </c>
    </row>
    <row r="32" spans="1:16">
      <c r="B32" t="s">
        <v>816</v>
      </c>
      <c r="E32">
        <v>5</v>
      </c>
      <c r="H32" t="s">
        <v>832</v>
      </c>
    </row>
    <row r="33" spans="2:8">
      <c r="B33" t="s">
        <v>825</v>
      </c>
      <c r="E33">
        <v>1</v>
      </c>
      <c r="H33" t="s">
        <v>18</v>
      </c>
    </row>
    <row r="40" spans="2:8">
      <c r="E40">
        <v>1</v>
      </c>
    </row>
    <row r="41" spans="2:8">
      <c r="E41">
        <v>2</v>
      </c>
    </row>
    <row r="44" spans="2:8" ht="48">
      <c r="B44" s="46" t="s">
        <v>849</v>
      </c>
      <c r="E44">
        <v>1</v>
      </c>
    </row>
    <row r="45" spans="2:8" ht="48">
      <c r="B45" s="46" t="s">
        <v>850</v>
      </c>
      <c r="E45">
        <v>1</v>
      </c>
    </row>
    <row r="46" spans="2:8" ht="32.1">
      <c r="B46" s="46" t="s">
        <v>851</v>
      </c>
      <c r="E46">
        <v>1</v>
      </c>
    </row>
    <row r="47" spans="2:8" ht="48">
      <c r="B47" s="46" t="s">
        <v>852</v>
      </c>
      <c r="E47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0D0F-1461-B44B-9679-A3566C5BEBAB}">
  <dimension ref="A1:R48"/>
  <sheetViews>
    <sheetView zoomScale="135" workbookViewId="0">
      <selection activeCell="N15" sqref="N15"/>
    </sheetView>
  </sheetViews>
  <sheetFormatPr defaultColWidth="8.7109375" defaultRowHeight="15"/>
  <cols>
    <col min="1" max="1" width="29.7109375" bestFit="1" customWidth="1"/>
    <col min="2" max="2" width="45.42578125" bestFit="1" customWidth="1"/>
    <col min="5" max="5" width="11" customWidth="1"/>
    <col min="8" max="8" width="15.28515625" bestFit="1" customWidth="1"/>
    <col min="12" max="12" width="20.28515625" customWidth="1"/>
    <col min="16" max="16" width="13.42578125" customWidth="1"/>
  </cols>
  <sheetData>
    <row r="1" spans="1:18" ht="63.95">
      <c r="A1" s="31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H1" s="31" t="s">
        <v>826</v>
      </c>
      <c r="J1" t="s">
        <v>842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10</v>
      </c>
      <c r="N2" s="8">
        <v>2</v>
      </c>
      <c r="O2" s="8">
        <v>0</v>
      </c>
      <c r="P2" s="8">
        <f>7*(M2-N2-O2)</f>
        <v>56</v>
      </c>
      <c r="Q2" s="8">
        <f t="shared" ref="Q2:Q11" si="0">SUMIF(G:G,L2,F:F)</f>
        <v>0</v>
      </c>
      <c r="R2" s="8">
        <f t="shared" ref="R2:R11" si="1">P2-Q2</f>
        <v>56</v>
      </c>
    </row>
    <row r="3" spans="1:18">
      <c r="L3" s="7" t="s">
        <v>22</v>
      </c>
      <c r="M3" s="8">
        <v>10</v>
      </c>
      <c r="N3" s="8"/>
      <c r="O3" s="8">
        <v>0</v>
      </c>
      <c r="P3" s="8">
        <f>7*(M3-N3-O3)</f>
        <v>70</v>
      </c>
      <c r="Q3" s="8">
        <f t="shared" si="0"/>
        <v>0</v>
      </c>
      <c r="R3" s="8">
        <f t="shared" si="1"/>
        <v>70</v>
      </c>
    </row>
    <row r="4" spans="1:18">
      <c r="L4" s="7" t="s">
        <v>625</v>
      </c>
      <c r="M4" s="8">
        <v>10</v>
      </c>
      <c r="N4" s="8"/>
      <c r="O4" s="8">
        <v>0</v>
      </c>
      <c r="P4" s="8">
        <f>7*70/100*(M4-N4-O4)</f>
        <v>49</v>
      </c>
      <c r="Q4" s="8">
        <f t="shared" si="0"/>
        <v>0</v>
      </c>
      <c r="R4" s="8">
        <f t="shared" si="1"/>
        <v>49</v>
      </c>
    </row>
    <row r="5" spans="1:18">
      <c r="A5" t="s">
        <v>754</v>
      </c>
      <c r="B5" s="47" t="s">
        <v>853</v>
      </c>
      <c r="E5">
        <v>12</v>
      </c>
      <c r="L5" s="7" t="s">
        <v>18</v>
      </c>
      <c r="M5" s="8">
        <v>10</v>
      </c>
      <c r="N5" s="8">
        <v>0.5</v>
      </c>
      <c r="O5" s="8">
        <v>0</v>
      </c>
      <c r="P5" s="8">
        <f>7*(M5-N5-O5)</f>
        <v>66.5</v>
      </c>
      <c r="Q5" s="8">
        <f t="shared" si="0"/>
        <v>0</v>
      </c>
      <c r="R5" s="8">
        <f t="shared" si="1"/>
        <v>66.5</v>
      </c>
    </row>
    <row r="6" spans="1:18">
      <c r="B6" s="21"/>
      <c r="L6" s="39" t="s">
        <v>39</v>
      </c>
      <c r="M6" s="8">
        <v>10</v>
      </c>
      <c r="N6" s="40"/>
      <c r="O6" s="40">
        <v>0</v>
      </c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t="s">
        <v>471</v>
      </c>
      <c r="B7" s="47" t="s">
        <v>854</v>
      </c>
      <c r="E7">
        <v>1</v>
      </c>
      <c r="L7" s="41" t="s">
        <v>480</v>
      </c>
      <c r="M7" s="8">
        <v>10</v>
      </c>
      <c r="N7" s="42"/>
      <c r="O7" s="42">
        <v>1</v>
      </c>
      <c r="P7" s="42">
        <f t="shared" ref="P7:P11" si="2">7*(M7-N7-O7)</f>
        <v>63</v>
      </c>
      <c r="Q7" s="42">
        <f t="shared" si="0"/>
        <v>0</v>
      </c>
      <c r="R7" s="42">
        <f t="shared" si="1"/>
        <v>63</v>
      </c>
    </row>
    <row r="8" spans="1:18">
      <c r="B8" s="21"/>
      <c r="L8" s="41" t="s">
        <v>545</v>
      </c>
      <c r="M8" s="8">
        <v>10</v>
      </c>
      <c r="N8" s="42">
        <v>1</v>
      </c>
      <c r="O8" s="42">
        <v>0</v>
      </c>
      <c r="P8" s="42">
        <f t="shared" si="2"/>
        <v>63</v>
      </c>
      <c r="Q8" s="42">
        <f t="shared" si="0"/>
        <v>0</v>
      </c>
      <c r="R8" s="42">
        <f t="shared" si="1"/>
        <v>63</v>
      </c>
    </row>
    <row r="9" spans="1:18">
      <c r="A9" t="s">
        <v>70</v>
      </c>
      <c r="B9" s="47" t="s">
        <v>70</v>
      </c>
      <c r="E9">
        <v>12</v>
      </c>
      <c r="L9" s="41" t="s">
        <v>28</v>
      </c>
      <c r="M9" s="8">
        <v>10</v>
      </c>
      <c r="N9" s="42"/>
      <c r="O9" s="42">
        <v>0</v>
      </c>
      <c r="P9" s="42">
        <f t="shared" si="2"/>
        <v>70</v>
      </c>
      <c r="Q9" s="42">
        <f t="shared" si="0"/>
        <v>0</v>
      </c>
      <c r="R9" s="42">
        <f t="shared" si="1"/>
        <v>70</v>
      </c>
    </row>
    <row r="10" spans="1:18">
      <c r="B10" s="21"/>
      <c r="L10" s="41" t="s">
        <v>627</v>
      </c>
      <c r="M10" s="8">
        <v>10</v>
      </c>
      <c r="N10" s="42">
        <v>1</v>
      </c>
      <c r="O10" s="42">
        <v>0</v>
      </c>
      <c r="P10" s="42">
        <f t="shared" si="2"/>
        <v>63</v>
      </c>
      <c r="Q10" s="42">
        <f t="shared" si="0"/>
        <v>0</v>
      </c>
      <c r="R10" s="42">
        <f t="shared" si="1"/>
        <v>63</v>
      </c>
    </row>
    <row r="11" spans="1:18" ht="32.1">
      <c r="B11" s="48" t="s">
        <v>855</v>
      </c>
      <c r="E11">
        <v>2</v>
      </c>
      <c r="L11" s="41" t="s">
        <v>790</v>
      </c>
      <c r="M11" s="8">
        <v>3</v>
      </c>
      <c r="N11" s="21"/>
      <c r="O11" s="42">
        <v>0</v>
      </c>
      <c r="P11" s="42">
        <f t="shared" si="2"/>
        <v>21</v>
      </c>
      <c r="Q11" s="42">
        <f t="shared" si="0"/>
        <v>0</v>
      </c>
      <c r="R11" s="42">
        <f t="shared" si="1"/>
        <v>21</v>
      </c>
    </row>
    <row r="12" spans="1:18">
      <c r="B12" s="48"/>
    </row>
    <row r="13" spans="1:18" ht="32.1">
      <c r="B13" s="48" t="s">
        <v>846</v>
      </c>
      <c r="E13">
        <v>2</v>
      </c>
      <c r="L13" s="16" t="s">
        <v>45</v>
      </c>
      <c r="M13" s="16">
        <f>SUM(M2:M11)</f>
        <v>93</v>
      </c>
      <c r="N13" s="16">
        <f t="shared" ref="N13" si="3">SUM(N2:N10)</f>
        <v>4.5</v>
      </c>
      <c r="O13" s="16">
        <f>SUM(O2:O11)</f>
        <v>1</v>
      </c>
      <c r="P13" s="16">
        <f>SUM(P2:P11)</f>
        <v>591.5</v>
      </c>
      <c r="Q13" s="16">
        <f>SUM(Q2:Q11)</f>
        <v>0</v>
      </c>
      <c r="R13" s="16">
        <f>SUM(R2:R11)</f>
        <v>591.5</v>
      </c>
    </row>
    <row r="14" spans="1:18">
      <c r="A14" t="s">
        <v>568</v>
      </c>
      <c r="B14" s="47" t="s">
        <v>847</v>
      </c>
      <c r="E14">
        <v>5</v>
      </c>
      <c r="L14" s="16" t="s">
        <v>632</v>
      </c>
      <c r="M14" s="16">
        <f>M13</f>
        <v>93</v>
      </c>
      <c r="N14" s="16">
        <f>N13</f>
        <v>4.5</v>
      </c>
      <c r="O14" s="16">
        <f>O13</f>
        <v>1</v>
      </c>
      <c r="P14" s="16">
        <f>P13/7</f>
        <v>84.5</v>
      </c>
      <c r="Q14" s="16">
        <f>Q13/7</f>
        <v>0</v>
      </c>
      <c r="R14" s="16"/>
    </row>
    <row r="15" spans="1:18">
      <c r="A15" t="s">
        <v>840</v>
      </c>
      <c r="B15" s="49" t="s">
        <v>841</v>
      </c>
      <c r="E15">
        <v>3</v>
      </c>
      <c r="L15" s="16" t="s">
        <v>635</v>
      </c>
      <c r="M15">
        <f>P14/100*15</f>
        <v>12.674999999999999</v>
      </c>
    </row>
    <row r="16" spans="1:18">
      <c r="A16" t="s">
        <v>836</v>
      </c>
      <c r="B16" s="47" t="s">
        <v>837</v>
      </c>
      <c r="E16">
        <v>2</v>
      </c>
      <c r="L16" s="16" t="s">
        <v>856</v>
      </c>
      <c r="M16">
        <f>P14/100*15</f>
        <v>12.674999999999999</v>
      </c>
      <c r="O16" t="s">
        <v>637</v>
      </c>
      <c r="P16" s="37">
        <v>44651</v>
      </c>
    </row>
    <row r="17" spans="1:16">
      <c r="A17" t="s">
        <v>838</v>
      </c>
      <c r="B17" s="47" t="s">
        <v>839</v>
      </c>
      <c r="E17">
        <v>1</v>
      </c>
      <c r="L17" s="16" t="s">
        <v>857</v>
      </c>
      <c r="M17">
        <f>P14/100*5</f>
        <v>4.2249999999999996</v>
      </c>
      <c r="O17" t="s">
        <v>642</v>
      </c>
      <c r="P17" s="37">
        <v>44664</v>
      </c>
    </row>
    <row r="18" spans="1:16">
      <c r="B18" s="47" t="s">
        <v>848</v>
      </c>
      <c r="E18">
        <v>2</v>
      </c>
      <c r="L18" s="16" t="s">
        <v>645</v>
      </c>
      <c r="M18">
        <f>P14/100*15</f>
        <v>12.674999999999999</v>
      </c>
    </row>
    <row r="19" spans="1:16">
      <c r="B19" s="47"/>
      <c r="L19" s="16" t="s">
        <v>858</v>
      </c>
      <c r="M19">
        <f>P14/100*40</f>
        <v>33.799999999999997</v>
      </c>
    </row>
    <row r="20" spans="1:16">
      <c r="A20" t="s">
        <v>592</v>
      </c>
      <c r="B20" s="47" t="s">
        <v>812</v>
      </c>
      <c r="E20">
        <v>7</v>
      </c>
      <c r="G20" t="s">
        <v>828</v>
      </c>
      <c r="H20" t="s">
        <v>859</v>
      </c>
      <c r="L20" s="16" t="s">
        <v>648</v>
      </c>
      <c r="M20">
        <f>P14/100*10</f>
        <v>8.4499999999999993</v>
      </c>
    </row>
    <row r="21" spans="1:16">
      <c r="B21" s="47" t="s">
        <v>860</v>
      </c>
      <c r="E21">
        <v>5</v>
      </c>
      <c r="H21" t="s">
        <v>861</v>
      </c>
      <c r="L21" s="16" t="s">
        <v>650</v>
      </c>
      <c r="M21">
        <f>M16+M17+M18+M19+M20</f>
        <v>71.824999999999989</v>
      </c>
    </row>
    <row r="22" spans="1:16">
      <c r="B22" t="s">
        <v>816</v>
      </c>
      <c r="E22">
        <v>5</v>
      </c>
      <c r="G22" t="s">
        <v>828</v>
      </c>
      <c r="H22" t="s">
        <v>832</v>
      </c>
    </row>
    <row r="23" spans="1:16">
      <c r="B23" s="47" t="s">
        <v>862</v>
      </c>
      <c r="E23">
        <v>8</v>
      </c>
      <c r="H23" t="s">
        <v>830</v>
      </c>
    </row>
    <row r="24" spans="1:16">
      <c r="B24" s="47" t="s">
        <v>834</v>
      </c>
      <c r="E24">
        <v>1</v>
      </c>
      <c r="G24" t="s">
        <v>828</v>
      </c>
      <c r="H24" t="s">
        <v>835</v>
      </c>
    </row>
    <row r="25" spans="1:16">
      <c r="B25" t="s">
        <v>863</v>
      </c>
      <c r="E25">
        <v>1</v>
      </c>
    </row>
    <row r="26" spans="1:16">
      <c r="B26" t="s">
        <v>864</v>
      </c>
      <c r="E26">
        <v>3</v>
      </c>
    </row>
    <row r="27" spans="1:16" ht="15.95">
      <c r="B27" t="s">
        <v>822</v>
      </c>
      <c r="E27">
        <v>5</v>
      </c>
      <c r="G27" s="17" t="s">
        <v>827</v>
      </c>
      <c r="L27" t="s">
        <v>865</v>
      </c>
    </row>
    <row r="28" spans="1:16">
      <c r="B28" t="s">
        <v>814</v>
      </c>
      <c r="E28">
        <v>3</v>
      </c>
      <c r="H28" t="s">
        <v>830</v>
      </c>
      <c r="L28" t="s">
        <v>866</v>
      </c>
    </row>
    <row r="29" spans="1:16">
      <c r="B29" t="s">
        <v>823</v>
      </c>
      <c r="E29">
        <v>2</v>
      </c>
      <c r="H29" t="s">
        <v>39</v>
      </c>
      <c r="L29" t="s">
        <v>867</v>
      </c>
    </row>
    <row r="30" spans="1:16">
      <c r="B30" t="s">
        <v>824</v>
      </c>
      <c r="E30">
        <v>2</v>
      </c>
      <c r="L30" t="s">
        <v>868</v>
      </c>
    </row>
    <row r="31" spans="1:16">
      <c r="B31" t="s">
        <v>787</v>
      </c>
      <c r="E31">
        <v>2</v>
      </c>
      <c r="G31" t="s">
        <v>828</v>
      </c>
      <c r="H31" t="s">
        <v>830</v>
      </c>
    </row>
    <row r="32" spans="1:16">
      <c r="B32" t="s">
        <v>815</v>
      </c>
      <c r="E32">
        <v>5</v>
      </c>
      <c r="H32" t="s">
        <v>831</v>
      </c>
    </row>
    <row r="34" spans="2:8">
      <c r="B34" t="s">
        <v>825</v>
      </c>
      <c r="E34">
        <v>1</v>
      </c>
      <c r="H34" t="s">
        <v>18</v>
      </c>
    </row>
    <row r="35" spans="2:8">
      <c r="B35" s="47" t="s">
        <v>833</v>
      </c>
      <c r="E35">
        <v>7</v>
      </c>
      <c r="G35" t="s">
        <v>828</v>
      </c>
      <c r="H35" t="s">
        <v>39</v>
      </c>
    </row>
    <row r="41" spans="2:8">
      <c r="E41">
        <v>1</v>
      </c>
    </row>
    <row r="42" spans="2:8">
      <c r="E42">
        <v>2</v>
      </c>
    </row>
    <row r="45" spans="2:8" ht="48">
      <c r="B45" s="46" t="s">
        <v>849</v>
      </c>
      <c r="E45">
        <v>1</v>
      </c>
    </row>
    <row r="46" spans="2:8" ht="48">
      <c r="B46" s="46" t="s">
        <v>850</v>
      </c>
      <c r="E46">
        <v>1</v>
      </c>
    </row>
    <row r="47" spans="2:8" ht="32.1">
      <c r="B47" s="46" t="s">
        <v>851</v>
      </c>
      <c r="E47">
        <v>1</v>
      </c>
    </row>
    <row r="48" spans="2:8" ht="48">
      <c r="B48" s="46" t="s">
        <v>852</v>
      </c>
      <c r="E48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9A361-356A-4E41-9A8A-9179E57710C3}">
  <dimension ref="A1:R69"/>
  <sheetViews>
    <sheetView topLeftCell="B1" zoomScale="90" workbookViewId="0">
      <selection activeCell="P4" sqref="P4"/>
    </sheetView>
  </sheetViews>
  <sheetFormatPr defaultColWidth="8.7109375" defaultRowHeight="15"/>
  <cols>
    <col min="1" max="1" width="29.7109375" style="51" bestFit="1" customWidth="1"/>
    <col min="2" max="2" width="45.42578125" bestFit="1" customWidth="1"/>
    <col min="5" max="5" width="11" customWidth="1"/>
    <col min="8" max="8" width="15.28515625" bestFit="1" customWidth="1"/>
    <col min="12" max="12" width="20.28515625" customWidth="1"/>
    <col min="16" max="16" width="13.42578125" customWidth="1"/>
  </cols>
  <sheetData>
    <row r="1" spans="1:18" ht="63.95">
      <c r="A1" s="50" t="s">
        <v>0</v>
      </c>
      <c r="B1" s="31" t="s">
        <v>1</v>
      </c>
      <c r="C1" s="31" t="s">
        <v>2</v>
      </c>
      <c r="D1" s="31" t="s">
        <v>3</v>
      </c>
      <c r="E1" s="31" t="s">
        <v>608</v>
      </c>
      <c r="F1" s="31" t="s">
        <v>609</v>
      </c>
      <c r="G1" s="31" t="s">
        <v>6</v>
      </c>
      <c r="H1" s="31" t="s">
        <v>826</v>
      </c>
      <c r="J1" t="s">
        <v>842</v>
      </c>
      <c r="L1" s="5" t="s">
        <v>9</v>
      </c>
      <c r="M1" s="6" t="s">
        <v>10</v>
      </c>
      <c r="N1" s="6" t="s">
        <v>11</v>
      </c>
      <c r="O1" s="6" t="s">
        <v>178</v>
      </c>
      <c r="P1" s="6" t="s">
        <v>12</v>
      </c>
      <c r="Q1" s="6" t="s">
        <v>13</v>
      </c>
      <c r="R1" s="6" t="s">
        <v>14</v>
      </c>
    </row>
    <row r="2" spans="1:18">
      <c r="L2" s="7" t="s">
        <v>19</v>
      </c>
      <c r="M2" s="8">
        <v>9</v>
      </c>
      <c r="N2" s="8">
        <v>2</v>
      </c>
      <c r="O2" s="8">
        <v>1</v>
      </c>
      <c r="P2" s="8">
        <f>7*(M2-N2-O2)</f>
        <v>42</v>
      </c>
      <c r="Q2" s="8">
        <f t="shared" ref="Q2:Q10" si="0">SUMIF(G:G,L2,F:F)</f>
        <v>0</v>
      </c>
      <c r="R2" s="8">
        <f t="shared" ref="R2:R10" si="1">P2-Q2</f>
        <v>42</v>
      </c>
    </row>
    <row r="3" spans="1:18">
      <c r="L3" s="7" t="s">
        <v>22</v>
      </c>
      <c r="M3" s="8">
        <v>9</v>
      </c>
      <c r="N3" s="8"/>
      <c r="O3" s="8">
        <v>0</v>
      </c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L4" s="7" t="s">
        <v>625</v>
      </c>
      <c r="M4" s="8">
        <v>9</v>
      </c>
      <c r="N4" s="8"/>
      <c r="O4" s="8">
        <v>1</v>
      </c>
      <c r="P4" s="8">
        <f>7*70/100*(M4-N4-O4)</f>
        <v>39.200000000000003</v>
      </c>
      <c r="Q4" s="8">
        <f t="shared" si="0"/>
        <v>0</v>
      </c>
      <c r="R4" s="8">
        <f t="shared" si="1"/>
        <v>39.200000000000003</v>
      </c>
    </row>
    <row r="5" spans="1:18" ht="15.95">
      <c r="A5" s="51" t="s">
        <v>754</v>
      </c>
      <c r="B5" s="47" t="s">
        <v>869</v>
      </c>
      <c r="E5">
        <v>7</v>
      </c>
      <c r="L5" s="7" t="s">
        <v>18</v>
      </c>
      <c r="M5" s="8">
        <v>9</v>
      </c>
      <c r="N5" s="8"/>
      <c r="O5" s="8">
        <v>0</v>
      </c>
      <c r="P5" s="8">
        <f>7*(M5-N5-O5)</f>
        <v>63</v>
      </c>
      <c r="Q5" s="8">
        <f t="shared" si="0"/>
        <v>0</v>
      </c>
      <c r="R5" s="8">
        <f t="shared" si="1"/>
        <v>63</v>
      </c>
    </row>
    <row r="6" spans="1:18">
      <c r="B6" s="21"/>
      <c r="L6" s="39" t="s">
        <v>39</v>
      </c>
      <c r="M6" s="8">
        <v>9</v>
      </c>
      <c r="N6" s="40"/>
      <c r="O6" s="40">
        <v>0</v>
      </c>
      <c r="P6" s="40">
        <f>7*(M6-N6-O6)</f>
        <v>63</v>
      </c>
      <c r="Q6" s="40">
        <f t="shared" si="0"/>
        <v>0</v>
      </c>
      <c r="R6" s="40">
        <f t="shared" si="1"/>
        <v>63</v>
      </c>
    </row>
    <row r="7" spans="1:18" ht="15.95">
      <c r="A7" s="51" t="s">
        <v>471</v>
      </c>
      <c r="B7" s="47" t="s">
        <v>870</v>
      </c>
      <c r="E7">
        <v>1</v>
      </c>
      <c r="L7" s="41" t="s">
        <v>480</v>
      </c>
      <c r="M7" s="8">
        <v>9</v>
      </c>
      <c r="N7" s="42"/>
      <c r="O7" s="42">
        <v>0</v>
      </c>
      <c r="P7" s="42">
        <f t="shared" ref="P7:P10" si="2">7*(M7-N7-O7)</f>
        <v>63</v>
      </c>
      <c r="Q7" s="42">
        <f t="shared" si="0"/>
        <v>0</v>
      </c>
      <c r="R7" s="42">
        <f t="shared" si="1"/>
        <v>63</v>
      </c>
    </row>
    <row r="8" spans="1:18">
      <c r="B8" s="21"/>
      <c r="L8" s="41" t="s">
        <v>545</v>
      </c>
      <c r="M8" s="8">
        <v>9</v>
      </c>
      <c r="N8" s="42"/>
      <c r="O8" s="42">
        <v>1</v>
      </c>
      <c r="P8" s="42">
        <f t="shared" si="2"/>
        <v>56</v>
      </c>
      <c r="Q8" s="42">
        <f t="shared" si="0"/>
        <v>0</v>
      </c>
      <c r="R8" s="42">
        <f t="shared" si="1"/>
        <v>56</v>
      </c>
    </row>
    <row r="9" spans="1:18" ht="80.099999999999994">
      <c r="A9" s="51" t="s">
        <v>70</v>
      </c>
      <c r="B9" s="47" t="s">
        <v>70</v>
      </c>
      <c r="E9">
        <v>17</v>
      </c>
      <c r="G9" s="17" t="s">
        <v>871</v>
      </c>
      <c r="L9" s="41" t="s">
        <v>627</v>
      </c>
      <c r="M9" s="8">
        <v>9</v>
      </c>
      <c r="N9" s="42">
        <v>1</v>
      </c>
      <c r="O9" s="42">
        <v>0</v>
      </c>
      <c r="P9" s="42">
        <f t="shared" si="2"/>
        <v>56</v>
      </c>
      <c r="Q9" s="42">
        <f t="shared" si="0"/>
        <v>0</v>
      </c>
      <c r="R9" s="42">
        <f t="shared" si="1"/>
        <v>56</v>
      </c>
    </row>
    <row r="10" spans="1:18">
      <c r="B10" s="21"/>
      <c r="L10" s="41" t="s">
        <v>790</v>
      </c>
      <c r="M10" s="8">
        <v>3</v>
      </c>
      <c r="N10" s="42"/>
      <c r="O10" s="42">
        <v>0</v>
      </c>
      <c r="P10" s="42">
        <f t="shared" si="2"/>
        <v>21</v>
      </c>
      <c r="Q10" s="42">
        <f t="shared" si="0"/>
        <v>0</v>
      </c>
      <c r="R10" s="42">
        <f t="shared" si="1"/>
        <v>21</v>
      </c>
    </row>
    <row r="11" spans="1:18">
      <c r="B11" s="48"/>
      <c r="L11" s="41"/>
      <c r="M11" s="8"/>
      <c r="N11" s="21"/>
      <c r="O11" s="42"/>
      <c r="P11" s="42"/>
      <c r="Q11" s="42"/>
      <c r="R11" s="42"/>
    </row>
    <row r="12" spans="1:18">
      <c r="B12" s="48"/>
    </row>
    <row r="13" spans="1:18">
      <c r="B13" s="48"/>
      <c r="L13" s="16" t="s">
        <v>45</v>
      </c>
      <c r="M13" s="16">
        <f>SUM(M2:M11)</f>
        <v>75</v>
      </c>
      <c r="N13" s="16">
        <f t="shared" ref="N13" si="3">SUM(N2:N10)</f>
        <v>3</v>
      </c>
      <c r="O13" s="16">
        <f>SUM(O2:O11)</f>
        <v>3</v>
      </c>
      <c r="P13" s="16">
        <f>SUM(P2:P11)</f>
        <v>466.2</v>
      </c>
      <c r="Q13" s="16">
        <f>SUM(Q2:Q11)</f>
        <v>0</v>
      </c>
      <c r="R13" s="16">
        <f>SUM(R2:R11)</f>
        <v>466.2</v>
      </c>
    </row>
    <row r="14" spans="1:18" ht="15.95">
      <c r="A14" s="51" t="s">
        <v>568</v>
      </c>
      <c r="B14" s="47" t="s">
        <v>847</v>
      </c>
      <c r="E14">
        <v>17</v>
      </c>
      <c r="L14" s="16" t="s">
        <v>632</v>
      </c>
      <c r="M14" s="16">
        <f>M13</f>
        <v>75</v>
      </c>
      <c r="N14" s="16">
        <f>N13</f>
        <v>3</v>
      </c>
      <c r="O14" s="16">
        <f>O13</f>
        <v>3</v>
      </c>
      <c r="P14" s="16">
        <f>P13/7</f>
        <v>66.599999999999994</v>
      </c>
      <c r="Q14" s="16">
        <f>Q13/7</f>
        <v>0</v>
      </c>
      <c r="R14" s="16"/>
    </row>
    <row r="15" spans="1:18" ht="32.1">
      <c r="A15" s="51" t="s">
        <v>840</v>
      </c>
      <c r="B15" s="49" t="s">
        <v>872</v>
      </c>
      <c r="E15">
        <v>3</v>
      </c>
      <c r="H15" t="s">
        <v>625</v>
      </c>
      <c r="L15" s="16" t="s">
        <v>873</v>
      </c>
      <c r="M15">
        <f>P14/100*10</f>
        <v>6.6599999999999993</v>
      </c>
    </row>
    <row r="16" spans="1:18" ht="15.95">
      <c r="A16" s="51" t="s">
        <v>836</v>
      </c>
      <c r="B16" s="47" t="s">
        <v>837</v>
      </c>
      <c r="E16">
        <v>1</v>
      </c>
      <c r="L16" s="16" t="s">
        <v>874</v>
      </c>
      <c r="M16">
        <f>P14/100*25</f>
        <v>16.649999999999999</v>
      </c>
      <c r="O16" t="s">
        <v>637</v>
      </c>
      <c r="P16" s="37">
        <v>44665</v>
      </c>
    </row>
    <row r="17" spans="1:16">
      <c r="B17" s="47"/>
      <c r="L17" s="16" t="s">
        <v>857</v>
      </c>
      <c r="M17">
        <f>P14/100*5</f>
        <v>3.3299999999999996</v>
      </c>
      <c r="O17" t="s">
        <v>642</v>
      </c>
      <c r="P17" s="37">
        <v>44678</v>
      </c>
    </row>
    <row r="18" spans="1:16">
      <c r="B18" s="47" t="s">
        <v>848</v>
      </c>
      <c r="E18">
        <v>1</v>
      </c>
      <c r="L18" s="16" t="s">
        <v>875</v>
      </c>
      <c r="M18">
        <f>P14/100*10</f>
        <v>6.6599999999999993</v>
      </c>
    </row>
    <row r="19" spans="1:16">
      <c r="B19" s="47"/>
      <c r="L19" s="16" t="s">
        <v>876</v>
      </c>
      <c r="M19">
        <f>P14/100*25</f>
        <v>16.649999999999999</v>
      </c>
    </row>
    <row r="20" spans="1:16" ht="32.1">
      <c r="A20" s="51" t="s">
        <v>877</v>
      </c>
      <c r="B20" s="52" t="s">
        <v>878</v>
      </c>
      <c r="E20">
        <v>1.5</v>
      </c>
      <c r="H20" t="s">
        <v>879</v>
      </c>
      <c r="L20" s="16" t="s">
        <v>880</v>
      </c>
      <c r="M20">
        <f>P14/100*25</f>
        <v>16.649999999999999</v>
      </c>
    </row>
    <row r="21" spans="1:16">
      <c r="B21" s="52" t="s">
        <v>881</v>
      </c>
      <c r="E21">
        <v>2</v>
      </c>
      <c r="L21" s="16" t="s">
        <v>650</v>
      </c>
      <c r="M21">
        <f>M16+M17+M18+M19+M20</f>
        <v>59.939999999999991</v>
      </c>
    </row>
    <row r="22" spans="1:16">
      <c r="B22" s="52" t="s">
        <v>882</v>
      </c>
      <c r="E22">
        <v>2</v>
      </c>
    </row>
    <row r="23" spans="1:16" ht="15.95">
      <c r="A23" s="51" t="s">
        <v>592</v>
      </c>
      <c r="B23" s="47" t="s">
        <v>862</v>
      </c>
      <c r="E23">
        <v>3</v>
      </c>
      <c r="H23" t="s">
        <v>830</v>
      </c>
    </row>
    <row r="24" spans="1:16">
      <c r="B24" s="52" t="s">
        <v>860</v>
      </c>
      <c r="E24">
        <v>2</v>
      </c>
      <c r="H24" t="s">
        <v>861</v>
      </c>
    </row>
    <row r="25" spans="1:16">
      <c r="B25" s="52" t="s">
        <v>834</v>
      </c>
      <c r="E25">
        <v>3</v>
      </c>
      <c r="G25" t="s">
        <v>828</v>
      </c>
      <c r="H25" t="s">
        <v>835</v>
      </c>
    </row>
    <row r="26" spans="1:16">
      <c r="B26" s="52" t="s">
        <v>816</v>
      </c>
      <c r="E26">
        <v>2</v>
      </c>
      <c r="G26" t="s">
        <v>828</v>
      </c>
      <c r="H26" t="s">
        <v>832</v>
      </c>
    </row>
    <row r="27" spans="1:16">
      <c r="B27" s="52"/>
      <c r="G27" s="17"/>
      <c r="L27" t="s">
        <v>865</v>
      </c>
    </row>
    <row r="28" spans="1:16">
      <c r="B28" s="52"/>
      <c r="L28" t="s">
        <v>866</v>
      </c>
    </row>
    <row r="29" spans="1:16">
      <c r="B29" s="52"/>
      <c r="L29" t="s">
        <v>867</v>
      </c>
    </row>
    <row r="30" spans="1:16">
      <c r="B30" s="52"/>
      <c r="L30" t="s">
        <v>868</v>
      </c>
    </row>
    <row r="31" spans="1:16">
      <c r="B31" s="52"/>
    </row>
    <row r="32" spans="1:16">
      <c r="B32" s="52"/>
    </row>
    <row r="33" spans="2:8">
      <c r="B33" s="52"/>
    </row>
    <row r="34" spans="2:8">
      <c r="B34" s="52"/>
    </row>
    <row r="35" spans="2:8">
      <c r="B35" s="52"/>
    </row>
    <row r="36" spans="2:8">
      <c r="B36" s="52"/>
    </row>
    <row r="37" spans="2:8">
      <c r="B37" s="52"/>
    </row>
    <row r="38" spans="2:8">
      <c r="B38" s="52"/>
    </row>
    <row r="39" spans="2:8">
      <c r="B39" s="52"/>
    </row>
    <row r="40" spans="2:8">
      <c r="B40" s="52"/>
    </row>
    <row r="41" spans="2:8">
      <c r="B41" s="52" t="s">
        <v>812</v>
      </c>
      <c r="G41" t="s">
        <v>828</v>
      </c>
      <c r="H41" t="s">
        <v>859</v>
      </c>
    </row>
    <row r="42" spans="2:8">
      <c r="B42" s="52" t="s">
        <v>860</v>
      </c>
      <c r="H42" t="s">
        <v>861</v>
      </c>
    </row>
    <row r="43" spans="2:8">
      <c r="B43" s="52" t="s">
        <v>816</v>
      </c>
      <c r="G43" t="s">
        <v>828</v>
      </c>
      <c r="H43" t="s">
        <v>832</v>
      </c>
    </row>
    <row r="44" spans="2:8">
      <c r="B44" s="52" t="s">
        <v>862</v>
      </c>
      <c r="H44" t="s">
        <v>830</v>
      </c>
    </row>
    <row r="45" spans="2:8">
      <c r="B45" s="52" t="s">
        <v>834</v>
      </c>
      <c r="G45" t="s">
        <v>828</v>
      </c>
      <c r="H45" t="s">
        <v>835</v>
      </c>
    </row>
    <row r="46" spans="2:8">
      <c r="B46" s="21"/>
    </row>
    <row r="47" spans="2:8">
      <c r="B47" s="21"/>
    </row>
    <row r="48" spans="2:8" ht="15.95">
      <c r="B48" s="21" t="s">
        <v>822</v>
      </c>
      <c r="G48" s="17" t="s">
        <v>827</v>
      </c>
    </row>
    <row r="49" spans="2:8">
      <c r="B49" s="21" t="s">
        <v>814</v>
      </c>
      <c r="H49" t="s">
        <v>830</v>
      </c>
    </row>
    <row r="50" spans="2:8">
      <c r="B50" s="21" t="s">
        <v>823</v>
      </c>
      <c r="H50" t="s">
        <v>39</v>
      </c>
    </row>
    <row r="51" spans="2:8">
      <c r="B51" s="21" t="s">
        <v>824</v>
      </c>
    </row>
    <row r="52" spans="2:8">
      <c r="B52" s="21" t="s">
        <v>787</v>
      </c>
      <c r="G52" t="s">
        <v>828</v>
      </c>
      <c r="H52" t="s">
        <v>830</v>
      </c>
    </row>
    <row r="53" spans="2:8">
      <c r="B53" s="21" t="s">
        <v>815</v>
      </c>
      <c r="H53" t="s">
        <v>831</v>
      </c>
    </row>
    <row r="54" spans="2:8">
      <c r="B54" s="21"/>
    </row>
    <row r="55" spans="2:8">
      <c r="B55" s="21" t="s">
        <v>825</v>
      </c>
      <c r="H55" t="s">
        <v>18</v>
      </c>
    </row>
    <row r="56" spans="2:8">
      <c r="B56" s="47" t="s">
        <v>833</v>
      </c>
      <c r="G56" t="s">
        <v>828</v>
      </c>
      <c r="H56" t="s">
        <v>39</v>
      </c>
    </row>
    <row r="66" spans="2:2" ht="48">
      <c r="B66" s="46" t="s">
        <v>849</v>
      </c>
    </row>
    <row r="67" spans="2:2" ht="48">
      <c r="B67" s="46" t="s">
        <v>850</v>
      </c>
    </row>
    <row r="68" spans="2:2" ht="32.1">
      <c r="B68" s="46" t="s">
        <v>851</v>
      </c>
    </row>
    <row r="69" spans="2:2" ht="48">
      <c r="B69" s="46" t="s">
        <v>852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B922B-A17A-D045-BC4D-3342FB8ACBBD}">
  <sheetPr>
    <tabColor rgb="FF7030A0"/>
  </sheetPr>
  <dimension ref="A1:F167"/>
  <sheetViews>
    <sheetView topLeftCell="A79" zoomScale="97" zoomScaleNormal="97" workbookViewId="0">
      <selection activeCell="F113" sqref="F113"/>
    </sheetView>
  </sheetViews>
  <sheetFormatPr defaultColWidth="11.42578125" defaultRowHeight="15"/>
  <cols>
    <col min="1" max="1" width="58.7109375" customWidth="1"/>
    <col min="2" max="2" width="49.140625" customWidth="1"/>
    <col min="3" max="3" width="42.28515625" customWidth="1"/>
    <col min="4" max="4" width="11" customWidth="1"/>
    <col min="5" max="5" width="20.42578125" customWidth="1"/>
    <col min="6" max="6" width="36.140625" bestFit="1" customWidth="1"/>
  </cols>
  <sheetData>
    <row r="1" spans="1:6" ht="18.95">
      <c r="A1" s="53" t="s">
        <v>883</v>
      </c>
      <c r="B1" s="53" t="s">
        <v>0</v>
      </c>
      <c r="C1" s="53" t="s">
        <v>1</v>
      </c>
      <c r="D1" s="53" t="s">
        <v>884</v>
      </c>
      <c r="E1" s="53" t="s">
        <v>6</v>
      </c>
      <c r="F1" s="53" t="s">
        <v>885</v>
      </c>
    </row>
    <row r="2" spans="1:6">
      <c r="A2" s="56"/>
      <c r="B2" s="56"/>
      <c r="C2" s="56"/>
      <c r="D2" s="56"/>
      <c r="E2" s="56"/>
      <c r="F2" s="56"/>
    </row>
    <row r="3" spans="1:6">
      <c r="A3" s="56" t="s">
        <v>886</v>
      </c>
      <c r="B3" s="56" t="s">
        <v>306</v>
      </c>
      <c r="C3" s="56"/>
      <c r="D3" s="56"/>
      <c r="E3" s="56"/>
      <c r="F3" s="56"/>
    </row>
    <row r="4" spans="1:6">
      <c r="A4" s="56"/>
      <c r="B4" s="56" t="s">
        <v>887</v>
      </c>
      <c r="C4" s="56"/>
      <c r="D4" s="56"/>
      <c r="E4" s="56"/>
      <c r="F4" s="56"/>
    </row>
    <row r="5" spans="1:6">
      <c r="A5" s="56"/>
      <c r="B5" s="56"/>
      <c r="C5" s="56" t="s">
        <v>888</v>
      </c>
      <c r="D5" s="56"/>
      <c r="E5" s="56"/>
      <c r="F5" s="56"/>
    </row>
    <row r="6" spans="1:6">
      <c r="A6" s="56"/>
      <c r="B6" s="56"/>
      <c r="C6" s="56" t="s">
        <v>889</v>
      </c>
      <c r="D6" s="56"/>
      <c r="E6" s="56"/>
      <c r="F6" s="56"/>
    </row>
    <row r="7" spans="1:6">
      <c r="A7" s="56"/>
      <c r="B7" s="56"/>
      <c r="C7" s="56" t="s">
        <v>890</v>
      </c>
      <c r="D7" s="56"/>
      <c r="E7" s="56"/>
      <c r="F7" s="56"/>
    </row>
    <row r="8" spans="1:6">
      <c r="A8" s="56"/>
      <c r="B8" s="56"/>
      <c r="C8" s="56" t="s">
        <v>891</v>
      </c>
      <c r="D8" s="56"/>
      <c r="E8" s="56"/>
      <c r="F8" s="56"/>
    </row>
    <row r="9" spans="1:6">
      <c r="A9" s="56"/>
      <c r="B9" s="56"/>
      <c r="C9" s="56" t="s">
        <v>892</v>
      </c>
      <c r="D9" s="56"/>
      <c r="E9" s="56"/>
      <c r="F9" s="56"/>
    </row>
    <row r="10" spans="1:6">
      <c r="A10" s="56"/>
      <c r="B10" s="56"/>
      <c r="C10" s="56" t="s">
        <v>893</v>
      </c>
      <c r="D10" s="56"/>
      <c r="E10" s="56"/>
      <c r="F10" s="56"/>
    </row>
    <row r="11" spans="1:6">
      <c r="A11" s="56"/>
      <c r="B11" s="56"/>
      <c r="C11" s="56" t="s">
        <v>894</v>
      </c>
      <c r="D11" s="56"/>
      <c r="E11" s="56"/>
      <c r="F11" s="56"/>
    </row>
    <row r="12" spans="1:6">
      <c r="A12" s="56"/>
      <c r="B12" s="56"/>
      <c r="C12" s="56" t="s">
        <v>895</v>
      </c>
      <c r="D12" s="56"/>
      <c r="E12" s="56"/>
      <c r="F12" s="56"/>
    </row>
    <row r="13" spans="1:6">
      <c r="A13" s="56"/>
      <c r="B13" s="56"/>
      <c r="C13" s="56" t="s">
        <v>896</v>
      </c>
      <c r="D13" s="56"/>
      <c r="E13" s="56"/>
      <c r="F13" s="56"/>
    </row>
    <row r="14" spans="1:6">
      <c r="A14" s="56"/>
      <c r="B14" s="56"/>
      <c r="C14" s="56" t="s">
        <v>897</v>
      </c>
      <c r="D14" s="56"/>
      <c r="E14" s="56"/>
      <c r="F14" s="56"/>
    </row>
    <row r="15" spans="1:6">
      <c r="A15" s="56"/>
      <c r="B15" s="56"/>
      <c r="C15" s="56" t="s">
        <v>898</v>
      </c>
      <c r="D15" s="56"/>
      <c r="E15" s="56"/>
      <c r="F15" s="56"/>
    </row>
    <row r="16" spans="1:6">
      <c r="A16" s="56"/>
      <c r="B16" s="56"/>
      <c r="C16" s="56" t="s">
        <v>899</v>
      </c>
      <c r="D16" s="56"/>
      <c r="E16" s="56"/>
      <c r="F16" s="56"/>
    </row>
    <row r="17" spans="1:6">
      <c r="A17" s="56"/>
      <c r="B17" s="56"/>
      <c r="C17" s="56"/>
      <c r="D17" s="56"/>
      <c r="E17" s="56"/>
      <c r="F17" s="56"/>
    </row>
    <row r="18" spans="1:6">
      <c r="A18" s="56"/>
      <c r="B18" s="56"/>
      <c r="C18" s="56"/>
      <c r="D18" s="56"/>
      <c r="E18" s="56"/>
      <c r="F18" s="56"/>
    </row>
    <row r="19" spans="1:6">
      <c r="A19" s="56"/>
      <c r="B19" s="56" t="s">
        <v>900</v>
      </c>
      <c r="C19" s="56"/>
      <c r="D19" s="56"/>
      <c r="E19" s="56"/>
      <c r="F19" s="56"/>
    </row>
    <row r="20" spans="1:6">
      <c r="A20" s="56"/>
      <c r="B20" s="56"/>
      <c r="C20" s="56" t="s">
        <v>901</v>
      </c>
      <c r="D20" s="56"/>
      <c r="E20" s="56"/>
      <c r="F20" s="56"/>
    </row>
    <row r="21" spans="1:6">
      <c r="A21" s="56"/>
      <c r="B21" s="56"/>
      <c r="C21" s="60" t="s">
        <v>816</v>
      </c>
      <c r="D21" s="56"/>
      <c r="E21" s="56" t="s">
        <v>902</v>
      </c>
      <c r="F21" s="56" t="s">
        <v>903</v>
      </c>
    </row>
    <row r="22" spans="1:6">
      <c r="A22" s="56"/>
      <c r="B22" s="56"/>
      <c r="C22" s="56" t="s">
        <v>904</v>
      </c>
      <c r="D22" s="56"/>
      <c r="E22" s="56"/>
      <c r="F22" s="56"/>
    </row>
    <row r="23" spans="1:6">
      <c r="A23" s="56"/>
      <c r="B23" s="56"/>
      <c r="C23" s="56" t="s">
        <v>823</v>
      </c>
      <c r="D23" s="56"/>
      <c r="E23" s="56" t="s">
        <v>902</v>
      </c>
      <c r="F23" s="56"/>
    </row>
    <row r="24" spans="1:6">
      <c r="A24" s="56"/>
      <c r="B24" s="56"/>
      <c r="C24" s="56" t="s">
        <v>905</v>
      </c>
      <c r="D24" s="56"/>
      <c r="E24" s="56"/>
      <c r="F24" s="56"/>
    </row>
    <row r="25" spans="1:6">
      <c r="A25" s="56"/>
      <c r="B25" s="56"/>
      <c r="C25" s="56" t="s">
        <v>787</v>
      </c>
      <c r="D25" s="56"/>
      <c r="E25" s="56"/>
      <c r="F25" s="56"/>
    </row>
    <row r="26" spans="1:6">
      <c r="A26" s="56"/>
      <c r="B26" s="56"/>
      <c r="C26" s="56" t="s">
        <v>824</v>
      </c>
      <c r="D26" s="56"/>
      <c r="E26" s="56" t="s">
        <v>902</v>
      </c>
      <c r="F26" s="56" t="s">
        <v>906</v>
      </c>
    </row>
    <row r="27" spans="1:6">
      <c r="A27" s="56"/>
      <c r="B27" s="56"/>
      <c r="C27" s="56" t="s">
        <v>814</v>
      </c>
      <c r="D27" s="56"/>
      <c r="E27" s="56"/>
      <c r="F27" s="56"/>
    </row>
    <row r="28" spans="1:6">
      <c r="A28" s="56"/>
      <c r="B28" s="56"/>
      <c r="C28" s="56" t="s">
        <v>833</v>
      </c>
      <c r="D28" s="56"/>
      <c r="E28" s="56"/>
      <c r="F28" s="56"/>
    </row>
    <row r="29" spans="1:6">
      <c r="A29" s="56"/>
      <c r="B29" s="56"/>
      <c r="C29" s="56" t="s">
        <v>907</v>
      </c>
      <c r="D29" s="56"/>
      <c r="E29" s="56"/>
      <c r="F29" s="56"/>
    </row>
    <row r="30" spans="1:6">
      <c r="A30" s="56"/>
      <c r="B30" s="56"/>
      <c r="C30" s="56" t="s">
        <v>908</v>
      </c>
      <c r="D30" s="56"/>
      <c r="E30" s="56"/>
      <c r="F30" s="56"/>
    </row>
    <row r="31" spans="1:6">
      <c r="A31" s="56"/>
      <c r="B31" s="56"/>
      <c r="C31" s="56" t="s">
        <v>909</v>
      </c>
      <c r="D31" s="56"/>
      <c r="E31" s="56"/>
      <c r="F31" s="56"/>
    </row>
    <row r="32" spans="1:6">
      <c r="A32" s="56"/>
      <c r="B32" s="56"/>
      <c r="C32" s="56" t="s">
        <v>910</v>
      </c>
      <c r="D32" s="56"/>
      <c r="E32" s="56"/>
      <c r="F32" s="56"/>
    </row>
    <row r="33" spans="1:6">
      <c r="A33" s="56"/>
      <c r="B33" s="56"/>
      <c r="C33" s="56" t="s">
        <v>911</v>
      </c>
      <c r="D33" s="56"/>
      <c r="E33" s="56"/>
      <c r="F33" s="56"/>
    </row>
    <row r="34" spans="1:6">
      <c r="A34" s="56"/>
      <c r="B34" s="56"/>
      <c r="C34" s="56" t="s">
        <v>912</v>
      </c>
      <c r="D34" s="56"/>
      <c r="E34" s="56"/>
      <c r="F34" s="56"/>
    </row>
    <row r="35" spans="1:6">
      <c r="A35" s="56"/>
      <c r="B35" s="56"/>
      <c r="C35" s="56" t="s">
        <v>913</v>
      </c>
      <c r="D35" s="56"/>
      <c r="E35" s="56"/>
      <c r="F35" s="56"/>
    </row>
    <row r="36" spans="1:6">
      <c r="A36" s="56"/>
      <c r="B36" s="56"/>
      <c r="C36" s="56" t="s">
        <v>914</v>
      </c>
      <c r="D36" s="56"/>
      <c r="E36" s="56"/>
      <c r="F36" s="56"/>
    </row>
    <row r="37" spans="1:6">
      <c r="A37" s="56"/>
      <c r="B37" s="56"/>
      <c r="C37" s="56" t="s">
        <v>915</v>
      </c>
      <c r="D37" s="56"/>
      <c r="E37" s="56" t="s">
        <v>902</v>
      </c>
      <c r="F37" s="56" t="s">
        <v>916</v>
      </c>
    </row>
    <row r="38" spans="1:6">
      <c r="A38" s="56"/>
      <c r="B38" s="56"/>
      <c r="C38" s="56" t="s">
        <v>917</v>
      </c>
      <c r="D38" s="56"/>
      <c r="E38" s="63"/>
      <c r="F38" s="56"/>
    </row>
    <row r="39" spans="1:6">
      <c r="A39" s="56"/>
      <c r="B39" s="56"/>
      <c r="C39" s="56" t="s">
        <v>918</v>
      </c>
      <c r="D39" s="56"/>
      <c r="E39" s="56"/>
      <c r="F39" s="56"/>
    </row>
    <row r="40" spans="1:6" ht="32.1">
      <c r="A40" s="56"/>
      <c r="B40" s="56"/>
      <c r="C40" s="56"/>
      <c r="D40" s="56"/>
      <c r="E40" s="63" t="s">
        <v>919</v>
      </c>
      <c r="F40" s="56"/>
    </row>
    <row r="41" spans="1:6" ht="32.1">
      <c r="A41" s="56"/>
      <c r="B41" s="56"/>
      <c r="C41" s="56"/>
      <c r="D41" s="56"/>
      <c r="E41" s="63" t="s">
        <v>920</v>
      </c>
      <c r="F41" s="56"/>
    </row>
    <row r="42" spans="1:6">
      <c r="A42" s="56"/>
      <c r="B42" s="56" t="s">
        <v>921</v>
      </c>
      <c r="C42" s="56"/>
      <c r="D42" s="56"/>
      <c r="E42" s="56"/>
      <c r="F42" s="56"/>
    </row>
    <row r="43" spans="1:6">
      <c r="A43" s="56"/>
      <c r="B43" s="56"/>
      <c r="C43" s="56" t="s">
        <v>922</v>
      </c>
      <c r="D43" s="56"/>
      <c r="E43" s="56"/>
      <c r="F43" s="56"/>
    </row>
    <row r="44" spans="1:6">
      <c r="A44" s="56"/>
      <c r="B44" s="56"/>
      <c r="C44" s="56" t="s">
        <v>923</v>
      </c>
      <c r="D44" s="56"/>
      <c r="E44" s="56"/>
      <c r="F44" s="56"/>
    </row>
    <row r="45" spans="1:6">
      <c r="A45" s="56"/>
      <c r="B45" s="56"/>
      <c r="C45" s="56" t="s">
        <v>924</v>
      </c>
      <c r="D45" s="56"/>
      <c r="E45" s="56"/>
      <c r="F45" s="56"/>
    </row>
    <row r="46" spans="1:6">
      <c r="A46" s="56"/>
      <c r="B46" s="56"/>
      <c r="C46" s="56" t="s">
        <v>925</v>
      </c>
      <c r="D46" s="56"/>
      <c r="E46" s="56"/>
      <c r="F46" s="56"/>
    </row>
    <row r="47" spans="1:6">
      <c r="A47" s="56"/>
      <c r="B47" s="56"/>
      <c r="C47" s="56"/>
      <c r="D47" s="56"/>
      <c r="E47" s="56"/>
      <c r="F47" s="56"/>
    </row>
    <row r="48" spans="1:6">
      <c r="A48" s="56"/>
      <c r="B48" s="56"/>
      <c r="C48" s="56" t="s">
        <v>926</v>
      </c>
      <c r="D48" s="56"/>
      <c r="E48" s="56"/>
      <c r="F48" s="56"/>
    </row>
    <row r="49" spans="1:6">
      <c r="A49" s="56"/>
      <c r="B49" s="56"/>
      <c r="C49" s="56" t="s">
        <v>927</v>
      </c>
      <c r="D49" s="56"/>
      <c r="E49" s="56"/>
      <c r="F49" s="56"/>
    </row>
    <row r="50" spans="1:6">
      <c r="A50" s="56"/>
      <c r="B50" s="56"/>
      <c r="C50" s="56" t="s">
        <v>928</v>
      </c>
      <c r="D50" s="56"/>
      <c r="E50" s="56"/>
      <c r="F50" s="56"/>
    </row>
    <row r="51" spans="1:6">
      <c r="A51" s="56"/>
      <c r="B51" s="56"/>
      <c r="C51" s="56" t="s">
        <v>929</v>
      </c>
      <c r="D51" s="56"/>
      <c r="E51" s="56"/>
      <c r="F51" s="56"/>
    </row>
    <row r="52" spans="1:6">
      <c r="A52" s="56"/>
      <c r="B52" s="56"/>
      <c r="C52" s="56" t="s">
        <v>930</v>
      </c>
      <c r="D52" s="56"/>
      <c r="E52" s="56"/>
      <c r="F52" s="56"/>
    </row>
    <row r="53" spans="1:6">
      <c r="A53" s="56"/>
      <c r="B53" s="56"/>
      <c r="C53" s="56" t="s">
        <v>931</v>
      </c>
      <c r="D53" s="56"/>
      <c r="E53" s="56"/>
      <c r="F53" s="56"/>
    </row>
    <row r="54" spans="1:6">
      <c r="A54" s="56"/>
      <c r="B54" s="56"/>
      <c r="C54" s="56" t="s">
        <v>932</v>
      </c>
      <c r="D54" s="56"/>
      <c r="E54" s="56"/>
      <c r="F54" s="56"/>
    </row>
    <row r="55" spans="1:6">
      <c r="A55" s="56"/>
      <c r="B55" s="56"/>
      <c r="C55" s="56" t="s">
        <v>933</v>
      </c>
      <c r="D55" s="56"/>
      <c r="E55" s="56" t="s">
        <v>934</v>
      </c>
      <c r="F55" s="56"/>
    </row>
    <row r="56" spans="1:6">
      <c r="A56" s="56"/>
      <c r="B56" s="56"/>
      <c r="C56" s="56" t="s">
        <v>935</v>
      </c>
      <c r="D56" s="56"/>
      <c r="E56" s="56"/>
      <c r="F56" s="56"/>
    </row>
    <row r="57" spans="1:6">
      <c r="A57" s="56"/>
      <c r="B57" s="56"/>
      <c r="C57" s="56" t="s">
        <v>936</v>
      </c>
      <c r="D57" s="56"/>
      <c r="E57" s="56"/>
      <c r="F57" s="56"/>
    </row>
    <row r="58" spans="1:6">
      <c r="A58" s="56"/>
      <c r="B58" s="56"/>
      <c r="C58" s="56"/>
      <c r="D58" s="56"/>
      <c r="E58" s="56"/>
      <c r="F58" s="56"/>
    </row>
    <row r="59" spans="1:6">
      <c r="A59" s="56"/>
      <c r="B59" s="56"/>
      <c r="C59" s="56" t="s">
        <v>937</v>
      </c>
      <c r="D59" s="56"/>
      <c r="E59" s="56"/>
      <c r="F59" s="56"/>
    </row>
    <row r="60" spans="1:6">
      <c r="A60" s="56"/>
      <c r="B60" s="56"/>
      <c r="C60" s="56" t="s">
        <v>938</v>
      </c>
      <c r="D60" s="56"/>
      <c r="E60" s="56"/>
      <c r="F60" s="56"/>
    </row>
    <row r="61" spans="1:6">
      <c r="A61" s="56"/>
      <c r="B61" s="56"/>
      <c r="C61" s="56" t="s">
        <v>939</v>
      </c>
      <c r="D61" s="56"/>
      <c r="E61" s="56"/>
      <c r="F61" s="56"/>
    </row>
    <row r="62" spans="1:6">
      <c r="A62" s="56"/>
      <c r="B62" s="56"/>
      <c r="C62" s="56" t="s">
        <v>940</v>
      </c>
      <c r="D62" s="56"/>
      <c r="E62" s="56"/>
      <c r="F62" s="56"/>
    </row>
    <row r="63" spans="1:6">
      <c r="A63" s="56"/>
      <c r="B63" s="56"/>
      <c r="C63" s="56" t="s">
        <v>941</v>
      </c>
      <c r="D63" s="56"/>
      <c r="E63" s="56"/>
      <c r="F63" s="56"/>
    </row>
    <row r="64" spans="1:6">
      <c r="A64" s="56"/>
      <c r="B64" s="56"/>
      <c r="C64" s="56" t="s">
        <v>942</v>
      </c>
      <c r="D64" s="56"/>
      <c r="E64" s="56"/>
      <c r="F64" s="56"/>
    </row>
    <row r="65" spans="1:6">
      <c r="A65" s="56"/>
      <c r="B65" s="56"/>
      <c r="C65" s="56" t="s">
        <v>943</v>
      </c>
      <c r="D65" s="56"/>
      <c r="E65" s="56"/>
      <c r="F65" s="56"/>
    </row>
    <row r="66" spans="1:6">
      <c r="A66" s="56"/>
      <c r="B66" s="56"/>
      <c r="C66" s="56"/>
      <c r="D66" s="56"/>
      <c r="E66" s="56"/>
      <c r="F66" s="56"/>
    </row>
    <row r="67" spans="1:6">
      <c r="A67" s="56"/>
      <c r="B67" s="56"/>
      <c r="C67" s="56" t="s">
        <v>944</v>
      </c>
      <c r="D67" s="56"/>
      <c r="E67" s="56"/>
      <c r="F67" s="56"/>
    </row>
    <row r="68" spans="1:6">
      <c r="A68" s="56"/>
      <c r="B68" s="56"/>
      <c r="C68" s="56" t="s">
        <v>945</v>
      </c>
      <c r="D68" s="56"/>
      <c r="E68" s="56"/>
      <c r="F68" s="56"/>
    </row>
    <row r="69" spans="1:6">
      <c r="A69" s="56"/>
      <c r="B69" s="56"/>
      <c r="C69" s="56" t="s">
        <v>946</v>
      </c>
      <c r="D69" s="56"/>
      <c r="E69" s="56"/>
      <c r="F69" s="56"/>
    </row>
    <row r="70" spans="1:6">
      <c r="A70" s="56"/>
      <c r="B70" s="56"/>
      <c r="C70" s="56" t="s">
        <v>947</v>
      </c>
      <c r="D70" s="56"/>
      <c r="E70" s="56"/>
      <c r="F70" s="56"/>
    </row>
    <row r="71" spans="1:6">
      <c r="A71" s="56"/>
      <c r="B71" s="56"/>
      <c r="C71" s="56" t="s">
        <v>948</v>
      </c>
      <c r="D71" s="56"/>
      <c r="E71" s="56"/>
      <c r="F71" s="56"/>
    </row>
    <row r="72" spans="1:6">
      <c r="A72" s="56"/>
      <c r="B72" s="56"/>
      <c r="C72" s="56" t="s">
        <v>949</v>
      </c>
      <c r="D72" s="56"/>
      <c r="E72" s="56"/>
      <c r="F72" s="56"/>
    </row>
    <row r="73" spans="1:6">
      <c r="A73" s="56"/>
      <c r="B73" s="56"/>
      <c r="C73" s="56"/>
      <c r="D73" s="56"/>
      <c r="E73" s="56"/>
      <c r="F73" s="56"/>
    </row>
    <row r="74" spans="1:6">
      <c r="A74" s="56"/>
      <c r="B74" s="56"/>
      <c r="C74" s="56"/>
      <c r="D74" s="56"/>
      <c r="E74" s="56"/>
      <c r="F74" s="56"/>
    </row>
    <row r="75" spans="1:6">
      <c r="A75" s="56"/>
      <c r="B75" s="56"/>
      <c r="C75" s="56"/>
      <c r="D75" s="56"/>
      <c r="E75" s="56"/>
      <c r="F75" s="56"/>
    </row>
    <row r="76" spans="1:6">
      <c r="A76" s="56"/>
      <c r="B76" s="56"/>
      <c r="C76" s="56"/>
      <c r="D76" s="56"/>
      <c r="E76" s="56"/>
      <c r="F76" s="56"/>
    </row>
    <row r="77" spans="1:6">
      <c r="A77" s="56" t="s">
        <v>950</v>
      </c>
      <c r="B77" s="56" t="s">
        <v>306</v>
      </c>
      <c r="C77" s="56"/>
      <c r="D77" s="56"/>
      <c r="E77" s="56"/>
      <c r="F77" s="56"/>
    </row>
    <row r="78" spans="1:6">
      <c r="A78" s="56"/>
      <c r="B78" s="56" t="s">
        <v>951</v>
      </c>
      <c r="C78" s="56" t="s">
        <v>952</v>
      </c>
      <c r="D78" s="56"/>
      <c r="E78" s="56"/>
      <c r="F78" s="56"/>
    </row>
    <row r="79" spans="1:6">
      <c r="A79" s="56"/>
      <c r="B79" s="56"/>
      <c r="C79" s="56" t="s">
        <v>953</v>
      </c>
      <c r="D79" s="56"/>
      <c r="E79" s="56"/>
      <c r="F79" s="56"/>
    </row>
    <row r="80" spans="1:6">
      <c r="A80" s="56"/>
      <c r="B80" s="56"/>
      <c r="C80" s="56" t="s">
        <v>954</v>
      </c>
      <c r="D80" s="56"/>
      <c r="E80" s="56"/>
      <c r="F80" s="56"/>
    </row>
    <row r="81" spans="1:6">
      <c r="A81" s="56"/>
      <c r="B81" s="56"/>
      <c r="C81" s="56" t="s">
        <v>955</v>
      </c>
      <c r="D81" s="56"/>
      <c r="E81" s="56"/>
      <c r="F81" s="56"/>
    </row>
    <row r="82" spans="1:6">
      <c r="A82" s="56"/>
      <c r="B82" s="56" t="s">
        <v>956</v>
      </c>
      <c r="C82" s="56" t="s">
        <v>957</v>
      </c>
      <c r="D82" s="56"/>
      <c r="E82" s="56"/>
      <c r="F82" s="56"/>
    </row>
    <row r="83" spans="1:6">
      <c r="A83" s="56"/>
      <c r="B83" s="56"/>
      <c r="C83" s="56" t="s">
        <v>958</v>
      </c>
      <c r="D83" s="56"/>
      <c r="E83" s="56"/>
      <c r="F83" s="56"/>
    </row>
    <row r="84" spans="1:6">
      <c r="A84" s="56"/>
      <c r="B84" s="56"/>
      <c r="C84" s="56" t="s">
        <v>959</v>
      </c>
      <c r="D84" s="56"/>
      <c r="E84" s="56"/>
      <c r="F84" s="56"/>
    </row>
    <row r="85" spans="1:6">
      <c r="A85" s="56"/>
      <c r="B85" s="56"/>
      <c r="C85" s="56" t="s">
        <v>960</v>
      </c>
      <c r="D85" s="56"/>
      <c r="E85" s="56"/>
      <c r="F85" s="56"/>
    </row>
    <row r="86" spans="1:6">
      <c r="A86" s="56"/>
      <c r="B86" s="56"/>
      <c r="C86" s="56"/>
      <c r="D86" s="56"/>
      <c r="E86" s="56"/>
      <c r="F86" s="56"/>
    </row>
    <row r="87" spans="1:6">
      <c r="A87" s="56"/>
      <c r="B87" s="56"/>
      <c r="C87" s="56" t="s">
        <v>961</v>
      </c>
      <c r="D87" s="56"/>
      <c r="E87" s="56"/>
      <c r="F87" s="56" t="s">
        <v>962</v>
      </c>
    </row>
    <row r="88" spans="1:6">
      <c r="A88" s="56" t="s">
        <v>963</v>
      </c>
      <c r="B88" s="56" t="s">
        <v>306</v>
      </c>
      <c r="C88" s="56"/>
      <c r="D88" s="56"/>
      <c r="E88" s="56"/>
      <c r="F88" s="56"/>
    </row>
    <row r="89" spans="1:6">
      <c r="A89" s="56"/>
      <c r="B89" s="56" t="s">
        <v>964</v>
      </c>
      <c r="C89" s="56"/>
      <c r="D89" s="56"/>
      <c r="E89" s="56"/>
      <c r="F89" s="56"/>
    </row>
    <row r="90" spans="1:6">
      <c r="A90" s="56"/>
      <c r="B90" s="56"/>
      <c r="C90" s="56" t="s">
        <v>965</v>
      </c>
      <c r="D90" s="56"/>
      <c r="E90" s="56"/>
      <c r="F90" s="56"/>
    </row>
    <row r="91" spans="1:6">
      <c r="A91" s="56"/>
      <c r="B91" s="56"/>
      <c r="C91" s="56" t="s">
        <v>966</v>
      </c>
      <c r="D91" s="56"/>
      <c r="E91" s="56"/>
      <c r="F91" s="56"/>
    </row>
    <row r="92" spans="1:6">
      <c r="A92" s="56"/>
      <c r="B92" s="56"/>
      <c r="C92" s="56" t="s">
        <v>967</v>
      </c>
      <c r="D92" s="56"/>
      <c r="E92" s="56"/>
      <c r="F92" s="56"/>
    </row>
    <row r="93" spans="1:6">
      <c r="A93" s="56"/>
      <c r="B93" s="56"/>
      <c r="C93" s="56" t="s">
        <v>968</v>
      </c>
      <c r="D93" s="56"/>
      <c r="E93" s="56"/>
      <c r="F93" s="56"/>
    </row>
    <row r="94" spans="1:6">
      <c r="A94" s="56"/>
      <c r="B94" s="56"/>
      <c r="C94" s="56" t="s">
        <v>969</v>
      </c>
      <c r="D94" s="56"/>
      <c r="E94" s="56"/>
      <c r="F94" s="56"/>
    </row>
    <row r="95" spans="1:6">
      <c r="A95" s="56"/>
      <c r="B95" s="56"/>
      <c r="C95" s="56" t="s">
        <v>970</v>
      </c>
      <c r="D95" s="56"/>
      <c r="E95" s="56"/>
      <c r="F95" s="56"/>
    </row>
    <row r="96" spans="1:6">
      <c r="A96" s="56"/>
      <c r="B96" s="56"/>
      <c r="C96" s="60" t="s">
        <v>971</v>
      </c>
      <c r="D96" s="56"/>
      <c r="E96" s="56" t="s">
        <v>972</v>
      </c>
      <c r="F96" s="56"/>
    </row>
    <row r="97" spans="1:6">
      <c r="A97" s="56"/>
      <c r="B97" s="56"/>
      <c r="C97" s="56" t="s">
        <v>973</v>
      </c>
      <c r="D97" s="56"/>
      <c r="E97" s="56"/>
      <c r="F97" s="56"/>
    </row>
    <row r="98" spans="1:6">
      <c r="A98" s="56"/>
      <c r="B98" s="56"/>
      <c r="C98" s="47" t="s">
        <v>974</v>
      </c>
      <c r="D98" s="56"/>
      <c r="E98" s="56" t="s">
        <v>828</v>
      </c>
      <c r="F98" s="56"/>
    </row>
    <row r="99" spans="1:6">
      <c r="A99" s="56"/>
      <c r="B99" s="56"/>
      <c r="C99" s="47" t="s">
        <v>975</v>
      </c>
      <c r="D99" s="56"/>
      <c r="E99" s="56" t="s">
        <v>828</v>
      </c>
      <c r="F99" s="56"/>
    </row>
    <row r="100" spans="1:6">
      <c r="A100" s="56"/>
      <c r="B100" s="56"/>
      <c r="C100" s="47" t="s">
        <v>976</v>
      </c>
      <c r="D100" s="56"/>
      <c r="E100" s="56" t="s">
        <v>828</v>
      </c>
      <c r="F100" s="56"/>
    </row>
    <row r="101" spans="1:6">
      <c r="A101" s="56"/>
      <c r="B101" s="56"/>
      <c r="C101" s="56"/>
      <c r="D101" s="56"/>
      <c r="E101" s="56"/>
      <c r="F101" s="56"/>
    </row>
    <row r="102" spans="1:6">
      <c r="A102" s="56"/>
      <c r="B102" s="56"/>
      <c r="C102" s="56"/>
      <c r="D102" s="56"/>
      <c r="E102" s="56"/>
      <c r="F102" s="56"/>
    </row>
    <row r="103" spans="1:6">
      <c r="A103" s="56"/>
      <c r="B103" s="56"/>
      <c r="C103" s="59" t="s">
        <v>977</v>
      </c>
      <c r="D103" s="56"/>
      <c r="E103" s="56"/>
      <c r="F103" s="56"/>
    </row>
    <row r="104" spans="1:6">
      <c r="A104" s="56"/>
      <c r="B104" s="56"/>
      <c r="C104" s="56"/>
      <c r="D104" s="56"/>
      <c r="E104" s="56"/>
      <c r="F104" s="56"/>
    </row>
    <row r="105" spans="1:6">
      <c r="A105" s="56" t="s">
        <v>978</v>
      </c>
      <c r="B105" s="56" t="s">
        <v>306</v>
      </c>
      <c r="C105" s="56"/>
      <c r="D105" s="56"/>
      <c r="E105" s="56"/>
      <c r="F105" s="56"/>
    </row>
    <row r="106" spans="1:6">
      <c r="A106" s="56"/>
      <c r="B106" s="56" t="s">
        <v>979</v>
      </c>
      <c r="C106" s="56" t="s">
        <v>306</v>
      </c>
      <c r="D106" s="56" t="s">
        <v>306</v>
      </c>
      <c r="E106" s="56" t="s">
        <v>306</v>
      </c>
      <c r="F106" s="56" t="s">
        <v>306</v>
      </c>
    </row>
    <row r="107" spans="1:6">
      <c r="A107" s="56"/>
      <c r="B107" s="56"/>
      <c r="C107" s="56" t="s">
        <v>980</v>
      </c>
      <c r="D107" s="56"/>
      <c r="E107" s="56"/>
      <c r="F107" s="56"/>
    </row>
    <row r="108" spans="1:6">
      <c r="A108" s="56"/>
      <c r="B108" s="56"/>
      <c r="C108" s="56" t="s">
        <v>981</v>
      </c>
      <c r="D108" s="56"/>
      <c r="E108" s="56"/>
      <c r="F108" s="56"/>
    </row>
    <row r="109" spans="1:6">
      <c r="A109" s="56"/>
      <c r="B109" s="56"/>
      <c r="C109" s="56" t="s">
        <v>982</v>
      </c>
      <c r="D109" s="56"/>
      <c r="E109" s="56"/>
      <c r="F109" s="56"/>
    </row>
    <row r="110" spans="1:6">
      <c r="A110" s="56"/>
      <c r="B110" s="56"/>
      <c r="C110" s="56" t="s">
        <v>983</v>
      </c>
      <c r="D110" s="56"/>
      <c r="E110" s="56"/>
      <c r="F110" s="56" t="s">
        <v>984</v>
      </c>
    </row>
    <row r="111" spans="1:6">
      <c r="A111" s="56"/>
      <c r="B111" s="56"/>
      <c r="C111" s="56" t="s">
        <v>985</v>
      </c>
      <c r="D111" s="56"/>
      <c r="E111" s="56"/>
      <c r="F111" s="56" t="s">
        <v>984</v>
      </c>
    </row>
    <row r="112" spans="1:6">
      <c r="A112" s="56"/>
      <c r="B112" s="56"/>
      <c r="C112" s="56" t="s">
        <v>986</v>
      </c>
      <c r="D112" s="56"/>
      <c r="E112" s="56"/>
      <c r="F112" s="56"/>
    </row>
    <row r="113" spans="1:6">
      <c r="A113" s="56"/>
      <c r="B113" s="56"/>
      <c r="C113" s="56" t="s">
        <v>987</v>
      </c>
      <c r="D113" s="56"/>
      <c r="E113" s="56"/>
      <c r="F113" s="56"/>
    </row>
    <row r="114" spans="1:6">
      <c r="A114" s="56"/>
      <c r="B114" s="56"/>
      <c r="C114" s="56" t="s">
        <v>988</v>
      </c>
      <c r="D114" s="56"/>
      <c r="E114" s="56"/>
      <c r="F114" s="56"/>
    </row>
    <row r="115" spans="1:6">
      <c r="A115" s="56"/>
      <c r="B115" s="56"/>
      <c r="C115" s="56" t="s">
        <v>989</v>
      </c>
      <c r="D115" s="56"/>
      <c r="E115" s="56"/>
      <c r="F115" s="56"/>
    </row>
    <row r="116" spans="1:6">
      <c r="A116" s="56"/>
      <c r="B116" s="56"/>
      <c r="C116" s="56" t="s">
        <v>990</v>
      </c>
      <c r="D116" s="56"/>
      <c r="E116" s="56"/>
      <c r="F116" s="56"/>
    </row>
    <row r="117" spans="1:6">
      <c r="A117" s="56"/>
      <c r="B117" s="56"/>
      <c r="C117" s="56" t="s">
        <v>991</v>
      </c>
      <c r="D117" s="56"/>
      <c r="E117" s="56"/>
      <c r="F117" s="56"/>
    </row>
    <row r="118" spans="1:6">
      <c r="A118" s="56"/>
      <c r="B118" s="56"/>
      <c r="C118" s="56" t="s">
        <v>992</v>
      </c>
      <c r="D118" s="56"/>
      <c r="E118" s="56"/>
      <c r="F118" s="56"/>
    </row>
    <row r="119" spans="1:6">
      <c r="A119" s="56"/>
      <c r="B119" s="56" t="s">
        <v>306</v>
      </c>
      <c r="C119" s="56" t="s">
        <v>993</v>
      </c>
      <c r="D119" s="56"/>
      <c r="E119" s="56"/>
      <c r="F119" s="56"/>
    </row>
    <row r="120" spans="1:6">
      <c r="A120" s="56"/>
      <c r="B120" s="56"/>
      <c r="C120" s="56" t="s">
        <v>994</v>
      </c>
      <c r="D120" s="56"/>
      <c r="E120" s="56"/>
      <c r="F120" s="56"/>
    </row>
    <row r="121" spans="1:6">
      <c r="A121" s="56"/>
      <c r="B121" s="56"/>
      <c r="C121" s="56"/>
      <c r="D121" s="56"/>
      <c r="E121" s="56"/>
      <c r="F121" s="56"/>
    </row>
    <row r="122" spans="1:6">
      <c r="A122" s="56"/>
      <c r="B122" s="56"/>
      <c r="C122" s="56" t="s">
        <v>995</v>
      </c>
      <c r="D122" s="56"/>
      <c r="E122" s="56"/>
      <c r="F122" s="56"/>
    </row>
    <row r="123" spans="1:6">
      <c r="A123" s="56"/>
      <c r="B123" s="56"/>
      <c r="C123" s="56" t="s">
        <v>996</v>
      </c>
      <c r="D123" s="56"/>
      <c r="E123" s="56"/>
      <c r="F123" s="56"/>
    </row>
    <row r="124" spans="1:6">
      <c r="A124" s="56"/>
      <c r="B124" s="56"/>
      <c r="C124" s="56"/>
      <c r="D124" s="56"/>
      <c r="E124" s="56"/>
      <c r="F124" s="56"/>
    </row>
    <row r="125" spans="1:6">
      <c r="A125" s="56"/>
      <c r="B125" s="56"/>
      <c r="C125" s="56" t="s">
        <v>997</v>
      </c>
      <c r="D125" s="56"/>
      <c r="E125" s="56"/>
      <c r="F125" s="56"/>
    </row>
    <row r="126" spans="1:6">
      <c r="A126" s="56"/>
      <c r="B126" s="56"/>
      <c r="C126" s="56" t="s">
        <v>998</v>
      </c>
      <c r="D126" s="56"/>
      <c r="E126" s="56"/>
      <c r="F126" s="56"/>
    </row>
    <row r="127" spans="1:6">
      <c r="A127" s="56"/>
      <c r="B127" s="56" t="s">
        <v>999</v>
      </c>
      <c r="C127" s="56"/>
      <c r="D127" s="56"/>
      <c r="E127" s="56"/>
      <c r="F127" s="56"/>
    </row>
    <row r="128" spans="1:6">
      <c r="A128" s="56"/>
      <c r="B128" s="56"/>
      <c r="C128" s="56" t="s">
        <v>1000</v>
      </c>
      <c r="D128" s="56"/>
      <c r="E128" s="56"/>
      <c r="F128" s="56"/>
    </row>
    <row r="129" spans="1:6" ht="32.1">
      <c r="A129" s="56"/>
      <c r="B129" s="56"/>
      <c r="C129" s="56" t="s">
        <v>1001</v>
      </c>
      <c r="D129" s="56"/>
      <c r="E129" s="63" t="s">
        <v>1002</v>
      </c>
      <c r="F129" s="56"/>
    </row>
    <row r="130" spans="1:6">
      <c r="A130" s="56"/>
      <c r="B130" s="56"/>
      <c r="C130" s="56" t="s">
        <v>1003</v>
      </c>
      <c r="D130" s="56"/>
      <c r="E130" s="56"/>
      <c r="F130" s="56"/>
    </row>
    <row r="131" spans="1:6">
      <c r="A131" s="56"/>
      <c r="B131" s="56"/>
      <c r="C131" s="56" t="s">
        <v>1004</v>
      </c>
      <c r="D131" s="56"/>
      <c r="E131" s="56"/>
      <c r="F131" s="56"/>
    </row>
    <row r="132" spans="1:6">
      <c r="A132" s="56"/>
      <c r="B132" s="56"/>
      <c r="C132" s="56" t="s">
        <v>1005</v>
      </c>
      <c r="D132" s="56"/>
      <c r="E132" s="56"/>
      <c r="F132" s="56"/>
    </row>
    <row r="133" spans="1:6">
      <c r="A133" s="56"/>
      <c r="B133" s="56"/>
      <c r="C133" s="56" t="s">
        <v>1006</v>
      </c>
      <c r="D133" s="56"/>
      <c r="E133" s="56"/>
      <c r="F133" s="56"/>
    </row>
    <row r="134" spans="1:6">
      <c r="A134" s="56"/>
      <c r="B134" s="56"/>
      <c r="C134" s="56" t="s">
        <v>1007</v>
      </c>
      <c r="D134" s="56"/>
      <c r="E134" s="56"/>
      <c r="F134" s="56"/>
    </row>
    <row r="135" spans="1:6">
      <c r="A135" s="56"/>
      <c r="B135" s="56"/>
      <c r="C135" s="56" t="s">
        <v>1008</v>
      </c>
      <c r="D135" s="56"/>
      <c r="E135" s="56"/>
      <c r="F135" s="56"/>
    </row>
    <row r="136" spans="1:6">
      <c r="A136" s="56"/>
      <c r="B136" s="56"/>
      <c r="C136" s="56"/>
      <c r="D136" s="56"/>
      <c r="E136" s="56"/>
      <c r="F136" s="56"/>
    </row>
    <row r="137" spans="1:6">
      <c r="A137" s="56"/>
      <c r="B137" s="56"/>
      <c r="C137" s="56"/>
      <c r="D137" s="56"/>
      <c r="E137" s="56"/>
      <c r="F137" s="56"/>
    </row>
    <row r="138" spans="1:6">
      <c r="A138" s="56"/>
      <c r="B138" s="56"/>
      <c r="C138" s="56"/>
      <c r="D138" s="56"/>
      <c r="E138" s="56"/>
      <c r="F138" s="56"/>
    </row>
    <row r="139" spans="1:6">
      <c r="A139" s="56"/>
      <c r="B139" s="56"/>
      <c r="C139" s="56"/>
      <c r="D139" s="56"/>
      <c r="E139" s="56"/>
      <c r="F139" s="56"/>
    </row>
    <row r="140" spans="1:6">
      <c r="A140" s="56"/>
      <c r="B140" s="56"/>
      <c r="C140" s="56"/>
      <c r="D140" s="56"/>
      <c r="E140" s="56"/>
      <c r="F140" s="56"/>
    </row>
    <row r="141" spans="1:6">
      <c r="A141" s="56"/>
      <c r="B141" s="56"/>
      <c r="C141" s="56"/>
      <c r="D141" s="56"/>
      <c r="E141" s="56"/>
      <c r="F141" s="56"/>
    </row>
    <row r="142" spans="1:6">
      <c r="A142" s="56"/>
      <c r="B142" s="56"/>
      <c r="C142" s="56"/>
      <c r="D142" s="56"/>
      <c r="E142" s="56"/>
      <c r="F142" s="56"/>
    </row>
    <row r="143" spans="1:6">
      <c r="A143" s="56"/>
      <c r="B143" s="56"/>
      <c r="C143" s="56"/>
      <c r="D143" s="56"/>
      <c r="E143" s="56"/>
      <c r="F143" s="56"/>
    </row>
    <row r="144" spans="1:6">
      <c r="A144" s="56"/>
      <c r="B144" s="56"/>
      <c r="C144" s="56"/>
      <c r="D144" s="56"/>
      <c r="E144" s="56"/>
      <c r="F144" s="56"/>
    </row>
    <row r="145" spans="1:6">
      <c r="A145" s="56"/>
      <c r="B145" s="56"/>
      <c r="C145" s="56"/>
      <c r="D145" s="56"/>
      <c r="E145" s="56"/>
      <c r="F145" s="56"/>
    </row>
    <row r="146" spans="1:6">
      <c r="A146" s="56"/>
      <c r="B146" s="56"/>
      <c r="C146" s="56"/>
      <c r="D146" s="56"/>
      <c r="E146" s="56"/>
      <c r="F146" s="56"/>
    </row>
    <row r="147" spans="1:6">
      <c r="A147" s="56"/>
      <c r="B147" s="56"/>
      <c r="C147" s="56"/>
      <c r="D147" s="56"/>
      <c r="E147" s="56"/>
      <c r="F147" s="56"/>
    </row>
    <row r="148" spans="1:6">
      <c r="A148" s="56"/>
      <c r="B148" s="56"/>
      <c r="C148" s="56"/>
      <c r="D148" s="56"/>
      <c r="E148" s="56"/>
      <c r="F148" s="56"/>
    </row>
    <row r="149" spans="1:6">
      <c r="A149" s="56"/>
      <c r="B149" s="56"/>
      <c r="C149" s="56"/>
      <c r="D149" s="56"/>
      <c r="E149" s="56"/>
      <c r="F149" s="56"/>
    </row>
    <row r="150" spans="1:6">
      <c r="A150" s="56"/>
      <c r="B150" s="56"/>
      <c r="C150" s="56"/>
      <c r="D150" s="56"/>
      <c r="E150" s="56"/>
      <c r="F150" s="56"/>
    </row>
    <row r="151" spans="1:6">
      <c r="A151" s="56"/>
      <c r="B151" s="56"/>
      <c r="C151" s="56"/>
      <c r="D151" s="56"/>
      <c r="E151" s="56"/>
      <c r="F151" s="56"/>
    </row>
    <row r="152" spans="1:6">
      <c r="A152" s="56"/>
      <c r="B152" s="56"/>
      <c r="C152" s="56"/>
      <c r="D152" s="56"/>
      <c r="E152" s="56"/>
      <c r="F152" s="56"/>
    </row>
    <row r="153" spans="1:6">
      <c r="A153" s="56"/>
      <c r="B153" s="56"/>
      <c r="C153" s="56"/>
      <c r="D153" s="56"/>
      <c r="E153" s="56"/>
      <c r="F153" s="56"/>
    </row>
    <row r="154" spans="1:6">
      <c r="A154" s="56"/>
      <c r="B154" s="56"/>
      <c r="C154" s="56"/>
      <c r="D154" s="56"/>
      <c r="E154" s="56"/>
      <c r="F154" s="56"/>
    </row>
    <row r="155" spans="1:6">
      <c r="A155" s="56"/>
      <c r="B155" s="56"/>
      <c r="C155" s="56"/>
      <c r="D155" s="56"/>
      <c r="E155" s="56"/>
      <c r="F155" s="56"/>
    </row>
    <row r="156" spans="1:6">
      <c r="A156" s="56"/>
      <c r="B156" s="56"/>
      <c r="C156" s="56"/>
      <c r="D156" s="56"/>
      <c r="E156" s="56"/>
      <c r="F156" s="56"/>
    </row>
    <row r="157" spans="1:6">
      <c r="A157" s="56"/>
      <c r="B157" s="56"/>
      <c r="C157" s="56"/>
      <c r="D157" s="56"/>
      <c r="E157" s="56"/>
      <c r="F157" s="56"/>
    </row>
    <row r="158" spans="1:6">
      <c r="A158" s="56"/>
      <c r="B158" s="56"/>
      <c r="C158" s="56"/>
      <c r="D158" s="56"/>
      <c r="E158" s="56"/>
      <c r="F158" s="56"/>
    </row>
    <row r="159" spans="1:6">
      <c r="A159" s="56"/>
      <c r="B159" s="56"/>
      <c r="C159" s="56"/>
      <c r="D159" s="56"/>
      <c r="E159" s="56"/>
      <c r="F159" s="56"/>
    </row>
    <row r="160" spans="1:6">
      <c r="A160" s="56"/>
      <c r="B160" s="56"/>
      <c r="C160" s="56"/>
      <c r="D160" s="56"/>
      <c r="E160" s="56"/>
      <c r="F160" s="56"/>
    </row>
    <row r="161" spans="1:6">
      <c r="A161" s="56"/>
      <c r="B161" s="56"/>
      <c r="C161" s="56"/>
      <c r="D161" s="56"/>
      <c r="E161" s="56"/>
      <c r="F161" s="56"/>
    </row>
    <row r="162" spans="1:6">
      <c r="A162" s="56"/>
      <c r="B162" s="56"/>
      <c r="C162" s="56"/>
      <c r="D162" s="56"/>
      <c r="E162" s="56"/>
      <c r="F162" s="56"/>
    </row>
    <row r="163" spans="1:6">
      <c r="A163" s="56"/>
      <c r="B163" s="56"/>
      <c r="C163" s="56"/>
      <c r="D163" s="56"/>
      <c r="E163" s="56"/>
      <c r="F163" s="56"/>
    </row>
    <row r="164" spans="1:6">
      <c r="A164" s="56"/>
      <c r="B164" s="56"/>
      <c r="C164" s="56"/>
      <c r="D164" s="56"/>
      <c r="E164" s="56"/>
      <c r="F164" s="56"/>
    </row>
    <row r="165" spans="1:6">
      <c r="A165" s="56"/>
      <c r="B165" s="56"/>
      <c r="C165" s="56"/>
      <c r="D165" s="56"/>
      <c r="E165" s="56"/>
      <c r="F165" s="56"/>
    </row>
    <row r="166" spans="1:6">
      <c r="A166" s="56"/>
      <c r="B166" s="56"/>
      <c r="C166" s="56"/>
      <c r="D166" s="56"/>
      <c r="E166" s="56"/>
      <c r="F166" s="56"/>
    </row>
    <row r="167" spans="1:6">
      <c r="A167" s="56"/>
      <c r="B167" s="56"/>
      <c r="C167" s="56"/>
      <c r="D167" s="56"/>
      <c r="E167" s="56"/>
      <c r="F167" s="56"/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987C-A8AA-B842-BA2F-46E9F317095E}">
  <sheetPr>
    <tabColor rgb="FF7030A0"/>
  </sheetPr>
  <dimension ref="A1:R74"/>
  <sheetViews>
    <sheetView zoomScale="110" workbookViewId="0">
      <selection activeCell="L20" sqref="L20"/>
    </sheetView>
  </sheetViews>
  <sheetFormatPr defaultColWidth="8.7109375" defaultRowHeight="15"/>
  <cols>
    <col min="1" max="1" width="17.140625" style="51" customWidth="1"/>
    <col min="2" max="2" width="41.140625" customWidth="1"/>
    <col min="3" max="3" width="44" customWidth="1"/>
    <col min="4" max="4" width="7.140625" customWidth="1"/>
    <col min="5" max="5" width="5.7109375" customWidth="1"/>
    <col min="6" max="6" width="7.42578125" customWidth="1"/>
    <col min="8" max="8" width="10.7109375" customWidth="1"/>
    <col min="9" max="9" width="11.7109375" customWidth="1"/>
    <col min="10" max="10" width="4.140625" customWidth="1"/>
    <col min="11" max="11" width="2.14062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9</v>
      </c>
      <c r="N2" s="8">
        <v>1</v>
      </c>
      <c r="O2" s="8"/>
      <c r="P2" s="8">
        <f>7*80/100*(M2-N2-O2)</f>
        <v>44.8</v>
      </c>
      <c r="Q2" s="8">
        <f t="shared" ref="Q2:Q10" si="0">SUMIF(G:G,L2,F:F)</f>
        <v>0</v>
      </c>
      <c r="R2" s="8">
        <f t="shared" ref="R2:R10" si="1">P2-Q2</f>
        <v>44.8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 t="s">
        <v>22</v>
      </c>
      <c r="M3" s="8">
        <v>9</v>
      </c>
      <c r="N3" s="8"/>
      <c r="O3" s="8"/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9</v>
      </c>
      <c r="N4" s="8">
        <v>2.5</v>
      </c>
      <c r="O4" s="8"/>
      <c r="P4" s="8">
        <f>7*70/100*(M4-N4-O4)</f>
        <v>31.85</v>
      </c>
      <c r="Q4" s="8">
        <f t="shared" si="0"/>
        <v>0</v>
      </c>
      <c r="R4" s="8">
        <f t="shared" si="1"/>
        <v>31.85</v>
      </c>
    </row>
    <row r="5" spans="1:18">
      <c r="A5" s="56"/>
      <c r="B5" s="56"/>
      <c r="C5" s="61" t="s">
        <v>888</v>
      </c>
      <c r="F5" s="21">
        <v>1</v>
      </c>
      <c r="G5" s="21"/>
      <c r="H5" s="21"/>
      <c r="I5" s="21"/>
      <c r="L5" s="7" t="s">
        <v>18</v>
      </c>
      <c r="M5" s="8">
        <v>9</v>
      </c>
      <c r="N5" s="8"/>
      <c r="O5" s="8"/>
      <c r="P5" s="8">
        <f>7*(M5-N5-O5)</f>
        <v>63</v>
      </c>
      <c r="Q5" s="8">
        <f t="shared" si="0"/>
        <v>0</v>
      </c>
      <c r="R5" s="8">
        <f t="shared" si="1"/>
        <v>63</v>
      </c>
    </row>
    <row r="6" spans="1:18">
      <c r="A6" s="56"/>
      <c r="B6" s="56"/>
      <c r="C6" s="62" t="s">
        <v>892</v>
      </c>
      <c r="F6" s="21">
        <v>1</v>
      </c>
      <c r="G6" s="21"/>
      <c r="H6" s="21"/>
      <c r="I6" s="21"/>
      <c r="L6" s="39" t="s">
        <v>39</v>
      </c>
      <c r="M6" s="8">
        <v>9</v>
      </c>
      <c r="N6" s="40"/>
      <c r="O6" s="40">
        <v>1</v>
      </c>
      <c r="P6" s="40">
        <f>7*(M6-N6-O6)</f>
        <v>56</v>
      </c>
      <c r="Q6" s="40">
        <f t="shared" si="0"/>
        <v>0</v>
      </c>
      <c r="R6" s="40">
        <f t="shared" si="1"/>
        <v>56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9</v>
      </c>
      <c r="N7" s="42">
        <v>1</v>
      </c>
      <c r="O7" s="42"/>
      <c r="P7" s="42">
        <f t="shared" ref="P7:P10" si="2">7*(M7-N7-O7)</f>
        <v>56</v>
      </c>
      <c r="Q7" s="42">
        <f t="shared" si="0"/>
        <v>0</v>
      </c>
      <c r="R7" s="42">
        <f t="shared" si="1"/>
        <v>56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9</v>
      </c>
      <c r="N8" s="42">
        <v>1</v>
      </c>
      <c r="O8" s="42">
        <v>2</v>
      </c>
      <c r="P8" s="42">
        <f t="shared" si="2"/>
        <v>42</v>
      </c>
      <c r="Q8" s="42">
        <f t="shared" si="0"/>
        <v>0</v>
      </c>
      <c r="R8" s="42">
        <f t="shared" si="1"/>
        <v>42</v>
      </c>
    </row>
    <row r="9" spans="1:18">
      <c r="A9" s="56"/>
      <c r="B9" s="56"/>
      <c r="C9" s="56" t="s">
        <v>901</v>
      </c>
      <c r="F9" s="21">
        <v>2</v>
      </c>
      <c r="G9" s="21"/>
      <c r="H9" s="22"/>
      <c r="I9" s="21" t="s">
        <v>1012</v>
      </c>
      <c r="L9" s="41" t="s">
        <v>627</v>
      </c>
      <c r="M9" s="8">
        <v>9</v>
      </c>
      <c r="N9" s="42">
        <v>1</v>
      </c>
      <c r="O9" s="42"/>
      <c r="P9" s="42">
        <f t="shared" si="2"/>
        <v>56</v>
      </c>
      <c r="Q9" s="42">
        <f t="shared" si="0"/>
        <v>0</v>
      </c>
      <c r="R9" s="42">
        <f t="shared" si="1"/>
        <v>56</v>
      </c>
    </row>
    <row r="10" spans="1:18">
      <c r="A10" s="56"/>
      <c r="B10" s="56"/>
      <c r="C10" s="56" t="s">
        <v>907</v>
      </c>
      <c r="F10" s="21">
        <v>2</v>
      </c>
      <c r="G10" s="21"/>
      <c r="H10" s="21"/>
      <c r="I10" s="21" t="s">
        <v>18</v>
      </c>
      <c r="L10" s="41" t="s">
        <v>790</v>
      </c>
      <c r="M10" s="8">
        <v>2</v>
      </c>
      <c r="N10" s="42"/>
      <c r="O10" s="42"/>
      <c r="P10" s="42">
        <f t="shared" si="2"/>
        <v>14</v>
      </c>
      <c r="Q10" s="42">
        <f t="shared" si="0"/>
        <v>0</v>
      </c>
      <c r="R10" s="42">
        <f t="shared" si="1"/>
        <v>14</v>
      </c>
    </row>
    <row r="11" spans="1:18">
      <c r="A11" s="56"/>
      <c r="B11" s="56"/>
      <c r="C11" s="56" t="s">
        <v>908</v>
      </c>
      <c r="F11" s="21">
        <v>2</v>
      </c>
      <c r="G11" s="21"/>
      <c r="H11" s="21"/>
      <c r="I11" s="21" t="s">
        <v>18</v>
      </c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 t="s">
        <v>904</v>
      </c>
      <c r="F12" s="21">
        <v>1</v>
      </c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74</v>
      </c>
      <c r="N13" s="16">
        <f t="shared" ref="N13" si="3">SUM(N2:N10)</f>
        <v>6.5</v>
      </c>
      <c r="O13" s="16">
        <f>SUM(O2:O11)</f>
        <v>3</v>
      </c>
      <c r="P13" s="16">
        <f>SUM(P2:P11)</f>
        <v>426.65</v>
      </c>
      <c r="Q13" s="16">
        <f>SUM(Q2:Q11)</f>
        <v>0</v>
      </c>
      <c r="R13" s="16">
        <f>SUM(R2:R11)</f>
        <v>426.65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74</v>
      </c>
      <c r="N14" s="16">
        <f>N13</f>
        <v>6.5</v>
      </c>
      <c r="O14" s="16">
        <f>O13</f>
        <v>3</v>
      </c>
      <c r="P14" s="16">
        <f>P13/7</f>
        <v>60.949999999999996</v>
      </c>
      <c r="Q14" s="16">
        <f>Q13/7</f>
        <v>0</v>
      </c>
      <c r="R14" s="16"/>
    </row>
    <row r="15" spans="1:18">
      <c r="A15" s="56"/>
      <c r="B15" s="56"/>
      <c r="C15" s="56" t="s">
        <v>922</v>
      </c>
      <c r="F15" s="21">
        <v>5</v>
      </c>
      <c r="G15" s="21"/>
      <c r="H15" s="21"/>
      <c r="I15" s="21"/>
      <c r="L15" s="16"/>
      <c r="M15" s="16"/>
      <c r="N15" s="16"/>
      <c r="O15" s="16"/>
      <c r="P15" s="16"/>
      <c r="Q15" s="16"/>
      <c r="R15" s="16"/>
    </row>
    <row r="16" spans="1:18">
      <c r="A16" s="56"/>
      <c r="B16" s="56"/>
      <c r="C16" s="56" t="s">
        <v>923</v>
      </c>
      <c r="F16" s="21">
        <v>4</v>
      </c>
      <c r="G16" s="21"/>
      <c r="H16" s="21" t="s">
        <v>1013</v>
      </c>
      <c r="I16" s="21"/>
      <c r="L16" s="16"/>
      <c r="M16" s="16"/>
      <c r="N16" s="16"/>
      <c r="O16" s="16"/>
      <c r="P16" s="16"/>
      <c r="Q16" s="16"/>
      <c r="R16" s="16"/>
    </row>
    <row r="17" spans="1:18">
      <c r="A17" s="56"/>
      <c r="B17" s="56"/>
      <c r="C17" s="56" t="s">
        <v>924</v>
      </c>
      <c r="F17" s="21">
        <v>4</v>
      </c>
      <c r="G17" s="21"/>
      <c r="H17" s="21"/>
      <c r="I17" s="21"/>
      <c r="L17" s="16"/>
      <c r="M17" s="16"/>
      <c r="N17" s="16"/>
      <c r="O17" s="16"/>
      <c r="P17" s="16"/>
      <c r="Q17" s="16"/>
      <c r="R17" s="16"/>
    </row>
    <row r="18" spans="1:18">
      <c r="A18" s="56"/>
      <c r="B18" s="56"/>
      <c r="C18" s="56"/>
      <c r="F18" s="21"/>
      <c r="G18" s="21"/>
      <c r="H18" s="21"/>
      <c r="I18" s="21"/>
      <c r="L18" s="16" t="s">
        <v>873</v>
      </c>
      <c r="M18">
        <f>P14/100*10</f>
        <v>6.0949999999999989</v>
      </c>
    </row>
    <row r="19" spans="1:18" ht="18.95">
      <c r="A19" s="56"/>
      <c r="B19" s="56" t="s">
        <v>306</v>
      </c>
      <c r="C19" s="56"/>
      <c r="F19" s="21"/>
      <c r="G19" s="21"/>
      <c r="H19" s="21"/>
      <c r="I19" s="21"/>
      <c r="L19" s="16" t="s">
        <v>1014</v>
      </c>
      <c r="M19">
        <f>P14/100*20</f>
        <v>12.189999999999998</v>
      </c>
      <c r="O19" s="57" t="s">
        <v>637</v>
      </c>
      <c r="P19" s="58">
        <v>44679</v>
      </c>
    </row>
    <row r="20" spans="1:18" ht="18.95">
      <c r="A20" s="56" t="s">
        <v>950</v>
      </c>
      <c r="B20" s="56" t="s">
        <v>306</v>
      </c>
      <c r="C20" s="56"/>
      <c r="F20" s="21"/>
      <c r="G20" s="21"/>
      <c r="H20" s="21"/>
      <c r="I20" s="21"/>
      <c r="L20" s="16" t="s">
        <v>1015</v>
      </c>
      <c r="M20">
        <f>P14/100*35</f>
        <v>21.332499999999996</v>
      </c>
      <c r="O20" s="57" t="s">
        <v>642</v>
      </c>
      <c r="P20" s="58">
        <v>44692</v>
      </c>
    </row>
    <row r="21" spans="1:18">
      <c r="A21" s="56"/>
      <c r="B21" s="56" t="s">
        <v>951</v>
      </c>
      <c r="C21" s="56"/>
      <c r="F21" s="21"/>
      <c r="G21" s="21"/>
      <c r="H21" s="21"/>
      <c r="I21" s="21"/>
      <c r="L21" s="16" t="s">
        <v>645</v>
      </c>
      <c r="M21">
        <f>P14/100*15</f>
        <v>9.1424999999999983</v>
      </c>
    </row>
    <row r="22" spans="1:18">
      <c r="A22" s="56"/>
      <c r="B22" s="56"/>
      <c r="C22" s="56" t="s">
        <v>952</v>
      </c>
      <c r="F22" s="21">
        <v>12</v>
      </c>
      <c r="G22" s="21"/>
      <c r="H22" s="21"/>
      <c r="I22" s="21"/>
      <c r="L22" s="16" t="s">
        <v>1016</v>
      </c>
      <c r="M22">
        <f>P14/100*10</f>
        <v>6.0949999999999989</v>
      </c>
    </row>
    <row r="23" spans="1:18">
      <c r="A23" s="56"/>
      <c r="B23" s="56" t="s">
        <v>956</v>
      </c>
      <c r="C23" s="56"/>
      <c r="F23" s="21"/>
      <c r="G23" s="21"/>
      <c r="H23" s="21"/>
      <c r="I23" s="21"/>
      <c r="L23" s="16" t="s">
        <v>648</v>
      </c>
      <c r="M23">
        <f>P14/100*10</f>
        <v>6.0949999999999989</v>
      </c>
    </row>
    <row r="24" spans="1:18">
      <c r="A24" s="56"/>
      <c r="B24" s="56"/>
      <c r="C24" s="56" t="s">
        <v>957</v>
      </c>
      <c r="F24" s="21">
        <v>9</v>
      </c>
      <c r="G24" s="21"/>
      <c r="H24" s="21"/>
      <c r="I24" s="21"/>
      <c r="L24" s="16" t="s">
        <v>650</v>
      </c>
      <c r="M24">
        <f>M19+M20+M21+M22+M23</f>
        <v>54.85499999999999</v>
      </c>
    </row>
    <row r="25" spans="1:18">
      <c r="A25" s="56"/>
      <c r="B25" s="56"/>
      <c r="C25" s="56"/>
      <c r="F25" s="21"/>
      <c r="G25" s="21"/>
      <c r="H25" s="21"/>
      <c r="I25" s="21"/>
    </row>
    <row r="26" spans="1:18">
      <c r="A26" s="56" t="s">
        <v>963</v>
      </c>
      <c r="B26" s="56" t="s">
        <v>306</v>
      </c>
      <c r="C26" s="56" t="s">
        <v>306</v>
      </c>
      <c r="F26" s="21"/>
      <c r="G26" s="21"/>
      <c r="H26" s="21"/>
      <c r="I26" s="21"/>
    </row>
    <row r="27" spans="1:18">
      <c r="A27" s="56"/>
      <c r="B27" s="56" t="s">
        <v>964</v>
      </c>
      <c r="C27" s="56"/>
      <c r="F27" s="21"/>
      <c r="G27" s="21"/>
      <c r="H27" s="21"/>
      <c r="I27" s="21"/>
    </row>
    <row r="28" spans="1:18">
      <c r="A28" s="56"/>
      <c r="B28" s="56"/>
      <c r="C28" s="56" t="s">
        <v>1017</v>
      </c>
      <c r="F28" s="21">
        <v>1</v>
      </c>
      <c r="G28" s="21"/>
      <c r="H28" s="21"/>
      <c r="I28" s="21"/>
    </row>
    <row r="29" spans="1:18">
      <c r="A29" s="56"/>
      <c r="B29" s="56"/>
      <c r="C29" s="56" t="s">
        <v>1018</v>
      </c>
      <c r="F29" s="21">
        <v>1</v>
      </c>
      <c r="G29" s="21"/>
      <c r="H29" s="21"/>
      <c r="I29" s="21"/>
    </row>
    <row r="30" spans="1:18">
      <c r="A30" s="56"/>
      <c r="B30" s="56"/>
      <c r="C30" s="56" t="s">
        <v>974</v>
      </c>
      <c r="F30" s="21">
        <v>1</v>
      </c>
      <c r="G30" s="21"/>
      <c r="H30" s="22"/>
      <c r="I30" s="21"/>
      <c r="L30" t="s">
        <v>865</v>
      </c>
    </row>
    <row r="31" spans="1:18">
      <c r="A31" s="56"/>
      <c r="B31" s="56"/>
      <c r="C31" s="56" t="s">
        <v>975</v>
      </c>
      <c r="F31" s="21">
        <v>1</v>
      </c>
      <c r="G31" s="21"/>
      <c r="H31" s="21"/>
      <c r="I31" s="21"/>
      <c r="L31" t="s">
        <v>866</v>
      </c>
    </row>
    <row r="32" spans="1:18">
      <c r="A32" s="56"/>
      <c r="B32" s="56"/>
      <c r="C32" s="56" t="s">
        <v>976</v>
      </c>
      <c r="F32" s="21">
        <v>1</v>
      </c>
      <c r="G32" s="21"/>
      <c r="H32" s="21"/>
      <c r="I32" s="21"/>
      <c r="L32" t="s">
        <v>867</v>
      </c>
    </row>
    <row r="33" spans="1:12">
      <c r="A33" s="56"/>
      <c r="B33" s="56"/>
      <c r="C33" s="56"/>
      <c r="F33" s="21"/>
      <c r="G33" s="21"/>
      <c r="H33" s="21"/>
      <c r="I33" s="21"/>
      <c r="L33" t="s">
        <v>868</v>
      </c>
    </row>
    <row r="34" spans="1:12">
      <c r="A34" s="56" t="s">
        <v>978</v>
      </c>
      <c r="B34" s="56" t="s">
        <v>306</v>
      </c>
      <c r="C34" s="56"/>
      <c r="F34" s="21"/>
      <c r="G34" s="21"/>
      <c r="H34" s="21"/>
      <c r="I34" s="21"/>
    </row>
    <row r="35" spans="1:12">
      <c r="A35" s="56"/>
      <c r="B35" s="56" t="s">
        <v>979</v>
      </c>
      <c r="C35" s="56"/>
      <c r="F35" s="21"/>
      <c r="G35" s="21"/>
      <c r="H35" s="21"/>
      <c r="I35" s="21"/>
    </row>
    <row r="36" spans="1:12">
      <c r="A36" s="56"/>
      <c r="B36" s="56"/>
      <c r="C36" s="56"/>
      <c r="F36" s="21"/>
      <c r="G36" s="21"/>
      <c r="H36" s="21"/>
      <c r="I36" s="21"/>
    </row>
    <row r="37" spans="1:12">
      <c r="A37" s="56"/>
      <c r="B37" s="56"/>
      <c r="C37" s="56"/>
      <c r="F37" s="21"/>
      <c r="G37" s="21"/>
      <c r="H37" s="21"/>
      <c r="I37" s="21"/>
    </row>
    <row r="38" spans="1:12">
      <c r="A38" s="56"/>
      <c r="B38" s="56"/>
      <c r="C38" s="56"/>
      <c r="F38" s="21"/>
      <c r="G38" s="21"/>
      <c r="H38" s="21"/>
      <c r="I38" s="21"/>
    </row>
    <row r="39" spans="1:12">
      <c r="A39" s="56"/>
      <c r="B39" s="56"/>
      <c r="C39" s="56"/>
      <c r="F39" s="21"/>
      <c r="G39" s="21"/>
      <c r="H39" s="21"/>
      <c r="I39" s="21"/>
    </row>
    <row r="40" spans="1:12">
      <c r="A40" s="56"/>
      <c r="B40" s="56" t="s">
        <v>306</v>
      </c>
      <c r="C40" s="56"/>
      <c r="F40" s="21"/>
      <c r="G40" s="21"/>
      <c r="H40" s="21"/>
      <c r="I40" s="21"/>
    </row>
    <row r="41" spans="1:12">
      <c r="A41" s="56"/>
      <c r="B41" s="56" t="s">
        <v>999</v>
      </c>
      <c r="C41" s="56"/>
      <c r="F41" s="21"/>
      <c r="G41" s="21"/>
      <c r="H41" s="21"/>
      <c r="I41" s="21"/>
    </row>
    <row r="42" spans="1:12">
      <c r="A42" s="56"/>
      <c r="B42" s="56"/>
      <c r="C42" s="56" t="s">
        <v>1000</v>
      </c>
      <c r="F42" s="21">
        <v>5</v>
      </c>
      <c r="G42" s="21"/>
      <c r="H42" s="21"/>
      <c r="I42" s="21"/>
    </row>
    <row r="43" spans="1:12" ht="48">
      <c r="A43" s="56"/>
      <c r="B43" s="56"/>
      <c r="C43" s="56" t="s">
        <v>1005</v>
      </c>
      <c r="F43" s="21">
        <v>2</v>
      </c>
      <c r="G43" s="21"/>
      <c r="H43" s="22" t="s">
        <v>1019</v>
      </c>
      <c r="I43" s="22" t="s">
        <v>1020</v>
      </c>
    </row>
    <row r="44" spans="1:12">
      <c r="A44" s="56"/>
      <c r="B44" s="56"/>
      <c r="C44" s="56"/>
      <c r="F44" s="21"/>
      <c r="G44" s="21"/>
      <c r="H44" s="21"/>
      <c r="I44" s="21"/>
    </row>
    <row r="45" spans="1:12">
      <c r="A45" s="56"/>
      <c r="B45" s="56"/>
      <c r="C45" s="56"/>
      <c r="F45" s="21"/>
      <c r="G45" s="21"/>
      <c r="H45" s="21"/>
      <c r="I45" s="21"/>
    </row>
    <row r="46" spans="1:12">
      <c r="A46" s="56"/>
      <c r="B46" s="56"/>
      <c r="C46" s="56"/>
      <c r="F46" s="21"/>
      <c r="G46" s="21"/>
      <c r="H46" s="21"/>
      <c r="I46" s="21"/>
    </row>
    <row r="47" spans="1:12">
      <c r="A47" s="56"/>
      <c r="B47" s="56"/>
      <c r="C47" s="56"/>
      <c r="F47" s="21"/>
      <c r="G47" s="21"/>
      <c r="H47" s="21"/>
      <c r="I47" s="21"/>
    </row>
    <row r="48" spans="1:12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2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  <row r="70" spans="1:9">
      <c r="A70" s="56"/>
      <c r="B70" s="56"/>
      <c r="C70" s="56"/>
      <c r="F70" s="21"/>
      <c r="G70" s="21"/>
      <c r="H70" s="21"/>
      <c r="I70" s="21"/>
    </row>
    <row r="71" spans="1:9">
      <c r="A71" s="56"/>
      <c r="B71" s="56"/>
      <c r="C71" s="56"/>
      <c r="F71" s="21"/>
      <c r="G71" s="21"/>
      <c r="H71" s="21"/>
      <c r="I71" s="21"/>
    </row>
    <row r="72" spans="1:9">
      <c r="A72" s="56"/>
      <c r="B72" s="56"/>
      <c r="C72" s="56"/>
      <c r="F72" s="21"/>
      <c r="G72" s="21"/>
      <c r="H72" s="21"/>
      <c r="I72" s="21"/>
    </row>
    <row r="73" spans="1:9">
      <c r="A73" s="56"/>
      <c r="B73" s="56"/>
      <c r="C73" s="56"/>
      <c r="F73" s="21"/>
      <c r="G73" s="21"/>
      <c r="H73" s="21"/>
      <c r="I73" s="21"/>
    </row>
    <row r="74" spans="1:9">
      <c r="A74" s="56"/>
      <c r="B74" s="56"/>
      <c r="C74" s="56"/>
      <c r="F74" s="21"/>
      <c r="G74" s="21"/>
      <c r="H74" s="21"/>
      <c r="I74" s="21"/>
    </row>
  </sheetData>
  <phoneticPr fontId="3" type="noConversion"/>
  <pageMargins left="0.7" right="0.7" top="0.75" bottom="0.75" header="0.3" footer="0.3"/>
  <pageSetup paperSize="9" orientation="portrait" horizontalDpi="0" verticalDpi="0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222C8-C395-2245-940A-1AFA26303D8A}">
  <sheetPr>
    <tabColor rgb="FF7030A0"/>
  </sheetPr>
  <dimension ref="A1:R71"/>
  <sheetViews>
    <sheetView topLeftCell="A5" zoomScale="96" zoomScaleNormal="85" workbookViewId="0">
      <selection activeCell="N26" sqref="N26"/>
    </sheetView>
  </sheetViews>
  <sheetFormatPr defaultColWidth="8.7109375" defaultRowHeight="15"/>
  <cols>
    <col min="1" max="1" width="34.28515625" style="51" customWidth="1"/>
    <col min="2" max="2" width="52.7109375" bestFit="1" customWidth="1"/>
    <col min="3" max="3" width="53.140625" bestFit="1" customWidth="1"/>
    <col min="4" max="4" width="7.140625" customWidth="1"/>
    <col min="5" max="5" width="5.42578125" customWidth="1"/>
    <col min="6" max="6" width="9.28515625" customWidth="1"/>
    <col min="7" max="7" width="6.7109375" customWidth="1"/>
    <col min="8" max="8" width="11" customWidth="1"/>
    <col min="9" max="9" width="18.28515625" customWidth="1"/>
    <col min="10" max="10" width="4.42578125" customWidth="1"/>
    <col min="11" max="11" width="2.710937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10</v>
      </c>
      <c r="N2" s="8"/>
      <c r="O2" s="8"/>
      <c r="P2" s="8">
        <f>7*80/100*(M2-N2-O2)</f>
        <v>56</v>
      </c>
      <c r="Q2" s="8">
        <f t="shared" ref="Q2:Q10" si="0">SUMIF(G:G,L2,F:F)</f>
        <v>0</v>
      </c>
      <c r="R2" s="8">
        <f t="shared" ref="R2:R10" si="1">P2-Q2</f>
        <v>56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 t="s">
        <v>22</v>
      </c>
      <c r="M3" s="8">
        <v>10</v>
      </c>
      <c r="N3" s="8"/>
      <c r="O3" s="8"/>
      <c r="P3" s="8">
        <f>7*(M3-N3-O3)</f>
        <v>70</v>
      </c>
      <c r="Q3" s="8">
        <f t="shared" si="0"/>
        <v>0</v>
      </c>
      <c r="R3" s="8">
        <f t="shared" si="1"/>
        <v>70</v>
      </c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10</v>
      </c>
      <c r="N4" s="8">
        <v>2</v>
      </c>
      <c r="O4" s="8">
        <v>0.5</v>
      </c>
      <c r="P4" s="8">
        <f>7*70/100*(M4-N4-O4)</f>
        <v>36.75</v>
      </c>
      <c r="Q4" s="8">
        <f t="shared" si="0"/>
        <v>0</v>
      </c>
      <c r="R4" s="8">
        <f t="shared" si="1"/>
        <v>36.75</v>
      </c>
    </row>
    <row r="5" spans="1:18">
      <c r="A5" s="56"/>
      <c r="B5" s="56"/>
      <c r="C5" s="61" t="s">
        <v>889</v>
      </c>
      <c r="F5" s="21">
        <v>1</v>
      </c>
      <c r="G5" s="21"/>
      <c r="H5" s="21"/>
      <c r="I5" s="21"/>
      <c r="L5" s="7" t="s">
        <v>18</v>
      </c>
      <c r="M5" s="8">
        <v>10</v>
      </c>
      <c r="N5" s="8">
        <v>1</v>
      </c>
      <c r="O5" s="8"/>
      <c r="P5" s="8">
        <f>7*(M5-N5-O5)</f>
        <v>63</v>
      </c>
      <c r="Q5" s="8">
        <f t="shared" si="0"/>
        <v>0</v>
      </c>
      <c r="R5" s="8">
        <f t="shared" si="1"/>
        <v>63</v>
      </c>
    </row>
    <row r="6" spans="1:18">
      <c r="A6" s="56"/>
      <c r="B6" s="56"/>
      <c r="C6" s="62" t="s">
        <v>893</v>
      </c>
      <c r="F6" s="21">
        <v>1</v>
      </c>
      <c r="G6" s="21"/>
      <c r="H6" s="21"/>
      <c r="I6" s="21"/>
      <c r="L6" s="39" t="s">
        <v>39</v>
      </c>
      <c r="M6" s="8">
        <v>10</v>
      </c>
      <c r="N6" s="40"/>
      <c r="O6" s="40"/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10</v>
      </c>
      <c r="N7" s="42"/>
      <c r="O7" s="42"/>
      <c r="P7" s="42">
        <f t="shared" ref="P7:P10" si="2">7*(M7-N7-O7)</f>
        <v>70</v>
      </c>
      <c r="Q7" s="42">
        <f t="shared" si="0"/>
        <v>0</v>
      </c>
      <c r="R7" s="42">
        <f t="shared" si="1"/>
        <v>70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10</v>
      </c>
      <c r="N8" s="42"/>
      <c r="O8" s="42"/>
      <c r="P8" s="42">
        <f t="shared" si="2"/>
        <v>70</v>
      </c>
      <c r="Q8" s="42">
        <f t="shared" si="0"/>
        <v>0</v>
      </c>
      <c r="R8" s="42">
        <f t="shared" si="1"/>
        <v>70</v>
      </c>
    </row>
    <row r="9" spans="1:18" ht="32.1">
      <c r="A9" s="56"/>
      <c r="B9" s="56"/>
      <c r="C9" s="56" t="s">
        <v>909</v>
      </c>
      <c r="F9" s="21">
        <v>3</v>
      </c>
      <c r="G9" s="21"/>
      <c r="H9" s="22" t="s">
        <v>1021</v>
      </c>
      <c r="I9" s="21"/>
      <c r="L9" s="41" t="s">
        <v>627</v>
      </c>
      <c r="M9" s="8">
        <v>10</v>
      </c>
      <c r="N9" s="42"/>
      <c r="O9" s="42"/>
      <c r="P9" s="42">
        <f t="shared" si="2"/>
        <v>70</v>
      </c>
      <c r="Q9" s="42">
        <f t="shared" si="0"/>
        <v>0</v>
      </c>
      <c r="R9" s="42">
        <f t="shared" si="1"/>
        <v>70</v>
      </c>
    </row>
    <row r="10" spans="1:18">
      <c r="A10" s="56"/>
      <c r="B10" s="56"/>
      <c r="C10" s="56" t="s">
        <v>912</v>
      </c>
      <c r="F10" s="21">
        <v>1</v>
      </c>
      <c r="G10" s="21"/>
      <c r="H10" s="21"/>
      <c r="I10" s="21"/>
      <c r="L10" s="41" t="s">
        <v>790</v>
      </c>
      <c r="M10" s="8">
        <v>3</v>
      </c>
      <c r="N10" s="42"/>
      <c r="O10" s="42"/>
      <c r="P10" s="42">
        <f t="shared" si="2"/>
        <v>21</v>
      </c>
      <c r="Q10" s="42">
        <f t="shared" si="0"/>
        <v>0</v>
      </c>
      <c r="R10" s="42">
        <f t="shared" si="1"/>
        <v>21</v>
      </c>
    </row>
    <row r="11" spans="1:18">
      <c r="A11" s="56"/>
      <c r="B11" s="56"/>
      <c r="C11" s="56" t="s">
        <v>1022</v>
      </c>
      <c r="F11" s="21">
        <v>2</v>
      </c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83</v>
      </c>
      <c r="N13" s="16">
        <f t="shared" ref="N13" si="3">SUM(N2:N10)</f>
        <v>3</v>
      </c>
      <c r="O13" s="16">
        <f>SUM(O2:O11)</f>
        <v>0.5</v>
      </c>
      <c r="P13" s="16">
        <f>SUM(P2:P11)</f>
        <v>526.75</v>
      </c>
      <c r="Q13" s="16">
        <f>SUM(Q2:Q11)</f>
        <v>0</v>
      </c>
      <c r="R13" s="16">
        <f>SUM(R2:R11)</f>
        <v>526.75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83</v>
      </c>
      <c r="N14" s="16">
        <f>N13</f>
        <v>3</v>
      </c>
      <c r="O14" s="16">
        <f>O13</f>
        <v>0.5</v>
      </c>
      <c r="P14" s="16">
        <f>P13/7</f>
        <v>75.25</v>
      </c>
      <c r="Q14" s="16">
        <f>Q13/7</f>
        <v>0</v>
      </c>
      <c r="R14" s="16"/>
    </row>
    <row r="15" spans="1:18">
      <c r="A15" s="56"/>
      <c r="B15" s="56"/>
      <c r="C15" s="56" t="s">
        <v>926</v>
      </c>
      <c r="F15" s="21">
        <v>2</v>
      </c>
      <c r="G15" s="21"/>
      <c r="H15" s="21"/>
      <c r="I15" s="21"/>
      <c r="L15" s="16" t="s">
        <v>873</v>
      </c>
      <c r="M15">
        <f>P14/100*10</f>
        <v>7.5249999999999995</v>
      </c>
    </row>
    <row r="16" spans="1:18" ht="18.95">
      <c r="A16" s="56"/>
      <c r="B16" s="56"/>
      <c r="C16" s="56" t="s">
        <v>927</v>
      </c>
      <c r="F16" s="21">
        <v>3</v>
      </c>
      <c r="G16" s="21"/>
      <c r="H16" s="21"/>
      <c r="I16" s="21"/>
      <c r="L16" s="16" t="s">
        <v>874</v>
      </c>
      <c r="M16">
        <f>P14/100*25</f>
        <v>18.8125</v>
      </c>
      <c r="O16" s="57" t="s">
        <v>637</v>
      </c>
      <c r="P16" s="58">
        <v>44693</v>
      </c>
    </row>
    <row r="17" spans="1:16" ht="18.95">
      <c r="A17" s="56"/>
      <c r="B17" s="56"/>
      <c r="C17" s="56" t="s">
        <v>928</v>
      </c>
      <c r="F17" s="21">
        <v>3</v>
      </c>
      <c r="G17" s="21"/>
      <c r="H17" s="21"/>
      <c r="I17" s="21"/>
      <c r="L17" s="16" t="s">
        <v>641</v>
      </c>
      <c r="M17">
        <f>P14/100*30</f>
        <v>22.574999999999999</v>
      </c>
      <c r="O17" s="57" t="s">
        <v>642</v>
      </c>
      <c r="P17" s="58">
        <v>44706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11.2875</v>
      </c>
    </row>
    <row r="19" spans="1:16">
      <c r="A19" s="56"/>
      <c r="B19" s="56" t="s">
        <v>306</v>
      </c>
      <c r="C19" s="56" t="s">
        <v>930</v>
      </c>
      <c r="F19" s="21">
        <v>3</v>
      </c>
      <c r="G19" s="21"/>
      <c r="H19" s="21"/>
      <c r="I19" s="21"/>
      <c r="L19" s="16" t="s">
        <v>1016</v>
      </c>
      <c r="M19">
        <f>P14/100*10</f>
        <v>7.5249999999999995</v>
      </c>
    </row>
    <row r="20" spans="1:16">
      <c r="A20" s="56"/>
      <c r="B20" s="56"/>
      <c r="C20" s="56" t="s">
        <v>931</v>
      </c>
      <c r="F20" s="21">
        <v>3</v>
      </c>
      <c r="G20" s="21"/>
      <c r="H20" s="21"/>
      <c r="I20" s="21"/>
      <c r="L20" s="16" t="s">
        <v>648</v>
      </c>
      <c r="M20">
        <f>P14/100*10</f>
        <v>7.5249999999999995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67.725000000000009</v>
      </c>
    </row>
    <row r="22" spans="1:16">
      <c r="A22" s="56"/>
      <c r="B22" s="56"/>
      <c r="C22" s="56" t="s">
        <v>933</v>
      </c>
      <c r="F22" s="21">
        <v>1</v>
      </c>
      <c r="G22" s="21"/>
      <c r="H22" s="21" t="s">
        <v>934</v>
      </c>
      <c r="I22" s="21"/>
    </row>
    <row r="23" spans="1:16">
      <c r="A23" s="56"/>
      <c r="B23" s="56"/>
      <c r="C23" s="56" t="s">
        <v>935</v>
      </c>
      <c r="F23" s="21">
        <v>1</v>
      </c>
      <c r="G23" s="21"/>
      <c r="H23" s="21" t="s">
        <v>934</v>
      </c>
      <c r="I23" s="21"/>
    </row>
    <row r="24" spans="1:16">
      <c r="A24" s="56"/>
      <c r="B24" s="56"/>
      <c r="C24" s="56" t="s">
        <v>936</v>
      </c>
      <c r="F24" s="21">
        <v>1</v>
      </c>
      <c r="G24" s="21"/>
      <c r="H24" s="21" t="s">
        <v>934</v>
      </c>
      <c r="I24" s="21"/>
    </row>
    <row r="25" spans="1:16">
      <c r="A25" s="56"/>
      <c r="B25" s="56"/>
      <c r="C25" s="56"/>
      <c r="F25" s="21"/>
      <c r="G25" s="21"/>
      <c r="H25" s="21"/>
      <c r="I25" s="21"/>
    </row>
    <row r="26" spans="1:16">
      <c r="A26" s="56" t="s">
        <v>950</v>
      </c>
      <c r="B26" s="56" t="s">
        <v>306</v>
      </c>
      <c r="C26" s="56"/>
      <c r="F26" s="21"/>
      <c r="G26" s="21"/>
      <c r="H26" s="21"/>
      <c r="I26" s="21"/>
    </row>
    <row r="27" spans="1:16">
      <c r="A27" s="56"/>
      <c r="B27" s="56" t="s">
        <v>951</v>
      </c>
      <c r="C27" s="56"/>
      <c r="F27" s="21"/>
      <c r="G27" s="21"/>
      <c r="H27" s="22"/>
      <c r="I27" s="21"/>
      <c r="L27" t="s">
        <v>865</v>
      </c>
    </row>
    <row r="28" spans="1:16">
      <c r="A28" s="56"/>
      <c r="B28" s="56"/>
      <c r="C28" s="56" t="s">
        <v>953</v>
      </c>
      <c r="F28" s="21"/>
      <c r="G28" s="21"/>
      <c r="H28" s="21"/>
      <c r="I28" s="21"/>
      <c r="L28" t="s">
        <v>866</v>
      </c>
    </row>
    <row r="29" spans="1:16">
      <c r="A29" s="56"/>
      <c r="B29" s="56" t="s">
        <v>956</v>
      </c>
      <c r="C29" s="56"/>
      <c r="F29" s="21"/>
      <c r="G29" s="21"/>
      <c r="H29" s="21"/>
      <c r="I29" s="21"/>
      <c r="L29" t="s">
        <v>867</v>
      </c>
    </row>
    <row r="30" spans="1:16">
      <c r="A30" s="56"/>
      <c r="B30" s="56"/>
      <c r="C30" s="56" t="s">
        <v>958</v>
      </c>
      <c r="F30" s="21">
        <v>11</v>
      </c>
      <c r="G30" s="21"/>
      <c r="H30" s="21"/>
      <c r="I30" s="21"/>
      <c r="L30" t="s">
        <v>868</v>
      </c>
    </row>
    <row r="31" spans="1:16">
      <c r="A31" s="56"/>
      <c r="B31" s="56"/>
      <c r="C31" s="56"/>
      <c r="F31" s="21"/>
      <c r="G31" s="21"/>
      <c r="H31" s="21"/>
      <c r="I31" s="21"/>
    </row>
    <row r="32" spans="1:16">
      <c r="A32" s="56" t="s">
        <v>963</v>
      </c>
      <c r="B32" s="56" t="s">
        <v>306</v>
      </c>
      <c r="C32" s="56" t="s">
        <v>306</v>
      </c>
      <c r="F32" s="21"/>
      <c r="G32" s="21"/>
      <c r="H32" s="21"/>
      <c r="I32" s="21"/>
    </row>
    <row r="33" spans="1:9">
      <c r="A33" s="56"/>
      <c r="B33" s="56" t="s">
        <v>964</v>
      </c>
      <c r="C33" s="56"/>
      <c r="F33" s="21"/>
      <c r="G33" s="21"/>
      <c r="H33" s="21"/>
      <c r="I33" s="21"/>
    </row>
    <row r="34" spans="1:9">
      <c r="A34" s="56"/>
      <c r="B34" s="56"/>
      <c r="C34" s="56" t="s">
        <v>968</v>
      </c>
      <c r="F34" s="21">
        <v>1</v>
      </c>
      <c r="G34" s="21"/>
      <c r="H34" s="21"/>
      <c r="I34" s="21"/>
    </row>
    <row r="35" spans="1:9">
      <c r="A35" s="56"/>
      <c r="B35" s="56"/>
      <c r="C35" s="56" t="s">
        <v>969</v>
      </c>
      <c r="F35" s="21">
        <v>1</v>
      </c>
      <c r="G35" s="21"/>
      <c r="H35" s="21"/>
      <c r="I35" s="21"/>
    </row>
    <row r="36" spans="1:9">
      <c r="A36" s="56"/>
      <c r="B36" s="56"/>
      <c r="C36" s="56" t="s">
        <v>973</v>
      </c>
      <c r="F36" s="21">
        <v>1</v>
      </c>
      <c r="G36" s="21"/>
      <c r="H36" s="21"/>
      <c r="I36" s="21"/>
    </row>
    <row r="37" spans="1:9">
      <c r="A37" s="56"/>
      <c r="B37" s="56"/>
      <c r="C37" s="56" t="s">
        <v>1023</v>
      </c>
      <c r="F37" s="21">
        <v>1</v>
      </c>
      <c r="G37" s="21"/>
      <c r="H37" s="21"/>
      <c r="I37" s="21"/>
    </row>
    <row r="38" spans="1:9">
      <c r="A38" s="56" t="s">
        <v>978</v>
      </c>
      <c r="B38" s="56" t="s">
        <v>306</v>
      </c>
      <c r="C38" s="56"/>
      <c r="F38" s="21"/>
      <c r="G38" s="21"/>
      <c r="H38" s="21"/>
      <c r="I38" s="21"/>
    </row>
    <row r="39" spans="1:9">
      <c r="A39" s="56"/>
      <c r="B39" s="56" t="s">
        <v>979</v>
      </c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/>
      <c r="C42" s="56"/>
      <c r="F42" s="21"/>
      <c r="G42" s="21"/>
      <c r="H42" s="21"/>
      <c r="I42" s="21"/>
    </row>
    <row r="43" spans="1:9">
      <c r="A43" s="56"/>
      <c r="B43" s="56"/>
      <c r="C43" s="56"/>
      <c r="F43" s="21"/>
      <c r="G43" s="21"/>
      <c r="H43" s="21"/>
      <c r="I43" s="21"/>
    </row>
    <row r="44" spans="1:9">
      <c r="A44" s="56"/>
      <c r="B44" s="56" t="s">
        <v>306</v>
      </c>
      <c r="C44" s="56"/>
      <c r="F44" s="21"/>
      <c r="G44" s="21"/>
      <c r="H44" s="21"/>
      <c r="I44" s="21"/>
    </row>
    <row r="45" spans="1:9">
      <c r="A45" s="56"/>
      <c r="B45" s="56" t="s">
        <v>999</v>
      </c>
      <c r="C45" s="56"/>
      <c r="F45" s="21"/>
      <c r="G45" s="21"/>
      <c r="H45" s="21"/>
      <c r="I45" s="21"/>
    </row>
    <row r="46" spans="1:9">
      <c r="A46" s="56"/>
      <c r="B46" s="56"/>
      <c r="C46" s="56" t="s">
        <v>1001</v>
      </c>
      <c r="F46" s="21">
        <v>5</v>
      </c>
      <c r="G46" s="21"/>
      <c r="H46" s="21"/>
      <c r="I46" s="21"/>
    </row>
    <row r="47" spans="1:9">
      <c r="A47" s="56"/>
      <c r="B47" s="56"/>
      <c r="C47" s="56" t="s">
        <v>1006</v>
      </c>
      <c r="F47" s="21">
        <v>2</v>
      </c>
      <c r="G47" s="21"/>
      <c r="H47" s="21"/>
      <c r="I47" s="21"/>
    </row>
    <row r="48" spans="1:9">
      <c r="A48" s="56"/>
      <c r="B48" s="56"/>
      <c r="C48" s="56"/>
      <c r="F48" s="21"/>
      <c r="G48" s="21"/>
      <c r="H48" s="22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 t="s">
        <v>1024</v>
      </c>
      <c r="B51" s="56" t="s">
        <v>1025</v>
      </c>
      <c r="C51" s="56" t="s">
        <v>1026</v>
      </c>
      <c r="F51" s="21">
        <v>3</v>
      </c>
      <c r="G51" s="21"/>
      <c r="H51" s="21"/>
      <c r="I51" s="21"/>
    </row>
    <row r="52" spans="1:9">
      <c r="A52" s="56"/>
      <c r="B52" s="56"/>
      <c r="C52" s="56" t="s">
        <v>1027</v>
      </c>
      <c r="F52" s="21">
        <v>1</v>
      </c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  <row r="70" spans="1:9">
      <c r="A70" s="56"/>
      <c r="B70" s="56"/>
      <c r="C70" s="56"/>
      <c r="F70" s="21"/>
      <c r="G70" s="21"/>
      <c r="H70" s="21"/>
      <c r="I70" s="21"/>
    </row>
    <row r="71" spans="1:9">
      <c r="A71" s="56"/>
      <c r="B71" s="56"/>
      <c r="C71" s="56"/>
      <c r="F71" s="21"/>
      <c r="G71" s="21"/>
      <c r="H71" s="21"/>
      <c r="I71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35997-5B09-4B40-B051-D5A02E986C51}">
  <dimension ref="A1:R31"/>
  <sheetViews>
    <sheetView workbookViewId="0">
      <selection activeCell="F9" sqref="F9"/>
    </sheetView>
  </sheetViews>
  <sheetFormatPr defaultColWidth="8.7109375" defaultRowHeight="15"/>
  <cols>
    <col min="2" max="2" width="31.140625" bestFit="1" customWidth="1"/>
    <col min="3" max="3" width="10.42578125" customWidth="1"/>
    <col min="5" max="5" width="10.42578125" bestFit="1" customWidth="1"/>
    <col min="10" max="10" width="36.7109375" bestFit="1" customWidth="1"/>
    <col min="12" max="12" width="10.425781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296</v>
      </c>
      <c r="I1" t="s">
        <v>297</v>
      </c>
      <c r="J1" t="s">
        <v>6</v>
      </c>
    </row>
    <row r="2" spans="1:18" ht="63.95">
      <c r="L2" s="5" t="s">
        <v>9</v>
      </c>
      <c r="M2" s="6" t="s">
        <v>10</v>
      </c>
      <c r="N2" s="6" t="s">
        <v>11</v>
      </c>
      <c r="O2" s="6" t="s">
        <v>178</v>
      </c>
      <c r="P2" s="6" t="s">
        <v>12</v>
      </c>
      <c r="Q2" s="6" t="s">
        <v>13</v>
      </c>
      <c r="R2" s="6" t="s">
        <v>14</v>
      </c>
    </row>
    <row r="3" spans="1:18">
      <c r="B3" t="s">
        <v>64</v>
      </c>
      <c r="E3">
        <v>14</v>
      </c>
      <c r="H3">
        <v>17</v>
      </c>
      <c r="I3">
        <f>H3-E3</f>
        <v>3</v>
      </c>
      <c r="L3" s="7" t="s">
        <v>19</v>
      </c>
      <c r="M3" s="8">
        <v>10</v>
      </c>
      <c r="N3" s="8">
        <v>0</v>
      </c>
      <c r="O3" s="8">
        <v>1</v>
      </c>
      <c r="P3" s="8">
        <f>7*(M3-N3-O3)</f>
        <v>63</v>
      </c>
      <c r="Q3" s="8">
        <f t="shared" ref="Q3:Q8" si="0">SUMIF(F:F,L3,E:E)</f>
        <v>0</v>
      </c>
      <c r="R3" s="8">
        <f>P3-Q3</f>
        <v>63</v>
      </c>
    </row>
    <row r="4" spans="1:18">
      <c r="L4" s="7" t="s">
        <v>23</v>
      </c>
      <c r="M4" s="8">
        <v>10</v>
      </c>
      <c r="N4" s="8">
        <v>0</v>
      </c>
      <c r="O4" s="8">
        <v>1</v>
      </c>
      <c r="P4" s="8">
        <f t="shared" ref="P4:P5" si="1">7*(M4-N4-O4)</f>
        <v>63</v>
      </c>
      <c r="Q4" s="8">
        <f t="shared" si="0"/>
        <v>0</v>
      </c>
      <c r="R4" s="8">
        <f t="shared" ref="R4:R7" si="2">P4-Q4</f>
        <v>63</v>
      </c>
    </row>
    <row r="5" spans="1:18">
      <c r="B5" t="s">
        <v>70</v>
      </c>
      <c r="E5">
        <v>35</v>
      </c>
      <c r="H5">
        <v>23</v>
      </c>
      <c r="I5">
        <f t="shared" ref="I5:I31" si="3">H5-E5</f>
        <v>-12</v>
      </c>
      <c r="L5" s="7" t="s">
        <v>22</v>
      </c>
      <c r="M5" s="8">
        <v>10</v>
      </c>
      <c r="N5" s="8">
        <v>0</v>
      </c>
      <c r="O5" s="8">
        <v>7.5</v>
      </c>
      <c r="P5" s="8">
        <f t="shared" si="1"/>
        <v>17.5</v>
      </c>
      <c r="Q5" s="8">
        <f t="shared" si="0"/>
        <v>0</v>
      </c>
      <c r="R5" s="8">
        <f>P5-Q5</f>
        <v>17.5</v>
      </c>
    </row>
    <row r="6" spans="1:18">
      <c r="L6" s="7" t="s">
        <v>28</v>
      </c>
      <c r="M6" s="8">
        <v>10</v>
      </c>
      <c r="N6" s="8">
        <v>0</v>
      </c>
      <c r="O6" s="8">
        <v>2</v>
      </c>
      <c r="P6" s="8">
        <f>7*70/100*(M6-N6-O6)</f>
        <v>39.200000000000003</v>
      </c>
      <c r="Q6" s="8">
        <f t="shared" si="0"/>
        <v>0</v>
      </c>
      <c r="R6" s="8">
        <f t="shared" si="2"/>
        <v>39.200000000000003</v>
      </c>
    </row>
    <row r="7" spans="1:18">
      <c r="B7" t="s">
        <v>298</v>
      </c>
      <c r="D7" s="19"/>
      <c r="E7">
        <v>14</v>
      </c>
      <c r="H7">
        <v>19</v>
      </c>
      <c r="I7">
        <f t="shared" si="3"/>
        <v>5</v>
      </c>
      <c r="L7" s="7" t="s">
        <v>18</v>
      </c>
      <c r="M7" s="8">
        <v>10</v>
      </c>
      <c r="N7" s="8">
        <v>1</v>
      </c>
      <c r="O7" s="8">
        <v>2</v>
      </c>
      <c r="P7" s="8">
        <f>7*(M7-N7-O7)</f>
        <v>49</v>
      </c>
      <c r="Q7" s="8">
        <f t="shared" si="0"/>
        <v>0</v>
      </c>
      <c r="R7" s="8">
        <f t="shared" si="2"/>
        <v>49</v>
      </c>
    </row>
    <row r="8" spans="1:18">
      <c r="D8" s="19"/>
      <c r="L8" s="7" t="s">
        <v>36</v>
      </c>
      <c r="M8" s="8">
        <v>10</v>
      </c>
      <c r="N8" s="8">
        <v>0</v>
      </c>
      <c r="O8" s="8">
        <v>10</v>
      </c>
      <c r="P8" s="8">
        <f t="shared" ref="P8:P9" si="4">7*(M8-N8-O8)</f>
        <v>0</v>
      </c>
      <c r="Q8" s="8">
        <f t="shared" si="0"/>
        <v>0</v>
      </c>
      <c r="R8" s="8">
        <f>P8-Q8</f>
        <v>0</v>
      </c>
    </row>
    <row r="9" spans="1:18">
      <c r="B9" t="s">
        <v>217</v>
      </c>
      <c r="D9" s="19"/>
      <c r="E9">
        <v>28</v>
      </c>
      <c r="H9">
        <v>15</v>
      </c>
      <c r="I9">
        <f t="shared" si="3"/>
        <v>-13</v>
      </c>
      <c r="L9" s="7" t="s">
        <v>39</v>
      </c>
      <c r="M9" s="8">
        <v>10</v>
      </c>
      <c r="N9" s="8">
        <v>0</v>
      </c>
      <c r="O9" s="8">
        <v>1</v>
      </c>
      <c r="P9" s="8">
        <f t="shared" si="4"/>
        <v>63</v>
      </c>
      <c r="Q9" s="8"/>
      <c r="R9" s="8">
        <f>P9-Q9</f>
        <v>63</v>
      </c>
    </row>
    <row r="10" spans="1:18">
      <c r="D10" s="19"/>
    </row>
    <row r="11" spans="1:18">
      <c r="B11" t="s">
        <v>299</v>
      </c>
      <c r="D11" s="19"/>
      <c r="E11">
        <v>35</v>
      </c>
      <c r="H11">
        <v>0</v>
      </c>
      <c r="I11">
        <f t="shared" si="3"/>
        <v>-35</v>
      </c>
      <c r="L11" s="16" t="s">
        <v>45</v>
      </c>
      <c r="M11" s="16">
        <f>SUM(M3:M9)</f>
        <v>70</v>
      </c>
      <c r="N11" s="16">
        <f t="shared" ref="N11:R11" si="5">SUM(N3:N9)</f>
        <v>1</v>
      </c>
      <c r="O11" s="16">
        <f>SUM(O3:O9)</f>
        <v>24.5</v>
      </c>
      <c r="P11" s="16">
        <f t="shared" si="5"/>
        <v>294.7</v>
      </c>
      <c r="Q11" s="16">
        <f t="shared" si="5"/>
        <v>0</v>
      </c>
      <c r="R11" s="16">
        <f t="shared" si="5"/>
        <v>294.7</v>
      </c>
    </row>
    <row r="12" spans="1:18">
      <c r="L12" s="16" t="s">
        <v>197</v>
      </c>
      <c r="M12" s="16">
        <f>M11</f>
        <v>70</v>
      </c>
      <c r="N12" s="16">
        <f>N11</f>
        <v>1</v>
      </c>
      <c r="O12" s="16">
        <f>O11</f>
        <v>24.5</v>
      </c>
      <c r="P12" s="16">
        <f>P11/7</f>
        <v>42.1</v>
      </c>
      <c r="Q12" s="16">
        <f>Q11/7</f>
        <v>0</v>
      </c>
      <c r="R12" s="16"/>
    </row>
    <row r="13" spans="1:18">
      <c r="B13" t="s">
        <v>300</v>
      </c>
      <c r="E13">
        <v>180</v>
      </c>
      <c r="H13">
        <v>75</v>
      </c>
      <c r="I13">
        <f t="shared" si="3"/>
        <v>-105</v>
      </c>
    </row>
    <row r="15" spans="1:18">
      <c r="B15" t="s">
        <v>301</v>
      </c>
      <c r="E15">
        <v>28</v>
      </c>
      <c r="H15">
        <v>10</v>
      </c>
      <c r="I15">
        <f t="shared" si="3"/>
        <v>-18</v>
      </c>
    </row>
    <row r="17" spans="2:10">
      <c r="B17" t="s">
        <v>302</v>
      </c>
      <c r="E17">
        <v>23</v>
      </c>
      <c r="H17">
        <v>0</v>
      </c>
      <c r="I17">
        <f t="shared" si="3"/>
        <v>-23</v>
      </c>
    </row>
    <row r="19" spans="2:10">
      <c r="B19" t="s">
        <v>303</v>
      </c>
      <c r="E19">
        <v>23</v>
      </c>
      <c r="H19">
        <v>2</v>
      </c>
      <c r="I19">
        <f t="shared" si="3"/>
        <v>-21</v>
      </c>
    </row>
    <row r="21" spans="2:10">
      <c r="B21" t="s">
        <v>304</v>
      </c>
      <c r="E21">
        <v>14</v>
      </c>
      <c r="H21">
        <v>0</v>
      </c>
      <c r="I21">
        <f t="shared" si="3"/>
        <v>-14</v>
      </c>
    </row>
    <row r="23" spans="2:10">
      <c r="B23" t="s">
        <v>305</v>
      </c>
      <c r="E23">
        <v>35</v>
      </c>
      <c r="H23">
        <v>9</v>
      </c>
      <c r="I23">
        <f t="shared" si="3"/>
        <v>-26</v>
      </c>
    </row>
    <row r="24" spans="2:10">
      <c r="B24" t="s">
        <v>306</v>
      </c>
    </row>
    <row r="25" spans="2:10">
      <c r="B25" t="s">
        <v>307</v>
      </c>
      <c r="E25">
        <v>14</v>
      </c>
      <c r="H25">
        <v>10</v>
      </c>
      <c r="I25">
        <f t="shared" si="3"/>
        <v>-4</v>
      </c>
    </row>
    <row r="26" spans="2:10">
      <c r="I26">
        <f t="shared" si="3"/>
        <v>0</v>
      </c>
    </row>
    <row r="27" spans="2:10">
      <c r="B27" t="s">
        <v>262</v>
      </c>
      <c r="E27">
        <v>7</v>
      </c>
      <c r="H27">
        <v>26</v>
      </c>
      <c r="I27">
        <f t="shared" si="3"/>
        <v>19</v>
      </c>
      <c r="J27" t="s">
        <v>308</v>
      </c>
    </row>
    <row r="29" spans="2:10">
      <c r="B29" t="s">
        <v>309</v>
      </c>
      <c r="E29">
        <v>8</v>
      </c>
      <c r="H29">
        <v>5</v>
      </c>
      <c r="I29">
        <f t="shared" si="3"/>
        <v>-3</v>
      </c>
    </row>
    <row r="31" spans="2:10">
      <c r="B31" t="s">
        <v>208</v>
      </c>
      <c r="E31">
        <v>0</v>
      </c>
      <c r="H31">
        <v>57</v>
      </c>
      <c r="I31">
        <f t="shared" si="3"/>
        <v>57</v>
      </c>
    </row>
  </sheetData>
  <phoneticPr fontId="3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8FD4D-FC91-2B4B-AA3F-D4C0ECF6E207}">
  <sheetPr>
    <tabColor rgb="FF7030A0"/>
  </sheetPr>
  <dimension ref="A1:R69"/>
  <sheetViews>
    <sheetView zoomScaleNormal="100" workbookViewId="0">
      <selection activeCell="L17" sqref="L17"/>
    </sheetView>
  </sheetViews>
  <sheetFormatPr defaultColWidth="8.7109375" defaultRowHeight="15"/>
  <cols>
    <col min="1" max="1" width="14.28515625" style="51" customWidth="1"/>
    <col min="2" max="2" width="46.7109375" bestFit="1" customWidth="1"/>
    <col min="3" max="3" width="44.42578125" customWidth="1"/>
    <col min="4" max="4" width="7.140625" customWidth="1"/>
    <col min="5" max="5" width="5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3.4257812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10</v>
      </c>
      <c r="N2" s="8">
        <v>2</v>
      </c>
      <c r="O2" s="8"/>
      <c r="P2" s="8">
        <f>7*80/100*(M2-N2-O2)</f>
        <v>44.8</v>
      </c>
      <c r="Q2" s="8">
        <f t="shared" ref="Q2:Q10" si="0">SUMIF(G:G,L2,F:F)</f>
        <v>0</v>
      </c>
      <c r="R2" s="8">
        <f t="shared" ref="R2:R10" si="1">P2-Q2</f>
        <v>44.8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 t="s">
        <v>22</v>
      </c>
      <c r="M3" s="8">
        <v>10</v>
      </c>
      <c r="N3" s="8"/>
      <c r="O3" s="8"/>
      <c r="P3" s="8">
        <f>7*(M3-N3-O3)</f>
        <v>70</v>
      </c>
      <c r="Q3" s="8">
        <f t="shared" si="0"/>
        <v>0</v>
      </c>
      <c r="R3" s="8">
        <f t="shared" si="1"/>
        <v>70</v>
      </c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10</v>
      </c>
      <c r="N4" s="8"/>
      <c r="O4" s="8"/>
      <c r="P4" s="8">
        <f>7*70/100*(M4-N4-O4)</f>
        <v>49</v>
      </c>
      <c r="Q4" s="8">
        <f t="shared" si="0"/>
        <v>0</v>
      </c>
      <c r="R4" s="8">
        <f t="shared" si="1"/>
        <v>49</v>
      </c>
    </row>
    <row r="5" spans="1:18">
      <c r="A5" s="56"/>
      <c r="B5" s="56"/>
      <c r="C5" s="61" t="s">
        <v>890</v>
      </c>
      <c r="F5" s="21">
        <v>1</v>
      </c>
      <c r="G5" s="21"/>
      <c r="H5" s="21"/>
      <c r="I5" s="21"/>
      <c r="L5" s="7" t="s">
        <v>18</v>
      </c>
      <c r="M5" s="8">
        <v>10</v>
      </c>
      <c r="N5" s="8">
        <v>1</v>
      </c>
      <c r="O5" s="8"/>
      <c r="P5" s="8">
        <f>7*(M5-N5-O5)</f>
        <v>63</v>
      </c>
      <c r="Q5" s="8">
        <f t="shared" si="0"/>
        <v>0</v>
      </c>
      <c r="R5" s="8">
        <f t="shared" si="1"/>
        <v>63</v>
      </c>
    </row>
    <row r="6" spans="1:18">
      <c r="A6" s="56"/>
      <c r="B6" s="56"/>
      <c r="C6" s="62" t="s">
        <v>894</v>
      </c>
      <c r="F6" s="21">
        <v>1</v>
      </c>
      <c r="G6" s="21"/>
      <c r="H6" s="21"/>
      <c r="I6" s="21"/>
      <c r="L6" s="39" t="s">
        <v>39</v>
      </c>
      <c r="M6" s="8">
        <v>10</v>
      </c>
      <c r="N6" s="40"/>
      <c r="O6" s="40"/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10</v>
      </c>
      <c r="N7" s="42">
        <v>2</v>
      </c>
      <c r="O7" s="42"/>
      <c r="P7" s="42">
        <f t="shared" ref="P7:P10" si="2">7*(M7-N7-O7)</f>
        <v>56</v>
      </c>
      <c r="Q7" s="42">
        <f t="shared" si="0"/>
        <v>0</v>
      </c>
      <c r="R7" s="42">
        <f t="shared" si="1"/>
        <v>56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10</v>
      </c>
      <c r="N8" s="42"/>
      <c r="O8" s="42"/>
      <c r="P8" s="42">
        <f t="shared" si="2"/>
        <v>70</v>
      </c>
      <c r="Q8" s="42">
        <f t="shared" si="0"/>
        <v>0</v>
      </c>
      <c r="R8" s="42">
        <f t="shared" si="1"/>
        <v>70</v>
      </c>
    </row>
    <row r="9" spans="1:18">
      <c r="A9" s="56"/>
      <c r="B9" s="56"/>
      <c r="C9" s="56" t="s">
        <v>833</v>
      </c>
      <c r="F9" s="21">
        <v>3</v>
      </c>
      <c r="G9" s="21"/>
      <c r="H9" s="22"/>
      <c r="I9" s="21"/>
      <c r="L9" s="41" t="s">
        <v>627</v>
      </c>
      <c r="M9" s="8">
        <v>10</v>
      </c>
      <c r="N9" s="42"/>
      <c r="O9" s="42"/>
      <c r="P9" s="42">
        <f t="shared" si="2"/>
        <v>70</v>
      </c>
      <c r="Q9" s="42">
        <f t="shared" si="0"/>
        <v>0</v>
      </c>
      <c r="R9" s="42">
        <f t="shared" si="1"/>
        <v>70</v>
      </c>
    </row>
    <row r="10" spans="1:18">
      <c r="A10" s="56"/>
      <c r="B10" s="56"/>
      <c r="C10" s="56" t="s">
        <v>1028</v>
      </c>
      <c r="F10" s="21">
        <v>1</v>
      </c>
      <c r="G10" s="21"/>
      <c r="H10" s="21" t="s">
        <v>1029</v>
      </c>
      <c r="I10" s="21"/>
      <c r="L10" s="41" t="s">
        <v>790</v>
      </c>
      <c r="M10" s="8">
        <v>3</v>
      </c>
      <c r="N10" s="42"/>
      <c r="O10" s="42"/>
      <c r="P10" s="42">
        <f t="shared" si="2"/>
        <v>21</v>
      </c>
      <c r="Q10" s="42">
        <f t="shared" si="0"/>
        <v>0</v>
      </c>
      <c r="R10" s="42">
        <f t="shared" si="1"/>
        <v>21</v>
      </c>
    </row>
    <row r="11" spans="1:18">
      <c r="A11" s="56"/>
      <c r="B11" s="56"/>
      <c r="C11" s="56" t="s">
        <v>787</v>
      </c>
      <c r="F11" s="21">
        <v>2</v>
      </c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 t="s">
        <v>1030</v>
      </c>
      <c r="F12" s="21">
        <v>1</v>
      </c>
      <c r="G12" s="21"/>
      <c r="H12" s="21"/>
      <c r="I12" s="21"/>
    </row>
    <row r="13" spans="1:18">
      <c r="A13" s="56"/>
      <c r="B13" s="56"/>
      <c r="C13" s="56" t="s">
        <v>1031</v>
      </c>
      <c r="F13" s="21">
        <v>3</v>
      </c>
      <c r="G13" s="21"/>
      <c r="H13" s="21"/>
      <c r="I13" s="21"/>
      <c r="L13" s="16" t="s">
        <v>45</v>
      </c>
      <c r="M13" s="16">
        <f>SUM(M2:M11)</f>
        <v>83</v>
      </c>
      <c r="N13" s="16">
        <f t="shared" ref="N13" si="3">SUM(N2:N10)</f>
        <v>5</v>
      </c>
      <c r="O13" s="16">
        <f>SUM(O2:O11)</f>
        <v>0</v>
      </c>
      <c r="P13" s="16">
        <f>SUM(P2:P11)</f>
        <v>513.79999999999995</v>
      </c>
      <c r="Q13" s="16">
        <f>SUM(Q2:Q11)</f>
        <v>0</v>
      </c>
      <c r="R13" s="16">
        <f>SUM(R2:R11)</f>
        <v>513.79999999999995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83</v>
      </c>
      <c r="N14" s="16">
        <f>N13</f>
        <v>5</v>
      </c>
      <c r="O14" s="16">
        <f>O13</f>
        <v>0</v>
      </c>
      <c r="P14" s="16">
        <f>P13/7</f>
        <v>73.399999999999991</v>
      </c>
      <c r="Q14" s="16">
        <f>Q13/7</f>
        <v>0</v>
      </c>
      <c r="R14" s="16"/>
    </row>
    <row r="15" spans="1:18">
      <c r="A15" s="56"/>
      <c r="B15" s="56"/>
      <c r="C15" s="56" t="s">
        <v>937</v>
      </c>
      <c r="F15" s="21">
        <v>2</v>
      </c>
      <c r="G15" s="21"/>
      <c r="H15" s="21"/>
      <c r="I15" s="21"/>
      <c r="L15" s="16" t="s">
        <v>873</v>
      </c>
      <c r="M15">
        <f>P14/100*10</f>
        <v>7.339999999999999</v>
      </c>
    </row>
    <row r="16" spans="1:18" ht="18.95">
      <c r="A16" s="56"/>
      <c r="B16" s="56"/>
      <c r="C16" s="56" t="s">
        <v>938</v>
      </c>
      <c r="F16" s="21">
        <v>3</v>
      </c>
      <c r="G16" s="21"/>
      <c r="H16" s="21" t="s">
        <v>934</v>
      </c>
      <c r="I16" s="21"/>
      <c r="L16" s="16" t="s">
        <v>874</v>
      </c>
      <c r="M16">
        <f>P14/100*25</f>
        <v>18.349999999999998</v>
      </c>
      <c r="O16" s="57" t="s">
        <v>637</v>
      </c>
      <c r="P16" s="58">
        <v>44707</v>
      </c>
    </row>
    <row r="17" spans="1:16" ht="18.95">
      <c r="A17" s="56"/>
      <c r="B17" s="56"/>
      <c r="C17" s="56" t="s">
        <v>939</v>
      </c>
      <c r="F17" s="21">
        <v>3</v>
      </c>
      <c r="G17" s="21"/>
      <c r="H17" s="21" t="s">
        <v>934</v>
      </c>
      <c r="I17" s="21"/>
      <c r="L17" s="16" t="s">
        <v>641</v>
      </c>
      <c r="M17">
        <f>P14/100*30</f>
        <v>22.019999999999996</v>
      </c>
      <c r="O17" s="57" t="s">
        <v>642</v>
      </c>
      <c r="P17" s="58">
        <v>44720</v>
      </c>
    </row>
    <row r="18" spans="1:16">
      <c r="A18" s="56"/>
      <c r="B18" s="56"/>
      <c r="C18" s="56" t="s">
        <v>940</v>
      </c>
      <c r="F18" s="21">
        <v>2</v>
      </c>
      <c r="G18" s="21"/>
      <c r="H18" s="21" t="s">
        <v>934</v>
      </c>
      <c r="I18" s="21"/>
      <c r="L18" s="16" t="s">
        <v>645</v>
      </c>
      <c r="M18">
        <f>P14/100*15</f>
        <v>11.009999999999998</v>
      </c>
    </row>
    <row r="19" spans="1:16">
      <c r="A19" s="56"/>
      <c r="B19" s="56" t="s">
        <v>306</v>
      </c>
      <c r="C19" s="56" t="s">
        <v>941</v>
      </c>
      <c r="F19" s="21">
        <v>2</v>
      </c>
      <c r="G19" s="21"/>
      <c r="H19" s="21" t="s">
        <v>934</v>
      </c>
      <c r="I19" s="21"/>
      <c r="L19" s="16" t="s">
        <v>1016</v>
      </c>
      <c r="M19">
        <f>P14/100*10</f>
        <v>7.339999999999999</v>
      </c>
    </row>
    <row r="20" spans="1:16">
      <c r="A20" s="56"/>
      <c r="B20" s="56"/>
      <c r="C20" s="56" t="s">
        <v>942</v>
      </c>
      <c r="F20" s="21">
        <v>2</v>
      </c>
      <c r="G20" s="21"/>
      <c r="H20" s="21" t="s">
        <v>934</v>
      </c>
      <c r="I20" s="21"/>
      <c r="L20" s="16" t="s">
        <v>648</v>
      </c>
      <c r="M20">
        <f>P14/100*10</f>
        <v>7.339999999999999</v>
      </c>
    </row>
    <row r="21" spans="1:16">
      <c r="A21" s="56"/>
      <c r="B21" s="56"/>
      <c r="C21" s="56" t="s">
        <v>943</v>
      </c>
      <c r="F21" s="21">
        <v>2</v>
      </c>
      <c r="G21" s="21"/>
      <c r="H21" s="21" t="s">
        <v>934</v>
      </c>
      <c r="I21" s="21"/>
      <c r="L21" s="16" t="s">
        <v>650</v>
      </c>
      <c r="M21">
        <f>M16+M17+M18+M19+M20</f>
        <v>66.059999999999988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 t="s">
        <v>954</v>
      </c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 t="s">
        <v>959</v>
      </c>
      <c r="F28" s="21">
        <v>11</v>
      </c>
      <c r="G28" s="21"/>
      <c r="H28" s="21"/>
      <c r="I28" s="21"/>
      <c r="L28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 t="s">
        <v>306</v>
      </c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 t="s">
        <v>965</v>
      </c>
      <c r="F32" s="21">
        <v>2</v>
      </c>
      <c r="G32" s="21"/>
      <c r="H32" s="21"/>
      <c r="I32" s="21"/>
    </row>
    <row r="33" spans="1:9">
      <c r="A33" s="56"/>
      <c r="B33" s="56"/>
      <c r="C33" s="56" t="s">
        <v>966</v>
      </c>
      <c r="F33" s="21">
        <v>1</v>
      </c>
      <c r="G33" s="21"/>
      <c r="H33" s="21"/>
      <c r="I33" s="21"/>
    </row>
    <row r="34" spans="1:9">
      <c r="A34" s="56"/>
      <c r="B34" s="56"/>
      <c r="C34" s="56" t="s">
        <v>967</v>
      </c>
      <c r="F34" s="21">
        <v>1</v>
      </c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 t="s">
        <v>978</v>
      </c>
      <c r="B36" s="56" t="s">
        <v>306</v>
      </c>
      <c r="C36" s="56"/>
      <c r="F36" s="21"/>
      <c r="G36" s="21"/>
      <c r="H36" s="21"/>
      <c r="I36" s="21"/>
    </row>
    <row r="37" spans="1:9">
      <c r="A37" s="56"/>
      <c r="B37" s="56" t="s">
        <v>979</v>
      </c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 t="s">
        <v>999</v>
      </c>
      <c r="C43" s="56"/>
      <c r="F43" s="21"/>
      <c r="G43" s="21"/>
      <c r="H43" s="21"/>
      <c r="I43" s="21"/>
    </row>
    <row r="44" spans="1:9">
      <c r="A44" s="56"/>
      <c r="B44" s="56"/>
      <c r="C44" s="56" t="s">
        <v>1003</v>
      </c>
      <c r="F44" s="21">
        <v>5</v>
      </c>
      <c r="G44" s="21"/>
      <c r="H44" s="21"/>
      <c r="I44" s="21"/>
    </row>
    <row r="45" spans="1:9">
      <c r="A45" s="56"/>
      <c r="B45" s="56"/>
      <c r="C45" s="56" t="s">
        <v>1007</v>
      </c>
      <c r="F45" s="21">
        <v>2</v>
      </c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43510-783A-0549-9FF8-75DDAE3DE68E}">
  <sheetPr>
    <tabColor rgb="FF7030A0"/>
  </sheetPr>
  <dimension ref="A1:R69"/>
  <sheetViews>
    <sheetView workbookViewId="0">
      <selection activeCell="L18" sqref="L18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5" max="5" width="8.710937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10</v>
      </c>
      <c r="N2" s="8">
        <v>3</v>
      </c>
      <c r="O2" s="8"/>
      <c r="P2" s="8">
        <f>7*80/100*(M2-N2-O2)</f>
        <v>39.199999999999996</v>
      </c>
      <c r="Q2" s="8">
        <f t="shared" ref="Q2:Q10" si="0">SUMIF(G:G,L2,F:F)</f>
        <v>0</v>
      </c>
      <c r="R2" s="8">
        <f t="shared" ref="R2:R10" si="1">P2-Q2</f>
        <v>39.199999999999996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 t="s">
        <v>22</v>
      </c>
      <c r="M3" s="8">
        <v>10</v>
      </c>
      <c r="N3" s="8">
        <v>1</v>
      </c>
      <c r="O3" s="8"/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10</v>
      </c>
      <c r="N4" s="8"/>
      <c r="O4" s="8"/>
      <c r="P4" s="8">
        <f>7*70/100*(M4-N4-O4)</f>
        <v>49</v>
      </c>
      <c r="Q4" s="8">
        <f t="shared" si="0"/>
        <v>0</v>
      </c>
      <c r="R4" s="8">
        <f t="shared" si="1"/>
        <v>49</v>
      </c>
    </row>
    <row r="5" spans="1:18">
      <c r="A5" s="56"/>
      <c r="B5" s="56"/>
      <c r="C5" s="61" t="s">
        <v>891</v>
      </c>
      <c r="F5" s="21">
        <v>1</v>
      </c>
      <c r="G5" s="21"/>
      <c r="H5" s="21"/>
      <c r="I5" s="21"/>
      <c r="L5" s="7" t="s">
        <v>18</v>
      </c>
      <c r="M5" s="8">
        <v>10</v>
      </c>
      <c r="N5" s="8">
        <v>1</v>
      </c>
      <c r="O5" s="8"/>
      <c r="P5" s="8">
        <f>7*(M5-N5-O5)</f>
        <v>63</v>
      </c>
      <c r="Q5" s="8">
        <f t="shared" si="0"/>
        <v>0</v>
      </c>
      <c r="R5" s="8">
        <f t="shared" si="1"/>
        <v>63</v>
      </c>
    </row>
    <row r="6" spans="1:18">
      <c r="A6" s="56"/>
      <c r="B6" s="56"/>
      <c r="C6" s="62" t="s">
        <v>895</v>
      </c>
      <c r="F6" s="21">
        <v>1</v>
      </c>
      <c r="G6" s="21"/>
      <c r="H6" s="21"/>
      <c r="I6" s="21"/>
      <c r="L6" s="39" t="s">
        <v>39</v>
      </c>
      <c r="M6" s="8">
        <v>10</v>
      </c>
      <c r="N6" s="40"/>
      <c r="O6" s="40"/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10</v>
      </c>
      <c r="N7" s="42"/>
      <c r="O7" s="42"/>
      <c r="P7" s="42">
        <f t="shared" ref="P7:P10" si="2">7*(M7-N7-O7)</f>
        <v>70</v>
      </c>
      <c r="Q7" s="42">
        <f t="shared" si="0"/>
        <v>0</v>
      </c>
      <c r="R7" s="42">
        <f t="shared" si="1"/>
        <v>70</v>
      </c>
    </row>
    <row r="8" spans="1:18">
      <c r="A8" s="56"/>
      <c r="B8" s="56" t="s">
        <v>900</v>
      </c>
      <c r="C8" s="56"/>
      <c r="F8" s="21"/>
      <c r="G8" s="21"/>
      <c r="H8" s="21" t="s">
        <v>1032</v>
      </c>
      <c r="I8" s="21"/>
      <c r="L8" s="41" t="s">
        <v>545</v>
      </c>
      <c r="M8" s="8">
        <v>10</v>
      </c>
      <c r="N8" s="42">
        <v>1</v>
      </c>
      <c r="O8" s="42"/>
      <c r="P8" s="42">
        <f t="shared" si="2"/>
        <v>63</v>
      </c>
      <c r="Q8" s="42">
        <f t="shared" si="0"/>
        <v>0</v>
      </c>
      <c r="R8" s="42">
        <f t="shared" si="1"/>
        <v>63</v>
      </c>
    </row>
    <row r="9" spans="1:18">
      <c r="A9" s="56"/>
      <c r="B9" s="56"/>
      <c r="C9" s="56"/>
      <c r="F9" s="21"/>
      <c r="G9" s="21"/>
      <c r="H9" s="22"/>
      <c r="I9" s="21"/>
      <c r="L9" s="41" t="s">
        <v>627</v>
      </c>
      <c r="M9" s="8">
        <v>10</v>
      </c>
      <c r="N9" s="42">
        <v>1</v>
      </c>
      <c r="O9" s="42"/>
      <c r="P9" s="42">
        <f t="shared" si="2"/>
        <v>63</v>
      </c>
      <c r="Q9" s="42">
        <f t="shared" si="0"/>
        <v>0</v>
      </c>
      <c r="R9" s="42">
        <f t="shared" si="1"/>
        <v>63</v>
      </c>
    </row>
    <row r="10" spans="1:18">
      <c r="A10" s="56"/>
      <c r="B10" s="56"/>
      <c r="C10" s="56"/>
      <c r="F10" s="21"/>
      <c r="G10" s="21"/>
      <c r="H10" s="21"/>
      <c r="I10" s="21"/>
      <c r="L10" s="41" t="s">
        <v>790</v>
      </c>
      <c r="M10" s="8">
        <v>3</v>
      </c>
      <c r="N10" s="42"/>
      <c r="O10" s="42"/>
      <c r="P10" s="42">
        <f t="shared" si="2"/>
        <v>21</v>
      </c>
      <c r="Q10" s="42">
        <f t="shared" si="0"/>
        <v>0</v>
      </c>
      <c r="R10" s="42">
        <f t="shared" si="1"/>
        <v>21</v>
      </c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83</v>
      </c>
      <c r="N13" s="16">
        <f t="shared" ref="N13" si="3">SUM(N2:N10)</f>
        <v>7</v>
      </c>
      <c r="O13" s="16">
        <f>SUM(O2:O11)</f>
        <v>0</v>
      </c>
      <c r="P13" s="16">
        <f>SUM(P2:P11)</f>
        <v>501.2</v>
      </c>
      <c r="Q13" s="16">
        <f>SUM(Q2:Q11)</f>
        <v>0</v>
      </c>
      <c r="R13" s="16">
        <f>SUM(R2:R11)</f>
        <v>501.2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83</v>
      </c>
      <c r="N14" s="16">
        <f>N13</f>
        <v>7</v>
      </c>
      <c r="O14" s="16">
        <f>O13</f>
        <v>0</v>
      </c>
      <c r="P14" s="16">
        <f>P13/7</f>
        <v>71.599999999999994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14.32</v>
      </c>
    </row>
    <row r="16" spans="1:18" ht="18.95">
      <c r="A16" s="56"/>
      <c r="B16" s="56"/>
      <c r="C16" s="56" t="s">
        <v>945</v>
      </c>
      <c r="F16" s="21"/>
      <c r="G16" s="21"/>
      <c r="H16" s="21" t="s">
        <v>934</v>
      </c>
      <c r="I16" s="21"/>
      <c r="L16" s="16" t="s">
        <v>874</v>
      </c>
      <c r="M16">
        <f>P14/100*25</f>
        <v>17.899999999999999</v>
      </c>
      <c r="O16" s="57" t="s">
        <v>637</v>
      </c>
      <c r="P16" s="58">
        <v>44721</v>
      </c>
    </row>
    <row r="17" spans="1:16" ht="18.95">
      <c r="A17" s="56"/>
      <c r="B17" s="56"/>
      <c r="C17" s="56" t="s">
        <v>946</v>
      </c>
      <c r="F17" s="21"/>
      <c r="G17" s="21"/>
      <c r="H17" s="21" t="s">
        <v>934</v>
      </c>
      <c r="I17" s="21"/>
      <c r="L17" s="16" t="s">
        <v>641</v>
      </c>
      <c r="M17">
        <f>P14/100*30</f>
        <v>21.48</v>
      </c>
      <c r="O17" s="57" t="s">
        <v>642</v>
      </c>
      <c r="P17" s="58">
        <v>44734</v>
      </c>
    </row>
    <row r="18" spans="1:16">
      <c r="A18" s="56"/>
      <c r="B18" s="56"/>
      <c r="C18" s="56" t="s">
        <v>947</v>
      </c>
      <c r="F18" s="21"/>
      <c r="G18" s="21"/>
      <c r="H18" s="21" t="s">
        <v>934</v>
      </c>
      <c r="I18" s="21"/>
      <c r="L18" s="16" t="s">
        <v>645</v>
      </c>
      <c r="M18">
        <f>P14/100*15</f>
        <v>10.74</v>
      </c>
    </row>
    <row r="19" spans="1:16">
      <c r="A19" s="56"/>
      <c r="B19" s="56" t="s">
        <v>306</v>
      </c>
      <c r="C19" s="56" t="s">
        <v>948</v>
      </c>
      <c r="F19" s="21"/>
      <c r="G19" s="21"/>
      <c r="H19" s="21" t="s">
        <v>934</v>
      </c>
      <c r="I19" s="21"/>
      <c r="L19" s="16" t="s">
        <v>1034</v>
      </c>
      <c r="M19">
        <f>P14/100*0</f>
        <v>0</v>
      </c>
    </row>
    <row r="20" spans="1:16">
      <c r="A20" s="56"/>
      <c r="B20" s="56"/>
      <c r="C20" s="56" t="s">
        <v>949</v>
      </c>
      <c r="F20" s="21"/>
      <c r="G20" s="21"/>
      <c r="H20" s="21" t="s">
        <v>934</v>
      </c>
      <c r="I20" s="21"/>
      <c r="L20" s="16" t="s">
        <v>648</v>
      </c>
      <c r="M20">
        <f>P14/100*10</f>
        <v>7.16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57.28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 t="s">
        <v>955</v>
      </c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s="64" t="s">
        <v>867</v>
      </c>
    </row>
    <row r="28" spans="1:16">
      <c r="A28" s="56"/>
      <c r="B28" s="56"/>
      <c r="C28" s="56" t="s">
        <v>960</v>
      </c>
      <c r="F28" s="21">
        <v>11</v>
      </c>
      <c r="G28" s="21"/>
      <c r="H28" s="21"/>
      <c r="I28" s="21"/>
      <c r="L28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 t="s">
        <v>306</v>
      </c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 t="s">
        <v>978</v>
      </c>
      <c r="B36" s="56" t="s">
        <v>306</v>
      </c>
      <c r="C36" s="56"/>
      <c r="F36" s="21"/>
      <c r="G36" s="21"/>
      <c r="H36" s="21"/>
      <c r="I36" s="21"/>
    </row>
    <row r="37" spans="1:9">
      <c r="A37" s="56"/>
      <c r="B37" s="56" t="s">
        <v>979</v>
      </c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 t="s">
        <v>999</v>
      </c>
      <c r="C43" s="56"/>
      <c r="F43" s="21"/>
      <c r="G43" s="21"/>
      <c r="H43" s="21"/>
      <c r="I43" s="21"/>
    </row>
    <row r="44" spans="1:9">
      <c r="A44" s="56"/>
      <c r="B44" s="56"/>
      <c r="C44" s="56" t="s">
        <v>1004</v>
      </c>
      <c r="F44" s="21">
        <v>5</v>
      </c>
      <c r="G44" s="21"/>
      <c r="H44" s="21"/>
      <c r="I44" s="21"/>
    </row>
    <row r="45" spans="1:9">
      <c r="A45" s="56"/>
      <c r="B45" s="56"/>
      <c r="C45" s="56" t="s">
        <v>1008</v>
      </c>
      <c r="F45" s="21">
        <v>2</v>
      </c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8A180-AA49-9046-981A-E920AD9640DA}">
  <sheetPr>
    <tabColor theme="5"/>
  </sheetPr>
  <dimension ref="A1:F117"/>
  <sheetViews>
    <sheetView zoomScale="131" zoomScaleNormal="131" workbookViewId="0">
      <pane ySplit="1" topLeftCell="A2" activePane="bottomLeft" state="frozen"/>
      <selection pane="bottomLeft" sqref="A1:XFD1048576"/>
    </sheetView>
  </sheetViews>
  <sheetFormatPr defaultColWidth="11.42578125" defaultRowHeight="15"/>
  <cols>
    <col min="1" max="1" width="58.7109375" customWidth="1"/>
    <col min="2" max="2" width="50.7109375" customWidth="1"/>
    <col min="3" max="3" width="50.28515625" style="17" customWidth="1"/>
    <col min="4" max="4" width="12.85546875" customWidth="1"/>
    <col min="5" max="5" width="25.140625" customWidth="1"/>
    <col min="6" max="6" width="58.140625" customWidth="1"/>
  </cols>
  <sheetData>
    <row r="1" spans="1:6" ht="20.100000000000001">
      <c r="A1" s="53" t="s">
        <v>883</v>
      </c>
      <c r="B1" s="53" t="s">
        <v>0</v>
      </c>
      <c r="C1" s="65" t="s">
        <v>1</v>
      </c>
      <c r="D1" s="53" t="s">
        <v>884</v>
      </c>
      <c r="E1" s="53" t="s">
        <v>6</v>
      </c>
      <c r="F1" s="53" t="s">
        <v>885</v>
      </c>
    </row>
    <row r="2" spans="1:6">
      <c r="A2" s="56"/>
      <c r="B2" s="56"/>
      <c r="C2" s="63"/>
      <c r="D2" s="56"/>
      <c r="E2" s="56"/>
      <c r="F2" s="56"/>
    </row>
    <row r="3" spans="1:6">
      <c r="A3" s="56" t="s">
        <v>886</v>
      </c>
      <c r="B3" s="56" t="s">
        <v>306</v>
      </c>
      <c r="C3" s="63"/>
      <c r="D3" s="56"/>
      <c r="E3" s="56"/>
      <c r="F3" s="56"/>
    </row>
    <row r="4" spans="1:6">
      <c r="A4" s="56"/>
      <c r="B4" s="56" t="s">
        <v>1035</v>
      </c>
      <c r="C4" s="63"/>
      <c r="D4" s="56"/>
      <c r="E4" s="56"/>
      <c r="F4" s="56"/>
    </row>
    <row r="5" spans="1:6" ht="15.95">
      <c r="A5" s="56"/>
      <c r="B5" s="56"/>
      <c r="C5" s="63" t="s">
        <v>1036</v>
      </c>
      <c r="D5" s="56">
        <v>1</v>
      </c>
      <c r="E5" s="56"/>
      <c r="F5" s="56"/>
    </row>
    <row r="6" spans="1:6" ht="15.95">
      <c r="A6" s="56"/>
      <c r="B6" s="56"/>
      <c r="C6" s="63" t="s">
        <v>1037</v>
      </c>
      <c r="D6" s="56">
        <v>1</v>
      </c>
      <c r="E6" s="56"/>
      <c r="F6" s="56"/>
    </row>
    <row r="7" spans="1:6" ht="15.95">
      <c r="A7" s="56"/>
      <c r="B7" s="56"/>
      <c r="C7" s="63" t="s">
        <v>1038</v>
      </c>
      <c r="D7" s="56">
        <v>1</v>
      </c>
      <c r="E7" s="56"/>
      <c r="F7" s="56"/>
    </row>
    <row r="8" spans="1:6" ht="15.95">
      <c r="A8" s="56"/>
      <c r="B8" s="56"/>
      <c r="C8" s="63" t="s">
        <v>1039</v>
      </c>
      <c r="D8" s="56">
        <v>1</v>
      </c>
      <c r="E8" s="56"/>
      <c r="F8" s="56"/>
    </row>
    <row r="9" spans="1:6" ht="15.95">
      <c r="A9" s="56"/>
      <c r="B9" s="56"/>
      <c r="C9" s="63" t="s">
        <v>1040</v>
      </c>
      <c r="D9" s="56"/>
      <c r="E9" s="56"/>
      <c r="F9" s="56"/>
    </row>
    <row r="10" spans="1:6" ht="15.95">
      <c r="A10" s="56"/>
      <c r="B10" s="56"/>
      <c r="C10" s="63" t="s">
        <v>1041</v>
      </c>
      <c r="D10" s="56">
        <v>1</v>
      </c>
      <c r="E10" s="56"/>
      <c r="F10" s="56"/>
    </row>
    <row r="11" spans="1:6" ht="15.95">
      <c r="A11" s="56"/>
      <c r="B11" s="56"/>
      <c r="C11" s="63" t="s">
        <v>1042</v>
      </c>
      <c r="D11" s="56">
        <v>1</v>
      </c>
      <c r="E11" s="56"/>
      <c r="F11" s="56"/>
    </row>
    <row r="12" spans="1:6" ht="15.95">
      <c r="A12" s="56"/>
      <c r="B12" s="56"/>
      <c r="C12" s="63" t="s">
        <v>1043</v>
      </c>
      <c r="D12" s="56">
        <v>1</v>
      </c>
      <c r="E12" s="56"/>
      <c r="F12" s="56"/>
    </row>
    <row r="13" spans="1:6" ht="15.95">
      <c r="A13" s="56"/>
      <c r="B13" s="56"/>
      <c r="C13" s="63" t="s">
        <v>1044</v>
      </c>
      <c r="D13" s="56">
        <v>1</v>
      </c>
      <c r="E13" s="56"/>
      <c r="F13" s="56"/>
    </row>
    <row r="14" spans="1:6" ht="15.95">
      <c r="A14" s="56"/>
      <c r="B14" s="56"/>
      <c r="C14" s="63" t="s">
        <v>1045</v>
      </c>
      <c r="D14" s="56"/>
      <c r="E14" s="56"/>
      <c r="F14" s="56"/>
    </row>
    <row r="15" spans="1:6" ht="15.95">
      <c r="A15" s="56"/>
      <c r="B15" s="56"/>
      <c r="C15" s="63" t="s">
        <v>1046</v>
      </c>
      <c r="D15" s="56">
        <v>1</v>
      </c>
      <c r="E15" s="56"/>
      <c r="F15" s="56"/>
    </row>
    <row r="16" spans="1:6" ht="15.95">
      <c r="A16" s="56"/>
      <c r="B16" s="56"/>
      <c r="C16" s="63" t="s">
        <v>1047</v>
      </c>
      <c r="D16" s="56">
        <v>1</v>
      </c>
      <c r="E16" s="56"/>
      <c r="F16" s="56"/>
    </row>
    <row r="17" spans="1:6" ht="15.95">
      <c r="A17" s="56"/>
      <c r="B17" s="56"/>
      <c r="C17" s="63" t="s">
        <v>1048</v>
      </c>
      <c r="D17" s="56">
        <v>1</v>
      </c>
      <c r="E17" s="56"/>
      <c r="F17" s="56"/>
    </row>
    <row r="18" spans="1:6" ht="15.95">
      <c r="A18" s="56"/>
      <c r="B18" s="56"/>
      <c r="C18" s="63" t="s">
        <v>1049</v>
      </c>
      <c r="D18" s="56">
        <v>1</v>
      </c>
      <c r="E18" s="56"/>
      <c r="F18" s="56"/>
    </row>
    <row r="19" spans="1:6" ht="15.95">
      <c r="A19" s="56"/>
      <c r="B19" s="56"/>
      <c r="C19" s="63" t="s">
        <v>1050</v>
      </c>
      <c r="D19" s="56"/>
      <c r="E19" s="56"/>
      <c r="F19" s="56"/>
    </row>
    <row r="20" spans="1:6">
      <c r="A20" s="56"/>
      <c r="B20" s="56"/>
      <c r="C20" s="63"/>
      <c r="D20" s="56"/>
      <c r="E20" s="56"/>
      <c r="F20" s="56"/>
    </row>
    <row r="21" spans="1:6">
      <c r="A21" s="56"/>
      <c r="B21" s="56"/>
      <c r="C21" s="63"/>
      <c r="D21" s="56"/>
      <c r="E21" s="56"/>
      <c r="F21" s="56"/>
    </row>
    <row r="22" spans="1:6">
      <c r="A22" s="56"/>
      <c r="B22" s="56" t="s">
        <v>1051</v>
      </c>
      <c r="C22" s="63"/>
      <c r="D22" s="56"/>
      <c r="E22" s="56"/>
      <c r="F22" s="56"/>
    </row>
    <row r="23" spans="1:6" ht="15.95">
      <c r="A23" s="56"/>
      <c r="B23" s="56"/>
      <c r="C23" s="63" t="s">
        <v>1052</v>
      </c>
      <c r="D23" s="56"/>
      <c r="E23" s="56"/>
      <c r="F23" s="56"/>
    </row>
    <row r="24" spans="1:6" ht="15.95">
      <c r="A24" s="56"/>
      <c r="B24" s="56"/>
      <c r="C24" s="63" t="s">
        <v>1053</v>
      </c>
      <c r="D24" s="56"/>
      <c r="E24" s="56" t="s">
        <v>1054</v>
      </c>
      <c r="F24" s="56"/>
    </row>
    <row r="25" spans="1:6" ht="32.1">
      <c r="A25" s="56"/>
      <c r="B25" s="56"/>
      <c r="C25" s="63" t="s">
        <v>1055</v>
      </c>
      <c r="D25" s="56"/>
      <c r="E25" s="56" t="s">
        <v>1056</v>
      </c>
      <c r="F25" s="56"/>
    </row>
    <row r="26" spans="1:6" ht="15.95">
      <c r="A26" s="56"/>
      <c r="B26" s="56"/>
      <c r="C26" s="63" t="s">
        <v>823</v>
      </c>
      <c r="D26" s="56"/>
      <c r="E26" s="56" t="s">
        <v>902</v>
      </c>
      <c r="F26" s="56"/>
    </row>
    <row r="27" spans="1:6" ht="15.95">
      <c r="A27" s="56"/>
      <c r="B27" s="56"/>
      <c r="C27" s="63" t="s">
        <v>905</v>
      </c>
      <c r="D27" s="56"/>
      <c r="E27" s="56" t="s">
        <v>902</v>
      </c>
      <c r="F27" s="56"/>
    </row>
    <row r="28" spans="1:6" ht="15.95">
      <c r="A28" s="56"/>
      <c r="B28" s="56"/>
      <c r="C28" s="63" t="s">
        <v>1057</v>
      </c>
      <c r="D28" s="56"/>
      <c r="E28" s="56"/>
      <c r="F28" s="56"/>
    </row>
    <row r="29" spans="1:6" ht="32.1">
      <c r="A29" s="56"/>
      <c r="B29" s="56"/>
      <c r="C29" s="63" t="s">
        <v>824</v>
      </c>
      <c r="D29" s="56"/>
      <c r="E29" s="56" t="s">
        <v>902</v>
      </c>
      <c r="F29" s="63" t="s">
        <v>1058</v>
      </c>
    </row>
    <row r="30" spans="1:6" ht="15.95">
      <c r="A30" s="56"/>
      <c r="B30" s="56"/>
      <c r="C30" s="63" t="s">
        <v>1059</v>
      </c>
      <c r="D30" s="56"/>
      <c r="E30" s="56"/>
      <c r="F30" s="56"/>
    </row>
    <row r="31" spans="1:6" ht="15.95">
      <c r="A31" s="56"/>
      <c r="B31" s="56"/>
      <c r="C31" s="63" t="s">
        <v>1060</v>
      </c>
      <c r="D31" s="56"/>
      <c r="E31" s="56"/>
      <c r="F31" s="56"/>
    </row>
    <row r="32" spans="1:6" ht="15.95">
      <c r="A32" s="56"/>
      <c r="B32" s="56"/>
      <c r="C32" s="63" t="s">
        <v>1061</v>
      </c>
      <c r="D32" s="56"/>
      <c r="E32" s="56"/>
      <c r="F32" s="56" t="s">
        <v>1062</v>
      </c>
    </row>
    <row r="33" spans="1:6" ht="15.95">
      <c r="A33" s="56"/>
      <c r="B33" s="56"/>
      <c r="C33" s="63" t="s">
        <v>1063</v>
      </c>
      <c r="D33" s="56"/>
      <c r="E33" s="56"/>
      <c r="F33" s="56"/>
    </row>
    <row r="34" spans="1:6" ht="15.95">
      <c r="A34" s="56"/>
      <c r="B34" s="56"/>
      <c r="C34" s="63" t="s">
        <v>915</v>
      </c>
      <c r="D34" s="56"/>
      <c r="E34" s="56" t="s">
        <v>902</v>
      </c>
      <c r="F34" s="56" t="s">
        <v>916</v>
      </c>
    </row>
    <row r="35" spans="1:6" ht="15.95">
      <c r="A35" s="56"/>
      <c r="B35" s="56"/>
      <c r="C35" s="63" t="s">
        <v>1064</v>
      </c>
      <c r="D35" s="56"/>
      <c r="E35" s="63"/>
      <c r="F35" s="56"/>
    </row>
    <row r="36" spans="1:6" ht="15.95">
      <c r="A36" s="56"/>
      <c r="B36" s="56"/>
      <c r="C36" s="66" t="s">
        <v>918</v>
      </c>
      <c r="D36" s="56"/>
      <c r="E36" s="56"/>
      <c r="F36" s="56" t="s">
        <v>1065</v>
      </c>
    </row>
    <row r="37" spans="1:6" ht="15.95">
      <c r="A37" s="56"/>
      <c r="B37" s="56"/>
      <c r="C37" s="63" t="s">
        <v>1066</v>
      </c>
      <c r="D37" s="56"/>
      <c r="E37" s="63"/>
      <c r="F37" s="56"/>
    </row>
    <row r="38" spans="1:6">
      <c r="A38" s="56"/>
      <c r="B38" s="56"/>
      <c r="C38" s="63"/>
      <c r="D38" s="56"/>
      <c r="E38" s="63"/>
      <c r="F38" s="56"/>
    </row>
    <row r="39" spans="1:6">
      <c r="A39" s="56"/>
      <c r="B39" s="56" t="s">
        <v>1067</v>
      </c>
      <c r="C39" s="63"/>
      <c r="D39" s="56"/>
      <c r="E39" s="56"/>
      <c r="F39" s="56"/>
    </row>
    <row r="40" spans="1:6" ht="15.95">
      <c r="A40" s="56"/>
      <c r="B40" s="56"/>
      <c r="C40" s="63" t="s">
        <v>1068</v>
      </c>
      <c r="D40" s="56"/>
      <c r="E40" s="56"/>
      <c r="F40" s="56"/>
    </row>
    <row r="41" spans="1:6">
      <c r="A41" s="56"/>
      <c r="B41" s="56"/>
      <c r="C41" s="63"/>
      <c r="D41" s="56"/>
      <c r="E41" s="56"/>
      <c r="F41" s="56"/>
    </row>
    <row r="42" spans="1:6">
      <c r="A42" s="56"/>
      <c r="B42" s="56"/>
      <c r="C42" s="63"/>
      <c r="D42" s="56"/>
      <c r="E42" s="56"/>
      <c r="F42" s="56"/>
    </row>
    <row r="43" spans="1:6">
      <c r="A43" s="56" t="s">
        <v>950</v>
      </c>
      <c r="B43" s="56" t="s">
        <v>306</v>
      </c>
      <c r="C43" s="63"/>
      <c r="D43" s="56"/>
      <c r="E43" s="56"/>
      <c r="F43" s="56"/>
    </row>
    <row r="44" spans="1:6" ht="15.95">
      <c r="A44" s="56"/>
      <c r="B44" s="56" t="s">
        <v>1069</v>
      </c>
      <c r="C44" s="63" t="s">
        <v>1070</v>
      </c>
      <c r="D44" s="56"/>
      <c r="E44" s="56"/>
      <c r="F44" s="56"/>
    </row>
    <row r="45" spans="1:6" ht="15.95">
      <c r="A45" s="56"/>
      <c r="B45" s="56"/>
      <c r="C45" s="63" t="s">
        <v>1071</v>
      </c>
      <c r="D45" s="56"/>
      <c r="E45" s="56"/>
      <c r="F45" s="56"/>
    </row>
    <row r="46" spans="1:6" ht="15.95">
      <c r="A46" s="56"/>
      <c r="B46" s="56"/>
      <c r="C46" s="63" t="s">
        <v>1072</v>
      </c>
      <c r="D46" s="56"/>
      <c r="E46" s="56"/>
      <c r="F46" s="56"/>
    </row>
    <row r="47" spans="1:6" ht="15.95">
      <c r="A47" s="56"/>
      <c r="B47" s="56"/>
      <c r="C47" s="63" t="s">
        <v>1073</v>
      </c>
      <c r="D47" s="56"/>
      <c r="E47" s="56"/>
      <c r="F47" s="56"/>
    </row>
    <row r="48" spans="1:6" ht="15.95">
      <c r="A48" s="56"/>
      <c r="B48" s="56"/>
      <c r="C48" s="63" t="s">
        <v>1074</v>
      </c>
      <c r="D48" s="56"/>
      <c r="E48" s="56"/>
      <c r="F48" s="56"/>
    </row>
    <row r="49" spans="1:6" ht="15.95">
      <c r="A49" s="56"/>
      <c r="B49" s="56"/>
      <c r="C49" s="63" t="s">
        <v>1075</v>
      </c>
      <c r="D49" s="56"/>
      <c r="E49" s="56"/>
      <c r="F49" s="56"/>
    </row>
    <row r="50" spans="1:6" ht="15.95">
      <c r="A50" s="56"/>
      <c r="B50" s="56" t="s">
        <v>1076</v>
      </c>
      <c r="C50" s="63" t="s">
        <v>1077</v>
      </c>
      <c r="D50" s="56"/>
      <c r="E50" s="56"/>
      <c r="F50" s="56"/>
    </row>
    <row r="51" spans="1:6" ht="15.95">
      <c r="A51" s="56"/>
      <c r="B51" s="56"/>
      <c r="C51" s="63" t="s">
        <v>1078</v>
      </c>
      <c r="D51" s="56"/>
      <c r="E51" s="56"/>
      <c r="F51" s="56"/>
    </row>
    <row r="52" spans="1:6" ht="15.95">
      <c r="A52" s="56"/>
      <c r="B52" s="56"/>
      <c r="C52" s="63" t="s">
        <v>1079</v>
      </c>
      <c r="D52" s="56"/>
      <c r="E52" s="56"/>
      <c r="F52" s="56"/>
    </row>
    <row r="53" spans="1:6" ht="15.95">
      <c r="A53" s="56"/>
      <c r="B53" s="56"/>
      <c r="C53" s="63" t="s">
        <v>1080</v>
      </c>
      <c r="D53" s="56"/>
      <c r="E53" s="56"/>
      <c r="F53" s="56"/>
    </row>
    <row r="54" spans="1:6" ht="15.95">
      <c r="A54" s="56"/>
      <c r="B54" s="56"/>
      <c r="C54" s="63" t="s">
        <v>1081</v>
      </c>
      <c r="D54" s="56"/>
      <c r="E54" s="56"/>
      <c r="F54" s="56"/>
    </row>
    <row r="55" spans="1:6">
      <c r="A55" s="56"/>
      <c r="B55" s="56"/>
      <c r="C55" s="63"/>
      <c r="D55" s="56"/>
      <c r="E55" s="56"/>
      <c r="F55" s="56"/>
    </row>
    <row r="56" spans="1:6">
      <c r="A56" s="56" t="s">
        <v>963</v>
      </c>
      <c r="B56" s="56" t="s">
        <v>306</v>
      </c>
      <c r="C56" s="63"/>
      <c r="D56" s="56"/>
      <c r="E56" s="56"/>
      <c r="F56" s="56"/>
    </row>
    <row r="57" spans="1:6">
      <c r="A57" s="56"/>
      <c r="B57" s="56" t="s">
        <v>964</v>
      </c>
      <c r="C57" s="63"/>
      <c r="D57" s="56"/>
      <c r="E57" s="56"/>
      <c r="F57" s="56"/>
    </row>
    <row r="58" spans="1:6">
      <c r="A58" s="56"/>
      <c r="B58" s="56"/>
      <c r="C58" s="63"/>
      <c r="D58" s="56"/>
      <c r="E58" s="56" t="s">
        <v>1082</v>
      </c>
      <c r="F58" s="56"/>
    </row>
    <row r="59" spans="1:6">
      <c r="A59" s="56"/>
      <c r="B59" s="56" t="s">
        <v>1083</v>
      </c>
      <c r="C59" s="63"/>
      <c r="D59" s="56"/>
      <c r="E59" s="56" t="s">
        <v>1084</v>
      </c>
      <c r="F59" s="56"/>
    </row>
    <row r="60" spans="1:6" ht="15.95">
      <c r="A60" s="56"/>
      <c r="B60" s="56"/>
      <c r="C60" s="63" t="s">
        <v>1085</v>
      </c>
      <c r="D60" s="56"/>
      <c r="E60" s="56"/>
      <c r="F60" s="56" t="s">
        <v>1086</v>
      </c>
    </row>
    <row r="61" spans="1:6" ht="15.95">
      <c r="A61" s="56"/>
      <c r="B61" s="56"/>
      <c r="C61" s="63" t="s">
        <v>1087</v>
      </c>
      <c r="D61" s="56"/>
      <c r="E61" s="56"/>
      <c r="F61" s="56"/>
    </row>
    <row r="62" spans="1:6" ht="32.1">
      <c r="A62" s="56"/>
      <c r="B62" s="56"/>
      <c r="C62" s="63" t="s">
        <v>1088</v>
      </c>
      <c r="D62" s="56"/>
      <c r="E62" s="56"/>
      <c r="F62" s="56"/>
    </row>
    <row r="63" spans="1:6" ht="15.95">
      <c r="A63" s="56"/>
      <c r="B63" s="56"/>
      <c r="C63" s="63" t="s">
        <v>1089</v>
      </c>
      <c r="D63" s="56"/>
      <c r="E63" s="56"/>
      <c r="F63" s="56"/>
    </row>
    <row r="64" spans="1:6" ht="15.95">
      <c r="A64" s="56"/>
      <c r="B64" s="56"/>
      <c r="C64" s="63" t="s">
        <v>1090</v>
      </c>
      <c r="D64" s="56"/>
      <c r="E64" s="56"/>
      <c r="F64" s="56"/>
    </row>
    <row r="65" spans="1:6">
      <c r="A65" s="56"/>
      <c r="B65" s="56"/>
      <c r="C65" s="63"/>
      <c r="D65" s="56"/>
      <c r="E65" s="56"/>
      <c r="F65" s="56"/>
    </row>
    <row r="66" spans="1:6">
      <c r="A66" s="56" t="s">
        <v>978</v>
      </c>
      <c r="B66" s="56" t="s">
        <v>306</v>
      </c>
      <c r="C66" s="63"/>
      <c r="D66" s="56"/>
      <c r="E66" s="56"/>
      <c r="F66" s="56"/>
    </row>
    <row r="67" spans="1:6" ht="15.95">
      <c r="A67" s="56"/>
      <c r="B67" s="56" t="s">
        <v>1091</v>
      </c>
      <c r="C67" s="63" t="s">
        <v>306</v>
      </c>
      <c r="D67" s="56" t="s">
        <v>306</v>
      </c>
      <c r="E67" s="56" t="s">
        <v>306</v>
      </c>
      <c r="F67" s="56" t="s">
        <v>306</v>
      </c>
    </row>
    <row r="68" spans="1:6" ht="15.95">
      <c r="A68" s="56"/>
      <c r="B68" s="56"/>
      <c r="C68" s="63" t="s">
        <v>997</v>
      </c>
      <c r="D68" s="56"/>
      <c r="E68" s="56"/>
      <c r="F68" s="56"/>
    </row>
    <row r="69" spans="1:6" ht="15.95">
      <c r="A69" s="56"/>
      <c r="B69" s="56"/>
      <c r="C69" s="63" t="s">
        <v>998</v>
      </c>
      <c r="D69" s="56"/>
      <c r="E69" s="56"/>
      <c r="F69" s="56"/>
    </row>
    <row r="70" spans="1:6">
      <c r="A70" s="56"/>
      <c r="B70" s="56" t="s">
        <v>1092</v>
      </c>
      <c r="C70" s="63"/>
      <c r="D70" s="56"/>
      <c r="E70" s="56"/>
      <c r="F70" s="56"/>
    </row>
    <row r="71" spans="1:6" ht="15.95">
      <c r="A71" s="56"/>
      <c r="B71" s="56"/>
      <c r="C71" s="63" t="s">
        <v>1093</v>
      </c>
      <c r="D71" s="56"/>
      <c r="E71" s="56"/>
      <c r="F71" s="56"/>
    </row>
    <row r="72" spans="1:6" ht="15.95" customHeight="1">
      <c r="A72" s="56"/>
      <c r="B72" s="56"/>
      <c r="C72" s="63" t="s">
        <v>1094</v>
      </c>
      <c r="D72" s="56"/>
      <c r="E72" s="63"/>
      <c r="F72" s="56"/>
    </row>
    <row r="73" spans="1:6" ht="15.95">
      <c r="A73" s="56"/>
      <c r="B73" s="56"/>
      <c r="C73" s="63" t="s">
        <v>1095</v>
      </c>
      <c r="D73" s="56"/>
      <c r="E73" s="56"/>
      <c r="F73" s="56"/>
    </row>
    <row r="74" spans="1:6" ht="15.95">
      <c r="A74" s="56"/>
      <c r="B74" s="56"/>
      <c r="C74" s="63" t="s">
        <v>1096</v>
      </c>
      <c r="D74" s="56"/>
      <c r="E74" s="56"/>
      <c r="F74" s="56"/>
    </row>
    <row r="75" spans="1:6" ht="15.95">
      <c r="A75" s="56"/>
      <c r="B75" s="56"/>
      <c r="C75" s="63" t="s">
        <v>1097</v>
      </c>
      <c r="D75" s="56"/>
      <c r="E75" s="56"/>
      <c r="F75" s="56"/>
    </row>
    <row r="76" spans="1:6" ht="15.95">
      <c r="A76" s="56"/>
      <c r="B76" s="56"/>
      <c r="C76" s="63" t="s">
        <v>1098</v>
      </c>
      <c r="D76" s="56"/>
      <c r="E76" s="56"/>
      <c r="F76" s="56"/>
    </row>
    <row r="77" spans="1:6" ht="15.95">
      <c r="A77" s="56"/>
      <c r="B77" s="56"/>
      <c r="C77" s="63" t="s">
        <v>1099</v>
      </c>
      <c r="D77" s="56"/>
      <c r="E77" s="56"/>
      <c r="F77" s="56"/>
    </row>
    <row r="78" spans="1:6" ht="15.95">
      <c r="A78" s="56"/>
      <c r="B78" s="56"/>
      <c r="C78" s="63" t="s">
        <v>1100</v>
      </c>
      <c r="D78" s="56"/>
      <c r="E78" s="56"/>
      <c r="F78" s="56"/>
    </row>
    <row r="79" spans="1:6" ht="15.95">
      <c r="A79" s="56"/>
      <c r="B79" s="56"/>
      <c r="C79" s="63" t="s">
        <v>1101</v>
      </c>
      <c r="D79" s="56"/>
      <c r="E79" s="56"/>
      <c r="F79" s="56"/>
    </row>
    <row r="80" spans="1:6" ht="15.95">
      <c r="A80" s="56"/>
      <c r="B80" s="56"/>
      <c r="C80" s="63" t="s">
        <v>1102</v>
      </c>
      <c r="D80" s="56"/>
      <c r="E80" s="56"/>
      <c r="F80" s="56"/>
    </row>
    <row r="81" spans="1:6">
      <c r="A81" s="56"/>
      <c r="B81" s="56"/>
      <c r="C81" s="63"/>
      <c r="D81" s="56"/>
      <c r="E81" s="56"/>
      <c r="F81" s="56"/>
    </row>
    <row r="82" spans="1:6" ht="32.1">
      <c r="A82" s="63" t="s">
        <v>1103</v>
      </c>
      <c r="B82" s="56"/>
      <c r="C82" s="63"/>
      <c r="D82" s="56"/>
      <c r="E82" s="63" t="s">
        <v>1104</v>
      </c>
      <c r="F82" s="56"/>
    </row>
    <row r="83" spans="1:6">
      <c r="A83" s="56"/>
      <c r="B83" s="56"/>
      <c r="C83" s="63"/>
      <c r="D83" s="56"/>
      <c r="E83" s="56"/>
      <c r="F83" s="56"/>
    </row>
    <row r="84" spans="1:6">
      <c r="A84" s="56"/>
      <c r="B84" s="56"/>
      <c r="C84" s="63"/>
      <c r="D84" s="56"/>
      <c r="E84" s="56"/>
      <c r="F84" s="56"/>
    </row>
    <row r="85" spans="1:6">
      <c r="A85" s="56"/>
      <c r="B85" s="56"/>
      <c r="C85" s="63"/>
      <c r="D85" s="56"/>
      <c r="E85" s="56"/>
      <c r="F85" s="56"/>
    </row>
    <row r="86" spans="1:6" ht="32.1">
      <c r="A86" s="63" t="s">
        <v>1105</v>
      </c>
      <c r="B86" s="56"/>
      <c r="C86" s="63"/>
      <c r="D86" s="56"/>
      <c r="E86" s="56"/>
      <c r="F86" s="56"/>
    </row>
    <row r="87" spans="1:6" ht="15.95">
      <c r="A87" s="56"/>
      <c r="B87" s="56" t="s">
        <v>1106</v>
      </c>
      <c r="C87" s="63" t="s">
        <v>1107</v>
      </c>
      <c r="D87" s="56"/>
      <c r="E87" s="56"/>
      <c r="F87" s="56"/>
    </row>
    <row r="88" spans="1:6" ht="15.95">
      <c r="A88" s="56"/>
      <c r="B88" s="56"/>
      <c r="C88" s="63" t="s">
        <v>1108</v>
      </c>
      <c r="D88" s="56"/>
      <c r="E88" s="56"/>
      <c r="F88" s="56"/>
    </row>
    <row r="89" spans="1:6">
      <c r="A89" s="56"/>
      <c r="B89" s="56"/>
      <c r="C89" s="67" t="s">
        <v>1109</v>
      </c>
      <c r="D89" s="56"/>
      <c r="E89" s="56"/>
      <c r="F89" s="56"/>
    </row>
    <row r="90" spans="1:6">
      <c r="A90" s="56"/>
      <c r="B90" s="56"/>
      <c r="C90" s="63"/>
      <c r="D90" s="56"/>
      <c r="E90" s="56"/>
      <c r="F90" s="56"/>
    </row>
    <row r="91" spans="1:6">
      <c r="A91" s="56"/>
      <c r="B91" s="56"/>
      <c r="C91" s="63"/>
      <c r="D91" s="56"/>
      <c r="E91" s="56"/>
      <c r="F91" s="56"/>
    </row>
    <row r="92" spans="1:6" ht="32.1">
      <c r="A92" s="63" t="s">
        <v>1110</v>
      </c>
      <c r="B92" s="56"/>
      <c r="C92" s="63"/>
      <c r="D92" s="56"/>
      <c r="E92" s="56"/>
      <c r="F92" s="56"/>
    </row>
    <row r="93" spans="1:6">
      <c r="A93" s="56"/>
      <c r="B93" s="56" t="s">
        <v>1111</v>
      </c>
      <c r="C93" s="63"/>
      <c r="D93" s="56"/>
      <c r="E93" s="56" t="s">
        <v>1112</v>
      </c>
      <c r="F93" s="56" t="s">
        <v>1113</v>
      </c>
    </row>
    <row r="94" spans="1:6">
      <c r="A94" s="56"/>
      <c r="B94" s="56"/>
      <c r="C94" s="63"/>
      <c r="D94" s="56"/>
      <c r="E94" s="56"/>
      <c r="F94" s="56"/>
    </row>
    <row r="95" spans="1:6">
      <c r="A95" s="56"/>
      <c r="B95" s="56"/>
      <c r="C95" s="63"/>
      <c r="D95" s="56"/>
      <c r="E95" s="56"/>
      <c r="F95" s="56"/>
    </row>
    <row r="96" spans="1:6" ht="48">
      <c r="A96" s="63" t="s">
        <v>1114</v>
      </c>
      <c r="B96" s="56"/>
      <c r="C96" s="63"/>
      <c r="D96" s="56"/>
      <c r="E96" s="56"/>
      <c r="F96" s="56"/>
    </row>
    <row r="97" spans="1:6">
      <c r="A97" s="56"/>
      <c r="B97" s="56" t="s">
        <v>1115</v>
      </c>
      <c r="C97" s="63"/>
      <c r="D97" s="56"/>
      <c r="E97" s="56"/>
      <c r="F97" s="56"/>
    </row>
    <row r="98" spans="1:6" ht="32.1">
      <c r="A98" s="56"/>
      <c r="B98" s="56"/>
      <c r="C98" s="63" t="s">
        <v>1116</v>
      </c>
      <c r="D98" s="56"/>
      <c r="E98" s="56"/>
      <c r="F98" s="56" t="s">
        <v>39</v>
      </c>
    </row>
    <row r="99" spans="1:6" ht="15.95">
      <c r="A99" s="56"/>
      <c r="B99" s="56"/>
      <c r="C99" s="63" t="s">
        <v>1117</v>
      </c>
      <c r="D99" s="56"/>
      <c r="E99" s="56"/>
      <c r="F99" s="56"/>
    </row>
    <row r="100" spans="1:6" ht="15.95">
      <c r="A100" s="56"/>
      <c r="B100" s="56"/>
      <c r="C100" s="63" t="s">
        <v>1118</v>
      </c>
      <c r="D100" s="56"/>
      <c r="E100" s="56"/>
      <c r="F100" s="56"/>
    </row>
    <row r="101" spans="1:6" ht="15.95">
      <c r="A101" s="56"/>
      <c r="B101" s="56"/>
      <c r="C101" s="63" t="s">
        <v>1119</v>
      </c>
      <c r="D101" s="56"/>
      <c r="E101" s="56"/>
      <c r="F101" s="56"/>
    </row>
    <row r="102" spans="1:6">
      <c r="A102" s="56"/>
      <c r="B102" s="56"/>
      <c r="C102" s="63"/>
      <c r="D102" s="56"/>
      <c r="E102" s="56"/>
      <c r="F102" s="56"/>
    </row>
    <row r="103" spans="1:6" ht="15.95">
      <c r="A103" s="56"/>
      <c r="B103" s="56" t="s">
        <v>1120</v>
      </c>
      <c r="C103" s="63" t="s">
        <v>1121</v>
      </c>
      <c r="D103" s="56"/>
      <c r="E103" s="56"/>
      <c r="F103" s="56"/>
    </row>
    <row r="104" spans="1:6">
      <c r="A104" s="56"/>
      <c r="B104" s="56"/>
      <c r="C104" s="63"/>
      <c r="D104" s="56"/>
      <c r="E104" s="56"/>
      <c r="F104" s="56"/>
    </row>
    <row r="105" spans="1:6" ht="15.95">
      <c r="A105" s="56"/>
      <c r="B105" s="56" t="s">
        <v>1122</v>
      </c>
      <c r="C105" s="63" t="s">
        <v>1123</v>
      </c>
      <c r="D105" s="56"/>
      <c r="E105" s="56"/>
      <c r="F105" s="56"/>
    </row>
    <row r="106" spans="1:6">
      <c r="A106" s="56"/>
      <c r="B106" s="56"/>
      <c r="C106" s="63"/>
      <c r="D106" s="56"/>
      <c r="E106" s="56"/>
      <c r="F106" s="56"/>
    </row>
    <row r="107" spans="1:6" ht="32.1">
      <c r="A107" s="63" t="s">
        <v>1124</v>
      </c>
      <c r="B107" s="56"/>
      <c r="C107" s="63"/>
      <c r="D107" s="56"/>
      <c r="E107" s="56"/>
      <c r="F107" s="56"/>
    </row>
    <row r="108" spans="1:6" ht="15.95">
      <c r="A108" s="56"/>
      <c r="B108" s="56" t="s">
        <v>1125</v>
      </c>
      <c r="C108" s="63"/>
      <c r="D108" s="56"/>
      <c r="E108" s="63" t="s">
        <v>1126</v>
      </c>
      <c r="F108" s="56" t="s">
        <v>1127</v>
      </c>
    </row>
    <row r="109" spans="1:6">
      <c r="A109" s="56"/>
      <c r="B109" s="56"/>
      <c r="C109" s="63"/>
      <c r="D109" s="56"/>
      <c r="E109" s="56"/>
      <c r="F109" s="56"/>
    </row>
    <row r="110" spans="1:6">
      <c r="A110" s="56"/>
      <c r="B110" s="56"/>
      <c r="C110" s="63"/>
      <c r="D110" s="56"/>
      <c r="E110" s="56"/>
      <c r="F110" s="56"/>
    </row>
    <row r="111" spans="1:6">
      <c r="A111" s="56"/>
      <c r="B111" s="56"/>
      <c r="C111" s="63"/>
      <c r="D111" s="56"/>
      <c r="E111" s="56"/>
      <c r="F111" s="56"/>
    </row>
    <row r="112" spans="1:6">
      <c r="A112" s="56"/>
      <c r="B112" s="56"/>
      <c r="C112" s="63"/>
      <c r="D112" s="56"/>
      <c r="E112" s="56"/>
      <c r="F112" s="56"/>
    </row>
    <row r="113" spans="1:6">
      <c r="A113" s="56"/>
      <c r="B113" s="56"/>
      <c r="C113" s="63"/>
      <c r="D113" s="56"/>
      <c r="E113" s="56"/>
      <c r="F113" s="56"/>
    </row>
    <row r="114" spans="1:6">
      <c r="A114" s="56"/>
      <c r="B114" s="56"/>
      <c r="C114" s="63"/>
      <c r="D114" s="56"/>
      <c r="E114" s="56"/>
      <c r="F114" s="56"/>
    </row>
    <row r="115" spans="1:6">
      <c r="A115" s="56"/>
      <c r="B115" s="56"/>
      <c r="C115" s="63"/>
      <c r="D115" s="56"/>
      <c r="E115" s="56"/>
      <c r="F115" s="56"/>
    </row>
    <row r="116" spans="1:6">
      <c r="A116" s="56"/>
      <c r="B116" s="56"/>
      <c r="C116" s="63"/>
      <c r="D116" s="56"/>
      <c r="E116" s="56"/>
      <c r="F116" s="56"/>
    </row>
    <row r="117" spans="1:6">
      <c r="A117" s="56"/>
      <c r="B117" s="56"/>
      <c r="C117" s="63"/>
      <c r="D117" s="56"/>
      <c r="E117" s="56"/>
      <c r="F117" s="56"/>
    </row>
  </sheetData>
  <phoneticPr fontId="3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D6C71-F7CB-CF44-A9E4-6A0B0871317F}">
  <sheetPr>
    <tabColor theme="5"/>
  </sheetPr>
  <dimension ref="A1:V69"/>
  <sheetViews>
    <sheetView topLeftCell="E1" zoomScale="170" zoomScaleNormal="170" workbookViewId="0">
      <selection activeCell="N4" sqref="N4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3" max="13" width="9.42578125" customWidth="1"/>
    <col min="15" max="15" width="17.85546875" bestFit="1" customWidth="1"/>
    <col min="16" max="16" width="13.42578125" customWidth="1"/>
    <col min="18" max="18" width="9.7109375" customWidth="1"/>
    <col min="21" max="21" width="22.2851562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10</v>
      </c>
      <c r="N2" s="8">
        <v>0</v>
      </c>
      <c r="O2" s="8"/>
      <c r="P2" s="8">
        <f>7*(M2-N2-O2)</f>
        <v>70</v>
      </c>
      <c r="Q2" s="8">
        <f t="shared" ref="Q2:Q9" si="0">SUMIF(G:G,L2,F:F)</f>
        <v>0</v>
      </c>
      <c r="R2" s="8">
        <f t="shared" ref="R2:R9" si="1">P2-Q2</f>
        <v>70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 t="s">
        <v>22</v>
      </c>
      <c r="M3" s="8">
        <v>10</v>
      </c>
      <c r="N3" s="8">
        <v>0</v>
      </c>
      <c r="O3" s="8"/>
      <c r="P3" s="8">
        <f>7*(M3-N3-O3)</f>
        <v>70</v>
      </c>
      <c r="Q3" s="8">
        <f t="shared" si="0"/>
        <v>0</v>
      </c>
      <c r="R3" s="8">
        <f t="shared" si="1"/>
        <v>70</v>
      </c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10</v>
      </c>
      <c r="N4" s="8">
        <v>1</v>
      </c>
      <c r="O4" s="8"/>
      <c r="P4" s="8">
        <f>7*70/100*(M4-N4-O4)</f>
        <v>44.1</v>
      </c>
      <c r="Q4" s="8">
        <f t="shared" si="0"/>
        <v>0</v>
      </c>
      <c r="R4" s="8">
        <f t="shared" si="1"/>
        <v>44.1</v>
      </c>
    </row>
    <row r="5" spans="1:18">
      <c r="A5" s="56"/>
      <c r="B5" s="56"/>
      <c r="C5" s="61"/>
      <c r="F5" s="21"/>
      <c r="G5" s="21"/>
      <c r="H5" s="21"/>
      <c r="I5" s="21"/>
      <c r="L5" s="7" t="s">
        <v>18</v>
      </c>
      <c r="M5" s="8">
        <v>10</v>
      </c>
      <c r="N5" s="8">
        <v>0</v>
      </c>
      <c r="O5" s="8"/>
      <c r="P5" s="8">
        <f>7*(M5-N5-O5)</f>
        <v>70</v>
      </c>
      <c r="Q5" s="8">
        <f t="shared" si="0"/>
        <v>0</v>
      </c>
      <c r="R5" s="8">
        <f t="shared" si="1"/>
        <v>70</v>
      </c>
    </row>
    <row r="6" spans="1:18">
      <c r="A6" s="56"/>
      <c r="B6" s="56"/>
      <c r="C6" s="62"/>
      <c r="F6" s="21"/>
      <c r="G6" s="21"/>
      <c r="H6" s="21"/>
      <c r="I6" s="21"/>
      <c r="L6" s="39" t="s">
        <v>39</v>
      </c>
      <c r="M6" s="8">
        <v>10</v>
      </c>
      <c r="N6" s="40">
        <v>0</v>
      </c>
      <c r="O6" s="40"/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10</v>
      </c>
      <c r="N7" s="42">
        <v>0</v>
      </c>
      <c r="O7" s="42"/>
      <c r="P7" s="42">
        <f t="shared" ref="P7:P9" si="2">7*(M7-N7-O7)</f>
        <v>70</v>
      </c>
      <c r="Q7" s="42">
        <f t="shared" si="0"/>
        <v>0</v>
      </c>
      <c r="R7" s="42">
        <f t="shared" si="1"/>
        <v>70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10</v>
      </c>
      <c r="N8" s="42">
        <v>0</v>
      </c>
      <c r="O8" s="42"/>
      <c r="P8" s="42">
        <f t="shared" si="2"/>
        <v>70</v>
      </c>
      <c r="Q8" s="42">
        <f t="shared" si="0"/>
        <v>0</v>
      </c>
      <c r="R8" s="42">
        <f t="shared" si="1"/>
        <v>70</v>
      </c>
    </row>
    <row r="9" spans="1:18">
      <c r="A9" s="56"/>
      <c r="B9" s="56"/>
      <c r="C9" s="56"/>
      <c r="F9" s="21"/>
      <c r="G9" s="21"/>
      <c r="H9" s="22"/>
      <c r="I9" s="21"/>
      <c r="L9" s="41" t="s">
        <v>627</v>
      </c>
      <c r="M9" s="8">
        <v>10</v>
      </c>
      <c r="N9" s="42">
        <v>2</v>
      </c>
      <c r="O9" s="42"/>
      <c r="P9" s="42">
        <f t="shared" si="2"/>
        <v>56</v>
      </c>
      <c r="Q9" s="42">
        <f t="shared" si="0"/>
        <v>0</v>
      </c>
      <c r="R9" s="42">
        <f t="shared" si="1"/>
        <v>56</v>
      </c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80</v>
      </c>
      <c r="N13" s="16">
        <f t="shared" ref="N13" si="3">SUM(N2:N10)</f>
        <v>3</v>
      </c>
      <c r="O13" s="16">
        <f>SUM(O2:O11)</f>
        <v>0</v>
      </c>
      <c r="P13" s="16">
        <f>SUM(P2:P11)</f>
        <v>520.1</v>
      </c>
      <c r="Q13" s="16">
        <f>SUM(Q2:Q11)</f>
        <v>0</v>
      </c>
      <c r="R13" s="16">
        <f>SUM(R2:R11)</f>
        <v>520.1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80</v>
      </c>
      <c r="N14" s="16">
        <f>N13</f>
        <v>3</v>
      </c>
      <c r="O14" s="16">
        <f>O13</f>
        <v>0</v>
      </c>
      <c r="P14" s="16">
        <f>P13/7</f>
        <v>74.3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14.86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18.574999999999999</v>
      </c>
      <c r="O16" s="57" t="s">
        <v>637</v>
      </c>
      <c r="P16" s="58">
        <v>44735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641</v>
      </c>
      <c r="M17">
        <f>P14/100*30</f>
        <v>22.29</v>
      </c>
      <c r="O17" s="57" t="s">
        <v>642</v>
      </c>
      <c r="P17" s="58">
        <v>44748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11.145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1034</v>
      </c>
      <c r="M19">
        <f>P14/100*0</f>
        <v>0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7.43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59.439999999999991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/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22">
      <c r="A33" s="56"/>
      <c r="B33" s="56"/>
      <c r="C33" s="56"/>
      <c r="F33" s="21"/>
      <c r="G33" s="21"/>
      <c r="H33" s="21"/>
      <c r="I33" s="21"/>
    </row>
    <row r="34" spans="1:22">
      <c r="A34" s="56"/>
      <c r="B34" s="56"/>
      <c r="C34" s="56"/>
      <c r="F34" s="21"/>
      <c r="G34" s="21"/>
      <c r="H34" s="21"/>
      <c r="I34" s="21"/>
    </row>
    <row r="35" spans="1:22">
      <c r="A35" s="56"/>
      <c r="B35" s="56"/>
      <c r="C35" s="56"/>
      <c r="F35" s="21"/>
      <c r="G35" s="21"/>
      <c r="H35" s="21"/>
      <c r="I35" s="21"/>
      <c r="P35" t="s">
        <v>1128</v>
      </c>
      <c r="Q35" t="s">
        <v>1129</v>
      </c>
      <c r="R35" t="s">
        <v>1130</v>
      </c>
      <c r="S35" t="s">
        <v>1131</v>
      </c>
      <c r="T35" t="s">
        <v>1132</v>
      </c>
    </row>
    <row r="36" spans="1:22">
      <c r="A36" s="56" t="s">
        <v>978</v>
      </c>
      <c r="B36" s="56" t="s">
        <v>306</v>
      </c>
      <c r="C36" s="56"/>
      <c r="F36" s="21"/>
      <c r="G36" s="21"/>
      <c r="H36" s="21"/>
      <c r="I36" s="21"/>
      <c r="O36" t="s">
        <v>1133</v>
      </c>
      <c r="P36">
        <v>58.6</v>
      </c>
      <c r="Q36">
        <v>54.6</v>
      </c>
      <c r="R36">
        <v>59.6</v>
      </c>
      <c r="S36">
        <v>42.6</v>
      </c>
      <c r="T36">
        <v>53.6</v>
      </c>
    </row>
    <row r="37" spans="1:22">
      <c r="A37" s="56"/>
      <c r="B37" s="56" t="s">
        <v>979</v>
      </c>
      <c r="C37" s="56"/>
      <c r="F37" s="21"/>
      <c r="G37" s="21"/>
      <c r="H37" s="21"/>
      <c r="I37" s="21"/>
      <c r="O37" s="16" t="s">
        <v>636</v>
      </c>
      <c r="P37">
        <f>P36*30/100</f>
        <v>17.579999999999998</v>
      </c>
      <c r="Q37">
        <f t="shared" ref="Q37:S37" si="4">Q36*30/100</f>
        <v>16.38</v>
      </c>
      <c r="R37">
        <f t="shared" si="4"/>
        <v>17.88</v>
      </c>
      <c r="S37">
        <f t="shared" si="4"/>
        <v>12.78</v>
      </c>
      <c r="T37">
        <f>T36*20/100</f>
        <v>10.72</v>
      </c>
      <c r="V37" s="28"/>
    </row>
    <row r="38" spans="1:22">
      <c r="A38" s="56"/>
      <c r="B38" s="56"/>
      <c r="C38" s="56"/>
      <c r="F38" s="21"/>
      <c r="G38" s="21"/>
      <c r="H38" s="21"/>
      <c r="I38" s="21"/>
      <c r="O38" s="16" t="s">
        <v>641</v>
      </c>
      <c r="P38">
        <f>P36*30/100</f>
        <v>17.579999999999998</v>
      </c>
      <c r="Q38">
        <f t="shared" ref="Q38:S38" si="5">Q36*30/100</f>
        <v>16.38</v>
      </c>
      <c r="R38">
        <f t="shared" si="5"/>
        <v>17.88</v>
      </c>
      <c r="S38">
        <f t="shared" si="5"/>
        <v>12.78</v>
      </c>
    </row>
    <row r="39" spans="1:22">
      <c r="A39" s="56"/>
      <c r="B39" s="56"/>
      <c r="C39" s="56"/>
      <c r="F39" s="21"/>
      <c r="G39" s="21"/>
      <c r="H39" s="21"/>
      <c r="I39" s="21"/>
      <c r="O39" s="16" t="s">
        <v>1134</v>
      </c>
      <c r="P39">
        <f>P36*20/100</f>
        <v>11.72</v>
      </c>
      <c r="Q39">
        <f t="shared" ref="Q39:S39" si="6">Q36*20/100</f>
        <v>10.92</v>
      </c>
      <c r="R39">
        <f>R36*20/100</f>
        <v>11.92</v>
      </c>
      <c r="S39">
        <f t="shared" si="6"/>
        <v>8.52</v>
      </c>
      <c r="T39">
        <f>T36*30/100</f>
        <v>16.079999999999998</v>
      </c>
    </row>
    <row r="40" spans="1:22">
      <c r="A40" s="56"/>
      <c r="B40" s="56"/>
      <c r="C40" s="56"/>
      <c r="F40" s="21"/>
      <c r="G40" s="21"/>
      <c r="H40" s="21"/>
      <c r="I40" s="21"/>
      <c r="O40" s="16" t="s">
        <v>1016</v>
      </c>
      <c r="P40">
        <f>P36*10/100</f>
        <v>5.86</v>
      </c>
      <c r="Q40">
        <f t="shared" ref="Q40:S40" si="7">Q36*10/100</f>
        <v>5.46</v>
      </c>
      <c r="R40">
        <f t="shared" si="7"/>
        <v>5.96</v>
      </c>
      <c r="S40">
        <f t="shared" si="7"/>
        <v>4.26</v>
      </c>
    </row>
    <row r="41" spans="1:22">
      <c r="A41" s="56"/>
      <c r="B41" s="56"/>
      <c r="C41" s="56"/>
      <c r="F41" s="21"/>
      <c r="G41" s="21"/>
      <c r="H41" s="21"/>
      <c r="I41" s="21"/>
      <c r="O41" s="16" t="s">
        <v>648</v>
      </c>
      <c r="P41">
        <f>P36*10/100</f>
        <v>5.86</v>
      </c>
      <c r="Q41">
        <f t="shared" ref="Q41:S41" si="8">Q36*10/100</f>
        <v>5.46</v>
      </c>
      <c r="R41">
        <f t="shared" si="8"/>
        <v>5.96</v>
      </c>
      <c r="S41">
        <f t="shared" si="8"/>
        <v>4.26</v>
      </c>
    </row>
    <row r="42" spans="1:22">
      <c r="A42" s="56"/>
      <c r="B42" s="56" t="s">
        <v>306</v>
      </c>
      <c r="C42" s="56"/>
      <c r="F42" s="21"/>
      <c r="G42" s="21"/>
      <c r="H42" s="21"/>
      <c r="I42" s="21"/>
    </row>
    <row r="43" spans="1:22">
      <c r="A43" s="56"/>
      <c r="B43" s="56" t="s">
        <v>999</v>
      </c>
      <c r="C43" s="56"/>
      <c r="F43" s="21"/>
      <c r="G43" s="21"/>
      <c r="H43" s="21"/>
      <c r="I43" s="21"/>
    </row>
    <row r="44" spans="1:22">
      <c r="A44" s="56"/>
      <c r="B44" s="56"/>
      <c r="C44" s="56"/>
      <c r="F44" s="21"/>
      <c r="G44" s="21"/>
      <c r="H44" s="21"/>
      <c r="I44" s="21"/>
    </row>
    <row r="45" spans="1:22">
      <c r="A45" s="56"/>
      <c r="B45" s="56"/>
      <c r="C45" s="56"/>
      <c r="F45" s="21"/>
      <c r="G45" s="21"/>
      <c r="H45" s="21"/>
      <c r="I45" s="21"/>
    </row>
    <row r="46" spans="1:22">
      <c r="A46" s="56"/>
      <c r="B46" s="56"/>
      <c r="C46" s="56"/>
      <c r="F46" s="21"/>
      <c r="G46" s="21"/>
      <c r="H46" s="22"/>
      <c r="I46" s="21"/>
    </row>
    <row r="47" spans="1:22">
      <c r="A47" s="56"/>
      <c r="B47" s="56"/>
      <c r="C47" s="56"/>
      <c r="F47" s="21"/>
      <c r="G47" s="21"/>
      <c r="H47" s="21"/>
      <c r="I47" s="21"/>
    </row>
    <row r="48" spans="1:22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honeticPr fontId="3" type="noConversion"/>
  <pageMargins left="0.7" right="0.7" top="0.75" bottom="0.75" header="0.3" footer="0.3"/>
  <pageSetup paperSize="9" orientation="portrait" horizontalDpi="0" verticalDpi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CBD35-CD46-1247-B2AF-C0E9087254CC}">
  <sheetPr>
    <tabColor theme="5"/>
  </sheetPr>
  <dimension ref="A1:R69"/>
  <sheetViews>
    <sheetView workbookViewId="0">
      <selection activeCell="C30" sqref="C30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10</v>
      </c>
      <c r="N2" s="8">
        <v>0</v>
      </c>
      <c r="O2" s="8"/>
      <c r="P2" s="8">
        <f>7*(M2-N2-O2)</f>
        <v>70</v>
      </c>
      <c r="Q2" s="8">
        <f t="shared" ref="Q2:Q9" si="0">SUMIF(G:G,L2,F:F)</f>
        <v>0</v>
      </c>
      <c r="R2" s="8">
        <f t="shared" ref="R2:R9" si="1">P2-Q2</f>
        <v>70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 t="s">
        <v>22</v>
      </c>
      <c r="M3" s="8">
        <v>10</v>
      </c>
      <c r="N3" s="8">
        <v>1</v>
      </c>
      <c r="O3" s="8"/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10</v>
      </c>
      <c r="N4" s="8">
        <v>2</v>
      </c>
      <c r="O4" s="8"/>
      <c r="P4" s="8">
        <f>7*70/100*(M4-N4-O4)</f>
        <v>39.200000000000003</v>
      </c>
      <c r="Q4" s="8">
        <f t="shared" si="0"/>
        <v>0</v>
      </c>
      <c r="R4" s="8">
        <f t="shared" si="1"/>
        <v>39.200000000000003</v>
      </c>
    </row>
    <row r="5" spans="1:18">
      <c r="A5" s="56"/>
      <c r="B5" s="56"/>
      <c r="C5" s="61"/>
      <c r="F5" s="21"/>
      <c r="G5" s="21"/>
      <c r="H5" s="21"/>
      <c r="I5" s="21"/>
      <c r="L5" s="7" t="s">
        <v>18</v>
      </c>
      <c r="M5" s="8">
        <v>10</v>
      </c>
      <c r="N5" s="8">
        <v>2</v>
      </c>
      <c r="O5" s="8"/>
      <c r="P5" s="8">
        <f>7*(M5-N5-O5)</f>
        <v>56</v>
      </c>
      <c r="Q5" s="8">
        <f t="shared" si="0"/>
        <v>0</v>
      </c>
      <c r="R5" s="8">
        <f t="shared" si="1"/>
        <v>56</v>
      </c>
    </row>
    <row r="6" spans="1:18">
      <c r="A6" s="56"/>
      <c r="B6" s="56"/>
      <c r="C6" s="62"/>
      <c r="F6" s="21"/>
      <c r="G6" s="21"/>
      <c r="H6" s="21"/>
      <c r="I6" s="21"/>
      <c r="L6" s="39" t="s">
        <v>39</v>
      </c>
      <c r="M6" s="8">
        <v>10</v>
      </c>
      <c r="N6" s="40">
        <v>0</v>
      </c>
      <c r="O6" s="40"/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10</v>
      </c>
      <c r="N7" s="42">
        <v>1</v>
      </c>
      <c r="O7" s="42"/>
      <c r="P7" s="42">
        <f t="shared" ref="P7:P9" si="2">7*(M7-N7-O7)</f>
        <v>63</v>
      </c>
      <c r="Q7" s="42">
        <f t="shared" si="0"/>
        <v>0</v>
      </c>
      <c r="R7" s="42">
        <f t="shared" si="1"/>
        <v>63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10</v>
      </c>
      <c r="N8" s="42">
        <v>1</v>
      </c>
      <c r="O8" s="42"/>
      <c r="P8" s="42">
        <f t="shared" si="2"/>
        <v>63</v>
      </c>
      <c r="Q8" s="42">
        <f t="shared" si="0"/>
        <v>0</v>
      </c>
      <c r="R8" s="42">
        <f t="shared" si="1"/>
        <v>63</v>
      </c>
    </row>
    <row r="9" spans="1:18">
      <c r="A9" s="56"/>
      <c r="B9" s="56"/>
      <c r="C9" s="56"/>
      <c r="F9" s="21"/>
      <c r="G9" s="21"/>
      <c r="H9" s="22"/>
      <c r="I9" s="21"/>
      <c r="L9" s="41" t="s">
        <v>627</v>
      </c>
      <c r="M9" s="8">
        <v>10</v>
      </c>
      <c r="N9" s="42">
        <v>0</v>
      </c>
      <c r="O9" s="42"/>
      <c r="P9" s="42">
        <f t="shared" si="2"/>
        <v>70</v>
      </c>
      <c r="Q9" s="42">
        <f t="shared" si="0"/>
        <v>0</v>
      </c>
      <c r="R9" s="42">
        <f t="shared" si="1"/>
        <v>70</v>
      </c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80</v>
      </c>
      <c r="N13" s="16">
        <f t="shared" ref="N13" si="3">SUM(N2:N10)</f>
        <v>7</v>
      </c>
      <c r="O13" s="16">
        <f>SUM(O2:O11)</f>
        <v>0</v>
      </c>
      <c r="P13" s="16">
        <f>SUM(P2:P11)</f>
        <v>494.2</v>
      </c>
      <c r="Q13" s="16">
        <f>SUM(Q2:Q11)</f>
        <v>0</v>
      </c>
      <c r="R13" s="16">
        <f>SUM(R2:R11)</f>
        <v>494.2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80</v>
      </c>
      <c r="N14" s="16">
        <f>N13</f>
        <v>7</v>
      </c>
      <c r="O14" s="16">
        <f>O13</f>
        <v>0</v>
      </c>
      <c r="P14" s="16">
        <f>P13/7</f>
        <v>70.599999999999994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14.12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17.649999999999999</v>
      </c>
      <c r="O16" s="57" t="s">
        <v>637</v>
      </c>
      <c r="P16" s="58">
        <v>44749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641</v>
      </c>
      <c r="M17">
        <f>P14/100*30</f>
        <v>21.18</v>
      </c>
      <c r="O17" s="57" t="s">
        <v>642</v>
      </c>
      <c r="P17" s="58">
        <v>44762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10.59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1034</v>
      </c>
      <c r="M19">
        <f>P14/100*0</f>
        <v>0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7.06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56.480000000000004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s="64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/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15">
      <c r="A33" s="56"/>
      <c r="B33" s="56"/>
      <c r="C33" s="56"/>
      <c r="F33" s="21"/>
      <c r="G33" s="21"/>
      <c r="H33" s="21"/>
      <c r="I33" s="21"/>
    </row>
    <row r="34" spans="1:15">
      <c r="A34" s="56"/>
      <c r="B34" s="56"/>
      <c r="C34" s="56"/>
      <c r="F34" s="21"/>
      <c r="G34" s="21"/>
      <c r="H34" s="21"/>
      <c r="I34" s="21"/>
    </row>
    <row r="35" spans="1:15">
      <c r="A35" s="56"/>
      <c r="B35" s="56"/>
      <c r="C35" s="56"/>
      <c r="F35" s="21"/>
      <c r="G35" s="21"/>
      <c r="H35" s="21"/>
      <c r="I35" s="21"/>
    </row>
    <row r="36" spans="1:15">
      <c r="A36" s="56" t="s">
        <v>978</v>
      </c>
      <c r="B36" s="56" t="s">
        <v>306</v>
      </c>
      <c r="C36" s="56"/>
      <c r="F36" s="21"/>
      <c r="G36" s="21"/>
      <c r="H36" s="21"/>
      <c r="I36" s="21"/>
      <c r="N36" t="s">
        <v>1133</v>
      </c>
      <c r="O36">
        <v>58.6</v>
      </c>
    </row>
    <row r="37" spans="1:15">
      <c r="A37" s="56"/>
      <c r="B37" s="56" t="s">
        <v>979</v>
      </c>
      <c r="C37" s="56"/>
      <c r="F37" s="21"/>
      <c r="G37" s="21"/>
      <c r="H37" s="21"/>
      <c r="I37" s="21"/>
      <c r="N37" s="16" t="s">
        <v>636</v>
      </c>
      <c r="O37">
        <v>17.579999999999998</v>
      </c>
    </row>
    <row r="38" spans="1:15">
      <c r="A38" s="56"/>
      <c r="B38" s="56"/>
      <c r="C38" s="56"/>
      <c r="F38" s="21"/>
      <c r="G38" s="21"/>
      <c r="H38" s="21"/>
      <c r="I38" s="21"/>
      <c r="N38" s="16" t="s">
        <v>641</v>
      </c>
      <c r="O38">
        <v>17.579999999999998</v>
      </c>
    </row>
    <row r="39" spans="1:15">
      <c r="A39" s="56"/>
      <c r="B39" s="56"/>
      <c r="C39" s="56"/>
      <c r="F39" s="21"/>
      <c r="G39" s="21"/>
      <c r="H39" s="21"/>
      <c r="I39" s="21"/>
      <c r="N39" s="16" t="s">
        <v>1134</v>
      </c>
      <c r="O39">
        <v>11.72</v>
      </c>
    </row>
    <row r="40" spans="1:15">
      <c r="A40" s="56"/>
      <c r="B40" s="56"/>
      <c r="C40" s="56"/>
      <c r="F40" s="21"/>
      <c r="G40" s="21"/>
      <c r="H40" s="21"/>
      <c r="I40" s="21"/>
      <c r="N40" s="16" t="s">
        <v>1016</v>
      </c>
      <c r="O40">
        <v>5.86</v>
      </c>
    </row>
    <row r="41" spans="1:15">
      <c r="A41" s="56"/>
      <c r="B41" s="56"/>
      <c r="C41" s="56"/>
      <c r="F41" s="21"/>
      <c r="G41" s="21"/>
      <c r="H41" s="21"/>
      <c r="I41" s="21"/>
      <c r="N41" s="16" t="s">
        <v>648</v>
      </c>
      <c r="O41">
        <v>5.86</v>
      </c>
    </row>
    <row r="42" spans="1:15">
      <c r="A42" s="56"/>
      <c r="B42" s="56" t="s">
        <v>306</v>
      </c>
      <c r="C42" s="56"/>
      <c r="F42" s="21"/>
      <c r="G42" s="21"/>
      <c r="H42" s="21"/>
      <c r="I42" s="21"/>
    </row>
    <row r="43" spans="1:15">
      <c r="A43" s="56"/>
      <c r="B43" s="56" t="s">
        <v>999</v>
      </c>
      <c r="C43" s="56"/>
      <c r="F43" s="21"/>
      <c r="G43" s="21"/>
      <c r="H43" s="21"/>
      <c r="I43" s="21"/>
    </row>
    <row r="44" spans="1:15">
      <c r="A44" s="56"/>
      <c r="B44" s="56"/>
      <c r="C44" s="56"/>
      <c r="F44" s="21"/>
      <c r="G44" s="21"/>
      <c r="H44" s="21"/>
      <c r="I44" s="21"/>
    </row>
    <row r="45" spans="1:15">
      <c r="A45" s="56"/>
      <c r="B45" s="56"/>
      <c r="C45" s="56"/>
      <c r="F45" s="21"/>
      <c r="G45" s="21"/>
      <c r="H45" s="21"/>
      <c r="I45" s="21"/>
    </row>
    <row r="46" spans="1:15">
      <c r="A46" s="56"/>
      <c r="B46" s="56"/>
      <c r="C46" s="56"/>
      <c r="F46" s="21"/>
      <c r="G46" s="21"/>
      <c r="H46" s="22"/>
      <c r="I46" s="21"/>
    </row>
    <row r="47" spans="1:15">
      <c r="A47" s="56"/>
      <c r="B47" s="56"/>
      <c r="C47" s="56"/>
      <c r="F47" s="21"/>
      <c r="G47" s="21"/>
      <c r="H47" s="21"/>
      <c r="I47" s="21"/>
    </row>
    <row r="48" spans="1:15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E5F1-00F3-FC4A-AC8D-021CF9E1561D}">
  <sheetPr>
    <tabColor theme="5"/>
  </sheetPr>
  <dimension ref="A1:R69"/>
  <sheetViews>
    <sheetView topLeftCell="B1" workbookViewId="0">
      <selection activeCell="P39" sqref="P39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10</v>
      </c>
      <c r="N2" s="8">
        <v>0</v>
      </c>
      <c r="O2" s="8"/>
      <c r="P2" s="8">
        <f>7*(M2-N2-O2)</f>
        <v>70</v>
      </c>
      <c r="Q2" s="8">
        <f t="shared" ref="Q2:Q9" si="0">SUMIF(G:G,L2,F:F)</f>
        <v>0</v>
      </c>
      <c r="R2" s="8">
        <f t="shared" ref="R2:R9" si="1">P2-Q2</f>
        <v>70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 t="s">
        <v>22</v>
      </c>
      <c r="M3" s="8">
        <v>10</v>
      </c>
      <c r="N3" s="8">
        <v>1</v>
      </c>
      <c r="O3" s="8"/>
      <c r="P3" s="8">
        <f>7*(M3-N3-O3)</f>
        <v>63</v>
      </c>
      <c r="Q3" s="8">
        <f t="shared" si="0"/>
        <v>0</v>
      </c>
      <c r="R3" s="8">
        <f t="shared" si="1"/>
        <v>63</v>
      </c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10</v>
      </c>
      <c r="N4" s="8">
        <v>0</v>
      </c>
      <c r="O4" s="8"/>
      <c r="P4" s="8">
        <f>7*70/100*(M4-N4-O4)</f>
        <v>49</v>
      </c>
      <c r="Q4" s="8">
        <f t="shared" si="0"/>
        <v>0</v>
      </c>
      <c r="R4" s="8">
        <f t="shared" si="1"/>
        <v>49</v>
      </c>
    </row>
    <row r="5" spans="1:18">
      <c r="A5" s="56"/>
      <c r="B5" s="56"/>
      <c r="C5" s="61"/>
      <c r="F5" s="21"/>
      <c r="G5" s="21"/>
      <c r="H5" s="21"/>
      <c r="I5" s="21"/>
      <c r="L5" s="7" t="s">
        <v>18</v>
      </c>
      <c r="M5" s="8">
        <v>10</v>
      </c>
      <c r="N5" s="8">
        <v>0</v>
      </c>
      <c r="O5" s="8"/>
      <c r="P5" s="8">
        <f>7*(M5-N5-O5)</f>
        <v>70</v>
      </c>
      <c r="Q5" s="8">
        <f t="shared" si="0"/>
        <v>0</v>
      </c>
      <c r="R5" s="8">
        <f t="shared" si="1"/>
        <v>70</v>
      </c>
    </row>
    <row r="6" spans="1:18">
      <c r="A6" s="56"/>
      <c r="B6" s="56"/>
      <c r="C6" s="62"/>
      <c r="F6" s="21"/>
      <c r="G6" s="21"/>
      <c r="H6" s="21"/>
      <c r="I6" s="21"/>
      <c r="L6" s="39" t="s">
        <v>39</v>
      </c>
      <c r="M6" s="8">
        <v>10</v>
      </c>
      <c r="N6" s="40">
        <v>0</v>
      </c>
      <c r="O6" s="40"/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10</v>
      </c>
      <c r="N7" s="42">
        <v>0</v>
      </c>
      <c r="O7" s="42"/>
      <c r="P7" s="42">
        <f t="shared" ref="P7:P9" si="2">7*(M7-N7-O7)</f>
        <v>70</v>
      </c>
      <c r="Q7" s="42">
        <f t="shared" si="0"/>
        <v>0</v>
      </c>
      <c r="R7" s="42">
        <f t="shared" si="1"/>
        <v>70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10</v>
      </c>
      <c r="N8" s="42">
        <v>0</v>
      </c>
      <c r="O8" s="42"/>
      <c r="P8" s="42">
        <f t="shared" si="2"/>
        <v>70</v>
      </c>
      <c r="Q8" s="42">
        <f t="shared" si="0"/>
        <v>0</v>
      </c>
      <c r="R8" s="42">
        <f t="shared" si="1"/>
        <v>70</v>
      </c>
    </row>
    <row r="9" spans="1:18">
      <c r="A9" s="56"/>
      <c r="B9" s="56"/>
      <c r="C9" s="56"/>
      <c r="F9" s="21"/>
      <c r="G9" s="21"/>
      <c r="H9" s="22"/>
      <c r="I9" s="21"/>
      <c r="L9" s="41" t="s">
        <v>627</v>
      </c>
      <c r="M9" s="8">
        <v>10</v>
      </c>
      <c r="N9" s="42">
        <v>1</v>
      </c>
      <c r="O9" s="42"/>
      <c r="P9" s="42">
        <f t="shared" si="2"/>
        <v>63</v>
      </c>
      <c r="Q9" s="42">
        <f t="shared" si="0"/>
        <v>0</v>
      </c>
      <c r="R9" s="42">
        <f t="shared" si="1"/>
        <v>63</v>
      </c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80</v>
      </c>
      <c r="N13" s="16">
        <f t="shared" ref="N13" si="3">SUM(N2:N10)</f>
        <v>2</v>
      </c>
      <c r="O13" s="16">
        <f>SUM(O2:O11)</f>
        <v>0</v>
      </c>
      <c r="P13" s="16">
        <f>SUM(P2:P11)</f>
        <v>525</v>
      </c>
      <c r="Q13" s="16">
        <f>SUM(Q2:Q11)</f>
        <v>0</v>
      </c>
      <c r="R13" s="16">
        <f>SUM(R2:R11)</f>
        <v>525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80</v>
      </c>
      <c r="N14" s="16">
        <f>N13</f>
        <v>2</v>
      </c>
      <c r="O14" s="16">
        <f>O13</f>
        <v>0</v>
      </c>
      <c r="P14" s="16">
        <f>P13/7</f>
        <v>75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15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18.75</v>
      </c>
      <c r="O16" s="57" t="s">
        <v>637</v>
      </c>
      <c r="P16" s="58">
        <v>44763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641</v>
      </c>
      <c r="M17">
        <f>P14/100*30</f>
        <v>22.5</v>
      </c>
      <c r="O17" s="57" t="s">
        <v>642</v>
      </c>
      <c r="P17" s="58">
        <v>44776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11.25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1034</v>
      </c>
      <c r="M19">
        <f>P14/100*0</f>
        <v>0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7.5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60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s="64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/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15">
      <c r="A33" s="56"/>
      <c r="B33" s="56"/>
      <c r="C33" s="56"/>
      <c r="F33" s="21"/>
      <c r="G33" s="21"/>
      <c r="H33" s="21"/>
      <c r="I33" s="21"/>
    </row>
    <row r="34" spans="1:15">
      <c r="A34" s="56"/>
      <c r="B34" s="56"/>
      <c r="C34" s="56"/>
      <c r="F34" s="21"/>
      <c r="G34" s="21"/>
      <c r="H34" s="21"/>
      <c r="I34" s="21"/>
      <c r="N34" s="68" t="s">
        <v>1133</v>
      </c>
      <c r="O34" s="68">
        <v>58.6</v>
      </c>
    </row>
    <row r="35" spans="1:15">
      <c r="A35" s="56"/>
      <c r="B35" s="56"/>
      <c r="C35" s="56"/>
      <c r="F35" s="21"/>
      <c r="G35" s="21"/>
      <c r="H35" s="21"/>
      <c r="I35" s="21"/>
      <c r="N35" s="69" t="s">
        <v>636</v>
      </c>
      <c r="O35" s="68">
        <v>17.579999999999998</v>
      </c>
    </row>
    <row r="36" spans="1:15">
      <c r="A36" s="56" t="s">
        <v>978</v>
      </c>
      <c r="B36" s="56" t="s">
        <v>306</v>
      </c>
      <c r="C36" s="56"/>
      <c r="F36" s="21"/>
      <c r="G36" s="21"/>
      <c r="H36" s="21"/>
      <c r="I36" s="21"/>
      <c r="N36" s="69" t="s">
        <v>641</v>
      </c>
      <c r="O36" s="68">
        <v>17.579999999999998</v>
      </c>
    </row>
    <row r="37" spans="1:15">
      <c r="A37" s="56"/>
      <c r="B37" s="56" t="s">
        <v>979</v>
      </c>
      <c r="C37" s="56"/>
      <c r="F37" s="21"/>
      <c r="G37" s="21"/>
      <c r="H37" s="21"/>
      <c r="I37" s="21"/>
      <c r="N37" s="69" t="s">
        <v>1134</v>
      </c>
      <c r="O37" s="68">
        <v>11.72</v>
      </c>
    </row>
    <row r="38" spans="1:15">
      <c r="A38" s="56"/>
      <c r="B38" s="56"/>
      <c r="C38" s="56"/>
      <c r="F38" s="21"/>
      <c r="G38" s="21"/>
      <c r="H38" s="21"/>
      <c r="I38" s="21"/>
      <c r="N38" s="69" t="s">
        <v>1016</v>
      </c>
      <c r="O38" s="68">
        <v>5.86</v>
      </c>
    </row>
    <row r="39" spans="1:15">
      <c r="A39" s="56"/>
      <c r="B39" s="56"/>
      <c r="C39" s="56"/>
      <c r="F39" s="21"/>
      <c r="G39" s="21"/>
      <c r="H39" s="21"/>
      <c r="I39" s="21"/>
      <c r="N39" s="69" t="s">
        <v>648</v>
      </c>
      <c r="O39" s="68">
        <v>5.86</v>
      </c>
    </row>
    <row r="40" spans="1:15">
      <c r="A40" s="56"/>
      <c r="B40" s="56"/>
      <c r="C40" s="56"/>
      <c r="F40" s="21"/>
      <c r="G40" s="21"/>
      <c r="H40" s="21"/>
      <c r="I40" s="21"/>
    </row>
    <row r="41" spans="1:15">
      <c r="A41" s="56"/>
      <c r="B41" s="56"/>
      <c r="C41" s="56"/>
      <c r="F41" s="21"/>
      <c r="G41" s="21"/>
      <c r="H41" s="21"/>
      <c r="I41" s="21"/>
    </row>
    <row r="42" spans="1:15">
      <c r="A42" s="56"/>
      <c r="B42" s="56" t="s">
        <v>306</v>
      </c>
      <c r="C42" s="56"/>
      <c r="F42" s="21"/>
      <c r="G42" s="21"/>
      <c r="H42" s="21"/>
      <c r="I42" s="21"/>
    </row>
    <row r="43" spans="1:15">
      <c r="A43" s="56"/>
      <c r="B43" s="56" t="s">
        <v>999</v>
      </c>
      <c r="C43" s="56"/>
      <c r="F43" s="21"/>
      <c r="G43" s="21"/>
      <c r="H43" s="21"/>
      <c r="I43" s="21"/>
    </row>
    <row r="44" spans="1:15">
      <c r="A44" s="56"/>
      <c r="B44" s="56"/>
      <c r="C44" s="56"/>
      <c r="F44" s="21"/>
      <c r="G44" s="21"/>
      <c r="H44" s="21"/>
      <c r="I44" s="21"/>
    </row>
    <row r="45" spans="1:15">
      <c r="A45" s="56"/>
      <c r="B45" s="56"/>
      <c r="C45" s="56"/>
      <c r="F45" s="21"/>
      <c r="G45" s="21"/>
      <c r="H45" s="21"/>
      <c r="I45" s="21"/>
    </row>
    <row r="46" spans="1:15">
      <c r="A46" s="56"/>
      <c r="B46" s="56"/>
      <c r="C46" s="56"/>
      <c r="F46" s="21"/>
      <c r="G46" s="21"/>
      <c r="H46" s="22"/>
      <c r="I46" s="21"/>
    </row>
    <row r="47" spans="1:15">
      <c r="A47" s="56"/>
      <c r="B47" s="56"/>
      <c r="C47" s="56"/>
      <c r="F47" s="21"/>
      <c r="G47" s="21"/>
      <c r="H47" s="21"/>
      <c r="I47" s="21"/>
    </row>
    <row r="48" spans="1:15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89173-A450-BE47-B8EF-D6DEFC33ECC3}">
  <sheetPr>
    <tabColor theme="5"/>
  </sheetPr>
  <dimension ref="A1:R69"/>
  <sheetViews>
    <sheetView topLeftCell="B1" workbookViewId="0">
      <selection activeCell="O28" sqref="O28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8</v>
      </c>
      <c r="N2" s="8">
        <v>0</v>
      </c>
      <c r="O2" s="8"/>
      <c r="P2" s="8">
        <f>7*80/100*(M2-N2-O2)</f>
        <v>44.8</v>
      </c>
      <c r="Q2" s="8">
        <f t="shared" ref="Q2:Q9" si="0">SUMIF(G:G,L2,F:F)</f>
        <v>0</v>
      </c>
      <c r="R2" s="8">
        <f t="shared" ref="R2:R9" si="1">P2-Q2</f>
        <v>44.8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 t="s">
        <v>22</v>
      </c>
      <c r="M3" s="8">
        <v>8</v>
      </c>
      <c r="N3" s="8">
        <v>0</v>
      </c>
      <c r="O3" s="8"/>
      <c r="P3" s="8">
        <f>7*(M3-N3-O3)</f>
        <v>56</v>
      </c>
      <c r="Q3" s="8">
        <f t="shared" si="0"/>
        <v>0</v>
      </c>
      <c r="R3" s="8">
        <f t="shared" si="1"/>
        <v>56</v>
      </c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8</v>
      </c>
      <c r="N4" s="8">
        <v>0</v>
      </c>
      <c r="O4" s="8"/>
      <c r="P4" s="8">
        <f>7*70/100*(M4-N4-O4)</f>
        <v>39.200000000000003</v>
      </c>
      <c r="Q4" s="8">
        <f t="shared" si="0"/>
        <v>0</v>
      </c>
      <c r="R4" s="8">
        <f t="shared" si="1"/>
        <v>39.200000000000003</v>
      </c>
    </row>
    <row r="5" spans="1:18">
      <c r="A5" s="56"/>
      <c r="B5" s="56"/>
      <c r="C5" s="61"/>
      <c r="F5" s="21"/>
      <c r="G5" s="21"/>
      <c r="H5" s="21"/>
      <c r="I5" s="21"/>
      <c r="L5" s="7" t="s">
        <v>18</v>
      </c>
      <c r="M5" s="8">
        <v>8</v>
      </c>
      <c r="N5" s="8">
        <v>0</v>
      </c>
      <c r="O5" s="8"/>
      <c r="P5" s="8">
        <f>7*(M5-N5-O5)</f>
        <v>56</v>
      </c>
      <c r="Q5" s="8">
        <f t="shared" si="0"/>
        <v>0</v>
      </c>
      <c r="R5" s="8">
        <f t="shared" si="1"/>
        <v>56</v>
      </c>
    </row>
    <row r="6" spans="1:18">
      <c r="A6" s="56"/>
      <c r="B6" s="56"/>
      <c r="C6" s="62"/>
      <c r="F6" s="21"/>
      <c r="G6" s="21"/>
      <c r="H6" s="21"/>
      <c r="I6" s="21"/>
      <c r="L6" s="39" t="s">
        <v>39</v>
      </c>
      <c r="M6" s="8">
        <v>8</v>
      </c>
      <c r="N6" s="40">
        <v>0</v>
      </c>
      <c r="O6" s="40"/>
      <c r="P6" s="40">
        <f>7*(M6-N6-O6)</f>
        <v>56</v>
      </c>
      <c r="Q6" s="40">
        <f t="shared" si="0"/>
        <v>0</v>
      </c>
      <c r="R6" s="40">
        <f t="shared" si="1"/>
        <v>56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8</v>
      </c>
      <c r="N7" s="42">
        <v>1</v>
      </c>
      <c r="O7" s="42"/>
      <c r="P7" s="42">
        <f t="shared" ref="P7:P9" si="2">7*(M7-N7-O7)</f>
        <v>49</v>
      </c>
      <c r="Q7" s="42">
        <f t="shared" si="0"/>
        <v>0</v>
      </c>
      <c r="R7" s="42">
        <f t="shared" si="1"/>
        <v>49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8</v>
      </c>
      <c r="N8" s="42">
        <v>1</v>
      </c>
      <c r="O8" s="42"/>
      <c r="P8" s="42">
        <f t="shared" si="2"/>
        <v>49</v>
      </c>
      <c r="Q8" s="42">
        <f t="shared" si="0"/>
        <v>0</v>
      </c>
      <c r="R8" s="42">
        <f t="shared" si="1"/>
        <v>49</v>
      </c>
    </row>
    <row r="9" spans="1:18">
      <c r="A9" s="56"/>
      <c r="B9" s="56"/>
      <c r="C9" s="56"/>
      <c r="F9" s="21"/>
      <c r="G9" s="21"/>
      <c r="H9" s="22"/>
      <c r="I9" s="21"/>
      <c r="L9" s="41" t="s">
        <v>627</v>
      </c>
      <c r="M9" s="8">
        <v>8</v>
      </c>
      <c r="N9" s="42">
        <v>1</v>
      </c>
      <c r="O9" s="42"/>
      <c r="P9" s="42">
        <f t="shared" si="2"/>
        <v>49</v>
      </c>
      <c r="Q9" s="42">
        <f t="shared" si="0"/>
        <v>0</v>
      </c>
      <c r="R9" s="42">
        <f t="shared" si="1"/>
        <v>49</v>
      </c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64</v>
      </c>
      <c r="N13" s="16">
        <f t="shared" ref="N13" si="3">SUM(N2:N10)</f>
        <v>3</v>
      </c>
      <c r="O13" s="16">
        <f>SUM(O2:O11)</f>
        <v>0</v>
      </c>
      <c r="P13" s="16">
        <f>SUM(P2:P11)</f>
        <v>399</v>
      </c>
      <c r="Q13" s="16">
        <f>SUM(Q2:Q11)</f>
        <v>0</v>
      </c>
      <c r="R13" s="16">
        <f>SUM(R2:R11)</f>
        <v>399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64</v>
      </c>
      <c r="N14" s="16">
        <f>N13</f>
        <v>3</v>
      </c>
      <c r="O14" s="16">
        <f>O13</f>
        <v>0</v>
      </c>
      <c r="P14" s="16">
        <f>P13/7</f>
        <v>57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11.399999999999999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14.249999999999998</v>
      </c>
      <c r="O16" s="57" t="s">
        <v>637</v>
      </c>
      <c r="P16" s="58">
        <v>44777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641</v>
      </c>
      <c r="M17">
        <f>P14/100*30</f>
        <v>17.099999999999998</v>
      </c>
      <c r="O17" s="57" t="s">
        <v>642</v>
      </c>
      <c r="P17" s="58">
        <v>44790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8.5499999999999989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1034</v>
      </c>
      <c r="M19">
        <f>P14/100*0</f>
        <v>0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5.6999999999999993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45.599999999999994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s="64" t="s">
        <v>867</v>
      </c>
    </row>
    <row r="28" spans="1:16">
      <c r="A28" s="56"/>
      <c r="B28" s="56"/>
      <c r="C28" s="56"/>
      <c r="F28" s="21"/>
      <c r="G28" s="21"/>
      <c r="H28" s="21"/>
      <c r="I28" s="21"/>
      <c r="L28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/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 t="s">
        <v>978</v>
      </c>
      <c r="B36" s="56" t="s">
        <v>306</v>
      </c>
      <c r="C36" s="56"/>
      <c r="F36" s="21"/>
      <c r="G36" s="21"/>
      <c r="H36" s="21"/>
      <c r="I36" s="21"/>
    </row>
    <row r="37" spans="1:9">
      <c r="A37" s="56"/>
      <c r="B37" s="56" t="s">
        <v>979</v>
      </c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 t="s">
        <v>999</v>
      </c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46F9A-067C-4344-B493-31DEF763CEEA}">
  <sheetPr>
    <tabColor theme="5"/>
  </sheetPr>
  <dimension ref="A1:R69"/>
  <sheetViews>
    <sheetView workbookViewId="0">
      <selection sqref="A1:XFD1048576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9</v>
      </c>
      <c r="N2" s="8">
        <v>0</v>
      </c>
      <c r="O2" s="8"/>
      <c r="P2" s="8">
        <f>7*80/100*(M2-N2-O2)</f>
        <v>50.4</v>
      </c>
      <c r="Q2" s="8">
        <f t="shared" ref="Q2:Q4" si="0">SUMIF(G:G,L2,F:F)</f>
        <v>0</v>
      </c>
      <c r="R2" s="8">
        <f t="shared" ref="R2:R4" si="1">P2-Q2</f>
        <v>50.4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9</v>
      </c>
      <c r="N4" s="8">
        <v>0</v>
      </c>
      <c r="O4" s="8"/>
      <c r="P4" s="8">
        <f>7*70/100*(M4-N4-O4)</f>
        <v>44.1</v>
      </c>
      <c r="Q4" s="8">
        <f t="shared" si="0"/>
        <v>0</v>
      </c>
      <c r="R4" s="8">
        <f t="shared" si="1"/>
        <v>44.1</v>
      </c>
    </row>
    <row r="5" spans="1:18">
      <c r="A5" s="56"/>
      <c r="B5" s="56"/>
      <c r="C5" s="61"/>
      <c r="F5" s="21"/>
      <c r="G5" s="21"/>
      <c r="H5" s="21"/>
      <c r="I5" s="21"/>
      <c r="L5" s="39" t="s">
        <v>39</v>
      </c>
      <c r="M5" s="8">
        <v>9</v>
      </c>
      <c r="N5" s="40">
        <v>0</v>
      </c>
      <c r="O5" s="40"/>
      <c r="P5" s="40">
        <f>7*(M5-N5-O5)</f>
        <v>63</v>
      </c>
      <c r="Q5" s="40">
        <f t="shared" ref="Q5:Q8" si="2">SUMIF(G:G,L5,F:F)</f>
        <v>0</v>
      </c>
      <c r="R5" s="40">
        <f t="shared" ref="R5:R8" si="3">P5-Q5</f>
        <v>63</v>
      </c>
    </row>
    <row r="6" spans="1:18">
      <c r="A6" s="56"/>
      <c r="B6" s="56"/>
      <c r="C6" s="62"/>
      <c r="F6" s="21"/>
      <c r="G6" s="21"/>
      <c r="H6" s="21"/>
      <c r="I6" s="21"/>
      <c r="L6" s="41" t="s">
        <v>480</v>
      </c>
      <c r="M6" s="8">
        <v>9</v>
      </c>
      <c r="N6" s="42">
        <v>0</v>
      </c>
      <c r="O6" s="42"/>
      <c r="P6" s="42">
        <f t="shared" ref="P6:P8" si="4">7*(M6-N6-O6)</f>
        <v>63</v>
      </c>
      <c r="Q6" s="42">
        <f t="shared" si="2"/>
        <v>0</v>
      </c>
      <c r="R6" s="42">
        <f t="shared" si="3"/>
        <v>63</v>
      </c>
    </row>
    <row r="7" spans="1:18">
      <c r="A7" s="56"/>
      <c r="B7" s="56"/>
      <c r="C7" s="56"/>
      <c r="F7" s="21"/>
      <c r="G7" s="21"/>
      <c r="H7" s="21"/>
      <c r="I7" s="21"/>
      <c r="L7" s="41" t="s">
        <v>545</v>
      </c>
      <c r="M7" s="8">
        <v>9</v>
      </c>
      <c r="N7" s="42">
        <v>0</v>
      </c>
      <c r="O7" s="42"/>
      <c r="P7" s="42">
        <f t="shared" si="4"/>
        <v>63</v>
      </c>
      <c r="Q7" s="42">
        <f t="shared" si="2"/>
        <v>0</v>
      </c>
      <c r="R7" s="42">
        <f t="shared" si="3"/>
        <v>63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627</v>
      </c>
      <c r="M8" s="8">
        <v>9</v>
      </c>
      <c r="N8" s="42">
        <v>0</v>
      </c>
      <c r="O8" s="42"/>
      <c r="P8" s="42">
        <f t="shared" si="4"/>
        <v>63</v>
      </c>
      <c r="Q8" s="42">
        <f t="shared" si="2"/>
        <v>0</v>
      </c>
      <c r="R8" s="42">
        <f t="shared" si="3"/>
        <v>63</v>
      </c>
    </row>
    <row r="9" spans="1:18">
      <c r="A9" s="56"/>
      <c r="B9" s="56"/>
      <c r="C9" s="56"/>
      <c r="F9" s="21"/>
      <c r="G9" s="21"/>
      <c r="H9" s="22"/>
      <c r="I9" s="21"/>
      <c r="L9" s="41"/>
      <c r="M9" s="8"/>
      <c r="N9" s="42"/>
      <c r="O9" s="42"/>
      <c r="P9" s="42"/>
      <c r="Q9" s="42"/>
      <c r="R9" s="42"/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54</v>
      </c>
      <c r="N13" s="16">
        <f t="shared" ref="N13" si="5">SUM(N2:N10)</f>
        <v>0</v>
      </c>
      <c r="O13" s="16">
        <f>SUM(O2:O11)</f>
        <v>0</v>
      </c>
      <c r="P13" s="16">
        <f>SUM(P2:P11)</f>
        <v>346.5</v>
      </c>
      <c r="Q13" s="16">
        <f>SUM(Q2:Q11)</f>
        <v>0</v>
      </c>
      <c r="R13" s="16">
        <f>SUM(R2:R11)</f>
        <v>346.5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54</v>
      </c>
      <c r="N14" s="16">
        <f>N13</f>
        <v>0</v>
      </c>
      <c r="O14" s="16">
        <f>O13</f>
        <v>0</v>
      </c>
      <c r="P14" s="16">
        <f>P13/7</f>
        <v>49.5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9.9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12.375</v>
      </c>
      <c r="O16" s="57" t="s">
        <v>637</v>
      </c>
      <c r="P16" s="58">
        <v>44791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641</v>
      </c>
      <c r="M17">
        <f>P14/100*30</f>
        <v>14.85</v>
      </c>
      <c r="O17" s="57" t="s">
        <v>642</v>
      </c>
      <c r="P17" s="58">
        <v>44804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7.4249999999999998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1034</v>
      </c>
      <c r="M19">
        <f>P14/100*0</f>
        <v>0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4.95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39.6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/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 t="s">
        <v>978</v>
      </c>
      <c r="B36" s="56" t="s">
        <v>306</v>
      </c>
      <c r="C36" s="56"/>
      <c r="F36" s="21"/>
      <c r="G36" s="21"/>
      <c r="H36" s="21"/>
      <c r="I36" s="21"/>
    </row>
    <row r="37" spans="1:9">
      <c r="A37" s="56"/>
      <c r="B37" s="56" t="s">
        <v>979</v>
      </c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 t="s">
        <v>999</v>
      </c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7A6F-5F52-6141-9A82-BB754ECF972F}">
  <sheetPr>
    <tabColor theme="5"/>
  </sheetPr>
  <dimension ref="A1:R69"/>
  <sheetViews>
    <sheetView topLeftCell="H1" workbookViewId="0">
      <selection activeCell="P20" sqref="P20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9</v>
      </c>
      <c r="N2" s="8">
        <v>1</v>
      </c>
      <c r="O2" s="8"/>
      <c r="P2" s="8">
        <f>7*80/100*(M2-N2-O2)</f>
        <v>44.8</v>
      </c>
      <c r="Q2" s="8">
        <f t="shared" ref="Q2:Q9" si="0">SUMIF(G:G,L2,F:F)</f>
        <v>0</v>
      </c>
      <c r="R2" s="8">
        <f t="shared" ref="R2:R9" si="1">P2-Q2</f>
        <v>44.8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9</v>
      </c>
      <c r="N4" s="8">
        <v>0</v>
      </c>
      <c r="O4" s="8">
        <v>1</v>
      </c>
      <c r="P4" s="8">
        <f>7*70/100*(M4-N4-O4)</f>
        <v>39.200000000000003</v>
      </c>
      <c r="Q4" s="8">
        <f t="shared" si="0"/>
        <v>0</v>
      </c>
      <c r="R4" s="8">
        <f t="shared" si="1"/>
        <v>39.200000000000003</v>
      </c>
    </row>
    <row r="5" spans="1:18">
      <c r="A5" s="56"/>
      <c r="B5" s="56"/>
      <c r="C5" s="61"/>
      <c r="F5" s="21"/>
      <c r="G5" s="21"/>
      <c r="H5" s="21"/>
      <c r="I5" s="21"/>
      <c r="L5" s="7"/>
      <c r="M5" s="8"/>
      <c r="N5" s="8"/>
      <c r="O5" s="8"/>
      <c r="P5" s="8"/>
      <c r="Q5" s="8"/>
      <c r="R5" s="8"/>
    </row>
    <row r="6" spans="1:18">
      <c r="A6" s="56"/>
      <c r="B6" s="56"/>
      <c r="C6" s="62"/>
      <c r="F6" s="21"/>
      <c r="G6" s="21"/>
      <c r="H6" s="21"/>
      <c r="I6" s="21"/>
      <c r="L6" s="39" t="s">
        <v>39</v>
      </c>
      <c r="M6" s="8">
        <v>9</v>
      </c>
      <c r="N6" s="40">
        <v>0</v>
      </c>
      <c r="O6" s="40">
        <v>1</v>
      </c>
      <c r="P6" s="40">
        <f>7*(M6-N6-O6)</f>
        <v>56</v>
      </c>
      <c r="Q6" s="40">
        <f t="shared" si="0"/>
        <v>0</v>
      </c>
      <c r="R6" s="40">
        <f t="shared" si="1"/>
        <v>56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9</v>
      </c>
      <c r="N7" s="42">
        <v>1</v>
      </c>
      <c r="O7" s="42"/>
      <c r="P7" s="42">
        <f t="shared" ref="P7:P9" si="2">7*(M7-N7-O7)</f>
        <v>56</v>
      </c>
      <c r="Q7" s="42">
        <f t="shared" si="0"/>
        <v>0</v>
      </c>
      <c r="R7" s="42">
        <f t="shared" si="1"/>
        <v>56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9</v>
      </c>
      <c r="N8" s="42">
        <v>0</v>
      </c>
      <c r="O8" s="42">
        <v>1</v>
      </c>
      <c r="P8" s="42">
        <f t="shared" si="2"/>
        <v>56</v>
      </c>
      <c r="Q8" s="42">
        <f t="shared" si="0"/>
        <v>0</v>
      </c>
      <c r="R8" s="42">
        <f t="shared" si="1"/>
        <v>56</v>
      </c>
    </row>
    <row r="9" spans="1:18">
      <c r="A9" s="56"/>
      <c r="B9" s="56"/>
      <c r="C9" s="56"/>
      <c r="F9" s="21"/>
      <c r="G9" s="21"/>
      <c r="H9" s="22"/>
      <c r="I9" s="21"/>
      <c r="L9" s="41" t="s">
        <v>627</v>
      </c>
      <c r="M9" s="8">
        <v>9</v>
      </c>
      <c r="N9" s="42">
        <v>0</v>
      </c>
      <c r="O9" s="42"/>
      <c r="P9" s="42">
        <f t="shared" si="2"/>
        <v>63</v>
      </c>
      <c r="Q9" s="42">
        <f t="shared" si="0"/>
        <v>0</v>
      </c>
      <c r="R9" s="42">
        <f t="shared" si="1"/>
        <v>63</v>
      </c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54</v>
      </c>
      <c r="N13" s="16">
        <f t="shared" ref="N13" si="3">SUM(N2:N10)</f>
        <v>2</v>
      </c>
      <c r="O13" s="16">
        <f>SUM(O2:O11)</f>
        <v>3</v>
      </c>
      <c r="P13" s="16">
        <f>SUM(P2:P11)</f>
        <v>315</v>
      </c>
      <c r="Q13" s="16">
        <f>SUM(Q2:Q11)</f>
        <v>0</v>
      </c>
      <c r="R13" s="16">
        <f>SUM(R2:R11)</f>
        <v>315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54</v>
      </c>
      <c r="N14" s="16">
        <f>N13</f>
        <v>2</v>
      </c>
      <c r="O14" s="16">
        <f>O13</f>
        <v>3</v>
      </c>
      <c r="P14" s="16">
        <f>P13/7</f>
        <v>45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9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11.25</v>
      </c>
      <c r="O16" s="57" t="s">
        <v>637</v>
      </c>
      <c r="P16" s="58">
        <v>44805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641</v>
      </c>
      <c r="M17">
        <f>P14/100*30</f>
        <v>13.5</v>
      </c>
      <c r="O17" s="57" t="s">
        <v>642</v>
      </c>
      <c r="P17" s="58">
        <v>44818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6.75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1034</v>
      </c>
      <c r="M19">
        <f>P14/100*0</f>
        <v>0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4.5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36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/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 t="s">
        <v>978</v>
      </c>
      <c r="B36" s="56" t="s">
        <v>306</v>
      </c>
      <c r="C36" s="56"/>
      <c r="F36" s="21"/>
      <c r="G36" s="21"/>
      <c r="H36" s="21"/>
      <c r="I36" s="21"/>
    </row>
    <row r="37" spans="1:9">
      <c r="A37" s="56"/>
      <c r="B37" s="56" t="s">
        <v>979</v>
      </c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 t="s">
        <v>999</v>
      </c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EDB76-2015-7A47-91BA-C784A01E99F8}">
  <sheetPr>
    <tabColor theme="5"/>
  </sheetPr>
  <dimension ref="A1:R69"/>
  <sheetViews>
    <sheetView workbookViewId="0">
      <selection activeCell="P21" sqref="P21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 t="s">
        <v>19</v>
      </c>
      <c r="M2" s="8">
        <v>10</v>
      </c>
      <c r="N2" s="8">
        <v>1</v>
      </c>
      <c r="O2" s="8"/>
      <c r="P2" s="8">
        <f>7*80/100*(M2-N2-O2)</f>
        <v>50.4</v>
      </c>
      <c r="Q2" s="8">
        <f t="shared" ref="Q2:Q9" si="0">SUMIF(G:G,L2,F:F)</f>
        <v>0</v>
      </c>
      <c r="R2" s="8">
        <f t="shared" ref="R2:R9" si="1">P2-Q2</f>
        <v>50.4</v>
      </c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10</v>
      </c>
      <c r="N4" s="8">
        <v>0</v>
      </c>
      <c r="O4" s="8"/>
      <c r="P4" s="8">
        <f>7*70/100*(M4-N4-O4)</f>
        <v>49</v>
      </c>
      <c r="Q4" s="8">
        <f t="shared" si="0"/>
        <v>0</v>
      </c>
      <c r="R4" s="8">
        <f t="shared" si="1"/>
        <v>49</v>
      </c>
    </row>
    <row r="5" spans="1:18">
      <c r="A5" s="56"/>
      <c r="B5" s="56"/>
      <c r="C5" s="61"/>
      <c r="F5" s="21"/>
      <c r="G5" s="21"/>
      <c r="H5" s="21"/>
      <c r="I5" s="21"/>
      <c r="L5" s="7"/>
      <c r="M5" s="8"/>
      <c r="N5" s="8"/>
      <c r="O5" s="8"/>
      <c r="P5" s="8"/>
      <c r="Q5" s="8"/>
      <c r="R5" s="8"/>
    </row>
    <row r="6" spans="1:18">
      <c r="A6" s="56"/>
      <c r="B6" s="56"/>
      <c r="C6" s="62"/>
      <c r="F6" s="21"/>
      <c r="G6" s="21"/>
      <c r="H6" s="21"/>
      <c r="I6" s="21"/>
      <c r="L6" s="39" t="s">
        <v>39</v>
      </c>
      <c r="M6" s="8">
        <v>10</v>
      </c>
      <c r="N6" s="40">
        <v>0</v>
      </c>
      <c r="O6" s="40"/>
      <c r="P6" s="40">
        <f>7*(M6-N6-O6)</f>
        <v>70</v>
      </c>
      <c r="Q6" s="40">
        <f t="shared" si="0"/>
        <v>0</v>
      </c>
      <c r="R6" s="40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10</v>
      </c>
      <c r="N7" s="42">
        <v>0</v>
      </c>
      <c r="O7" s="42"/>
      <c r="P7" s="42">
        <f t="shared" ref="P7:P9" si="2">7*(M7-N7-O7)</f>
        <v>70</v>
      </c>
      <c r="Q7" s="42">
        <f t="shared" si="0"/>
        <v>0</v>
      </c>
      <c r="R7" s="42">
        <f t="shared" si="1"/>
        <v>70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10</v>
      </c>
      <c r="N8" s="42">
        <v>2</v>
      </c>
      <c r="O8" s="42"/>
      <c r="P8" s="42">
        <f t="shared" si="2"/>
        <v>56</v>
      </c>
      <c r="Q8" s="42">
        <f t="shared" si="0"/>
        <v>0</v>
      </c>
      <c r="R8" s="42">
        <f t="shared" si="1"/>
        <v>56</v>
      </c>
    </row>
    <row r="9" spans="1:18">
      <c r="A9" s="56"/>
      <c r="B9" s="56"/>
      <c r="C9" s="56"/>
      <c r="F9" s="21"/>
      <c r="G9" s="21"/>
      <c r="H9" s="22"/>
      <c r="I9" s="21"/>
      <c r="L9" s="41" t="s">
        <v>627</v>
      </c>
      <c r="M9" s="8">
        <v>10</v>
      </c>
      <c r="N9" s="42">
        <v>1</v>
      </c>
      <c r="O9" s="42"/>
      <c r="P9" s="42">
        <f t="shared" si="2"/>
        <v>63</v>
      </c>
      <c r="Q9" s="42">
        <f t="shared" si="0"/>
        <v>0</v>
      </c>
      <c r="R9" s="42">
        <f t="shared" si="1"/>
        <v>63</v>
      </c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60</v>
      </c>
      <c r="N13" s="16">
        <f t="shared" ref="N13" si="3">SUM(N2:N10)</f>
        <v>4</v>
      </c>
      <c r="O13" s="16">
        <f>SUM(O2:O11)</f>
        <v>0</v>
      </c>
      <c r="P13" s="16">
        <f>SUM(P2:P11)</f>
        <v>358.4</v>
      </c>
      <c r="Q13" s="16">
        <f>SUM(Q2:Q11)</f>
        <v>0</v>
      </c>
      <c r="R13" s="16">
        <f>SUM(R2:R11)</f>
        <v>358.4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60</v>
      </c>
      <c r="N14" s="16">
        <f>N13</f>
        <v>4</v>
      </c>
      <c r="O14" s="16">
        <f>O13</f>
        <v>0</v>
      </c>
      <c r="P14" s="16">
        <f>P13/7</f>
        <v>51.199999999999996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10.24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12.8</v>
      </c>
      <c r="O16" s="57" t="s">
        <v>637</v>
      </c>
      <c r="P16" s="58">
        <v>44819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641</v>
      </c>
      <c r="M17">
        <f>P14/100*30</f>
        <v>15.36</v>
      </c>
      <c r="O17" s="57" t="s">
        <v>642</v>
      </c>
      <c r="P17" s="58">
        <v>44832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7.68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1034</v>
      </c>
      <c r="M19">
        <f>P14/100*0</f>
        <v>0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5.12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40.96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/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 t="s">
        <v>978</v>
      </c>
      <c r="B36" s="56" t="s">
        <v>306</v>
      </c>
      <c r="C36" s="56"/>
      <c r="F36" s="21"/>
      <c r="G36" s="21"/>
      <c r="H36" s="21"/>
      <c r="I36" s="21"/>
    </row>
    <row r="37" spans="1:9">
      <c r="A37" s="56"/>
      <c r="B37" s="56" t="s">
        <v>979</v>
      </c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 t="s">
        <v>999</v>
      </c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4DBB0-9B13-40D2-B4E4-058407D30D3B}">
  <dimension ref="A1:Q41"/>
  <sheetViews>
    <sheetView topLeftCell="D1" workbookViewId="0">
      <selection activeCell="K11" sqref="K11:Q12"/>
    </sheetView>
  </sheetViews>
  <sheetFormatPr defaultColWidth="8.7109375" defaultRowHeight="15"/>
  <cols>
    <col min="2" max="2" width="45.42578125" customWidth="1"/>
    <col min="3" max="3" width="44.42578125" bestFit="1" customWidth="1"/>
    <col min="4" max="4" width="16.7109375" bestFit="1" customWidth="1"/>
    <col min="5" max="5" width="16.28515625" customWidth="1"/>
    <col min="6" max="6" width="12.425781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tr">
        <f>"Effort (hrs.)"&amp; SUM(E3:E296)</f>
        <v>Effort (hrs.)339</v>
      </c>
      <c r="F1" t="s">
        <v>5</v>
      </c>
      <c r="G1" t="s">
        <v>6</v>
      </c>
    </row>
    <row r="2" spans="1:17" ht="63.95">
      <c r="K2" s="5" t="s">
        <v>9</v>
      </c>
      <c r="L2" s="6" t="s">
        <v>10</v>
      </c>
      <c r="M2" s="6" t="s">
        <v>11</v>
      </c>
      <c r="N2" s="6" t="s">
        <v>178</v>
      </c>
      <c r="O2" s="6" t="s">
        <v>12</v>
      </c>
      <c r="P2" s="6" t="s">
        <v>13</v>
      </c>
      <c r="Q2" s="6" t="s">
        <v>14</v>
      </c>
    </row>
    <row r="3" spans="1:17">
      <c r="B3" t="s">
        <v>310</v>
      </c>
      <c r="E3">
        <v>21</v>
      </c>
      <c r="K3" s="7" t="s">
        <v>19</v>
      </c>
      <c r="L3" s="8">
        <v>10</v>
      </c>
      <c r="M3" s="8">
        <v>2</v>
      </c>
      <c r="N3" s="8">
        <v>1</v>
      </c>
      <c r="O3" s="8">
        <f>7*(L3-M3-N3)</f>
        <v>49</v>
      </c>
      <c r="P3" s="8">
        <f t="shared" ref="P3:P8" si="0">SUMIF(F:F,K3,E:E)</f>
        <v>0</v>
      </c>
      <c r="Q3" s="8">
        <f t="shared" ref="Q3:Q9" si="1">O3-P3</f>
        <v>49</v>
      </c>
    </row>
    <row r="4" spans="1:17">
      <c r="K4" s="7" t="s">
        <v>23</v>
      </c>
      <c r="L4" s="8">
        <v>10</v>
      </c>
      <c r="M4" s="8">
        <v>0</v>
      </c>
      <c r="N4" s="8">
        <v>1</v>
      </c>
      <c r="O4" s="8">
        <f>7*(L4-M4-N4)</f>
        <v>63</v>
      </c>
      <c r="P4" s="8">
        <f t="shared" si="0"/>
        <v>0</v>
      </c>
      <c r="Q4" s="8">
        <f t="shared" si="1"/>
        <v>63</v>
      </c>
    </row>
    <row r="5" spans="1:17">
      <c r="B5" t="s">
        <v>311</v>
      </c>
      <c r="E5">
        <v>35</v>
      </c>
      <c r="K5" s="7" t="s">
        <v>22</v>
      </c>
      <c r="L5" s="8">
        <v>10</v>
      </c>
      <c r="M5" s="8">
        <v>0</v>
      </c>
      <c r="N5" s="8">
        <v>0</v>
      </c>
      <c r="O5" s="8">
        <f>7*(L5-M5-N5)</f>
        <v>70</v>
      </c>
      <c r="P5" s="8">
        <f t="shared" si="0"/>
        <v>0</v>
      </c>
      <c r="Q5" s="8">
        <f t="shared" si="1"/>
        <v>70</v>
      </c>
    </row>
    <row r="6" spans="1:17">
      <c r="B6" t="s">
        <v>312</v>
      </c>
      <c r="E6">
        <v>10</v>
      </c>
      <c r="K6" s="7" t="s">
        <v>28</v>
      </c>
      <c r="L6" s="8">
        <v>10</v>
      </c>
      <c r="M6" s="8">
        <v>1</v>
      </c>
      <c r="N6" s="8">
        <v>0</v>
      </c>
      <c r="O6" s="8">
        <f>7*70/100*(L6-M6-N6)</f>
        <v>44.1</v>
      </c>
      <c r="P6" s="8">
        <f t="shared" si="0"/>
        <v>0</v>
      </c>
      <c r="Q6" s="8">
        <f t="shared" si="1"/>
        <v>44.1</v>
      </c>
    </row>
    <row r="7" spans="1:17">
      <c r="K7" s="7" t="s">
        <v>18</v>
      </c>
      <c r="L7" s="8">
        <v>10</v>
      </c>
      <c r="M7" s="8">
        <v>1</v>
      </c>
      <c r="N7" s="8">
        <v>0</v>
      </c>
      <c r="O7" s="8">
        <f>7*(L7-M7-N7)</f>
        <v>63</v>
      </c>
      <c r="P7" s="8">
        <f t="shared" si="0"/>
        <v>0</v>
      </c>
      <c r="Q7" s="8">
        <f t="shared" si="1"/>
        <v>63</v>
      </c>
    </row>
    <row r="8" spans="1:17">
      <c r="B8" t="s">
        <v>313</v>
      </c>
      <c r="E8">
        <v>12</v>
      </c>
      <c r="K8" s="7" t="s">
        <v>36</v>
      </c>
      <c r="L8" s="8">
        <v>10</v>
      </c>
      <c r="M8" s="8">
        <v>0</v>
      </c>
      <c r="N8" s="8">
        <v>10</v>
      </c>
      <c r="O8" s="8">
        <f>7*(L8-M8-N8)</f>
        <v>0</v>
      </c>
      <c r="P8" s="8">
        <f t="shared" si="0"/>
        <v>0</v>
      </c>
      <c r="Q8" s="8">
        <f t="shared" si="1"/>
        <v>0</v>
      </c>
    </row>
    <row r="9" spans="1:17">
      <c r="B9" t="s">
        <v>314</v>
      </c>
      <c r="E9">
        <v>7</v>
      </c>
      <c r="K9" s="7" t="s">
        <v>39</v>
      </c>
      <c r="L9" s="8">
        <v>10</v>
      </c>
      <c r="M9" s="8">
        <v>0</v>
      </c>
      <c r="N9" s="8">
        <v>0</v>
      </c>
      <c r="O9" s="8">
        <f>7*(L9-M9-N9)</f>
        <v>70</v>
      </c>
      <c r="P9" s="8"/>
      <c r="Q9" s="8">
        <f t="shared" si="1"/>
        <v>70</v>
      </c>
    </row>
    <row r="11" spans="1:17">
      <c r="B11" t="s">
        <v>315</v>
      </c>
      <c r="E11">
        <v>14</v>
      </c>
      <c r="K11" s="16" t="s">
        <v>45</v>
      </c>
      <c r="L11" s="16">
        <f t="shared" ref="L11:Q11" si="2">SUM(L3:L9)</f>
        <v>70</v>
      </c>
      <c r="M11" s="16">
        <f t="shared" si="2"/>
        <v>4</v>
      </c>
      <c r="N11" s="16">
        <f t="shared" si="2"/>
        <v>12</v>
      </c>
      <c r="O11" s="16">
        <f t="shared" si="2"/>
        <v>359.1</v>
      </c>
      <c r="P11" s="16">
        <f t="shared" si="2"/>
        <v>0</v>
      </c>
      <c r="Q11" s="16">
        <f t="shared" si="2"/>
        <v>359.1</v>
      </c>
    </row>
    <row r="12" spans="1:17">
      <c r="K12" s="16" t="s">
        <v>197</v>
      </c>
      <c r="L12" s="16">
        <f>L11</f>
        <v>70</v>
      </c>
      <c r="M12" s="16">
        <f>M11</f>
        <v>4</v>
      </c>
      <c r="N12" s="16">
        <f>N11</f>
        <v>12</v>
      </c>
      <c r="O12" s="16">
        <f>O11/7</f>
        <v>51.300000000000004</v>
      </c>
      <c r="P12" s="16">
        <f>P11/7</f>
        <v>0</v>
      </c>
      <c r="Q12" s="16"/>
    </row>
    <row r="13" spans="1:17">
      <c r="B13" t="s">
        <v>316</v>
      </c>
      <c r="E13">
        <v>21</v>
      </c>
    </row>
    <row r="15" spans="1:17">
      <c r="B15" t="s">
        <v>317</v>
      </c>
      <c r="E15">
        <v>8</v>
      </c>
    </row>
    <row r="17" spans="2:5">
      <c r="B17" t="s">
        <v>318</v>
      </c>
      <c r="E17">
        <v>8</v>
      </c>
    </row>
    <row r="19" spans="2:5">
      <c r="B19" t="s">
        <v>319</v>
      </c>
      <c r="E19">
        <v>21</v>
      </c>
    </row>
    <row r="21" spans="2:5">
      <c r="B21" t="s">
        <v>320</v>
      </c>
      <c r="E21">
        <v>28</v>
      </c>
    </row>
    <row r="23" spans="2:5">
      <c r="B23" t="s">
        <v>70</v>
      </c>
      <c r="E23">
        <v>28</v>
      </c>
    </row>
    <row r="25" spans="2:5">
      <c r="B25" t="s">
        <v>321</v>
      </c>
      <c r="E25">
        <v>35</v>
      </c>
    </row>
    <row r="27" spans="2:5">
      <c r="B27" t="s">
        <v>322</v>
      </c>
      <c r="E27">
        <v>42</v>
      </c>
    </row>
    <row r="29" spans="2:5">
      <c r="B29" t="s">
        <v>323</v>
      </c>
      <c r="E29">
        <v>49</v>
      </c>
    </row>
    <row r="31" spans="2:5">
      <c r="B31" t="s">
        <v>324</v>
      </c>
    </row>
    <row r="32" spans="2:5">
      <c r="C32" t="s">
        <v>325</v>
      </c>
      <c r="D32" t="s">
        <v>18</v>
      </c>
    </row>
    <row r="33" spans="2:4">
      <c r="C33" t="s">
        <v>326</v>
      </c>
      <c r="D33" t="s">
        <v>18</v>
      </c>
    </row>
    <row r="34" spans="2:4">
      <c r="C34" t="s">
        <v>327</v>
      </c>
      <c r="D34" t="s">
        <v>23</v>
      </c>
    </row>
    <row r="35" spans="2:4">
      <c r="B35" s="26">
        <v>0.4375</v>
      </c>
      <c r="C35" t="s">
        <v>328</v>
      </c>
      <c r="D35" t="s">
        <v>329</v>
      </c>
    </row>
    <row r="36" spans="2:4">
      <c r="B36" s="27">
        <v>0.58333333333333337</v>
      </c>
      <c r="C36" t="s">
        <v>330</v>
      </c>
      <c r="D36" t="s">
        <v>329</v>
      </c>
    </row>
    <row r="37" spans="2:4">
      <c r="C37" t="s">
        <v>331</v>
      </c>
      <c r="D37" t="s">
        <v>18</v>
      </c>
    </row>
    <row r="38" spans="2:4">
      <c r="C38" t="s">
        <v>332</v>
      </c>
      <c r="D38" t="s">
        <v>39</v>
      </c>
    </row>
    <row r="39" spans="2:4">
      <c r="C39" t="s">
        <v>333</v>
      </c>
      <c r="D39" t="s">
        <v>18</v>
      </c>
    </row>
    <row r="40" spans="2:4">
      <c r="C40" t="s">
        <v>334</v>
      </c>
      <c r="D40" t="s">
        <v>335</v>
      </c>
    </row>
    <row r="41" spans="2:4">
      <c r="C41" t="s">
        <v>336</v>
      </c>
      <c r="D41" t="s">
        <v>19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DC6E6-B4F5-924B-ADCA-2555BAEA4BBC}">
  <sheetPr>
    <tabColor theme="5"/>
  </sheetPr>
  <dimension ref="A1:R69"/>
  <sheetViews>
    <sheetView topLeftCell="E1" workbookViewId="0">
      <selection activeCell="P19" sqref="P19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/>
      <c r="M2" s="8"/>
      <c r="N2" s="8"/>
      <c r="O2" s="8"/>
      <c r="P2" s="8"/>
      <c r="Q2" s="8"/>
      <c r="R2" s="8"/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9</v>
      </c>
      <c r="N4" s="8">
        <v>0</v>
      </c>
      <c r="O4" s="8">
        <v>1</v>
      </c>
      <c r="P4" s="8">
        <f>7*70/100*(M4-N4-O4)</f>
        <v>39.200000000000003</v>
      </c>
      <c r="Q4" s="8">
        <f t="shared" ref="Q4:Q9" si="0">SUMIF(G:G,L4,F:F)</f>
        <v>0</v>
      </c>
      <c r="R4" s="8">
        <f t="shared" ref="R4:R9" si="1">P4-Q4</f>
        <v>39.200000000000003</v>
      </c>
    </row>
    <row r="5" spans="1:18">
      <c r="A5" s="56"/>
      <c r="B5" s="56"/>
      <c r="C5" s="61"/>
      <c r="F5" s="21"/>
      <c r="G5" s="21"/>
      <c r="H5" s="21"/>
      <c r="I5" s="21"/>
      <c r="L5" s="7"/>
      <c r="M5" s="8"/>
      <c r="N5" s="8"/>
      <c r="O5" s="8"/>
      <c r="P5" s="8"/>
      <c r="Q5" s="8"/>
      <c r="R5" s="8"/>
    </row>
    <row r="6" spans="1:18">
      <c r="A6" s="56"/>
      <c r="B6" s="56"/>
      <c r="C6" s="62"/>
      <c r="F6" s="21"/>
      <c r="G6" s="21"/>
      <c r="H6" s="21"/>
      <c r="I6" s="21"/>
      <c r="L6" s="39" t="s">
        <v>39</v>
      </c>
      <c r="M6" s="8">
        <v>9</v>
      </c>
      <c r="N6" s="40">
        <v>0</v>
      </c>
      <c r="O6" s="40">
        <v>1</v>
      </c>
      <c r="P6" s="40">
        <f>7*(M6-N6-O6)</f>
        <v>56</v>
      </c>
      <c r="Q6" s="40">
        <f t="shared" si="0"/>
        <v>0</v>
      </c>
      <c r="R6" s="40">
        <f t="shared" si="1"/>
        <v>56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9</v>
      </c>
      <c r="N7" s="42"/>
      <c r="O7" s="42"/>
      <c r="P7" s="42">
        <f t="shared" ref="P7:P9" si="2">7*(M7-N7-O7)</f>
        <v>63</v>
      </c>
      <c r="Q7" s="42">
        <f t="shared" si="0"/>
        <v>0</v>
      </c>
      <c r="R7" s="42">
        <f t="shared" si="1"/>
        <v>63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9</v>
      </c>
      <c r="N8" s="42">
        <v>0</v>
      </c>
      <c r="O8" s="42">
        <v>1</v>
      </c>
      <c r="P8" s="42">
        <f t="shared" si="2"/>
        <v>56</v>
      </c>
      <c r="Q8" s="42">
        <f t="shared" si="0"/>
        <v>0</v>
      </c>
      <c r="R8" s="42">
        <f t="shared" si="1"/>
        <v>56</v>
      </c>
    </row>
    <row r="9" spans="1:18">
      <c r="A9" s="56"/>
      <c r="B9" s="56"/>
      <c r="C9" s="56"/>
      <c r="F9" s="21"/>
      <c r="G9" s="21"/>
      <c r="H9" s="22"/>
      <c r="I9" s="21"/>
      <c r="L9" s="41" t="s">
        <v>627</v>
      </c>
      <c r="M9" s="8">
        <v>9</v>
      </c>
      <c r="N9" s="42">
        <v>1</v>
      </c>
      <c r="O9" s="42"/>
      <c r="P9" s="42">
        <f t="shared" si="2"/>
        <v>56</v>
      </c>
      <c r="Q9" s="42">
        <f t="shared" si="0"/>
        <v>0</v>
      </c>
      <c r="R9" s="42">
        <f t="shared" si="1"/>
        <v>56</v>
      </c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45</v>
      </c>
      <c r="N13" s="16">
        <f t="shared" ref="N13" si="3">SUM(N2:N10)</f>
        <v>1</v>
      </c>
      <c r="O13" s="16">
        <f>SUM(O2:O11)</f>
        <v>3</v>
      </c>
      <c r="P13" s="16">
        <f>SUM(P2:P11)</f>
        <v>270.2</v>
      </c>
      <c r="Q13" s="16">
        <f>SUM(Q2:Q11)</f>
        <v>0</v>
      </c>
      <c r="R13" s="16">
        <f>SUM(R2:R11)</f>
        <v>270.2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45</v>
      </c>
      <c r="N14" s="16">
        <f>N13</f>
        <v>1</v>
      </c>
      <c r="O14" s="16">
        <f>O13</f>
        <v>3</v>
      </c>
      <c r="P14" s="16">
        <f>P13/7</f>
        <v>38.6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7.7200000000000006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9.65</v>
      </c>
      <c r="O16" s="57" t="s">
        <v>637</v>
      </c>
      <c r="P16" s="58">
        <v>44833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641</v>
      </c>
      <c r="M17">
        <f>P14/100*30</f>
        <v>11.58</v>
      </c>
      <c r="O17" s="57" t="s">
        <v>642</v>
      </c>
      <c r="P17" s="58">
        <v>44846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5.79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1034</v>
      </c>
      <c r="M19">
        <f>P14/100*0</f>
        <v>0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3.8600000000000003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30.88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/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 t="s">
        <v>978</v>
      </c>
      <c r="B36" s="56" t="s">
        <v>306</v>
      </c>
      <c r="C36" s="56"/>
      <c r="F36" s="21"/>
      <c r="G36" s="21"/>
      <c r="H36" s="21"/>
      <c r="I36" s="21"/>
    </row>
    <row r="37" spans="1:9">
      <c r="A37" s="56"/>
      <c r="B37" s="56" t="s">
        <v>979</v>
      </c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 t="s">
        <v>999</v>
      </c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E0DD1-F2E3-214D-9702-6293CC431B37}">
  <sheetPr>
    <tabColor theme="5"/>
  </sheetPr>
  <dimension ref="A1:R69"/>
  <sheetViews>
    <sheetView topLeftCell="H1" workbookViewId="0">
      <selection activeCell="U22" sqref="U22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/>
      <c r="M2" s="8"/>
      <c r="N2" s="8"/>
      <c r="O2" s="8"/>
      <c r="P2" s="8"/>
      <c r="Q2" s="8"/>
      <c r="R2" s="8"/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887</v>
      </c>
      <c r="C4" s="56"/>
      <c r="F4" s="21"/>
      <c r="G4" s="21"/>
      <c r="H4" s="21"/>
      <c r="I4" s="21"/>
      <c r="L4" s="7" t="s">
        <v>625</v>
      </c>
      <c r="M4" s="8">
        <v>9</v>
      </c>
      <c r="N4" s="8">
        <v>0</v>
      </c>
      <c r="O4" s="8"/>
      <c r="P4" s="8">
        <f>7*70/100*(M4-N4-O4)</f>
        <v>44.1</v>
      </c>
      <c r="Q4" s="8">
        <f t="shared" ref="Q4:Q9" si="0">SUMIF(G:G,L4,F:F)</f>
        <v>0</v>
      </c>
      <c r="R4" s="8">
        <f t="shared" ref="R4:R9" si="1">P4-Q4</f>
        <v>44.1</v>
      </c>
    </row>
    <row r="5" spans="1:18">
      <c r="A5" s="56"/>
      <c r="B5" s="56"/>
      <c r="C5" s="61"/>
      <c r="F5" s="21"/>
      <c r="G5" s="21"/>
      <c r="H5" s="21"/>
      <c r="I5" s="21"/>
      <c r="L5" s="7"/>
      <c r="M5" s="8"/>
      <c r="N5" s="8"/>
      <c r="O5" s="8"/>
      <c r="P5" s="8"/>
      <c r="Q5" s="8"/>
      <c r="R5" s="8"/>
    </row>
    <row r="6" spans="1:18">
      <c r="A6" s="56"/>
      <c r="B6" s="56"/>
      <c r="C6" s="62"/>
      <c r="F6" s="21"/>
      <c r="G6" s="21"/>
      <c r="H6" s="21"/>
      <c r="I6" s="21"/>
      <c r="L6" s="39" t="s">
        <v>39</v>
      </c>
      <c r="M6" s="8">
        <v>9</v>
      </c>
      <c r="N6" s="40">
        <v>0</v>
      </c>
      <c r="O6" s="40"/>
      <c r="P6" s="40">
        <f>7*(M6-N6-O6)</f>
        <v>63</v>
      </c>
      <c r="Q6" s="40">
        <f t="shared" si="0"/>
        <v>0</v>
      </c>
      <c r="R6" s="40">
        <f t="shared" si="1"/>
        <v>63</v>
      </c>
    </row>
    <row r="7" spans="1:18">
      <c r="A7" s="56"/>
      <c r="B7" s="56"/>
      <c r="C7" s="56"/>
      <c r="F7" s="21"/>
      <c r="G7" s="21"/>
      <c r="H7" s="21"/>
      <c r="I7" s="21"/>
      <c r="L7" s="41" t="s">
        <v>480</v>
      </c>
      <c r="M7" s="8">
        <v>9</v>
      </c>
      <c r="N7" s="42">
        <v>0</v>
      </c>
      <c r="O7" s="42"/>
      <c r="P7" s="42">
        <f t="shared" ref="P7:P9" si="2">7*(M7-N7-O7)</f>
        <v>63</v>
      </c>
      <c r="Q7" s="42">
        <f t="shared" si="0"/>
        <v>0</v>
      </c>
      <c r="R7" s="42">
        <f t="shared" si="1"/>
        <v>63</v>
      </c>
    </row>
    <row r="8" spans="1:18">
      <c r="A8" s="56"/>
      <c r="B8" s="56" t="s">
        <v>900</v>
      </c>
      <c r="C8" s="56"/>
      <c r="F8" s="21"/>
      <c r="G8" s="21"/>
      <c r="H8" s="21"/>
      <c r="I8" s="21"/>
      <c r="L8" s="41" t="s">
        <v>545</v>
      </c>
      <c r="M8" s="8">
        <v>9</v>
      </c>
      <c r="N8" s="42">
        <v>1</v>
      </c>
      <c r="O8" s="42"/>
      <c r="P8" s="42">
        <f t="shared" si="2"/>
        <v>56</v>
      </c>
      <c r="Q8" s="42">
        <f t="shared" si="0"/>
        <v>0</v>
      </c>
      <c r="R8" s="42">
        <f t="shared" si="1"/>
        <v>56</v>
      </c>
    </row>
    <row r="9" spans="1:18">
      <c r="A9" s="56"/>
      <c r="B9" s="56"/>
      <c r="C9" s="56"/>
      <c r="F9" s="21"/>
      <c r="G9" s="21"/>
      <c r="H9" s="22"/>
      <c r="I9" s="21"/>
      <c r="L9" s="41" t="s">
        <v>627</v>
      </c>
      <c r="M9" s="8">
        <v>9</v>
      </c>
      <c r="N9" s="42">
        <v>0</v>
      </c>
      <c r="O9" s="42"/>
      <c r="P9" s="42">
        <f t="shared" si="2"/>
        <v>63</v>
      </c>
      <c r="Q9" s="42">
        <f t="shared" si="0"/>
        <v>0</v>
      </c>
      <c r="R9" s="42">
        <f t="shared" si="1"/>
        <v>63</v>
      </c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45</v>
      </c>
      <c r="N13" s="16">
        <f t="shared" ref="N13" si="3">SUM(N2:N10)</f>
        <v>1</v>
      </c>
      <c r="O13" s="16">
        <f>SUM(O2:O11)</f>
        <v>0</v>
      </c>
      <c r="P13" s="16">
        <f>SUM(P2:P11)</f>
        <v>289.10000000000002</v>
      </c>
      <c r="Q13" s="16">
        <f>SUM(Q2:Q11)</f>
        <v>0</v>
      </c>
      <c r="R13" s="16">
        <f>SUM(R2:R11)</f>
        <v>289.10000000000002</v>
      </c>
    </row>
    <row r="14" spans="1:18">
      <c r="A14" s="56"/>
      <c r="B14" s="56" t="s">
        <v>921</v>
      </c>
      <c r="C14" s="56"/>
      <c r="F14" s="21"/>
      <c r="G14" s="21"/>
      <c r="H14" s="21"/>
      <c r="I14" s="21"/>
      <c r="L14" s="16" t="s">
        <v>632</v>
      </c>
      <c r="M14" s="16">
        <f>M13</f>
        <v>45</v>
      </c>
      <c r="N14" s="16">
        <f>N13</f>
        <v>1</v>
      </c>
      <c r="O14" s="16">
        <f>O13</f>
        <v>0</v>
      </c>
      <c r="P14" s="16">
        <f>P13/7</f>
        <v>41.300000000000004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8.2600000000000016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10.325000000000001</v>
      </c>
      <c r="O16" s="57" t="s">
        <v>637</v>
      </c>
      <c r="P16" s="58">
        <v>44847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641</v>
      </c>
      <c r="M17">
        <f>P14/100*30</f>
        <v>12.39</v>
      </c>
      <c r="O17" s="57" t="s">
        <v>642</v>
      </c>
      <c r="P17" s="58">
        <v>44860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6.1950000000000003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1034</v>
      </c>
      <c r="M19">
        <f>P14/100*0</f>
        <v>0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4.1300000000000008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>
        <f>M16+M17+M18+M19+M20</f>
        <v>33.040000000000006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951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956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 t="s">
        <v>868</v>
      </c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56" t="s">
        <v>963</v>
      </c>
      <c r="B30" s="56" t="s">
        <v>306</v>
      </c>
      <c r="C30" s="56"/>
      <c r="F30" s="21"/>
      <c r="G30" s="21"/>
      <c r="H30" s="21"/>
      <c r="I30" s="21"/>
    </row>
    <row r="31" spans="1:16">
      <c r="A31" s="56"/>
      <c r="B31" s="56" t="s">
        <v>964</v>
      </c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 t="s">
        <v>978</v>
      </c>
      <c r="B36" s="56" t="s">
        <v>306</v>
      </c>
      <c r="C36" s="56"/>
      <c r="F36" s="21"/>
      <c r="G36" s="21"/>
      <c r="H36" s="21"/>
      <c r="I36" s="21"/>
    </row>
    <row r="37" spans="1:9">
      <c r="A37" s="56"/>
      <c r="B37" s="56" t="s">
        <v>979</v>
      </c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 t="s">
        <v>999</v>
      </c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715C3-46A8-624A-A550-2A26EB566A7D}">
  <sheetPr>
    <tabColor rgb="FFFFFF00"/>
  </sheetPr>
  <dimension ref="A1:F105"/>
  <sheetViews>
    <sheetView topLeftCell="A23" zoomScale="140" zoomScaleNormal="140" workbookViewId="0">
      <selection activeCell="A5" sqref="A5"/>
    </sheetView>
  </sheetViews>
  <sheetFormatPr defaultColWidth="11.42578125" defaultRowHeight="15"/>
  <cols>
    <col min="1" max="1" width="58.7109375" customWidth="1"/>
    <col min="2" max="2" width="50.7109375" customWidth="1"/>
    <col min="3" max="3" width="42.28515625" style="17" customWidth="1"/>
    <col min="4" max="4" width="7.140625" customWidth="1"/>
    <col min="5" max="5" width="25.140625" customWidth="1"/>
    <col min="6" max="6" width="58.140625" customWidth="1"/>
  </cols>
  <sheetData>
    <row r="1" spans="1:6" ht="20.100000000000001">
      <c r="A1" s="53" t="s">
        <v>883</v>
      </c>
      <c r="B1" s="53" t="s">
        <v>0</v>
      </c>
      <c r="C1" s="65" t="s">
        <v>1</v>
      </c>
      <c r="D1" s="53" t="s">
        <v>884</v>
      </c>
      <c r="E1" s="53" t="s">
        <v>6</v>
      </c>
      <c r="F1" s="53" t="s">
        <v>885</v>
      </c>
    </row>
    <row r="2" spans="1:6">
      <c r="A2" s="56"/>
      <c r="B2" s="56"/>
      <c r="C2" s="63"/>
      <c r="D2" s="56"/>
      <c r="E2" s="56"/>
      <c r="F2" s="56"/>
    </row>
    <row r="3" spans="1:6">
      <c r="A3" s="56" t="s">
        <v>1135</v>
      </c>
      <c r="B3" s="56" t="s">
        <v>306</v>
      </c>
      <c r="C3" s="63"/>
      <c r="D3" s="56"/>
      <c r="E3" s="56"/>
      <c r="F3" s="56"/>
    </row>
    <row r="4" spans="1:6">
      <c r="A4" s="56"/>
      <c r="B4" s="56" t="s">
        <v>1136</v>
      </c>
      <c r="C4" s="63"/>
      <c r="D4" s="56"/>
      <c r="E4" s="56"/>
      <c r="F4" s="56"/>
    </row>
    <row r="5" spans="1:6" ht="15.95">
      <c r="A5" s="56"/>
      <c r="B5" s="56"/>
      <c r="C5" s="63" t="s">
        <v>1137</v>
      </c>
      <c r="D5" s="56">
        <v>1</v>
      </c>
      <c r="E5" s="56"/>
      <c r="F5" s="56"/>
    </row>
    <row r="6" spans="1:6" ht="15.95">
      <c r="A6" s="56"/>
      <c r="B6" s="56"/>
      <c r="C6" s="63" t="s">
        <v>1138</v>
      </c>
      <c r="D6" s="56">
        <v>1</v>
      </c>
      <c r="E6" s="56"/>
      <c r="F6" s="56"/>
    </row>
    <row r="7" spans="1:6" ht="15.95">
      <c r="A7" s="56"/>
      <c r="B7" s="56"/>
      <c r="C7" s="63" t="s">
        <v>1139</v>
      </c>
      <c r="D7" s="56">
        <v>1</v>
      </c>
      <c r="E7" s="56"/>
      <c r="F7" s="56"/>
    </row>
    <row r="8" spans="1:6" ht="15.95">
      <c r="A8" s="56"/>
      <c r="B8" s="56"/>
      <c r="C8" s="63" t="s">
        <v>1140</v>
      </c>
      <c r="D8" s="56"/>
      <c r="E8" s="56" t="s">
        <v>1141</v>
      </c>
      <c r="F8" s="56"/>
    </row>
    <row r="9" spans="1:6">
      <c r="A9" s="56"/>
      <c r="B9" s="56"/>
      <c r="C9" s="63"/>
      <c r="D9" s="56"/>
      <c r="E9" s="56"/>
      <c r="F9" s="56"/>
    </row>
    <row r="10" spans="1:6">
      <c r="A10" s="56"/>
      <c r="B10" s="56" t="s">
        <v>1142</v>
      </c>
      <c r="C10" s="63"/>
      <c r="D10" s="56"/>
      <c r="E10" s="56"/>
      <c r="F10" s="56"/>
    </row>
    <row r="11" spans="1:6" ht="32.1">
      <c r="A11" s="56"/>
      <c r="B11" s="56"/>
      <c r="C11" s="63" t="s">
        <v>1053</v>
      </c>
      <c r="D11" s="56"/>
      <c r="E11" s="56" t="s">
        <v>1054</v>
      </c>
      <c r="F11" s="56"/>
    </row>
    <row r="12" spans="1:6" ht="15.95">
      <c r="A12" s="56"/>
      <c r="B12" s="56"/>
      <c r="C12" s="70" t="s">
        <v>823</v>
      </c>
      <c r="D12" s="71"/>
      <c r="E12" s="71" t="s">
        <v>902</v>
      </c>
      <c r="F12" s="56"/>
    </row>
    <row r="13" spans="1:6" ht="15.95">
      <c r="A13" s="56"/>
      <c r="B13" s="56"/>
      <c r="C13" s="70" t="s">
        <v>905</v>
      </c>
      <c r="D13" s="71"/>
      <c r="E13" s="71" t="s">
        <v>902</v>
      </c>
      <c r="F13" s="56"/>
    </row>
    <row r="14" spans="1:6" ht="15.95">
      <c r="A14" s="56"/>
      <c r="B14" s="56"/>
      <c r="C14" s="63" t="s">
        <v>1057</v>
      </c>
      <c r="D14" s="56"/>
      <c r="E14" s="56"/>
      <c r="F14" s="56"/>
    </row>
    <row r="15" spans="1:6" ht="32.1">
      <c r="A15" s="56"/>
      <c r="B15" s="56"/>
      <c r="C15" s="70" t="s">
        <v>824</v>
      </c>
      <c r="D15" s="71"/>
      <c r="E15" s="71" t="s">
        <v>902</v>
      </c>
      <c r="F15" s="70" t="s">
        <v>1058</v>
      </c>
    </row>
    <row r="16" spans="1:6" ht="15.95">
      <c r="A16" s="56"/>
      <c r="B16" s="56"/>
      <c r="C16" s="63" t="s">
        <v>1059</v>
      </c>
      <c r="D16" s="56"/>
      <c r="E16" s="56"/>
      <c r="F16" s="56"/>
    </row>
    <row r="17" spans="1:6" ht="15.95">
      <c r="A17" s="56"/>
      <c r="B17" s="56"/>
      <c r="C17" s="63" t="s">
        <v>1060</v>
      </c>
      <c r="D17" s="56"/>
      <c r="E17" s="56"/>
      <c r="F17" s="56"/>
    </row>
    <row r="18" spans="1:6" ht="15.95">
      <c r="A18" s="56"/>
      <c r="B18" s="56"/>
      <c r="C18" s="63" t="s">
        <v>1063</v>
      </c>
      <c r="D18" s="56"/>
      <c r="E18" s="56"/>
      <c r="F18" s="56"/>
    </row>
    <row r="19" spans="1:6" ht="15.95">
      <c r="A19" s="56"/>
      <c r="B19" s="56"/>
      <c r="C19" s="70" t="s">
        <v>915</v>
      </c>
      <c r="D19" s="71"/>
      <c r="E19" s="71" t="s">
        <v>902</v>
      </c>
      <c r="F19" s="71" t="s">
        <v>916</v>
      </c>
    </row>
    <row r="20" spans="1:6" ht="15.95">
      <c r="A20" s="56"/>
      <c r="B20" s="56"/>
      <c r="C20" s="63" t="s">
        <v>1143</v>
      </c>
      <c r="D20" s="56"/>
      <c r="E20" s="56" t="s">
        <v>1144</v>
      </c>
      <c r="F20" s="56"/>
    </row>
    <row r="21" spans="1:6" ht="15.95">
      <c r="A21" s="56"/>
      <c r="B21" s="56"/>
      <c r="C21" s="63" t="s">
        <v>1066</v>
      </c>
      <c r="D21" s="56"/>
      <c r="E21" s="63" t="s">
        <v>1145</v>
      </c>
      <c r="F21" s="56"/>
    </row>
    <row r="22" spans="1:6" ht="32.1">
      <c r="A22" s="56"/>
      <c r="B22" s="56"/>
      <c r="C22" s="63" t="s">
        <v>1146</v>
      </c>
      <c r="D22" s="56"/>
      <c r="E22" s="63" t="s">
        <v>1147</v>
      </c>
      <c r="F22" s="56"/>
    </row>
    <row r="23" spans="1:6" ht="15.95">
      <c r="A23" s="56"/>
      <c r="B23" s="56"/>
      <c r="C23" s="63" t="s">
        <v>1148</v>
      </c>
      <c r="D23" s="56"/>
      <c r="E23" s="63"/>
      <c r="F23" s="56"/>
    </row>
    <row r="24" spans="1:6" ht="15.95">
      <c r="A24" s="56"/>
      <c r="B24" s="56"/>
      <c r="C24" s="63" t="s">
        <v>1149</v>
      </c>
      <c r="D24" s="56"/>
      <c r="E24" s="63"/>
      <c r="F24" s="56"/>
    </row>
    <row r="25" spans="1:6" ht="32.1">
      <c r="A25" s="56"/>
      <c r="B25" s="56"/>
      <c r="C25" s="63" t="s">
        <v>1150</v>
      </c>
      <c r="D25" s="56"/>
      <c r="E25" s="63"/>
      <c r="F25" s="56"/>
    </row>
    <row r="26" spans="1:6" ht="15.95">
      <c r="A26" s="56"/>
      <c r="B26" s="56"/>
      <c r="C26" s="63" t="s">
        <v>1151</v>
      </c>
      <c r="D26" s="56"/>
      <c r="E26" s="63"/>
      <c r="F26" s="56" t="s">
        <v>1152</v>
      </c>
    </row>
    <row r="27" spans="1:6">
      <c r="A27" s="56"/>
      <c r="B27" s="56"/>
      <c r="C27" s="63"/>
      <c r="D27" s="56"/>
      <c r="E27" s="63"/>
      <c r="F27" s="56"/>
    </row>
    <row r="28" spans="1:6">
      <c r="A28" s="56"/>
      <c r="B28" s="56"/>
      <c r="C28" s="63"/>
      <c r="D28" s="56"/>
      <c r="E28" s="56"/>
      <c r="F28" s="56"/>
    </row>
    <row r="29" spans="1:6">
      <c r="A29" s="56" t="s">
        <v>950</v>
      </c>
      <c r="B29" s="56" t="s">
        <v>306</v>
      </c>
      <c r="C29" s="63"/>
      <c r="D29" s="56"/>
      <c r="E29" s="56"/>
      <c r="F29" s="56"/>
    </row>
    <row r="30" spans="1:6" ht="15.95">
      <c r="A30" s="56"/>
      <c r="B30" s="56" t="s">
        <v>1153</v>
      </c>
      <c r="C30" s="63" t="s">
        <v>1154</v>
      </c>
      <c r="D30" s="56"/>
      <c r="E30" s="56"/>
      <c r="F30" s="56"/>
    </row>
    <row r="31" spans="1:6" ht="15.95">
      <c r="A31" s="56"/>
      <c r="B31" s="56"/>
      <c r="C31" s="63" t="s">
        <v>1075</v>
      </c>
      <c r="D31" s="56"/>
      <c r="E31" s="56"/>
      <c r="F31" s="56"/>
    </row>
    <row r="32" spans="1:6">
      <c r="A32" s="56"/>
      <c r="B32" s="56"/>
      <c r="C32" s="63"/>
      <c r="D32" s="56"/>
      <c r="E32" s="56"/>
      <c r="F32" s="56"/>
    </row>
    <row r="33" spans="1:6" ht="15.95">
      <c r="A33" s="56"/>
      <c r="B33" s="56" t="s">
        <v>1155</v>
      </c>
      <c r="C33" s="63" t="s">
        <v>1156</v>
      </c>
      <c r="D33" s="56"/>
      <c r="E33" s="56"/>
      <c r="F33" s="56"/>
    </row>
    <row r="34" spans="1:6">
      <c r="A34" s="56"/>
      <c r="B34" s="56"/>
      <c r="C34" s="63"/>
      <c r="D34" s="56"/>
      <c r="E34" s="56"/>
      <c r="F34" s="56"/>
    </row>
    <row r="35" spans="1:6">
      <c r="A35" s="56"/>
      <c r="B35" s="56"/>
      <c r="C35" s="63"/>
      <c r="D35" s="56"/>
      <c r="E35" s="56"/>
      <c r="F35" s="56"/>
    </row>
    <row r="36" spans="1:6">
      <c r="A36" s="73"/>
      <c r="B36" s="56" t="s">
        <v>1157</v>
      </c>
      <c r="C36" s="63"/>
      <c r="D36" s="56"/>
      <c r="E36" s="56" t="s">
        <v>1158</v>
      </c>
      <c r="F36" s="56"/>
    </row>
    <row r="37" spans="1:6">
      <c r="A37" s="56"/>
      <c r="B37" s="56"/>
      <c r="C37" s="63"/>
      <c r="D37" s="56"/>
      <c r="E37" s="56"/>
      <c r="F37" s="56"/>
    </row>
    <row r="38" spans="1:6">
      <c r="A38" s="56" t="s">
        <v>1159</v>
      </c>
      <c r="B38" s="56"/>
      <c r="C38" s="63"/>
      <c r="D38" s="56"/>
      <c r="E38" s="56"/>
      <c r="F38" s="56"/>
    </row>
    <row r="39" spans="1:6">
      <c r="A39" s="56"/>
      <c r="B39" s="56" t="s">
        <v>1160</v>
      </c>
      <c r="C39" s="63"/>
      <c r="D39" s="56"/>
      <c r="E39" s="56"/>
      <c r="F39" s="56"/>
    </row>
    <row r="40" spans="1:6" ht="15.95">
      <c r="A40" s="63"/>
      <c r="B40" s="56"/>
      <c r="C40" s="63" t="s">
        <v>1161</v>
      </c>
      <c r="D40" s="56"/>
      <c r="E40" s="56"/>
      <c r="F40" s="56"/>
    </row>
    <row r="41" spans="1:6" ht="15.95">
      <c r="A41" s="56"/>
      <c r="B41" s="56"/>
      <c r="C41" s="63" t="s">
        <v>1162</v>
      </c>
      <c r="D41" s="56"/>
      <c r="E41" s="56"/>
      <c r="F41" s="56"/>
    </row>
    <row r="42" spans="1:6" ht="15.95">
      <c r="A42" s="56"/>
      <c r="B42" s="56"/>
      <c r="C42" s="63" t="s">
        <v>1163</v>
      </c>
      <c r="D42" s="56"/>
      <c r="E42" s="56"/>
      <c r="F42" s="56"/>
    </row>
    <row r="43" spans="1:6" ht="32.1">
      <c r="A43" s="56"/>
      <c r="B43" s="56"/>
      <c r="C43" s="63" t="s">
        <v>1164</v>
      </c>
      <c r="D43" s="56"/>
      <c r="E43" s="56"/>
      <c r="F43" s="56"/>
    </row>
    <row r="44" spans="1:6" ht="32.1">
      <c r="A44" s="56"/>
      <c r="B44" s="56"/>
      <c r="C44" s="63" t="s">
        <v>1165</v>
      </c>
      <c r="D44" s="56"/>
      <c r="E44" s="56"/>
      <c r="F44" s="56"/>
    </row>
    <row r="45" spans="1:6">
      <c r="A45" s="56"/>
      <c r="B45" s="56"/>
      <c r="C45" s="63"/>
      <c r="D45" s="56" t="s">
        <v>306</v>
      </c>
      <c r="E45" s="56" t="s">
        <v>306</v>
      </c>
      <c r="F45" s="56" t="s">
        <v>306</v>
      </c>
    </row>
    <row r="46" spans="1:6">
      <c r="A46" s="56" t="s">
        <v>1166</v>
      </c>
      <c r="B46" s="56"/>
      <c r="C46" s="63"/>
      <c r="D46" s="56"/>
      <c r="E46" s="56"/>
      <c r="F46" s="56"/>
    </row>
    <row r="47" spans="1:6">
      <c r="A47" s="63"/>
      <c r="B47" s="56" t="s">
        <v>1167</v>
      </c>
      <c r="C47" s="63"/>
      <c r="D47" s="56"/>
      <c r="E47" s="56" t="s">
        <v>1168</v>
      </c>
      <c r="F47" s="56"/>
    </row>
    <row r="48" spans="1:6" ht="15.95">
      <c r="A48" s="56"/>
      <c r="B48" s="56"/>
      <c r="C48" s="63" t="s">
        <v>1068</v>
      </c>
      <c r="D48" s="56"/>
      <c r="E48" s="56"/>
      <c r="F48" s="56"/>
    </row>
    <row r="49" spans="1:6">
      <c r="A49" s="56"/>
      <c r="B49" s="56"/>
      <c r="C49" s="63"/>
      <c r="D49" s="56"/>
      <c r="E49" s="56"/>
      <c r="F49" s="56"/>
    </row>
    <row r="50" spans="1:6">
      <c r="A50" s="56"/>
      <c r="B50" s="56"/>
      <c r="C50" s="63"/>
      <c r="D50" s="56"/>
      <c r="E50" s="56"/>
      <c r="F50" s="56"/>
    </row>
    <row r="51" spans="1:6">
      <c r="A51" s="56"/>
      <c r="B51" s="56"/>
      <c r="C51" s="63"/>
      <c r="D51" s="56"/>
      <c r="E51" s="56"/>
      <c r="F51" s="56"/>
    </row>
    <row r="52" spans="1:6">
      <c r="A52" s="47" t="s">
        <v>963</v>
      </c>
      <c r="B52" s="47" t="s">
        <v>306</v>
      </c>
      <c r="C52" s="48"/>
      <c r="D52" s="56"/>
      <c r="E52" s="47"/>
      <c r="F52" s="47"/>
    </row>
    <row r="53" spans="1:6">
      <c r="A53" s="47"/>
      <c r="B53" s="47" t="s">
        <v>964</v>
      </c>
      <c r="C53" s="48"/>
      <c r="D53" s="56"/>
      <c r="E53" s="47"/>
      <c r="F53" s="47" t="s">
        <v>1169</v>
      </c>
    </row>
    <row r="54" spans="1:6">
      <c r="A54" s="47"/>
      <c r="B54" s="47"/>
      <c r="C54" s="48"/>
      <c r="D54" s="56"/>
      <c r="E54" s="47"/>
      <c r="F54" s="47"/>
    </row>
    <row r="55" spans="1:6">
      <c r="A55" s="60" t="s">
        <v>978</v>
      </c>
      <c r="B55" s="56" t="s">
        <v>306</v>
      </c>
      <c r="C55" s="63"/>
      <c r="D55" s="56"/>
      <c r="E55" s="56"/>
      <c r="F55" s="56"/>
    </row>
    <row r="56" spans="1:6" ht="32.1">
      <c r="A56" s="56"/>
      <c r="B56" s="56" t="s">
        <v>1170</v>
      </c>
      <c r="C56" s="63" t="s">
        <v>306</v>
      </c>
      <c r="D56" s="56"/>
      <c r="E56" s="63" t="s">
        <v>1104</v>
      </c>
      <c r="F56" s="56"/>
    </row>
    <row r="57" spans="1:6" ht="15.95">
      <c r="A57" s="56"/>
      <c r="B57" s="56"/>
      <c r="C57" s="63" t="s">
        <v>1171</v>
      </c>
      <c r="D57" s="56"/>
      <c r="E57" s="56"/>
      <c r="F57" s="56"/>
    </row>
    <row r="58" spans="1:6" ht="15.95">
      <c r="A58" s="56"/>
      <c r="B58" s="56"/>
      <c r="C58" s="63" t="s">
        <v>792</v>
      </c>
      <c r="D58" s="56"/>
      <c r="E58" s="56"/>
      <c r="F58" s="56"/>
    </row>
    <row r="59" spans="1:6" ht="15.95">
      <c r="A59" s="56"/>
      <c r="B59" s="56"/>
      <c r="C59" s="63" t="s">
        <v>1172</v>
      </c>
      <c r="D59" s="56"/>
      <c r="E59" s="56"/>
      <c r="F59" s="56"/>
    </row>
    <row r="60" spans="1:6">
      <c r="A60" s="56"/>
      <c r="B60" s="56"/>
      <c r="C60" s="63"/>
      <c r="D60" s="56"/>
      <c r="E60" s="56"/>
      <c r="F60" s="56"/>
    </row>
    <row r="61" spans="1:6">
      <c r="A61" s="56"/>
      <c r="B61" s="56"/>
      <c r="C61" s="63"/>
      <c r="D61" s="56"/>
      <c r="E61" s="56"/>
      <c r="F61" s="56"/>
    </row>
    <row r="62" spans="1:6">
      <c r="A62" s="56"/>
      <c r="B62" s="56"/>
      <c r="C62" s="63"/>
      <c r="D62" s="56"/>
      <c r="E62" s="56"/>
      <c r="F62" s="56"/>
    </row>
    <row r="63" spans="1:6">
      <c r="A63" s="56"/>
      <c r="B63" s="56" t="s">
        <v>1157</v>
      </c>
      <c r="C63" s="63"/>
      <c r="D63" s="56"/>
      <c r="E63" s="56"/>
      <c r="F63" s="56"/>
    </row>
    <row r="64" spans="1:6" ht="15.95">
      <c r="A64" s="56"/>
      <c r="B64" s="56"/>
      <c r="C64" s="63" t="s">
        <v>1173</v>
      </c>
      <c r="D64" s="56"/>
      <c r="E64" s="56"/>
      <c r="F64" s="56"/>
    </row>
    <row r="65" spans="1:6" ht="15.95">
      <c r="A65" s="56"/>
      <c r="B65" s="56"/>
      <c r="C65" s="63" t="s">
        <v>848</v>
      </c>
      <c r="D65" s="56"/>
      <c r="E65" s="56"/>
      <c r="F65" s="56"/>
    </row>
    <row r="66" spans="1:6">
      <c r="A66" s="56"/>
      <c r="B66" s="56"/>
      <c r="C66" s="63"/>
      <c r="D66" s="56"/>
      <c r="E66" s="56"/>
      <c r="F66" s="56"/>
    </row>
    <row r="67" spans="1:6" ht="32.1">
      <c r="A67" s="63" t="s">
        <v>1103</v>
      </c>
      <c r="B67" s="56"/>
      <c r="C67" s="63"/>
      <c r="D67" s="56"/>
      <c r="E67" s="56"/>
      <c r="F67" s="56"/>
    </row>
    <row r="68" spans="1:6">
      <c r="A68" s="56"/>
      <c r="B68" s="56"/>
      <c r="C68" s="63"/>
      <c r="D68" s="56"/>
      <c r="E68" s="56"/>
      <c r="F68" s="56"/>
    </row>
    <row r="69" spans="1:6">
      <c r="A69" s="56" t="s">
        <v>1174</v>
      </c>
      <c r="B69" s="56"/>
      <c r="C69" s="63"/>
      <c r="D69" s="56"/>
      <c r="E69" s="56"/>
      <c r="F69" s="56"/>
    </row>
    <row r="70" spans="1:6">
      <c r="B70" s="56"/>
      <c r="C70" s="63"/>
      <c r="D70" s="56"/>
      <c r="E70" s="56"/>
      <c r="F70" s="56"/>
    </row>
    <row r="71" spans="1:6" ht="15.95">
      <c r="A71" s="63" t="s">
        <v>1175</v>
      </c>
      <c r="B71" s="56"/>
      <c r="C71" s="63"/>
      <c r="D71" s="56"/>
      <c r="E71" s="56"/>
      <c r="F71" s="56"/>
    </row>
    <row r="72" spans="1:6">
      <c r="A72" s="56"/>
      <c r="B72" s="56"/>
      <c r="C72" s="63"/>
      <c r="D72" s="56"/>
      <c r="E72" s="56"/>
      <c r="F72" s="56"/>
    </row>
    <row r="73" spans="1:6">
      <c r="A73" s="56"/>
      <c r="B73" s="56"/>
      <c r="C73" s="63"/>
      <c r="D73" s="56"/>
      <c r="E73" s="56"/>
      <c r="F73" s="56"/>
    </row>
    <row r="74" spans="1:6" ht="80.099999999999994">
      <c r="A74" s="72" t="s">
        <v>1176</v>
      </c>
      <c r="B74" s="56"/>
      <c r="C74" s="67"/>
      <c r="D74" s="56"/>
      <c r="E74" s="56"/>
      <c r="F74" s="56"/>
    </row>
    <row r="75" spans="1:6">
      <c r="A75" s="56"/>
      <c r="B75" s="56"/>
      <c r="C75" s="63"/>
      <c r="D75" s="56"/>
      <c r="E75" s="56"/>
      <c r="F75" s="56"/>
    </row>
    <row r="76" spans="1:6">
      <c r="A76" s="56"/>
      <c r="B76" s="56"/>
      <c r="C76" s="63"/>
      <c r="D76" s="56"/>
      <c r="E76" s="56"/>
      <c r="F76" s="56"/>
    </row>
    <row r="77" spans="1:6">
      <c r="A77" s="63"/>
      <c r="B77" s="56"/>
      <c r="C77" s="63"/>
      <c r="D77" s="56"/>
      <c r="E77" s="56"/>
      <c r="F77" s="56"/>
    </row>
    <row r="78" spans="1:6">
      <c r="A78" s="56"/>
      <c r="B78" s="56"/>
      <c r="C78" s="63"/>
      <c r="D78" s="56"/>
      <c r="E78" s="56"/>
      <c r="F78" s="56"/>
    </row>
    <row r="79" spans="1:6">
      <c r="A79" s="56"/>
      <c r="B79" s="56"/>
      <c r="C79" s="63"/>
      <c r="D79" s="56"/>
      <c r="E79" s="56"/>
      <c r="F79" s="56"/>
    </row>
    <row r="80" spans="1:6">
      <c r="A80" s="56"/>
      <c r="B80" s="56"/>
      <c r="C80" s="63"/>
      <c r="D80" s="56"/>
      <c r="E80" s="56"/>
      <c r="F80" s="56"/>
    </row>
    <row r="81" spans="1:6">
      <c r="A81" s="56"/>
      <c r="B81" s="56"/>
      <c r="C81" s="63"/>
      <c r="D81" s="56"/>
      <c r="E81" s="56"/>
      <c r="F81" s="56"/>
    </row>
    <row r="82" spans="1:6">
      <c r="A82" s="56"/>
      <c r="B82" s="56"/>
      <c r="C82" s="63"/>
      <c r="D82" s="56"/>
      <c r="E82" s="56"/>
      <c r="F82" s="56"/>
    </row>
    <row r="83" spans="1:6">
      <c r="A83" s="56"/>
      <c r="B83" s="56"/>
      <c r="C83" s="63"/>
      <c r="D83" s="56"/>
      <c r="E83" s="56"/>
      <c r="F83" s="56"/>
    </row>
    <row r="84" spans="1:6">
      <c r="A84" s="63"/>
      <c r="B84" s="56"/>
      <c r="C84" s="63"/>
      <c r="D84" s="56"/>
      <c r="E84" s="56"/>
      <c r="F84" s="56"/>
    </row>
    <row r="85" spans="1:6">
      <c r="A85" s="56"/>
      <c r="B85" s="56"/>
      <c r="C85" s="63"/>
      <c r="D85" s="56"/>
      <c r="E85" s="63"/>
      <c r="F85" s="56"/>
    </row>
    <row r="86" spans="1:6">
      <c r="A86" s="56"/>
      <c r="B86" s="56"/>
      <c r="C86" s="63"/>
      <c r="D86" s="56"/>
      <c r="E86" s="56"/>
      <c r="F86" s="56"/>
    </row>
    <row r="87" spans="1:6">
      <c r="A87" s="56"/>
      <c r="B87" s="56"/>
      <c r="C87" s="63"/>
      <c r="D87" s="56"/>
      <c r="E87" s="56"/>
      <c r="F87" s="56"/>
    </row>
    <row r="88" spans="1:6">
      <c r="A88" s="56"/>
      <c r="B88" s="56"/>
      <c r="C88" s="63"/>
      <c r="D88" s="56"/>
      <c r="E88" s="56"/>
      <c r="F88" s="56"/>
    </row>
    <row r="89" spans="1:6">
      <c r="A89" s="56"/>
      <c r="B89" s="56"/>
      <c r="C89" s="63"/>
      <c r="D89" s="56"/>
      <c r="E89" s="56"/>
      <c r="F89" s="56"/>
    </row>
    <row r="90" spans="1:6">
      <c r="A90" s="56"/>
      <c r="B90" s="56"/>
      <c r="C90" s="63"/>
      <c r="D90" s="56"/>
      <c r="E90" s="56"/>
      <c r="F90" s="56"/>
    </row>
    <row r="91" spans="1:6">
      <c r="A91" s="56"/>
      <c r="B91" s="56"/>
      <c r="C91" s="63"/>
      <c r="D91" s="56"/>
      <c r="E91" s="56"/>
      <c r="F91" s="56"/>
    </row>
    <row r="92" spans="1:6">
      <c r="A92" s="56"/>
      <c r="B92" s="56"/>
      <c r="C92" s="63"/>
      <c r="D92" s="56"/>
      <c r="E92" s="56"/>
      <c r="F92" s="56"/>
    </row>
    <row r="93" spans="1:6">
      <c r="A93" s="56"/>
      <c r="B93" s="56"/>
      <c r="C93" s="63"/>
      <c r="D93" s="56"/>
      <c r="E93" s="56"/>
      <c r="F93" s="56"/>
    </row>
    <row r="94" spans="1:6">
      <c r="A94" s="56"/>
      <c r="B94" s="56"/>
      <c r="C94" s="63"/>
      <c r="D94" s="56"/>
      <c r="E94" s="56"/>
      <c r="F94" s="56"/>
    </row>
    <row r="95" spans="1:6">
      <c r="A95" s="63"/>
      <c r="B95" s="56"/>
      <c r="C95" s="63"/>
    </row>
    <row r="96" spans="1:6">
      <c r="A96" s="56"/>
      <c r="B96" s="56"/>
      <c r="C96" s="63"/>
    </row>
    <row r="97" spans="1:3">
      <c r="A97" s="56"/>
      <c r="B97" s="56"/>
      <c r="C97" s="63"/>
    </row>
    <row r="98" spans="1:3">
      <c r="A98" s="56"/>
      <c r="B98" s="56"/>
      <c r="C98" s="63"/>
    </row>
    <row r="99" spans="1:3">
      <c r="A99" s="56"/>
      <c r="B99" s="56"/>
      <c r="C99" s="63"/>
    </row>
    <row r="100" spans="1:3">
      <c r="A100" s="56"/>
      <c r="B100" s="56"/>
      <c r="C100" s="63"/>
    </row>
    <row r="101" spans="1:3">
      <c r="A101" s="56"/>
      <c r="B101" s="56"/>
      <c r="C101" s="63"/>
    </row>
    <row r="102" spans="1:3">
      <c r="A102" s="56"/>
      <c r="B102" s="56"/>
      <c r="C102" s="63"/>
    </row>
    <row r="103" spans="1:3">
      <c r="A103" s="56"/>
      <c r="B103" s="56"/>
      <c r="C103" s="63"/>
    </row>
    <row r="104" spans="1:3">
      <c r="A104" s="56"/>
      <c r="B104" s="56"/>
      <c r="C104" s="63"/>
    </row>
    <row r="105" spans="1:3">
      <c r="A105" s="56"/>
      <c r="B105" s="56"/>
      <c r="C105" s="63"/>
    </row>
  </sheetData>
  <phoneticPr fontId="3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3C89-D113-8440-B96F-1EA4B588F3C0}">
  <sheetPr>
    <tabColor rgb="FFFFFF00"/>
  </sheetPr>
  <dimension ref="A1:R69"/>
  <sheetViews>
    <sheetView topLeftCell="D1" zoomScale="169" zoomScaleNormal="169" workbookViewId="0">
      <selection activeCell="M21" sqref="M21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/>
      <c r="M2" s="8"/>
      <c r="N2" s="8"/>
      <c r="O2" s="8"/>
      <c r="P2" s="8"/>
      <c r="Q2" s="8">
        <f t="shared" ref="Q2:Q8" si="0">SUMIF(G:G,L2,F:F)</f>
        <v>0</v>
      </c>
      <c r="R2" s="8">
        <f t="shared" ref="R2:R8" si="1">P2-Q2</f>
        <v>0</v>
      </c>
    </row>
    <row r="3" spans="1:18">
      <c r="A3" s="56" t="s">
        <v>1135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1136</v>
      </c>
      <c r="C4" s="56"/>
      <c r="F4" s="21"/>
      <c r="G4" s="21"/>
      <c r="H4" s="21"/>
      <c r="I4" s="21"/>
      <c r="L4" s="7" t="s">
        <v>625</v>
      </c>
      <c r="M4" s="8">
        <v>10</v>
      </c>
      <c r="N4" s="8">
        <v>0</v>
      </c>
      <c r="O4" s="8"/>
      <c r="P4" s="8">
        <f>7*70/100*(M4-N4-O4)</f>
        <v>49</v>
      </c>
      <c r="Q4" s="8">
        <f t="shared" si="0"/>
        <v>0</v>
      </c>
      <c r="R4" s="8">
        <f t="shared" si="1"/>
        <v>49</v>
      </c>
    </row>
    <row r="5" spans="1:18">
      <c r="A5" s="56"/>
      <c r="B5" s="56"/>
      <c r="C5" s="61"/>
      <c r="F5" s="21"/>
      <c r="G5" s="21"/>
      <c r="H5" s="21"/>
      <c r="I5" s="21"/>
      <c r="L5" s="39" t="s">
        <v>39</v>
      </c>
      <c r="M5" s="8">
        <v>10</v>
      </c>
      <c r="N5" s="40">
        <v>0</v>
      </c>
      <c r="O5" s="40"/>
      <c r="P5" s="40">
        <f>7*(M5-N5-O5)</f>
        <v>70</v>
      </c>
      <c r="Q5" s="40">
        <f t="shared" si="0"/>
        <v>0</v>
      </c>
      <c r="R5" s="40">
        <f t="shared" si="1"/>
        <v>70</v>
      </c>
    </row>
    <row r="6" spans="1:18">
      <c r="A6" s="56"/>
      <c r="B6" s="56"/>
      <c r="C6" s="62"/>
      <c r="F6" s="21"/>
      <c r="G6" s="21"/>
      <c r="H6" s="21"/>
      <c r="I6" s="21"/>
      <c r="L6" s="41" t="s">
        <v>480</v>
      </c>
      <c r="M6" s="8">
        <v>10</v>
      </c>
      <c r="N6" s="42">
        <v>0</v>
      </c>
      <c r="O6" s="42"/>
      <c r="P6" s="42">
        <f t="shared" ref="P6:P8" si="2">7*(M6-N6-O6)</f>
        <v>70</v>
      </c>
      <c r="Q6" s="42">
        <f t="shared" si="0"/>
        <v>0</v>
      </c>
      <c r="R6" s="42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 t="s">
        <v>545</v>
      </c>
      <c r="M7" s="8">
        <v>10</v>
      </c>
      <c r="N7" s="42">
        <v>0</v>
      </c>
      <c r="O7" s="42"/>
      <c r="P7" s="42">
        <f t="shared" si="2"/>
        <v>70</v>
      </c>
      <c r="Q7" s="42">
        <f t="shared" si="0"/>
        <v>0</v>
      </c>
      <c r="R7" s="42">
        <f t="shared" si="1"/>
        <v>70</v>
      </c>
    </row>
    <row r="8" spans="1:18">
      <c r="A8" s="56"/>
      <c r="B8" s="56" t="s">
        <v>1142</v>
      </c>
      <c r="C8" s="56"/>
      <c r="F8" s="21"/>
      <c r="G8" s="21"/>
      <c r="H8" s="21"/>
      <c r="I8" s="21"/>
      <c r="L8" s="41" t="s">
        <v>627</v>
      </c>
      <c r="M8" s="8">
        <v>10</v>
      </c>
      <c r="N8" s="42">
        <v>1</v>
      </c>
      <c r="O8" s="42"/>
      <c r="P8" s="42">
        <f t="shared" si="2"/>
        <v>63</v>
      </c>
      <c r="Q8" s="42">
        <f t="shared" si="0"/>
        <v>0</v>
      </c>
      <c r="R8" s="42">
        <f t="shared" si="1"/>
        <v>63</v>
      </c>
    </row>
    <row r="9" spans="1:18">
      <c r="A9" s="56"/>
      <c r="B9" s="56"/>
      <c r="C9" s="56"/>
      <c r="F9" s="21"/>
      <c r="G9" s="21"/>
      <c r="H9" s="22"/>
      <c r="I9" s="21"/>
      <c r="L9" s="41"/>
      <c r="M9" s="8"/>
      <c r="N9" s="42"/>
      <c r="O9" s="42"/>
      <c r="P9" s="42"/>
      <c r="Q9" s="42"/>
      <c r="R9" s="42"/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50</v>
      </c>
      <c r="N13" s="16">
        <f t="shared" ref="N13" si="3">SUM(N2:N10)</f>
        <v>1</v>
      </c>
      <c r="O13" s="16">
        <f>SUM(O2:O11)</f>
        <v>0</v>
      </c>
      <c r="P13" s="16">
        <f>SUM(P2:P11)</f>
        <v>322</v>
      </c>
      <c r="Q13" s="16">
        <f>SUM(Q2:Q11)</f>
        <v>0</v>
      </c>
      <c r="R13" s="16">
        <f>SUM(R2:R11)</f>
        <v>322</v>
      </c>
    </row>
    <row r="14" spans="1:18">
      <c r="A14" s="56"/>
      <c r="B14" s="56" t="s">
        <v>1167</v>
      </c>
      <c r="C14" s="56"/>
      <c r="F14" s="21"/>
      <c r="G14" s="21"/>
      <c r="H14" s="21"/>
      <c r="I14" s="21"/>
      <c r="L14" s="16" t="s">
        <v>632</v>
      </c>
      <c r="M14" s="16">
        <f>M13</f>
        <v>50</v>
      </c>
      <c r="N14" s="16">
        <f>N13</f>
        <v>1</v>
      </c>
      <c r="O14" s="16">
        <f>O13</f>
        <v>0</v>
      </c>
      <c r="P14" s="16">
        <f>P13/7</f>
        <v>46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9.2000000000000011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11.5</v>
      </c>
      <c r="O16" s="57" t="s">
        <v>637</v>
      </c>
      <c r="P16" s="58">
        <v>44874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1177</v>
      </c>
      <c r="M17">
        <f>P14/100*10</f>
        <v>4.6000000000000005</v>
      </c>
      <c r="O17" s="57" t="s">
        <v>642</v>
      </c>
      <c r="P17" s="58">
        <v>44888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6.9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1178</v>
      </c>
      <c r="M19">
        <f>P14/100*20</f>
        <v>9.2000000000000011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4.6000000000000005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 s="25">
        <f>M16+M17+M18+M19+M20</f>
        <v>36.800000000000004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1179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1180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/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73"/>
      <c r="B30" s="56" t="s">
        <v>1157</v>
      </c>
      <c r="C30" s="56"/>
      <c r="F30" s="21"/>
      <c r="G30" s="21"/>
      <c r="H30" s="21"/>
      <c r="I30" s="21"/>
    </row>
    <row r="31" spans="1:16">
      <c r="A31" s="56"/>
      <c r="B31" s="56"/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/>
      <c r="B36" s="56"/>
      <c r="C36" s="56"/>
      <c r="F36" s="21"/>
      <c r="G36" s="21"/>
      <c r="H36" s="21"/>
      <c r="I36" s="21"/>
    </row>
    <row r="37" spans="1:9">
      <c r="A37" s="56"/>
      <c r="B37" s="56"/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/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9DB20-52B1-EF4E-9877-5A3AEE70953B}">
  <sheetPr>
    <tabColor rgb="FFFFFF00"/>
  </sheetPr>
  <dimension ref="A1:R69"/>
  <sheetViews>
    <sheetView topLeftCell="D1" zoomScale="171" zoomScaleNormal="171" workbookViewId="0">
      <selection activeCell="M21" sqref="M21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/>
      <c r="M2" s="8"/>
      <c r="N2" s="8"/>
      <c r="O2" s="8"/>
      <c r="P2" s="8"/>
      <c r="Q2" s="8"/>
      <c r="R2" s="8"/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1136</v>
      </c>
      <c r="C4" s="56"/>
      <c r="F4" s="21"/>
      <c r="G4" s="21"/>
      <c r="H4" s="21"/>
      <c r="I4" s="21"/>
      <c r="L4" s="7" t="s">
        <v>625</v>
      </c>
      <c r="M4" s="8">
        <v>10</v>
      </c>
      <c r="N4" s="8">
        <v>0</v>
      </c>
      <c r="O4" s="8"/>
      <c r="P4" s="8">
        <f>7*70/100*(M4-N4-O4)</f>
        <v>49</v>
      </c>
      <c r="Q4" s="8">
        <f t="shared" ref="Q4:Q8" si="0">SUMIF(G:G,L4,F:F)</f>
        <v>0</v>
      </c>
      <c r="R4" s="8">
        <f t="shared" ref="R4:R8" si="1">P4-Q4</f>
        <v>49</v>
      </c>
    </row>
    <row r="5" spans="1:18">
      <c r="A5" s="56"/>
      <c r="B5" s="56"/>
      <c r="C5" s="61"/>
      <c r="F5" s="21"/>
      <c r="G5" s="21"/>
      <c r="H5" s="21"/>
      <c r="I5" s="21"/>
      <c r="L5" s="39" t="s">
        <v>39</v>
      </c>
      <c r="M5" s="8">
        <v>10</v>
      </c>
      <c r="N5" s="40">
        <v>0</v>
      </c>
      <c r="O5" s="40"/>
      <c r="P5" s="40">
        <f>7*(M5-N5-O5)</f>
        <v>70</v>
      </c>
      <c r="Q5" s="40">
        <f t="shared" si="0"/>
        <v>0</v>
      </c>
      <c r="R5" s="40">
        <f t="shared" si="1"/>
        <v>70</v>
      </c>
    </row>
    <row r="6" spans="1:18">
      <c r="A6" s="56"/>
      <c r="B6" s="56"/>
      <c r="C6" s="62"/>
      <c r="F6" s="21"/>
      <c r="G6" s="21"/>
      <c r="H6" s="21"/>
      <c r="I6" s="21"/>
      <c r="L6" s="41" t="s">
        <v>480</v>
      </c>
      <c r="M6" s="8">
        <v>10</v>
      </c>
      <c r="N6" s="42">
        <v>0</v>
      </c>
      <c r="O6" s="42"/>
      <c r="P6" s="42">
        <f t="shared" ref="P6:P8" si="2">7*(M6-N6-O6)</f>
        <v>70</v>
      </c>
      <c r="Q6" s="42">
        <f t="shared" si="0"/>
        <v>0</v>
      </c>
      <c r="R6" s="42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 t="s">
        <v>545</v>
      </c>
      <c r="M7" s="8">
        <v>10</v>
      </c>
      <c r="N7" s="42">
        <v>0</v>
      </c>
      <c r="O7" s="42"/>
      <c r="P7" s="42">
        <f t="shared" si="2"/>
        <v>70</v>
      </c>
      <c r="Q7" s="42">
        <f t="shared" si="0"/>
        <v>0</v>
      </c>
      <c r="R7" s="42">
        <f t="shared" si="1"/>
        <v>70</v>
      </c>
    </row>
    <row r="8" spans="1:18">
      <c r="A8" s="56"/>
      <c r="B8" s="56" t="s">
        <v>1142</v>
      </c>
      <c r="C8" s="56"/>
      <c r="F8" s="21"/>
      <c r="G8" s="21"/>
      <c r="H8" s="21"/>
      <c r="I8" s="21"/>
      <c r="L8" s="41" t="s">
        <v>627</v>
      </c>
      <c r="M8" s="8">
        <v>10</v>
      </c>
      <c r="N8" s="42">
        <v>0</v>
      </c>
      <c r="O8" s="42"/>
      <c r="P8" s="42">
        <f t="shared" si="2"/>
        <v>70</v>
      </c>
      <c r="Q8" s="42">
        <f t="shared" si="0"/>
        <v>0</v>
      </c>
      <c r="R8" s="42">
        <f t="shared" si="1"/>
        <v>70</v>
      </c>
    </row>
    <row r="9" spans="1:18">
      <c r="A9" s="56"/>
      <c r="B9" s="56"/>
      <c r="C9" s="56"/>
      <c r="F9" s="21"/>
      <c r="G9" s="21"/>
      <c r="H9" s="22"/>
      <c r="I9" s="21"/>
      <c r="L9" s="41"/>
      <c r="M9" s="8"/>
      <c r="N9" s="42"/>
      <c r="O9" s="42"/>
      <c r="P9" s="42"/>
      <c r="Q9" s="42"/>
      <c r="R9" s="42"/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50</v>
      </c>
      <c r="N13" s="16">
        <f t="shared" ref="N13" si="3">SUM(N2:N10)</f>
        <v>0</v>
      </c>
      <c r="O13" s="16">
        <f>SUM(O2:O11)</f>
        <v>0</v>
      </c>
      <c r="P13" s="16">
        <f>SUM(P2:P11)</f>
        <v>329</v>
      </c>
      <c r="Q13" s="16">
        <f>SUM(Q2:Q11)</f>
        <v>0</v>
      </c>
      <c r="R13" s="16">
        <f>SUM(R2:R11)</f>
        <v>329</v>
      </c>
    </row>
    <row r="14" spans="1:18">
      <c r="A14" s="56"/>
      <c r="B14" s="56" t="s">
        <v>1167</v>
      </c>
      <c r="C14" s="56"/>
      <c r="F14" s="21"/>
      <c r="G14" s="21"/>
      <c r="H14" s="21"/>
      <c r="I14" s="21"/>
      <c r="L14" s="16" t="s">
        <v>632</v>
      </c>
      <c r="M14" s="16">
        <f>M13</f>
        <v>50</v>
      </c>
      <c r="N14" s="16">
        <f>N13</f>
        <v>0</v>
      </c>
      <c r="O14" s="16">
        <f>O13</f>
        <v>0</v>
      </c>
      <c r="P14" s="16">
        <f>P13/7</f>
        <v>47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9.3999999999999986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11.75</v>
      </c>
      <c r="O16" s="57" t="s">
        <v>637</v>
      </c>
      <c r="P16" s="58">
        <v>44889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1177</v>
      </c>
      <c r="M17">
        <f>P14/100*10</f>
        <v>4.6999999999999993</v>
      </c>
      <c r="O17" s="57" t="s">
        <v>642</v>
      </c>
      <c r="P17" s="58">
        <v>44903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7.05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1178</v>
      </c>
      <c r="M19">
        <f>P14/100*20</f>
        <v>9.3999999999999986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4.6999999999999993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 s="25">
        <f>M16+M17+M18+M19+M20</f>
        <v>37.599999999999994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1179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1180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/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73"/>
      <c r="B30" s="56" t="s">
        <v>1157</v>
      </c>
      <c r="C30" s="56"/>
      <c r="F30" s="21"/>
      <c r="G30" s="21"/>
      <c r="H30" s="21"/>
      <c r="I30" s="21"/>
    </row>
    <row r="31" spans="1:16">
      <c r="A31" s="56"/>
      <c r="B31" s="56"/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/>
      <c r="B36" s="56"/>
      <c r="C36" s="56"/>
      <c r="F36" s="21"/>
      <c r="G36" s="21"/>
      <c r="H36" s="21"/>
      <c r="I36" s="21"/>
    </row>
    <row r="37" spans="1:9">
      <c r="A37" s="56"/>
      <c r="B37" s="56"/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/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AA66A-81CF-6E43-8622-D2D4F9D0FDE3}">
  <sheetPr>
    <tabColor rgb="FFFFFF00"/>
  </sheetPr>
  <dimension ref="A1:R69"/>
  <sheetViews>
    <sheetView zoomScale="165" zoomScaleNormal="165" workbookViewId="0">
      <selection sqref="A1:XFD1048576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/>
      <c r="M2" s="8"/>
      <c r="N2" s="8"/>
      <c r="O2" s="8"/>
      <c r="P2" s="8"/>
      <c r="Q2" s="8"/>
      <c r="R2" s="8"/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1136</v>
      </c>
      <c r="C4" s="56"/>
      <c r="F4" s="21"/>
      <c r="G4" s="21"/>
      <c r="H4" s="21"/>
      <c r="I4" s="21"/>
      <c r="L4" s="7" t="s">
        <v>625</v>
      </c>
      <c r="M4" s="8">
        <v>16</v>
      </c>
      <c r="N4" s="8">
        <v>0</v>
      </c>
      <c r="O4" s="8"/>
      <c r="P4" s="8">
        <f>7*70/100*(M4-N4-O4)</f>
        <v>78.400000000000006</v>
      </c>
      <c r="Q4" s="8">
        <f t="shared" ref="Q4:Q8" si="0">SUMIF(G:G,L4,F:F)</f>
        <v>0</v>
      </c>
      <c r="R4" s="8">
        <f t="shared" ref="R4:R8" si="1">P4-Q4</f>
        <v>78.400000000000006</v>
      </c>
    </row>
    <row r="5" spans="1:18">
      <c r="A5" s="56"/>
      <c r="B5" s="56"/>
      <c r="C5" s="61"/>
      <c r="F5" s="21"/>
      <c r="G5" s="21"/>
      <c r="H5" s="21"/>
      <c r="I5" s="21"/>
      <c r="L5" s="39" t="s">
        <v>39</v>
      </c>
      <c r="M5" s="8">
        <v>16</v>
      </c>
      <c r="N5" s="40">
        <v>2</v>
      </c>
      <c r="O5" s="40"/>
      <c r="P5" s="40">
        <f>7*(M5-N5-O5)</f>
        <v>98</v>
      </c>
      <c r="Q5" s="40">
        <f t="shared" si="0"/>
        <v>0</v>
      </c>
      <c r="R5" s="40">
        <f t="shared" si="1"/>
        <v>98</v>
      </c>
    </row>
    <row r="6" spans="1:18">
      <c r="A6" s="56"/>
      <c r="B6" s="56"/>
      <c r="C6" s="62"/>
      <c r="F6" s="21"/>
      <c r="G6" s="21"/>
      <c r="H6" s="21"/>
      <c r="I6" s="21"/>
      <c r="L6" s="41" t="s">
        <v>480</v>
      </c>
      <c r="M6" s="8">
        <v>16</v>
      </c>
      <c r="N6" s="42">
        <v>2</v>
      </c>
      <c r="O6" s="42"/>
      <c r="P6" s="42">
        <f t="shared" ref="P6:P8" si="2">7*(M6-N6-O6)</f>
        <v>98</v>
      </c>
      <c r="Q6" s="42">
        <f t="shared" si="0"/>
        <v>0</v>
      </c>
      <c r="R6" s="42">
        <f t="shared" si="1"/>
        <v>98</v>
      </c>
    </row>
    <row r="7" spans="1:18">
      <c r="A7" s="56"/>
      <c r="B7" s="56"/>
      <c r="C7" s="56"/>
      <c r="F7" s="21"/>
      <c r="G7" s="21"/>
      <c r="H7" s="21"/>
      <c r="I7" s="21"/>
      <c r="L7" s="41" t="s">
        <v>545</v>
      </c>
      <c r="M7" s="8">
        <v>4</v>
      </c>
      <c r="N7" s="42">
        <v>0</v>
      </c>
      <c r="O7" s="42"/>
      <c r="P7" s="42">
        <f t="shared" si="2"/>
        <v>28</v>
      </c>
      <c r="Q7" s="42">
        <f t="shared" si="0"/>
        <v>0</v>
      </c>
      <c r="R7" s="42">
        <f t="shared" si="1"/>
        <v>28</v>
      </c>
    </row>
    <row r="8" spans="1:18">
      <c r="A8" s="56"/>
      <c r="B8" s="56" t="s">
        <v>1142</v>
      </c>
      <c r="C8" s="56"/>
      <c r="F8" s="21"/>
      <c r="G8" s="21"/>
      <c r="H8" s="21"/>
      <c r="I8" s="21"/>
      <c r="L8" s="41" t="s">
        <v>627</v>
      </c>
      <c r="M8" s="8">
        <v>4</v>
      </c>
      <c r="N8" s="42">
        <v>1</v>
      </c>
      <c r="O8" s="42"/>
      <c r="P8" s="42">
        <f t="shared" si="2"/>
        <v>21</v>
      </c>
      <c r="Q8" s="42">
        <f t="shared" si="0"/>
        <v>0</v>
      </c>
      <c r="R8" s="42">
        <f t="shared" si="1"/>
        <v>21</v>
      </c>
    </row>
    <row r="9" spans="1:18">
      <c r="A9" s="56"/>
      <c r="B9" s="56"/>
      <c r="C9" s="56"/>
      <c r="F9" s="21"/>
      <c r="G9" s="21"/>
      <c r="H9" s="22"/>
      <c r="I9" s="21"/>
      <c r="L9" s="41"/>
      <c r="M9" s="8"/>
      <c r="N9" s="42"/>
      <c r="O9" s="42"/>
      <c r="P9" s="42"/>
      <c r="Q9" s="42"/>
      <c r="R9" s="42"/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56</v>
      </c>
      <c r="N13" s="16">
        <f t="shared" ref="N13" si="3">SUM(N2:N10)</f>
        <v>5</v>
      </c>
      <c r="O13" s="16">
        <f>SUM(O2:O11)</f>
        <v>0</v>
      </c>
      <c r="P13" s="16">
        <f>SUM(P2:P11)</f>
        <v>323.39999999999998</v>
      </c>
      <c r="Q13" s="16">
        <f>SUM(Q2:Q11)</f>
        <v>0</v>
      </c>
      <c r="R13" s="16">
        <f>SUM(R2:R11)</f>
        <v>323.39999999999998</v>
      </c>
    </row>
    <row r="14" spans="1:18">
      <c r="A14" s="56"/>
      <c r="B14" s="56" t="s">
        <v>1167</v>
      </c>
      <c r="C14" s="56"/>
      <c r="F14" s="21"/>
      <c r="G14" s="21"/>
      <c r="H14" s="21"/>
      <c r="I14" s="21"/>
      <c r="L14" s="16" t="s">
        <v>632</v>
      </c>
      <c r="M14" s="16">
        <f>M13</f>
        <v>56</v>
      </c>
      <c r="N14" s="16">
        <f>N13</f>
        <v>5</v>
      </c>
      <c r="O14" s="16">
        <f>O13</f>
        <v>0</v>
      </c>
      <c r="P14" s="16">
        <f>P13/7</f>
        <v>46.199999999999996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9.2399999999999984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P14/100*25</f>
        <v>11.549999999999999</v>
      </c>
      <c r="O16" s="57" t="s">
        <v>637</v>
      </c>
      <c r="P16" s="58">
        <v>44904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1177</v>
      </c>
      <c r="M17">
        <f>P14/100*10</f>
        <v>4.6199999999999992</v>
      </c>
      <c r="O17" s="57" t="s">
        <v>642</v>
      </c>
      <c r="P17" s="58">
        <v>44926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6.93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1178</v>
      </c>
      <c r="M19">
        <f>P14/100*20</f>
        <v>9.2399999999999984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648</v>
      </c>
      <c r="M20">
        <f>P14/100*10</f>
        <v>4.6199999999999992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 s="25">
        <f>M16+M17+M18+M19+M20</f>
        <v>36.959999999999994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1179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1180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/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73"/>
      <c r="B30" s="56" t="s">
        <v>1157</v>
      </c>
      <c r="C30" s="56"/>
      <c r="F30" s="21"/>
      <c r="G30" s="21"/>
      <c r="H30" s="21"/>
      <c r="I30" s="21"/>
    </row>
    <row r="31" spans="1:16">
      <c r="A31" s="56"/>
      <c r="B31" s="56"/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/>
      <c r="B36" s="56"/>
      <c r="C36" s="56"/>
      <c r="F36" s="21"/>
      <c r="G36" s="21"/>
      <c r="H36" s="21"/>
      <c r="I36" s="21"/>
    </row>
    <row r="37" spans="1:9">
      <c r="A37" s="56"/>
      <c r="B37" s="56"/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/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9F950-B750-5D4C-BFC6-9EAB9A030716}">
  <sheetPr>
    <tabColor rgb="FFFFFF00"/>
  </sheetPr>
  <dimension ref="A1:B21"/>
  <sheetViews>
    <sheetView zoomScale="154" zoomScaleNormal="154" workbookViewId="0">
      <selection activeCell="B7" sqref="B7"/>
    </sheetView>
  </sheetViews>
  <sheetFormatPr defaultColWidth="11.42578125" defaultRowHeight="15"/>
  <cols>
    <col min="1" max="1" width="22.7109375" customWidth="1"/>
    <col min="2" max="2" width="46.7109375" bestFit="1" customWidth="1"/>
  </cols>
  <sheetData>
    <row r="1" spans="1:2">
      <c r="A1" s="74" t="s">
        <v>1181</v>
      </c>
      <c r="B1" s="74" t="s">
        <v>0</v>
      </c>
    </row>
    <row r="2" spans="1:2">
      <c r="A2" s="21" t="s">
        <v>1182</v>
      </c>
      <c r="B2" s="75" t="s">
        <v>1183</v>
      </c>
    </row>
    <row r="3" spans="1:2">
      <c r="A3" s="21" t="s">
        <v>1184</v>
      </c>
      <c r="B3" s="75" t="s">
        <v>1160</v>
      </c>
    </row>
    <row r="4" spans="1:2">
      <c r="A4" s="21" t="s">
        <v>1185</v>
      </c>
      <c r="B4" s="75" t="s">
        <v>1179</v>
      </c>
    </row>
    <row r="5" spans="1:2">
      <c r="A5" s="21"/>
      <c r="B5" s="75" t="s">
        <v>1186</v>
      </c>
    </row>
    <row r="14" spans="1:2">
      <c r="B14" t="s">
        <v>1187</v>
      </c>
    </row>
    <row r="15" spans="1:2">
      <c r="A15" t="s">
        <v>1182</v>
      </c>
      <c r="B15" s="56" t="s">
        <v>1136</v>
      </c>
    </row>
    <row r="16" spans="1:2">
      <c r="A16" s="21" t="s">
        <v>1185</v>
      </c>
      <c r="B16" s="56" t="s">
        <v>1142</v>
      </c>
    </row>
    <row r="17" spans="1:2">
      <c r="A17" s="21" t="s">
        <v>1184</v>
      </c>
      <c r="B17" s="56" t="s">
        <v>1153</v>
      </c>
    </row>
    <row r="18" spans="1:2">
      <c r="A18" t="s">
        <v>1188</v>
      </c>
      <c r="B18" s="56" t="s">
        <v>1155</v>
      </c>
    </row>
    <row r="19" spans="1:2">
      <c r="B19" s="56" t="s">
        <v>1157</v>
      </c>
    </row>
    <row r="20" spans="1:2">
      <c r="B20" s="56" t="s">
        <v>1160</v>
      </c>
    </row>
    <row r="21" spans="1:2">
      <c r="B21" s="56" t="s">
        <v>1167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700B9-6AE6-E645-942E-DB6E4D064351}">
  <dimension ref="A1:R69"/>
  <sheetViews>
    <sheetView topLeftCell="F1" workbookViewId="0">
      <selection activeCell="F1" sqref="A1:XFD1048576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/>
      <c r="M2" s="8"/>
      <c r="N2" s="8"/>
      <c r="O2" s="8"/>
      <c r="P2" s="8"/>
      <c r="Q2" s="8"/>
      <c r="R2" s="8"/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1136</v>
      </c>
      <c r="C4" s="56"/>
      <c r="F4" s="21"/>
      <c r="G4" s="21"/>
      <c r="H4" s="21"/>
      <c r="I4" s="21"/>
      <c r="L4" s="7" t="s">
        <v>625</v>
      </c>
      <c r="M4" s="8">
        <v>10</v>
      </c>
      <c r="N4" s="8">
        <v>0</v>
      </c>
      <c r="O4" s="8"/>
      <c r="P4" s="8">
        <f>7*70/100*(M4-N4-O4)</f>
        <v>49</v>
      </c>
      <c r="Q4" s="8">
        <f t="shared" ref="Q4:Q8" si="0">SUMIF(G:G,L4,F:F)</f>
        <v>0</v>
      </c>
      <c r="R4" s="8">
        <f t="shared" ref="R4:R8" si="1">P4-Q4</f>
        <v>49</v>
      </c>
    </row>
    <row r="5" spans="1:18">
      <c r="A5" s="56"/>
      <c r="B5" s="56"/>
      <c r="C5" s="61"/>
      <c r="F5" s="21"/>
      <c r="G5" s="21"/>
      <c r="H5" s="21"/>
      <c r="I5" s="21"/>
      <c r="L5" s="39" t="s">
        <v>39</v>
      </c>
      <c r="M5" s="8">
        <v>10</v>
      </c>
      <c r="N5" s="40">
        <v>0</v>
      </c>
      <c r="O5" s="40"/>
      <c r="P5" s="40">
        <f>7*(M5-N5-O5)</f>
        <v>70</v>
      </c>
      <c r="Q5" s="40">
        <f t="shared" si="0"/>
        <v>0</v>
      </c>
      <c r="R5" s="40">
        <f t="shared" si="1"/>
        <v>70</v>
      </c>
    </row>
    <row r="6" spans="1:18">
      <c r="A6" s="56"/>
      <c r="B6" s="56"/>
      <c r="C6" s="62"/>
      <c r="F6" s="21"/>
      <c r="G6" s="21"/>
      <c r="H6" s="21"/>
      <c r="I6" s="21"/>
      <c r="L6" s="41" t="s">
        <v>480</v>
      </c>
      <c r="M6" s="8">
        <v>10</v>
      </c>
      <c r="N6" s="42">
        <v>0</v>
      </c>
      <c r="O6" s="42"/>
      <c r="P6" s="42">
        <f t="shared" ref="P6:P8" si="2">7*(M6-N6-O6)</f>
        <v>70</v>
      </c>
      <c r="Q6" s="42">
        <f t="shared" si="0"/>
        <v>0</v>
      </c>
      <c r="R6" s="42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/>
      <c r="M7" s="8"/>
      <c r="N7" s="42"/>
      <c r="O7" s="42"/>
      <c r="P7" s="42"/>
      <c r="Q7" s="42"/>
      <c r="R7" s="42"/>
    </row>
    <row r="8" spans="1:18">
      <c r="A8" s="56"/>
      <c r="B8" s="56" t="s">
        <v>1142</v>
      </c>
      <c r="C8" s="56"/>
      <c r="F8" s="21"/>
      <c r="G8" s="21"/>
      <c r="H8" s="21"/>
      <c r="I8" s="21"/>
      <c r="L8" s="41"/>
      <c r="M8" s="8"/>
      <c r="N8" s="42"/>
      <c r="O8" s="42"/>
      <c r="P8" s="42"/>
      <c r="Q8" s="42"/>
      <c r="R8" s="42"/>
    </row>
    <row r="9" spans="1:18">
      <c r="A9" s="56"/>
      <c r="B9" s="56"/>
      <c r="C9" s="56"/>
      <c r="F9" s="21"/>
      <c r="G9" s="21"/>
      <c r="H9" s="22"/>
      <c r="I9" s="21"/>
      <c r="L9" s="41"/>
      <c r="M9" s="8"/>
      <c r="N9" s="42"/>
      <c r="O9" s="42"/>
      <c r="P9" s="42"/>
      <c r="Q9" s="42"/>
      <c r="R9" s="42"/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30</v>
      </c>
      <c r="N13" s="16">
        <f t="shared" ref="N13" si="3">SUM(N2:N10)</f>
        <v>0</v>
      </c>
      <c r="O13" s="16">
        <f>SUM(O2:O11)</f>
        <v>0</v>
      </c>
      <c r="P13" s="16">
        <f>SUM(P2:P11)</f>
        <v>189</v>
      </c>
      <c r="Q13" s="16">
        <f>SUM(Q2:Q11)</f>
        <v>0</v>
      </c>
      <c r="R13" s="16">
        <f>SUM(R2:R11)</f>
        <v>189</v>
      </c>
    </row>
    <row r="14" spans="1:18">
      <c r="A14" s="56"/>
      <c r="B14" s="56" t="s">
        <v>1167</v>
      </c>
      <c r="C14" s="56"/>
      <c r="F14" s="21"/>
      <c r="G14" s="21"/>
      <c r="H14" s="21"/>
      <c r="I14" s="21"/>
      <c r="L14" s="16" t="s">
        <v>632</v>
      </c>
      <c r="M14" s="16">
        <f>M13</f>
        <v>30</v>
      </c>
      <c r="N14" s="16">
        <f>N13</f>
        <v>0</v>
      </c>
      <c r="O14" s="16">
        <f>O13</f>
        <v>0</v>
      </c>
      <c r="P14" s="16">
        <f>P13/7</f>
        <v>27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5.4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P14/100*15</f>
        <v>4.0500000000000007</v>
      </c>
      <c r="O16" s="57" t="s">
        <v>637</v>
      </c>
      <c r="P16" s="58">
        <v>44928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1177</v>
      </c>
      <c r="M17">
        <f>P14/100*10</f>
        <v>2.7</v>
      </c>
      <c r="O17" s="57" t="s">
        <v>642</v>
      </c>
      <c r="P17" s="58">
        <v>44939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4.0500000000000007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876</v>
      </c>
      <c r="M19">
        <f>P14/100*25</f>
        <v>6.75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1189</v>
      </c>
      <c r="M20">
        <f>P14/100*15</f>
        <v>4.0500000000000007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 s="25">
        <f>M16+M17+M18+M19+M20</f>
        <v>21.6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1179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1180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/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73"/>
      <c r="B30" s="56" t="s">
        <v>1157</v>
      </c>
      <c r="C30" s="56"/>
      <c r="F30" s="21"/>
      <c r="G30" s="21"/>
      <c r="H30" s="21"/>
      <c r="I30" s="21"/>
    </row>
    <row r="31" spans="1:16">
      <c r="A31" s="56"/>
      <c r="B31" s="56"/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/>
      <c r="B36" s="56"/>
      <c r="C36" s="56"/>
      <c r="F36" s="21"/>
      <c r="G36" s="21"/>
      <c r="H36" s="21"/>
      <c r="I36" s="21"/>
    </row>
    <row r="37" spans="1:9">
      <c r="A37" s="56"/>
      <c r="B37" s="56"/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/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B3BC1-5F31-244D-888C-A8BE557A53CB}">
  <dimension ref="A1:R69"/>
  <sheetViews>
    <sheetView tabSelected="1" topLeftCell="B1" workbookViewId="0">
      <selection activeCell="P21" sqref="P21"/>
    </sheetView>
  </sheetViews>
  <sheetFormatPr defaultColWidth="8.7109375" defaultRowHeight="15"/>
  <cols>
    <col min="1" max="1" width="50.28515625" style="51" customWidth="1"/>
    <col min="2" max="2" width="46.7109375" bestFit="1" customWidth="1"/>
    <col min="3" max="3" width="44.42578125" customWidth="1"/>
    <col min="4" max="4" width="7.140625" customWidth="1"/>
    <col min="6" max="6" width="13.28515625" customWidth="1"/>
    <col min="8" max="8" width="15.28515625" bestFit="1" customWidth="1"/>
    <col min="9" max="9" width="18.28515625" customWidth="1"/>
    <col min="10" max="10" width="4.42578125" customWidth="1"/>
    <col min="11" max="11" width="5" customWidth="1"/>
    <col min="12" max="12" width="20.28515625" customWidth="1"/>
    <col min="15" max="15" width="11.7109375" customWidth="1"/>
    <col min="16" max="16" width="13.42578125" customWidth="1"/>
    <col min="18" max="18" width="9.7109375" customWidth="1"/>
  </cols>
  <sheetData>
    <row r="1" spans="1:18" ht="60">
      <c r="A1" s="53" t="s">
        <v>883</v>
      </c>
      <c r="B1" s="53" t="s">
        <v>0</v>
      </c>
      <c r="C1" s="53" t="s">
        <v>1</v>
      </c>
      <c r="D1" s="53" t="s">
        <v>2</v>
      </c>
      <c r="E1" s="53" t="s">
        <v>3</v>
      </c>
      <c r="F1" s="53" t="s">
        <v>1009</v>
      </c>
      <c r="G1" s="53" t="s">
        <v>609</v>
      </c>
      <c r="H1" s="53" t="s">
        <v>6</v>
      </c>
      <c r="I1" s="53" t="s">
        <v>826</v>
      </c>
      <c r="J1" t="s">
        <v>842</v>
      </c>
      <c r="L1" s="54" t="s">
        <v>9</v>
      </c>
      <c r="M1" s="55" t="s">
        <v>1010</v>
      </c>
      <c r="N1" s="55" t="s">
        <v>1011</v>
      </c>
      <c r="O1" s="55" t="s">
        <v>178</v>
      </c>
      <c r="P1" s="55" t="s">
        <v>12</v>
      </c>
      <c r="Q1" s="55" t="s">
        <v>13</v>
      </c>
      <c r="R1" s="55" t="s">
        <v>14</v>
      </c>
    </row>
    <row r="2" spans="1:18">
      <c r="A2" s="56"/>
      <c r="B2" s="56"/>
      <c r="C2" s="56"/>
      <c r="F2" s="21"/>
      <c r="G2" s="21"/>
      <c r="H2" s="21"/>
      <c r="I2" s="21"/>
      <c r="L2" s="7"/>
      <c r="M2" s="8"/>
      <c r="N2" s="8"/>
      <c r="O2" s="8"/>
      <c r="P2" s="8"/>
      <c r="Q2" s="8"/>
      <c r="R2" s="8"/>
    </row>
    <row r="3" spans="1:18">
      <c r="A3" s="56" t="s">
        <v>886</v>
      </c>
      <c r="B3" s="56" t="s">
        <v>306</v>
      </c>
      <c r="C3" s="56"/>
      <c r="F3" s="21"/>
      <c r="G3" s="21"/>
      <c r="H3" s="21"/>
      <c r="I3" s="21"/>
      <c r="L3" s="7"/>
      <c r="M3" s="8"/>
      <c r="N3" s="8"/>
      <c r="O3" s="8"/>
      <c r="P3" s="8"/>
      <c r="Q3" s="8"/>
      <c r="R3" s="8"/>
    </row>
    <row r="4" spans="1:18">
      <c r="A4" s="56"/>
      <c r="B4" s="56" t="s">
        <v>1136</v>
      </c>
      <c r="C4" s="56"/>
      <c r="F4" s="21"/>
      <c r="G4" s="21"/>
      <c r="H4" s="21"/>
      <c r="I4" s="21"/>
      <c r="L4" s="7" t="s">
        <v>625</v>
      </c>
      <c r="M4" s="8">
        <v>10</v>
      </c>
      <c r="N4" s="8">
        <v>0</v>
      </c>
      <c r="O4" s="8"/>
      <c r="P4" s="8">
        <f>7*70/100*(M4-N4-O4)</f>
        <v>49</v>
      </c>
      <c r="Q4" s="8">
        <f t="shared" ref="Q4:Q8" si="0">SUMIF(G:G,L4,F:F)</f>
        <v>0</v>
      </c>
      <c r="R4" s="8">
        <f t="shared" ref="R4:R8" si="1">P4-Q4</f>
        <v>49</v>
      </c>
    </row>
    <row r="5" spans="1:18">
      <c r="A5" s="56"/>
      <c r="B5" s="56"/>
      <c r="C5" s="61"/>
      <c r="F5" s="21"/>
      <c r="G5" s="21"/>
      <c r="H5" s="21"/>
      <c r="I5" s="21"/>
      <c r="L5" s="39" t="s">
        <v>39</v>
      </c>
      <c r="M5" s="8">
        <v>10</v>
      </c>
      <c r="N5" s="40">
        <v>0</v>
      </c>
      <c r="O5" s="40"/>
      <c r="P5" s="40">
        <f>7*(M5-N5-O5)</f>
        <v>70</v>
      </c>
      <c r="Q5" s="40">
        <f t="shared" si="0"/>
        <v>0</v>
      </c>
      <c r="R5" s="40">
        <f t="shared" si="1"/>
        <v>70</v>
      </c>
    </row>
    <row r="6" spans="1:18">
      <c r="A6" s="56"/>
      <c r="B6" s="56"/>
      <c r="C6" s="62"/>
      <c r="F6" s="21"/>
      <c r="G6" s="21"/>
      <c r="H6" s="21"/>
      <c r="I6" s="21"/>
      <c r="L6" s="41" t="s">
        <v>480</v>
      </c>
      <c r="M6" s="8">
        <v>10</v>
      </c>
      <c r="N6" s="42">
        <v>0</v>
      </c>
      <c r="O6" s="42"/>
      <c r="P6" s="42">
        <f t="shared" ref="P6:P8" si="2">7*(M6-N6-O6)</f>
        <v>70</v>
      </c>
      <c r="Q6" s="42">
        <f t="shared" si="0"/>
        <v>0</v>
      </c>
      <c r="R6" s="42">
        <f t="shared" si="1"/>
        <v>70</v>
      </c>
    </row>
    <row r="7" spans="1:18">
      <c r="A7" s="56"/>
      <c r="B7" s="56"/>
      <c r="C7" s="56"/>
      <c r="F7" s="21"/>
      <c r="G7" s="21"/>
      <c r="H7" s="21"/>
      <c r="I7" s="21"/>
      <c r="L7" s="41"/>
      <c r="M7" s="8"/>
      <c r="N7" s="42"/>
      <c r="O7" s="42"/>
      <c r="P7" s="42"/>
      <c r="Q7" s="42"/>
      <c r="R7" s="42"/>
    </row>
    <row r="8" spans="1:18">
      <c r="A8" s="56"/>
      <c r="B8" s="56" t="s">
        <v>1142</v>
      </c>
      <c r="C8" s="56"/>
      <c r="F8" s="21"/>
      <c r="G8" s="21"/>
      <c r="H8" s="21"/>
      <c r="I8" s="21"/>
      <c r="L8" s="41"/>
      <c r="M8" s="8"/>
      <c r="N8" s="42"/>
      <c r="O8" s="42"/>
      <c r="P8" s="42"/>
      <c r="Q8" s="42"/>
      <c r="R8" s="42"/>
    </row>
    <row r="9" spans="1:18">
      <c r="A9" s="56"/>
      <c r="B9" s="56"/>
      <c r="C9" s="56"/>
      <c r="F9" s="21"/>
      <c r="G9" s="21"/>
      <c r="H9" s="22"/>
      <c r="I9" s="21"/>
      <c r="L9" s="41"/>
      <c r="M9" s="8"/>
      <c r="N9" s="42"/>
      <c r="O9" s="42"/>
      <c r="P9" s="42"/>
      <c r="Q9" s="42"/>
      <c r="R9" s="42"/>
    </row>
    <row r="10" spans="1:18">
      <c r="A10" s="56"/>
      <c r="B10" s="56"/>
      <c r="C10" s="56"/>
      <c r="F10" s="21"/>
      <c r="G10" s="21"/>
      <c r="H10" s="21"/>
      <c r="I10" s="21"/>
      <c r="L10" s="41"/>
      <c r="M10" s="8"/>
      <c r="N10" s="42"/>
      <c r="O10" s="42"/>
      <c r="P10" s="42"/>
      <c r="Q10" s="42"/>
      <c r="R10" s="42"/>
    </row>
    <row r="11" spans="1:18">
      <c r="A11" s="56"/>
      <c r="B11" s="56"/>
      <c r="C11" s="56"/>
      <c r="F11" s="21"/>
      <c r="G11" s="21"/>
      <c r="H11" s="21"/>
      <c r="I11" s="21"/>
      <c r="L11" s="41"/>
      <c r="M11" s="8"/>
      <c r="N11" s="21"/>
      <c r="O11" s="42"/>
      <c r="P11" s="42"/>
      <c r="Q11" s="42"/>
      <c r="R11" s="42"/>
    </row>
    <row r="12" spans="1:18">
      <c r="A12" s="56"/>
      <c r="B12" s="56"/>
      <c r="C12" s="56"/>
      <c r="F12" s="21"/>
      <c r="G12" s="21"/>
      <c r="H12" s="21"/>
      <c r="I12" s="21"/>
    </row>
    <row r="13" spans="1:18">
      <c r="A13" s="56"/>
      <c r="B13" s="56"/>
      <c r="C13" s="56"/>
      <c r="F13" s="21"/>
      <c r="G13" s="21"/>
      <c r="H13" s="21"/>
      <c r="I13" s="21"/>
      <c r="L13" s="16" t="s">
        <v>45</v>
      </c>
      <c r="M13" s="16">
        <f>SUM(M2:M11)</f>
        <v>30</v>
      </c>
      <c r="N13" s="16">
        <f t="shared" ref="N13" si="3">SUM(N2:N10)</f>
        <v>0</v>
      </c>
      <c r="O13" s="16">
        <f>SUM(O2:O11)</f>
        <v>0</v>
      </c>
      <c r="P13" s="16">
        <f>SUM(P2:P11)</f>
        <v>189</v>
      </c>
      <c r="Q13" s="16">
        <f>SUM(Q2:Q11)</f>
        <v>0</v>
      </c>
      <c r="R13" s="16">
        <f>SUM(R2:R11)</f>
        <v>189</v>
      </c>
    </row>
    <row r="14" spans="1:18">
      <c r="A14" s="56"/>
      <c r="B14" s="56" t="s">
        <v>1167</v>
      </c>
      <c r="C14" s="56"/>
      <c r="F14" s="21"/>
      <c r="G14" s="21"/>
      <c r="H14" s="21"/>
      <c r="I14" s="21"/>
      <c r="L14" s="16" t="s">
        <v>632</v>
      </c>
      <c r="M14" s="16">
        <f>M13</f>
        <v>30</v>
      </c>
      <c r="N14" s="16">
        <f>N13</f>
        <v>0</v>
      </c>
      <c r="O14" s="16">
        <f>O13</f>
        <v>0</v>
      </c>
      <c r="P14" s="16">
        <f>P13/7</f>
        <v>27</v>
      </c>
      <c r="Q14" s="16">
        <f>Q13/7</f>
        <v>0</v>
      </c>
      <c r="R14" s="16"/>
    </row>
    <row r="15" spans="1:18">
      <c r="A15" s="56"/>
      <c r="B15" s="56"/>
      <c r="C15" s="56"/>
      <c r="F15" s="21"/>
      <c r="G15" s="21"/>
      <c r="H15" s="21"/>
      <c r="I15" s="21"/>
      <c r="L15" s="16" t="s">
        <v>1033</v>
      </c>
      <c r="M15">
        <f>P14/100*20</f>
        <v>5.4</v>
      </c>
    </row>
    <row r="16" spans="1:18" ht="18.95">
      <c r="A16" s="56"/>
      <c r="B16" s="56"/>
      <c r="C16" s="56"/>
      <c r="F16" s="21"/>
      <c r="G16" s="21"/>
      <c r="H16" s="21"/>
      <c r="I16" s="21"/>
      <c r="L16" s="16" t="s">
        <v>874</v>
      </c>
      <c r="M16">
        <f>P14/100*15</f>
        <v>4.0500000000000007</v>
      </c>
      <c r="O16" s="57" t="s">
        <v>637</v>
      </c>
      <c r="P16" s="58">
        <v>44944</v>
      </c>
    </row>
    <row r="17" spans="1:16" ht="18.95">
      <c r="A17" s="56"/>
      <c r="B17" s="56"/>
      <c r="C17" s="56"/>
      <c r="F17" s="21"/>
      <c r="G17" s="21"/>
      <c r="H17" s="21"/>
      <c r="I17" s="21"/>
      <c r="L17" s="16" t="s">
        <v>1177</v>
      </c>
      <c r="M17">
        <f>P14/100*10</f>
        <v>2.7</v>
      </c>
      <c r="O17" s="57" t="s">
        <v>642</v>
      </c>
      <c r="P17" s="58">
        <v>44958</v>
      </c>
    </row>
    <row r="18" spans="1:16">
      <c r="A18" s="56"/>
      <c r="B18" s="56"/>
      <c r="C18" s="56"/>
      <c r="F18" s="21"/>
      <c r="G18" s="21"/>
      <c r="H18" s="21"/>
      <c r="I18" s="21"/>
      <c r="L18" s="16" t="s">
        <v>645</v>
      </c>
      <c r="M18">
        <f>P14/100*15</f>
        <v>4.0500000000000007</v>
      </c>
    </row>
    <row r="19" spans="1:16">
      <c r="A19" s="56"/>
      <c r="B19" s="56" t="s">
        <v>306</v>
      </c>
      <c r="C19" s="56"/>
      <c r="F19" s="21"/>
      <c r="G19" s="21"/>
      <c r="H19" s="21"/>
      <c r="I19" s="21"/>
      <c r="L19" s="16" t="s">
        <v>876</v>
      </c>
      <c r="M19">
        <f>P14/100*25</f>
        <v>6.75</v>
      </c>
    </row>
    <row r="20" spans="1:16">
      <c r="A20" s="56"/>
      <c r="B20" s="56"/>
      <c r="C20" s="56"/>
      <c r="F20" s="21"/>
      <c r="G20" s="21"/>
      <c r="H20" s="21"/>
      <c r="I20" s="21"/>
      <c r="L20" s="16" t="s">
        <v>1189</v>
      </c>
      <c r="M20">
        <f>P14/100*15</f>
        <v>4.0500000000000007</v>
      </c>
    </row>
    <row r="21" spans="1:16">
      <c r="A21" s="56"/>
      <c r="B21" s="56"/>
      <c r="C21" s="56"/>
      <c r="F21" s="21"/>
      <c r="G21" s="21"/>
      <c r="H21" s="21"/>
      <c r="I21" s="21"/>
      <c r="L21" s="16" t="s">
        <v>650</v>
      </c>
      <c r="M21" s="25">
        <f>M16+M17+M18+M19+M20</f>
        <v>21.6</v>
      </c>
    </row>
    <row r="22" spans="1:16">
      <c r="A22" s="56"/>
      <c r="B22" s="56"/>
      <c r="C22" s="56"/>
      <c r="F22" s="21"/>
      <c r="G22" s="21"/>
      <c r="H22" s="21"/>
      <c r="I22" s="21"/>
    </row>
    <row r="23" spans="1:16">
      <c r="A23" s="56"/>
      <c r="B23" s="56"/>
      <c r="C23" s="56"/>
      <c r="F23" s="21"/>
      <c r="G23" s="21"/>
      <c r="H23" s="21"/>
      <c r="I23" s="21"/>
    </row>
    <row r="24" spans="1:16">
      <c r="A24" s="56" t="s">
        <v>950</v>
      </c>
      <c r="B24" s="56" t="s">
        <v>306</v>
      </c>
      <c r="C24" s="56"/>
      <c r="F24" s="21"/>
      <c r="G24" s="21"/>
      <c r="H24" s="21"/>
      <c r="I24" s="21"/>
    </row>
    <row r="25" spans="1:16">
      <c r="A25" s="56"/>
      <c r="B25" s="56" t="s">
        <v>1179</v>
      </c>
      <c r="C25" s="56"/>
      <c r="F25" s="21"/>
      <c r="G25" s="21"/>
      <c r="H25" s="22"/>
      <c r="I25" s="21"/>
      <c r="L25" t="s">
        <v>865</v>
      </c>
    </row>
    <row r="26" spans="1:16">
      <c r="A26" s="56"/>
      <c r="B26" s="56"/>
      <c r="C26" s="56"/>
      <c r="F26" s="21"/>
      <c r="G26" s="21"/>
      <c r="H26" s="21"/>
      <c r="I26" s="21"/>
      <c r="L26" t="s">
        <v>866</v>
      </c>
    </row>
    <row r="27" spans="1:16">
      <c r="A27" s="56"/>
      <c r="B27" s="56" t="s">
        <v>1180</v>
      </c>
      <c r="C27" s="56"/>
      <c r="F27" s="21"/>
      <c r="G27" s="21"/>
      <c r="H27" s="21"/>
      <c r="I27" s="21"/>
      <c r="L27" t="s">
        <v>867</v>
      </c>
    </row>
    <row r="28" spans="1:16">
      <c r="A28" s="56"/>
      <c r="B28" s="56"/>
      <c r="C28" s="56"/>
      <c r="F28" s="21"/>
      <c r="G28" s="21"/>
      <c r="H28" s="21"/>
      <c r="I28" s="21"/>
      <c r="L28" s="64"/>
    </row>
    <row r="29" spans="1:16">
      <c r="A29" s="56"/>
      <c r="B29" s="56"/>
      <c r="C29" s="56"/>
      <c r="F29" s="21"/>
      <c r="G29" s="21"/>
      <c r="H29" s="21"/>
      <c r="I29" s="21"/>
    </row>
    <row r="30" spans="1:16">
      <c r="A30" s="73"/>
      <c r="B30" s="56" t="s">
        <v>1157</v>
      </c>
      <c r="C30" s="56"/>
      <c r="F30" s="21"/>
      <c r="G30" s="21"/>
      <c r="H30" s="21"/>
      <c r="I30" s="21"/>
    </row>
    <row r="31" spans="1:16">
      <c r="A31" s="56"/>
      <c r="B31" s="56"/>
      <c r="C31" s="56"/>
      <c r="F31" s="21"/>
      <c r="G31" s="21"/>
      <c r="H31" s="21"/>
      <c r="I31" s="21"/>
    </row>
    <row r="32" spans="1:16">
      <c r="A32" s="56"/>
      <c r="B32" s="56"/>
      <c r="C32" s="56"/>
      <c r="F32" s="21"/>
      <c r="G32" s="21"/>
      <c r="H32" s="21"/>
      <c r="I32" s="21"/>
    </row>
    <row r="33" spans="1:9">
      <c r="A33" s="56"/>
      <c r="B33" s="56"/>
      <c r="C33" s="56"/>
      <c r="F33" s="21"/>
      <c r="G33" s="21"/>
      <c r="H33" s="21"/>
      <c r="I33" s="21"/>
    </row>
    <row r="34" spans="1:9">
      <c r="A34" s="56"/>
      <c r="B34" s="56"/>
      <c r="C34" s="56"/>
      <c r="F34" s="21"/>
      <c r="G34" s="21"/>
      <c r="H34" s="21"/>
      <c r="I34" s="21"/>
    </row>
    <row r="35" spans="1:9">
      <c r="A35" s="56"/>
      <c r="B35" s="56"/>
      <c r="C35" s="56"/>
      <c r="F35" s="21"/>
      <c r="G35" s="21"/>
      <c r="H35" s="21"/>
      <c r="I35" s="21"/>
    </row>
    <row r="36" spans="1:9">
      <c r="A36" s="56"/>
      <c r="B36" s="56"/>
      <c r="C36" s="56"/>
      <c r="F36" s="21"/>
      <c r="G36" s="21"/>
      <c r="H36" s="21"/>
      <c r="I36" s="21"/>
    </row>
    <row r="37" spans="1:9">
      <c r="A37" s="56"/>
      <c r="B37" s="56"/>
      <c r="C37" s="56"/>
      <c r="F37" s="21"/>
      <c r="G37" s="21"/>
      <c r="H37" s="21"/>
      <c r="I37" s="21"/>
    </row>
    <row r="38" spans="1:9">
      <c r="A38" s="56"/>
      <c r="B38" s="56"/>
      <c r="C38" s="56"/>
      <c r="F38" s="21"/>
      <c r="G38" s="21"/>
      <c r="H38" s="21"/>
      <c r="I38" s="21"/>
    </row>
    <row r="39" spans="1:9">
      <c r="A39" s="56"/>
      <c r="B39" s="56"/>
      <c r="C39" s="56"/>
      <c r="F39" s="21"/>
      <c r="G39" s="21"/>
      <c r="H39" s="21"/>
      <c r="I39" s="21"/>
    </row>
    <row r="40" spans="1:9">
      <c r="A40" s="56"/>
      <c r="B40" s="56"/>
      <c r="C40" s="56"/>
      <c r="F40" s="21"/>
      <c r="G40" s="21"/>
      <c r="H40" s="21"/>
      <c r="I40" s="21"/>
    </row>
    <row r="41" spans="1:9">
      <c r="A41" s="56"/>
      <c r="B41" s="56"/>
      <c r="C41" s="56"/>
      <c r="F41" s="21"/>
      <c r="G41" s="21"/>
      <c r="H41" s="21"/>
      <c r="I41" s="21"/>
    </row>
    <row r="42" spans="1:9">
      <c r="A42" s="56"/>
      <c r="B42" s="56" t="s">
        <v>306</v>
      </c>
      <c r="C42" s="56"/>
      <c r="F42" s="21"/>
      <c r="G42" s="21"/>
      <c r="H42" s="21"/>
      <c r="I42" s="21"/>
    </row>
    <row r="43" spans="1:9">
      <c r="A43" s="56"/>
      <c r="B43" s="56"/>
      <c r="C43" s="56"/>
      <c r="F43" s="21"/>
      <c r="G43" s="21"/>
      <c r="H43" s="21"/>
      <c r="I43" s="21"/>
    </row>
    <row r="44" spans="1:9">
      <c r="A44" s="56"/>
      <c r="B44" s="56"/>
      <c r="C44" s="56"/>
      <c r="F44" s="21"/>
      <c r="G44" s="21"/>
      <c r="H44" s="21"/>
      <c r="I44" s="21"/>
    </row>
    <row r="45" spans="1:9">
      <c r="A45" s="56"/>
      <c r="B45" s="56"/>
      <c r="C45" s="56"/>
      <c r="F45" s="21"/>
      <c r="G45" s="21"/>
      <c r="H45" s="21"/>
      <c r="I45" s="21"/>
    </row>
    <row r="46" spans="1:9">
      <c r="A46" s="56"/>
      <c r="B46" s="56"/>
      <c r="C46" s="56"/>
      <c r="F46" s="21"/>
      <c r="G46" s="21"/>
      <c r="H46" s="22"/>
      <c r="I46" s="21"/>
    </row>
    <row r="47" spans="1:9">
      <c r="A47" s="56"/>
      <c r="B47" s="56"/>
      <c r="C47" s="56"/>
      <c r="F47" s="21"/>
      <c r="G47" s="21"/>
      <c r="H47" s="21"/>
      <c r="I47" s="21"/>
    </row>
    <row r="48" spans="1:9">
      <c r="A48" s="56"/>
      <c r="B48" s="56"/>
      <c r="C48" s="56"/>
      <c r="F48" s="21"/>
      <c r="G48" s="21"/>
      <c r="H48" s="21"/>
      <c r="I48" s="21"/>
    </row>
    <row r="49" spans="1:9">
      <c r="A49" s="56"/>
      <c r="B49" s="56"/>
      <c r="C49" s="56"/>
      <c r="F49" s="21"/>
      <c r="G49" s="21"/>
      <c r="H49" s="21"/>
      <c r="I49" s="21"/>
    </row>
    <row r="50" spans="1:9">
      <c r="A50" s="56"/>
      <c r="B50" s="56"/>
      <c r="C50" s="56"/>
      <c r="F50" s="21"/>
      <c r="G50" s="21"/>
      <c r="H50" s="21"/>
      <c r="I50" s="21"/>
    </row>
    <row r="51" spans="1:9">
      <c r="A51" s="56"/>
      <c r="B51" s="56"/>
      <c r="C51" s="56"/>
      <c r="F51" s="21"/>
      <c r="G51" s="21"/>
      <c r="H51" s="21"/>
      <c r="I51" s="21"/>
    </row>
    <row r="52" spans="1:9">
      <c r="A52" s="56"/>
      <c r="B52" s="56"/>
      <c r="C52" s="56"/>
      <c r="F52" s="21"/>
      <c r="G52" s="21"/>
      <c r="H52" s="21"/>
      <c r="I52" s="21"/>
    </row>
    <row r="53" spans="1:9">
      <c r="A53" s="56"/>
      <c r="B53" s="56"/>
      <c r="C53" s="56"/>
      <c r="F53" s="21"/>
      <c r="G53" s="21"/>
      <c r="H53" s="21"/>
      <c r="I53" s="21"/>
    </row>
    <row r="54" spans="1:9">
      <c r="A54" s="56"/>
      <c r="B54" s="56"/>
      <c r="C54" s="56"/>
      <c r="F54" s="21"/>
      <c r="G54" s="21"/>
      <c r="H54" s="21"/>
      <c r="I54" s="21"/>
    </row>
    <row r="55" spans="1:9">
      <c r="A55" s="56"/>
      <c r="B55" s="56"/>
      <c r="C55" s="56"/>
      <c r="F55" s="21"/>
      <c r="G55" s="21"/>
      <c r="H55" s="21"/>
      <c r="I55" s="21"/>
    </row>
    <row r="56" spans="1:9">
      <c r="A56" s="56"/>
      <c r="B56" s="56"/>
      <c r="C56" s="56"/>
      <c r="F56" s="21"/>
      <c r="G56" s="21"/>
      <c r="H56" s="21"/>
      <c r="I56" s="21"/>
    </row>
    <row r="57" spans="1:9">
      <c r="A57" s="56"/>
      <c r="B57" s="56"/>
      <c r="C57" s="56"/>
      <c r="F57" s="21"/>
      <c r="G57" s="21"/>
      <c r="H57" s="21"/>
      <c r="I57" s="21"/>
    </row>
    <row r="58" spans="1:9">
      <c r="A58" s="56"/>
      <c r="B58" s="56"/>
      <c r="C58" s="56"/>
      <c r="F58" s="21"/>
      <c r="G58" s="21"/>
      <c r="H58" s="21"/>
      <c r="I58" s="21"/>
    </row>
    <row r="59" spans="1:9">
      <c r="A59" s="56"/>
      <c r="B59" s="56"/>
      <c r="C59" s="56"/>
      <c r="F59" s="21"/>
      <c r="G59" s="21"/>
      <c r="H59" s="21"/>
      <c r="I59" s="21"/>
    </row>
    <row r="60" spans="1:9">
      <c r="A60" s="56"/>
      <c r="B60" s="56"/>
      <c r="C60" s="56"/>
      <c r="F60" s="21"/>
      <c r="G60" s="21"/>
      <c r="H60" s="21"/>
      <c r="I60" s="21"/>
    </row>
    <row r="61" spans="1:9">
      <c r="A61" s="56"/>
      <c r="B61" s="56"/>
      <c r="C61" s="56"/>
      <c r="F61" s="21"/>
      <c r="G61" s="21"/>
      <c r="H61" s="21"/>
      <c r="I61" s="21"/>
    </row>
    <row r="62" spans="1:9">
      <c r="A62" s="56"/>
      <c r="B62" s="56"/>
      <c r="C62" s="56"/>
      <c r="F62" s="21"/>
      <c r="G62" s="21"/>
      <c r="H62" s="21"/>
      <c r="I62" s="21"/>
    </row>
    <row r="63" spans="1:9">
      <c r="A63" s="56"/>
      <c r="B63" s="56"/>
      <c r="C63" s="56"/>
      <c r="F63" s="21"/>
      <c r="G63" s="21"/>
      <c r="H63" s="21"/>
      <c r="I63" s="21"/>
    </row>
    <row r="64" spans="1:9">
      <c r="A64" s="56"/>
      <c r="B64" s="56"/>
      <c r="C64" s="56"/>
      <c r="F64" s="21"/>
      <c r="G64" s="21"/>
      <c r="H64" s="21"/>
      <c r="I64" s="21"/>
    </row>
    <row r="65" spans="1:9">
      <c r="A65" s="56"/>
      <c r="B65" s="56"/>
      <c r="C65" s="56"/>
      <c r="F65" s="21"/>
      <c r="G65" s="21"/>
      <c r="H65" s="21"/>
      <c r="I65" s="21"/>
    </row>
    <row r="66" spans="1:9">
      <c r="A66" s="56"/>
      <c r="B66" s="56"/>
      <c r="C66" s="56"/>
      <c r="F66" s="21"/>
      <c r="G66" s="21"/>
      <c r="H66" s="21"/>
      <c r="I66" s="21"/>
    </row>
    <row r="67" spans="1:9">
      <c r="A67" s="56"/>
      <c r="B67" s="56"/>
      <c r="C67" s="56"/>
      <c r="F67" s="21"/>
      <c r="G67" s="21"/>
      <c r="H67" s="21"/>
      <c r="I67" s="21"/>
    </row>
    <row r="68" spans="1:9">
      <c r="A68" s="56"/>
      <c r="B68" s="56"/>
      <c r="C68" s="56"/>
      <c r="F68" s="21"/>
      <c r="G68" s="21"/>
      <c r="H68" s="21"/>
      <c r="I68" s="21"/>
    </row>
    <row r="69" spans="1:9">
      <c r="A69" s="56"/>
      <c r="B69" s="56"/>
      <c r="C69" s="56"/>
      <c r="F69" s="21"/>
      <c r="G69" s="21"/>
      <c r="H69" s="21"/>
      <c r="I69" s="21"/>
    </row>
  </sheetData>
  <phoneticPr fontId="3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9568-DEE2-3943-9F91-E3F0FC459367}">
  <dimension ref="A1:C14"/>
  <sheetViews>
    <sheetView zoomScale="219" zoomScaleNormal="219" workbookViewId="0">
      <selection activeCell="B12" sqref="B12"/>
    </sheetView>
  </sheetViews>
  <sheetFormatPr defaultColWidth="11.42578125" defaultRowHeight="15"/>
  <cols>
    <col min="1" max="1" width="13.7109375" customWidth="1"/>
    <col min="2" max="2" width="54.28515625" bestFit="1" customWidth="1"/>
    <col min="3" max="3" width="10" customWidth="1"/>
    <col min="7" max="7" width="20.28515625" bestFit="1" customWidth="1"/>
  </cols>
  <sheetData>
    <row r="1" spans="1:3" ht="18.95">
      <c r="A1" s="76"/>
      <c r="B1" s="76"/>
      <c r="C1" s="78"/>
    </row>
    <row r="2" spans="1:3">
      <c r="A2" s="21"/>
      <c r="B2" s="21"/>
    </row>
    <row r="3" spans="1:3">
      <c r="A3" s="21"/>
      <c r="B3" s="21"/>
    </row>
    <row r="4" spans="1:3">
      <c r="A4" s="21"/>
      <c r="B4" s="21"/>
    </row>
    <row r="5" spans="1:3">
      <c r="A5" s="21"/>
      <c r="B5" s="21"/>
    </row>
    <row r="6" spans="1:3">
      <c r="A6" s="21"/>
      <c r="B6" s="21"/>
    </row>
    <row r="7" spans="1:3">
      <c r="A7" s="21"/>
      <c r="B7" s="21"/>
    </row>
    <row r="8" spans="1:3">
      <c r="A8" s="21"/>
      <c r="B8" s="21"/>
    </row>
    <row r="9" spans="1:3">
      <c r="A9" s="21"/>
      <c r="B9" s="21"/>
    </row>
    <row r="10" spans="1:3">
      <c r="A10" s="21"/>
      <c r="B10" s="21"/>
    </row>
    <row r="11" spans="1:3">
      <c r="B11" s="77"/>
    </row>
    <row r="12" spans="1:3">
      <c r="C12" s="77"/>
    </row>
    <row r="13" spans="1:3">
      <c r="C13" s="77"/>
    </row>
    <row r="14" spans="1:3">
      <c r="B14" s="7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5D6D9-8FEA-4D6C-8044-73AD7DA3201B}">
  <dimension ref="A1:S64"/>
  <sheetViews>
    <sheetView topLeftCell="A7" workbookViewId="0">
      <selection activeCell="E65" sqref="E65"/>
    </sheetView>
  </sheetViews>
  <sheetFormatPr defaultColWidth="8.7109375" defaultRowHeight="15"/>
  <cols>
    <col min="2" max="2" width="16.140625" bestFit="1" customWidth="1"/>
    <col min="3" max="3" width="9.140625" bestFit="1" customWidth="1"/>
    <col min="4" max="4" width="56.140625" bestFit="1" customWidth="1"/>
    <col min="5" max="5" width="13.42578125" bestFit="1" customWidth="1"/>
    <col min="7" max="7" width="15.42578125" bestFit="1" customWidth="1"/>
    <col min="8" max="8" width="24.7109375" bestFit="1" customWidth="1"/>
    <col min="9" max="9" width="16.140625" bestFit="1" customWidth="1"/>
    <col min="18" max="18" width="8.42578125" customWidth="1"/>
    <col min="19" max="19" width="20.1406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tr">
        <f>"Effort (hrs.)"&amp; SUM(E3:E297)</f>
        <v>Effort (hrs.)396</v>
      </c>
      <c r="F1" t="s">
        <v>5</v>
      </c>
      <c r="G1" t="s">
        <v>6</v>
      </c>
    </row>
    <row r="2" spans="1:19" ht="63.95">
      <c r="G2" t="s">
        <v>337</v>
      </c>
      <c r="I2" t="s">
        <v>338</v>
      </c>
      <c r="K2" s="5" t="s">
        <v>9</v>
      </c>
      <c r="L2" s="6" t="s">
        <v>10</v>
      </c>
      <c r="M2" s="6" t="s">
        <v>11</v>
      </c>
      <c r="N2" s="6" t="s">
        <v>178</v>
      </c>
      <c r="O2" s="6" t="s">
        <v>12</v>
      </c>
      <c r="P2" s="6" t="s">
        <v>13</v>
      </c>
      <c r="Q2" s="6" t="s">
        <v>14</v>
      </c>
      <c r="S2" s="29" t="s">
        <v>339</v>
      </c>
    </row>
    <row r="3" spans="1:19">
      <c r="B3" t="s">
        <v>340</v>
      </c>
      <c r="C3" s="1" t="s">
        <v>341</v>
      </c>
      <c r="D3" t="s">
        <v>342</v>
      </c>
      <c r="E3" s="1">
        <v>12</v>
      </c>
      <c r="F3" s="1" t="s">
        <v>18</v>
      </c>
      <c r="G3" s="1" t="s">
        <v>343</v>
      </c>
      <c r="H3" t="s">
        <v>344</v>
      </c>
      <c r="K3" s="7" t="s">
        <v>19</v>
      </c>
      <c r="L3" s="8">
        <v>10</v>
      </c>
      <c r="M3" s="8">
        <v>2</v>
      </c>
      <c r="N3" s="8">
        <v>0</v>
      </c>
      <c r="O3" s="8">
        <f>7*(L3-M3-N3)</f>
        <v>56</v>
      </c>
      <c r="P3" s="8">
        <f t="shared" ref="P3:P8" si="0">SUMIF(F:F,K3,E:E)</f>
        <v>67.5</v>
      </c>
      <c r="Q3" s="8">
        <f t="shared" ref="Q3:Q9" si="1">O3-P3</f>
        <v>-11.5</v>
      </c>
      <c r="S3" t="s">
        <v>345</v>
      </c>
    </row>
    <row r="4" spans="1:19">
      <c r="B4" t="s">
        <v>346</v>
      </c>
      <c r="C4" s="1" t="s">
        <v>347</v>
      </c>
      <c r="D4" t="s">
        <v>348</v>
      </c>
      <c r="E4" s="1">
        <v>8</v>
      </c>
      <c r="F4" s="1" t="s">
        <v>22</v>
      </c>
      <c r="G4" s="1" t="s">
        <v>22</v>
      </c>
      <c r="H4" t="s">
        <v>349</v>
      </c>
      <c r="K4" s="7" t="s">
        <v>23</v>
      </c>
      <c r="L4" s="8">
        <v>10</v>
      </c>
      <c r="M4" s="8">
        <v>0</v>
      </c>
      <c r="N4" s="8">
        <v>0</v>
      </c>
      <c r="O4" s="8">
        <f>7*(L4-M4-N4)</f>
        <v>70</v>
      </c>
      <c r="P4" s="8">
        <f t="shared" si="0"/>
        <v>27</v>
      </c>
      <c r="Q4" s="8">
        <f t="shared" si="1"/>
        <v>43</v>
      </c>
    </row>
    <row r="5" spans="1:19">
      <c r="C5" s="1" t="s">
        <v>350</v>
      </c>
      <c r="D5" t="s">
        <v>351</v>
      </c>
      <c r="E5" s="1">
        <v>3</v>
      </c>
      <c r="F5" s="1" t="s">
        <v>19</v>
      </c>
      <c r="G5" s="1" t="s">
        <v>23</v>
      </c>
      <c r="H5" t="s">
        <v>352</v>
      </c>
      <c r="J5" t="s">
        <v>23</v>
      </c>
      <c r="K5" s="7" t="s">
        <v>22</v>
      </c>
      <c r="L5" s="8">
        <v>10</v>
      </c>
      <c r="M5" s="8">
        <v>0</v>
      </c>
      <c r="N5" s="8">
        <v>0</v>
      </c>
      <c r="O5" s="8">
        <f>7*(L5-M5-N5)</f>
        <v>70</v>
      </c>
      <c r="P5" s="8">
        <f t="shared" si="0"/>
        <v>76</v>
      </c>
      <c r="Q5" s="8">
        <f t="shared" si="1"/>
        <v>-6</v>
      </c>
    </row>
    <row r="6" spans="1:19">
      <c r="C6" s="1" t="s">
        <v>353</v>
      </c>
      <c r="D6" t="s">
        <v>354</v>
      </c>
      <c r="E6" s="1">
        <v>8</v>
      </c>
      <c r="F6" s="1" t="s">
        <v>19</v>
      </c>
      <c r="G6" s="1" t="s">
        <v>23</v>
      </c>
      <c r="H6" t="s">
        <v>352</v>
      </c>
      <c r="J6" t="s">
        <v>18</v>
      </c>
      <c r="K6" s="7" t="s">
        <v>28</v>
      </c>
      <c r="L6" s="8">
        <v>10</v>
      </c>
      <c r="M6" s="8">
        <v>1</v>
      </c>
      <c r="N6" s="8">
        <v>0</v>
      </c>
      <c r="O6" s="8">
        <f>7*70/100*(L6-M6-N6)</f>
        <v>44.1</v>
      </c>
      <c r="P6" s="8">
        <f t="shared" si="0"/>
        <v>34</v>
      </c>
      <c r="Q6" s="8">
        <f t="shared" si="1"/>
        <v>10.100000000000001</v>
      </c>
      <c r="S6" s="28">
        <v>44377</v>
      </c>
    </row>
    <row r="7" spans="1:19">
      <c r="C7" s="30" t="s">
        <v>355</v>
      </c>
      <c r="D7" s="25" t="s">
        <v>356</v>
      </c>
      <c r="E7" s="30"/>
      <c r="F7" s="30" t="s">
        <v>18</v>
      </c>
      <c r="G7" s="1" t="s">
        <v>357</v>
      </c>
      <c r="H7" t="s">
        <v>358</v>
      </c>
      <c r="K7" s="7" t="s">
        <v>18</v>
      </c>
      <c r="L7" s="8">
        <v>10</v>
      </c>
      <c r="M7" s="8">
        <v>0</v>
      </c>
      <c r="N7" s="8">
        <v>0</v>
      </c>
      <c r="O7" s="8">
        <f>7*(L7-M7-N7)</f>
        <v>70</v>
      </c>
      <c r="P7" s="8">
        <f t="shared" si="0"/>
        <v>33</v>
      </c>
      <c r="Q7" s="8">
        <f t="shared" si="1"/>
        <v>37</v>
      </c>
    </row>
    <row r="8" spans="1:19">
      <c r="C8" s="1" t="s">
        <v>359</v>
      </c>
      <c r="D8" t="s">
        <v>360</v>
      </c>
      <c r="E8" s="1">
        <v>2</v>
      </c>
      <c r="F8" s="1" t="s">
        <v>28</v>
      </c>
      <c r="G8" s="1" t="s">
        <v>28</v>
      </c>
      <c r="H8" t="s">
        <v>361</v>
      </c>
      <c r="K8" s="7" t="s">
        <v>36</v>
      </c>
      <c r="L8" s="8">
        <v>10</v>
      </c>
      <c r="M8" s="8">
        <v>0</v>
      </c>
      <c r="N8" s="8">
        <v>1</v>
      </c>
      <c r="O8" s="8">
        <f>7*(L8-M8-N8)</f>
        <v>63</v>
      </c>
      <c r="P8" s="8">
        <f t="shared" si="0"/>
        <v>15</v>
      </c>
      <c r="Q8" s="8">
        <f t="shared" si="1"/>
        <v>48</v>
      </c>
    </row>
    <row r="9" spans="1:19">
      <c r="C9" s="1" t="s">
        <v>362</v>
      </c>
      <c r="D9" t="s">
        <v>363</v>
      </c>
      <c r="E9" s="1">
        <v>1.5</v>
      </c>
      <c r="F9" s="1" t="s">
        <v>19</v>
      </c>
      <c r="G9" s="1" t="s">
        <v>23</v>
      </c>
      <c r="H9" t="s">
        <v>352</v>
      </c>
      <c r="K9" s="7" t="s">
        <v>39</v>
      </c>
      <c r="L9" s="8">
        <v>10</v>
      </c>
      <c r="M9" s="8">
        <v>0</v>
      </c>
      <c r="N9" s="8">
        <v>0</v>
      </c>
      <c r="O9" s="8">
        <f>7*(L9-M9-N9)</f>
        <v>70</v>
      </c>
      <c r="P9" s="8"/>
      <c r="Q9" s="8">
        <f t="shared" si="1"/>
        <v>70</v>
      </c>
    </row>
    <row r="10" spans="1:19">
      <c r="C10" s="1" t="s">
        <v>364</v>
      </c>
      <c r="D10" t="s">
        <v>365</v>
      </c>
      <c r="E10" s="1">
        <v>4</v>
      </c>
      <c r="F10" s="1" t="s">
        <v>22</v>
      </c>
      <c r="G10" s="1" t="s">
        <v>22</v>
      </c>
      <c r="H10" t="s">
        <v>349</v>
      </c>
    </row>
    <row r="11" spans="1:19">
      <c r="C11" s="1" t="s">
        <v>366</v>
      </c>
      <c r="D11" t="s">
        <v>367</v>
      </c>
      <c r="E11" s="1">
        <v>6</v>
      </c>
      <c r="F11" s="1" t="s">
        <v>19</v>
      </c>
      <c r="G11" s="1" t="s">
        <v>23</v>
      </c>
      <c r="H11" t="s">
        <v>352</v>
      </c>
      <c r="K11" s="16" t="s">
        <v>45</v>
      </c>
      <c r="L11" s="16">
        <f t="shared" ref="L11:Q11" si="2">SUM(L3:L9)</f>
        <v>70</v>
      </c>
      <c r="M11" s="16">
        <f t="shared" si="2"/>
        <v>3</v>
      </c>
      <c r="N11" s="16">
        <f t="shared" si="2"/>
        <v>1</v>
      </c>
      <c r="O11" s="16">
        <f t="shared" si="2"/>
        <v>443.1</v>
      </c>
      <c r="P11" s="16">
        <f t="shared" si="2"/>
        <v>252.5</v>
      </c>
      <c r="Q11" s="16">
        <f t="shared" si="2"/>
        <v>190.6</v>
      </c>
    </row>
    <row r="12" spans="1:19">
      <c r="C12" s="30" t="s">
        <v>368</v>
      </c>
      <c r="D12" s="25" t="s">
        <v>369</v>
      </c>
      <c r="E12" s="30"/>
      <c r="F12" s="30" t="s">
        <v>18</v>
      </c>
      <c r="G12" s="1" t="s">
        <v>357</v>
      </c>
      <c r="H12" t="s">
        <v>344</v>
      </c>
      <c r="K12" s="16" t="s">
        <v>197</v>
      </c>
      <c r="L12" s="16">
        <f>L11</f>
        <v>70</v>
      </c>
      <c r="M12" s="16">
        <f>M11</f>
        <v>3</v>
      </c>
      <c r="N12" s="16">
        <f>N11</f>
        <v>1</v>
      </c>
      <c r="O12" s="16">
        <f>O11/7</f>
        <v>63.300000000000004</v>
      </c>
      <c r="P12" s="16">
        <f>P11/7</f>
        <v>36.071428571428569</v>
      </c>
      <c r="Q12" s="16"/>
    </row>
    <row r="13" spans="1:19">
      <c r="C13" s="1" t="s">
        <v>370</v>
      </c>
      <c r="D13" t="s">
        <v>371</v>
      </c>
      <c r="E13" s="1">
        <v>6</v>
      </c>
      <c r="F13" s="1" t="s">
        <v>28</v>
      </c>
      <c r="G13" s="1" t="s">
        <v>28</v>
      </c>
      <c r="H13" t="s">
        <v>361</v>
      </c>
    </row>
    <row r="14" spans="1:19">
      <c r="C14" s="1" t="s">
        <v>372</v>
      </c>
      <c r="D14" t="s">
        <v>373</v>
      </c>
      <c r="E14" s="1">
        <v>4</v>
      </c>
      <c r="F14" s="1" t="s">
        <v>19</v>
      </c>
      <c r="G14" s="1" t="s">
        <v>23</v>
      </c>
      <c r="H14" t="s">
        <v>352</v>
      </c>
    </row>
    <row r="15" spans="1:19">
      <c r="C15" s="30" t="s">
        <v>374</v>
      </c>
      <c r="D15" s="25" t="s">
        <v>375</v>
      </c>
      <c r="E15" s="30">
        <v>2</v>
      </c>
      <c r="F15" s="30" t="s">
        <v>19</v>
      </c>
      <c r="G15" s="1" t="s">
        <v>23</v>
      </c>
      <c r="H15" t="s">
        <v>344</v>
      </c>
    </row>
    <row r="16" spans="1:19">
      <c r="C16" s="1" t="s">
        <v>376</v>
      </c>
      <c r="D16" t="s">
        <v>377</v>
      </c>
      <c r="E16" s="1">
        <v>1.5</v>
      </c>
      <c r="F16" s="1" t="s">
        <v>22</v>
      </c>
      <c r="G16" s="1" t="s">
        <v>22</v>
      </c>
      <c r="H16" t="s">
        <v>349</v>
      </c>
    </row>
    <row r="17" spans="2:8">
      <c r="C17" s="1" t="s">
        <v>378</v>
      </c>
      <c r="D17" t="s">
        <v>379</v>
      </c>
      <c r="E17" s="1">
        <v>1.5</v>
      </c>
      <c r="F17" s="1" t="s">
        <v>23</v>
      </c>
      <c r="G17" s="1" t="s">
        <v>39</v>
      </c>
      <c r="H17" t="s">
        <v>380</v>
      </c>
    </row>
    <row r="18" spans="2:8">
      <c r="C18" s="1" t="s">
        <v>381</v>
      </c>
      <c r="D18" t="s">
        <v>382</v>
      </c>
      <c r="E18" s="1">
        <v>3</v>
      </c>
      <c r="F18" s="1" t="s">
        <v>19</v>
      </c>
      <c r="G18" s="1" t="s">
        <v>23</v>
      </c>
      <c r="H18" t="s">
        <v>352</v>
      </c>
    </row>
    <row r="19" spans="2:8">
      <c r="C19" s="1" t="s">
        <v>383</v>
      </c>
      <c r="D19" t="s">
        <v>384</v>
      </c>
      <c r="E19" s="1">
        <v>6</v>
      </c>
      <c r="F19" s="1" t="s">
        <v>28</v>
      </c>
      <c r="G19" s="1" t="s">
        <v>28</v>
      </c>
      <c r="H19" t="s">
        <v>361</v>
      </c>
    </row>
    <row r="20" spans="2:8">
      <c r="C20" s="1" t="s">
        <v>385</v>
      </c>
      <c r="D20" t="s">
        <v>386</v>
      </c>
      <c r="E20" s="1">
        <v>3</v>
      </c>
      <c r="F20" s="1" t="s">
        <v>28</v>
      </c>
      <c r="G20" s="1" t="s">
        <v>28</v>
      </c>
      <c r="H20" t="s">
        <v>361</v>
      </c>
    </row>
    <row r="21" spans="2:8">
      <c r="C21" s="1" t="s">
        <v>387</v>
      </c>
      <c r="D21" t="s">
        <v>388</v>
      </c>
      <c r="E21" s="1">
        <v>1.5</v>
      </c>
      <c r="F21" s="1" t="s">
        <v>22</v>
      </c>
      <c r="G21" s="1" t="s">
        <v>22</v>
      </c>
      <c r="H21" t="s">
        <v>349</v>
      </c>
    </row>
    <row r="22" spans="2:8">
      <c r="B22" t="s">
        <v>389</v>
      </c>
      <c r="C22" s="1" t="s">
        <v>390</v>
      </c>
      <c r="D22" t="s">
        <v>391</v>
      </c>
      <c r="E22" s="1">
        <v>12</v>
      </c>
      <c r="F22" s="1" t="s">
        <v>39</v>
      </c>
      <c r="G22" s="1" t="s">
        <v>392</v>
      </c>
      <c r="H22" t="s">
        <v>393</v>
      </c>
    </row>
    <row r="23" spans="2:8">
      <c r="B23" t="s">
        <v>394</v>
      </c>
      <c r="C23" s="1" t="s">
        <v>395</v>
      </c>
      <c r="D23" t="s">
        <v>396</v>
      </c>
      <c r="E23" s="1">
        <v>8</v>
      </c>
      <c r="F23" s="1" t="s">
        <v>36</v>
      </c>
      <c r="G23" s="1" t="s">
        <v>22</v>
      </c>
      <c r="H23" t="s">
        <v>397</v>
      </c>
    </row>
    <row r="24" spans="2:8">
      <c r="C24" s="1" t="s">
        <v>398</v>
      </c>
      <c r="D24" t="s">
        <v>399</v>
      </c>
      <c r="E24" s="1">
        <v>3</v>
      </c>
      <c r="F24" s="1" t="s">
        <v>23</v>
      </c>
      <c r="G24" s="1" t="s">
        <v>19</v>
      </c>
      <c r="H24" t="s">
        <v>380</v>
      </c>
    </row>
    <row r="25" spans="2:8">
      <c r="C25" s="1" t="s">
        <v>400</v>
      </c>
      <c r="D25" t="s">
        <v>401</v>
      </c>
      <c r="E25" s="1">
        <v>8</v>
      </c>
      <c r="F25" s="1" t="s">
        <v>23</v>
      </c>
      <c r="G25" s="1" t="s">
        <v>18</v>
      </c>
      <c r="H25" t="s">
        <v>380</v>
      </c>
    </row>
    <row r="26" spans="2:8">
      <c r="C26" s="30" t="s">
        <v>402</v>
      </c>
      <c r="D26" s="25" t="s">
        <v>403</v>
      </c>
      <c r="E26" s="30">
        <v>8</v>
      </c>
      <c r="F26" s="30" t="s">
        <v>39</v>
      </c>
      <c r="G26" s="30" t="s">
        <v>357</v>
      </c>
      <c r="H26" t="s">
        <v>393</v>
      </c>
    </row>
    <row r="27" spans="2:8">
      <c r="C27" s="1" t="s">
        <v>404</v>
      </c>
      <c r="D27" t="s">
        <v>405</v>
      </c>
      <c r="E27" s="1">
        <v>2</v>
      </c>
      <c r="F27" s="1" t="s">
        <v>28</v>
      </c>
      <c r="G27" s="1" t="s">
        <v>28</v>
      </c>
      <c r="H27" t="s">
        <v>361</v>
      </c>
    </row>
    <row r="28" spans="2:8">
      <c r="C28" s="1" t="s">
        <v>406</v>
      </c>
      <c r="D28" t="s">
        <v>407</v>
      </c>
      <c r="E28" s="1">
        <v>1.5</v>
      </c>
      <c r="F28" s="1" t="s">
        <v>23</v>
      </c>
      <c r="G28" s="1" t="s">
        <v>18</v>
      </c>
      <c r="H28" t="s">
        <v>380</v>
      </c>
    </row>
    <row r="29" spans="2:8">
      <c r="C29" s="1" t="s">
        <v>408</v>
      </c>
      <c r="D29" t="s">
        <v>409</v>
      </c>
      <c r="E29" s="1">
        <v>4</v>
      </c>
      <c r="F29" s="1" t="s">
        <v>36</v>
      </c>
      <c r="G29" s="1" t="s">
        <v>19</v>
      </c>
      <c r="H29" t="s">
        <v>397</v>
      </c>
    </row>
    <row r="30" spans="2:8">
      <c r="C30" s="1" t="s">
        <v>410</v>
      </c>
      <c r="D30" t="s">
        <v>411</v>
      </c>
      <c r="E30" s="1">
        <v>6</v>
      </c>
      <c r="F30" s="1" t="s">
        <v>23</v>
      </c>
      <c r="G30" s="1" t="s">
        <v>18</v>
      </c>
      <c r="H30" t="s">
        <v>380</v>
      </c>
    </row>
    <row r="31" spans="2:8">
      <c r="C31" s="30" t="s">
        <v>412</v>
      </c>
      <c r="D31" s="25" t="s">
        <v>413</v>
      </c>
      <c r="E31" s="30">
        <v>6</v>
      </c>
      <c r="F31" s="30" t="s">
        <v>39</v>
      </c>
      <c r="G31" s="30" t="s">
        <v>357</v>
      </c>
      <c r="H31" t="s">
        <v>393</v>
      </c>
    </row>
    <row r="32" spans="2:8">
      <c r="C32" s="1" t="s">
        <v>414</v>
      </c>
      <c r="D32" t="s">
        <v>415</v>
      </c>
      <c r="E32" s="1">
        <v>6</v>
      </c>
      <c r="F32" s="1" t="s">
        <v>28</v>
      </c>
      <c r="G32" s="1" t="s">
        <v>28</v>
      </c>
      <c r="H32" t="s">
        <v>361</v>
      </c>
    </row>
    <row r="33" spans="2:8">
      <c r="C33" s="1" t="s">
        <v>416</v>
      </c>
      <c r="D33" t="s">
        <v>417</v>
      </c>
      <c r="E33" s="1">
        <v>4</v>
      </c>
      <c r="F33" s="1" t="s">
        <v>23</v>
      </c>
      <c r="G33" s="1" t="s">
        <v>18</v>
      </c>
      <c r="H33" t="s">
        <v>380</v>
      </c>
    </row>
    <row r="34" spans="2:8">
      <c r="C34" s="30" t="s">
        <v>418</v>
      </c>
      <c r="D34" s="25" t="s">
        <v>419</v>
      </c>
      <c r="E34" s="30">
        <v>4</v>
      </c>
      <c r="F34" s="30" t="s">
        <v>39</v>
      </c>
      <c r="G34" s="30" t="s">
        <v>357</v>
      </c>
      <c r="H34" t="s">
        <v>393</v>
      </c>
    </row>
    <row r="35" spans="2:8">
      <c r="C35" s="1" t="s">
        <v>420</v>
      </c>
      <c r="D35" t="s">
        <v>421</v>
      </c>
      <c r="E35" s="1">
        <v>1.5</v>
      </c>
      <c r="F35" s="1" t="s">
        <v>36</v>
      </c>
      <c r="G35" s="1" t="s">
        <v>22</v>
      </c>
      <c r="H35" s="32" t="s">
        <v>397</v>
      </c>
    </row>
    <row r="36" spans="2:8">
      <c r="C36" s="1" t="s">
        <v>422</v>
      </c>
      <c r="D36" t="s">
        <v>423</v>
      </c>
      <c r="E36" s="1">
        <v>1.5</v>
      </c>
      <c r="F36" s="1" t="s">
        <v>39</v>
      </c>
      <c r="G36" s="1" t="s">
        <v>19</v>
      </c>
      <c r="H36" t="s">
        <v>393</v>
      </c>
    </row>
    <row r="37" spans="2:8">
      <c r="C37" s="1" t="s">
        <v>424</v>
      </c>
      <c r="D37" t="s">
        <v>425</v>
      </c>
      <c r="E37" s="1">
        <v>3</v>
      </c>
      <c r="F37" s="1" t="s">
        <v>23</v>
      </c>
      <c r="G37" s="1" t="s">
        <v>28</v>
      </c>
      <c r="H37" t="s">
        <v>380</v>
      </c>
    </row>
    <row r="38" spans="2:8">
      <c r="C38" s="1" t="s">
        <v>426</v>
      </c>
      <c r="D38" t="s">
        <v>427</v>
      </c>
      <c r="E38" s="1">
        <v>6</v>
      </c>
      <c r="F38" s="1" t="s">
        <v>28</v>
      </c>
      <c r="G38" s="1" t="s">
        <v>28</v>
      </c>
      <c r="H38" t="s">
        <v>361</v>
      </c>
    </row>
    <row r="39" spans="2:8">
      <c r="C39" s="1" t="s">
        <v>428</v>
      </c>
      <c r="D39" t="s">
        <v>429</v>
      </c>
      <c r="E39" s="1">
        <v>3</v>
      </c>
      <c r="F39" s="1" t="s">
        <v>28</v>
      </c>
      <c r="G39" s="1" t="s">
        <v>28</v>
      </c>
      <c r="H39" t="s">
        <v>361</v>
      </c>
    </row>
    <row r="40" spans="2:8">
      <c r="C40" s="1" t="s">
        <v>430</v>
      </c>
      <c r="D40" t="s">
        <v>431</v>
      </c>
      <c r="E40" s="1">
        <v>1.5</v>
      </c>
      <c r="F40" s="1" t="s">
        <v>36</v>
      </c>
      <c r="G40" s="1" t="s">
        <v>19</v>
      </c>
      <c r="H40" t="s">
        <v>397</v>
      </c>
    </row>
    <row r="42" spans="2:8">
      <c r="B42" t="s">
        <v>432</v>
      </c>
      <c r="C42" t="s">
        <v>433</v>
      </c>
      <c r="D42" t="s">
        <v>434</v>
      </c>
      <c r="E42" s="1">
        <v>8</v>
      </c>
      <c r="F42" s="1" t="s">
        <v>19</v>
      </c>
    </row>
    <row r="43" spans="2:8">
      <c r="C43" t="s">
        <v>435</v>
      </c>
      <c r="D43" t="s">
        <v>436</v>
      </c>
      <c r="E43" s="1">
        <v>8</v>
      </c>
      <c r="F43" s="1" t="s">
        <v>22</v>
      </c>
    </row>
    <row r="44" spans="2:8">
      <c r="B44" t="s">
        <v>437</v>
      </c>
      <c r="C44" t="s">
        <v>438</v>
      </c>
      <c r="D44" t="s">
        <v>439</v>
      </c>
      <c r="E44" s="1">
        <v>12</v>
      </c>
      <c r="F44" s="1" t="s">
        <v>19</v>
      </c>
    </row>
    <row r="45" spans="2:8">
      <c r="C45" t="s">
        <v>440</v>
      </c>
      <c r="D45" t="s">
        <v>441</v>
      </c>
      <c r="E45" s="1"/>
      <c r="F45" s="1" t="s">
        <v>19</v>
      </c>
    </row>
    <row r="46" spans="2:8">
      <c r="B46" t="s">
        <v>442</v>
      </c>
      <c r="C46" t="s">
        <v>443</v>
      </c>
      <c r="D46" t="s">
        <v>444</v>
      </c>
      <c r="E46">
        <v>6</v>
      </c>
      <c r="F46" s="1" t="s">
        <v>22</v>
      </c>
    </row>
    <row r="47" spans="2:8">
      <c r="C47" t="s">
        <v>445</v>
      </c>
      <c r="D47" t="s">
        <v>446</v>
      </c>
      <c r="E47">
        <v>6</v>
      </c>
      <c r="F47" s="1" t="s">
        <v>19</v>
      </c>
    </row>
    <row r="48" spans="2:8">
      <c r="C48" t="s">
        <v>447</v>
      </c>
      <c r="D48" t="s">
        <v>448</v>
      </c>
      <c r="E48">
        <v>6</v>
      </c>
      <c r="F48" s="1" t="s">
        <v>22</v>
      </c>
    </row>
    <row r="49" spans="2:6">
      <c r="C49" t="s">
        <v>449</v>
      </c>
      <c r="D49" t="s">
        <v>450</v>
      </c>
      <c r="E49">
        <v>6</v>
      </c>
      <c r="F49" s="1" t="s">
        <v>19</v>
      </c>
    </row>
    <row r="50" spans="2:6">
      <c r="B50" t="s">
        <v>451</v>
      </c>
      <c r="C50" t="s">
        <v>452</v>
      </c>
      <c r="D50" t="s">
        <v>453</v>
      </c>
      <c r="E50">
        <v>12</v>
      </c>
      <c r="F50" s="1" t="s">
        <v>22</v>
      </c>
    </row>
    <row r="51" spans="2:6" ht="15.95">
      <c r="C51" t="s">
        <v>454</v>
      </c>
      <c r="D51" s="17" t="s">
        <v>455</v>
      </c>
      <c r="F51" s="1" t="s">
        <v>22</v>
      </c>
    </row>
    <row r="52" spans="2:6" ht="15.95">
      <c r="C52" t="s">
        <v>456</v>
      </c>
      <c r="D52" s="17" t="s">
        <v>457</v>
      </c>
      <c r="F52" s="1" t="s">
        <v>19</v>
      </c>
    </row>
    <row r="53" spans="2:6" ht="15.95">
      <c r="B53" t="s">
        <v>458</v>
      </c>
      <c r="C53" t="s">
        <v>459</v>
      </c>
      <c r="D53" s="17" t="s">
        <v>460</v>
      </c>
      <c r="F53" s="1" t="s">
        <v>19</v>
      </c>
    </row>
    <row r="54" spans="2:6" ht="15.95">
      <c r="C54" t="s">
        <v>461</v>
      </c>
      <c r="D54" s="17" t="s">
        <v>462</v>
      </c>
      <c r="F54" s="1" t="s">
        <v>19</v>
      </c>
    </row>
    <row r="55" spans="2:6" ht="15.95">
      <c r="B55" t="s">
        <v>276</v>
      </c>
      <c r="C55" t="s">
        <v>463</v>
      </c>
      <c r="D55" s="17" t="s">
        <v>464</v>
      </c>
      <c r="E55">
        <v>8</v>
      </c>
      <c r="F55" s="1" t="s">
        <v>22</v>
      </c>
    </row>
    <row r="56" spans="2:6" ht="15.95">
      <c r="C56" t="s">
        <v>465</v>
      </c>
      <c r="D56" s="17" t="s">
        <v>466</v>
      </c>
      <c r="E56">
        <v>8</v>
      </c>
      <c r="F56" s="1" t="s">
        <v>19</v>
      </c>
    </row>
    <row r="57" spans="2:6">
      <c r="D57" s="17"/>
      <c r="F57" s="1"/>
    </row>
    <row r="58" spans="2:6" ht="15.95">
      <c r="D58" s="17" t="s">
        <v>467</v>
      </c>
      <c r="E58">
        <v>21</v>
      </c>
      <c r="F58" s="1" t="s">
        <v>18</v>
      </c>
    </row>
    <row r="59" spans="2:6" ht="15.95">
      <c r="D59" s="17" t="s">
        <v>468</v>
      </c>
      <c r="E59">
        <v>28</v>
      </c>
    </row>
    <row r="60" spans="2:6" ht="15.95">
      <c r="D60" s="17" t="s">
        <v>469</v>
      </c>
      <c r="E60">
        <v>7</v>
      </c>
    </row>
    <row r="61" spans="2:6" ht="15.95">
      <c r="D61" s="17" t="s">
        <v>470</v>
      </c>
      <c r="E61">
        <v>28</v>
      </c>
    </row>
    <row r="62" spans="2:6" ht="15.95">
      <c r="D62" s="17" t="s">
        <v>471</v>
      </c>
      <c r="E62">
        <v>21</v>
      </c>
      <c r="F62" t="s">
        <v>22</v>
      </c>
    </row>
    <row r="63" spans="2:6" ht="15.95">
      <c r="D63" s="17" t="s">
        <v>472</v>
      </c>
      <c r="E63">
        <v>28</v>
      </c>
      <c r="F63" t="s">
        <v>39</v>
      </c>
    </row>
    <row r="64" spans="2:6" ht="15.95">
      <c r="D64" s="17" t="s">
        <v>473</v>
      </c>
      <c r="E64">
        <v>21</v>
      </c>
    </row>
  </sheetData>
  <hyperlinks>
    <hyperlink ref="H35" r:id="rId1" xr:uid="{93AD5DAD-8205-470F-A034-99867DB3F88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AD14-D61D-204D-9DCE-5CC64D57FDD7}">
  <dimension ref="A3:E95"/>
  <sheetViews>
    <sheetView workbookViewId="0">
      <selection activeCell="J25" sqref="J25"/>
    </sheetView>
  </sheetViews>
  <sheetFormatPr defaultColWidth="8.7109375" defaultRowHeight="15"/>
  <cols>
    <col min="5" max="5" width="21" customWidth="1"/>
    <col min="6" max="6" width="44.140625" customWidth="1"/>
    <col min="7" max="7" width="41.7109375" customWidth="1"/>
  </cols>
  <sheetData>
    <row r="3" spans="1:5">
      <c r="A3" t="s">
        <v>278</v>
      </c>
      <c r="B3" t="s">
        <v>279</v>
      </c>
      <c r="C3" t="s">
        <v>280</v>
      </c>
      <c r="E3" t="s">
        <v>19</v>
      </c>
    </row>
    <row r="4" spans="1:5">
      <c r="B4" t="s">
        <v>281</v>
      </c>
      <c r="C4" t="s">
        <v>282</v>
      </c>
      <c r="E4" t="s">
        <v>19</v>
      </c>
    </row>
    <row r="5" spans="1:5">
      <c r="B5" t="s">
        <v>283</v>
      </c>
      <c r="C5" t="s">
        <v>284</v>
      </c>
      <c r="E5" t="s">
        <v>19</v>
      </c>
    </row>
    <row r="6" spans="1:5">
      <c r="B6" t="s">
        <v>285</v>
      </c>
      <c r="C6" t="s">
        <v>286</v>
      </c>
      <c r="E6" t="s">
        <v>19</v>
      </c>
    </row>
    <row r="7" spans="1:5">
      <c r="A7" t="s">
        <v>287</v>
      </c>
      <c r="B7" t="s">
        <v>288</v>
      </c>
      <c r="C7" t="s">
        <v>289</v>
      </c>
      <c r="E7" t="s">
        <v>19</v>
      </c>
    </row>
    <row r="8" spans="1:5">
      <c r="B8" t="s">
        <v>290</v>
      </c>
      <c r="C8" t="s">
        <v>291</v>
      </c>
      <c r="E8" t="s">
        <v>19</v>
      </c>
    </row>
    <row r="9" spans="1:5">
      <c r="B9" t="s">
        <v>292</v>
      </c>
      <c r="C9" t="s">
        <v>293</v>
      </c>
      <c r="E9" t="s">
        <v>19</v>
      </c>
    </row>
    <row r="10" spans="1:5">
      <c r="B10" t="s">
        <v>294</v>
      </c>
      <c r="C10" t="s">
        <v>295</v>
      </c>
      <c r="E10" t="s">
        <v>19</v>
      </c>
    </row>
    <row r="11" spans="1:5">
      <c r="A11" t="s">
        <v>1190</v>
      </c>
      <c r="B11" t="s">
        <v>1191</v>
      </c>
      <c r="C11" t="s">
        <v>1192</v>
      </c>
      <c r="E11" s="1" t="s">
        <v>22</v>
      </c>
    </row>
    <row r="12" spans="1:5">
      <c r="B12" t="s">
        <v>1193</v>
      </c>
      <c r="C12" t="s">
        <v>1194</v>
      </c>
      <c r="E12" s="1" t="s">
        <v>22</v>
      </c>
    </row>
    <row r="13" spans="1:5">
      <c r="B13" t="s">
        <v>1195</v>
      </c>
      <c r="C13" t="s">
        <v>1196</v>
      </c>
      <c r="E13" s="1" t="s">
        <v>22</v>
      </c>
    </row>
    <row r="14" spans="1:5">
      <c r="B14" t="s">
        <v>1197</v>
      </c>
      <c r="C14" t="s">
        <v>1198</v>
      </c>
      <c r="E14" s="1" t="s">
        <v>22</v>
      </c>
    </row>
    <row r="15" spans="1:5">
      <c r="A15" t="s">
        <v>1199</v>
      </c>
      <c r="B15" t="s">
        <v>1200</v>
      </c>
      <c r="C15" t="s">
        <v>1201</v>
      </c>
      <c r="E15" s="1" t="s">
        <v>22</v>
      </c>
    </row>
    <row r="16" spans="1:5">
      <c r="B16" t="s">
        <v>1202</v>
      </c>
      <c r="C16" t="s">
        <v>1203</v>
      </c>
      <c r="E16" s="1" t="s">
        <v>22</v>
      </c>
    </row>
    <row r="17" spans="2:5">
      <c r="B17" t="s">
        <v>1204</v>
      </c>
      <c r="C17" t="s">
        <v>1205</v>
      </c>
      <c r="E17" s="1" t="s">
        <v>22</v>
      </c>
    </row>
    <row r="18" spans="2:5">
      <c r="B18" t="s">
        <v>1206</v>
      </c>
      <c r="C18" t="s">
        <v>1207</v>
      </c>
      <c r="E18" s="1" t="s">
        <v>22</v>
      </c>
    </row>
    <row r="20" spans="2:5">
      <c r="B20" s="1"/>
      <c r="D20" s="1"/>
      <c r="E20" s="1"/>
    </row>
    <row r="21" spans="2:5">
      <c r="B21" s="1"/>
      <c r="D21" s="1"/>
      <c r="E21" s="1"/>
    </row>
    <row r="22" spans="2:5">
      <c r="B22" s="1"/>
      <c r="D22" s="1"/>
      <c r="E22" s="1"/>
    </row>
    <row r="23" spans="2:5">
      <c r="B23" s="1"/>
      <c r="D23" s="1"/>
      <c r="E23" s="1"/>
    </row>
    <row r="24" spans="2:5">
      <c r="B24" s="1"/>
      <c r="D24" s="1"/>
      <c r="E24" s="1"/>
    </row>
    <row r="25" spans="2:5">
      <c r="B25" s="1"/>
      <c r="D25" s="1"/>
      <c r="E25" s="1"/>
    </row>
    <row r="26" spans="2:5">
      <c r="B26" s="1"/>
      <c r="D26" s="1"/>
      <c r="E26" s="1"/>
    </row>
    <row r="27" spans="2:5">
      <c r="B27" s="1"/>
      <c r="D27" s="1"/>
      <c r="E27" s="1"/>
    </row>
    <row r="28" spans="2:5">
      <c r="B28" s="1"/>
      <c r="D28" s="1"/>
      <c r="E28" s="1"/>
    </row>
    <row r="29" spans="2:5">
      <c r="B29" s="1"/>
      <c r="D29" s="1"/>
      <c r="E29" s="1"/>
    </row>
    <row r="30" spans="2:5">
      <c r="B30" s="1"/>
      <c r="D30" s="1"/>
      <c r="E30" s="1"/>
    </row>
    <row r="31" spans="2:5">
      <c r="B31" s="1"/>
      <c r="D31" s="1"/>
      <c r="E31" s="1"/>
    </row>
    <row r="32" spans="2:5">
      <c r="B32" s="1"/>
      <c r="D32" s="1"/>
      <c r="E32" s="1"/>
    </row>
    <row r="33" spans="2:5">
      <c r="B33" s="1"/>
      <c r="D33" s="1"/>
      <c r="E33" s="1"/>
    </row>
    <row r="34" spans="2:5">
      <c r="B34" s="1"/>
      <c r="D34" s="1"/>
      <c r="E34" s="1"/>
    </row>
    <row r="35" spans="2:5">
      <c r="B35" s="1"/>
      <c r="D35" s="1"/>
      <c r="E35" s="1"/>
    </row>
    <row r="36" spans="2:5">
      <c r="B36" s="1"/>
      <c r="D36" s="1"/>
      <c r="E36" s="1"/>
    </row>
    <row r="37" spans="2:5">
      <c r="B37" s="1"/>
      <c r="D37" s="1"/>
      <c r="E37" s="1"/>
    </row>
    <row r="38" spans="2:5">
      <c r="B38" s="1"/>
      <c r="D38" s="1"/>
      <c r="E38" s="1"/>
    </row>
    <row r="39" spans="2:5">
      <c r="B39" s="1"/>
      <c r="D39" s="1"/>
      <c r="E39" s="1"/>
    </row>
    <row r="40" spans="2:5">
      <c r="B40" s="1"/>
      <c r="D40" s="1"/>
      <c r="E40" s="1"/>
    </row>
    <row r="41" spans="2:5">
      <c r="B41" s="1"/>
      <c r="D41" s="1"/>
      <c r="E41" s="1"/>
    </row>
    <row r="42" spans="2:5">
      <c r="B42" s="1"/>
      <c r="D42" s="1"/>
      <c r="E42" s="1"/>
    </row>
    <row r="43" spans="2:5">
      <c r="B43" s="1"/>
      <c r="D43" s="1"/>
      <c r="E43" s="1"/>
    </row>
    <row r="44" spans="2:5">
      <c r="B44" s="1"/>
      <c r="D44" s="1"/>
      <c r="E44" s="1"/>
    </row>
    <row r="45" spans="2:5">
      <c r="B45" s="1"/>
      <c r="D45" s="1"/>
      <c r="E45" s="1"/>
    </row>
    <row r="46" spans="2:5">
      <c r="B46" s="1"/>
      <c r="D46" s="1"/>
      <c r="E46" s="1"/>
    </row>
    <row r="47" spans="2:5">
      <c r="B47" s="1"/>
      <c r="D47" s="1"/>
      <c r="E47" s="1"/>
    </row>
    <row r="48" spans="2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5BF9-73A1-4505-A8DD-7B4A3E403056}">
  <sheetPr filterMode="1"/>
  <dimension ref="A1:G28"/>
  <sheetViews>
    <sheetView workbookViewId="0">
      <selection activeCell="D24" sqref="D24"/>
    </sheetView>
  </sheetViews>
  <sheetFormatPr defaultColWidth="8.7109375" defaultRowHeight="15"/>
  <cols>
    <col min="1" max="1" width="11.7109375" bestFit="1" customWidth="1"/>
    <col min="3" max="3" width="36.7109375" bestFit="1" customWidth="1"/>
    <col min="4" max="4" width="38.7109375" bestFit="1" customWidth="1"/>
    <col min="5" max="5" width="8" bestFit="1" customWidth="1"/>
  </cols>
  <sheetData>
    <row r="1" spans="1:7" ht="48">
      <c r="A1" s="43" t="s">
        <v>1208</v>
      </c>
      <c r="B1" s="44" t="s">
        <v>1209</v>
      </c>
      <c r="C1" s="43" t="s">
        <v>1210</v>
      </c>
      <c r="D1" s="43" t="s">
        <v>6</v>
      </c>
      <c r="E1" s="43" t="s">
        <v>1211</v>
      </c>
      <c r="F1" s="17" t="s">
        <v>1212</v>
      </c>
      <c r="G1" s="43" t="s">
        <v>1213</v>
      </c>
    </row>
    <row r="2" spans="1:7" hidden="1">
      <c r="A2" t="s">
        <v>1214</v>
      </c>
      <c r="B2" s="45" t="s">
        <v>1215</v>
      </c>
      <c r="C2" t="s">
        <v>1216</v>
      </c>
      <c r="E2" t="s">
        <v>1217</v>
      </c>
      <c r="F2" t="s">
        <v>1218</v>
      </c>
      <c r="G2">
        <v>20</v>
      </c>
    </row>
    <row r="3" spans="1:7" hidden="1">
      <c r="A3" t="s">
        <v>1214</v>
      </c>
      <c r="B3" s="45" t="s">
        <v>1219</v>
      </c>
      <c r="C3" t="s">
        <v>1219</v>
      </c>
      <c r="E3" t="s">
        <v>1217</v>
      </c>
      <c r="F3" t="s">
        <v>1220</v>
      </c>
      <c r="G3">
        <v>30</v>
      </c>
    </row>
    <row r="4" spans="1:7">
      <c r="A4" t="s">
        <v>1221</v>
      </c>
      <c r="B4" s="81" t="s">
        <v>1222</v>
      </c>
      <c r="C4" t="s">
        <v>812</v>
      </c>
      <c r="E4" t="s">
        <v>1223</v>
      </c>
      <c r="F4" t="s">
        <v>1220</v>
      </c>
      <c r="G4">
        <v>30</v>
      </c>
    </row>
    <row r="5" spans="1:7" hidden="1">
      <c r="A5" t="s">
        <v>1214</v>
      </c>
      <c r="B5" s="81"/>
      <c r="C5" s="25" t="s">
        <v>817</v>
      </c>
      <c r="D5" s="25" t="s">
        <v>1224</v>
      </c>
      <c r="E5" t="s">
        <v>1217</v>
      </c>
      <c r="F5" t="s">
        <v>1225</v>
      </c>
      <c r="G5">
        <v>30</v>
      </c>
    </row>
    <row r="6" spans="1:7" hidden="1">
      <c r="A6" t="s">
        <v>1221</v>
      </c>
      <c r="B6" s="81"/>
      <c r="C6" s="25" t="s">
        <v>814</v>
      </c>
      <c r="D6" s="25"/>
      <c r="E6" t="s">
        <v>1217</v>
      </c>
      <c r="F6" t="s">
        <v>1225</v>
      </c>
      <c r="G6">
        <v>20</v>
      </c>
    </row>
    <row r="7" spans="1:7" hidden="1">
      <c r="A7" t="s">
        <v>1221</v>
      </c>
      <c r="B7" s="81"/>
      <c r="C7" t="s">
        <v>787</v>
      </c>
      <c r="E7" t="s">
        <v>1226</v>
      </c>
      <c r="F7" t="s">
        <v>1220</v>
      </c>
      <c r="G7">
        <v>10</v>
      </c>
    </row>
    <row r="8" spans="1:7" hidden="1">
      <c r="A8" t="s">
        <v>1221</v>
      </c>
      <c r="B8" s="81"/>
      <c r="C8" t="s">
        <v>825</v>
      </c>
      <c r="E8" t="s">
        <v>1217</v>
      </c>
      <c r="F8" t="s">
        <v>1220</v>
      </c>
      <c r="G8">
        <v>10</v>
      </c>
    </row>
    <row r="9" spans="1:7" hidden="1">
      <c r="A9" t="s">
        <v>1221</v>
      </c>
      <c r="B9" s="81"/>
      <c r="C9" t="s">
        <v>1227</v>
      </c>
      <c r="E9" t="s">
        <v>1226</v>
      </c>
      <c r="F9" t="s">
        <v>1220</v>
      </c>
      <c r="G9">
        <v>5</v>
      </c>
    </row>
    <row r="10" spans="1:7">
      <c r="A10" t="s">
        <v>1221</v>
      </c>
      <c r="B10" s="81"/>
      <c r="C10" t="s">
        <v>1228</v>
      </c>
      <c r="E10" t="s">
        <v>1223</v>
      </c>
      <c r="F10" t="s">
        <v>1225</v>
      </c>
      <c r="G10">
        <v>20</v>
      </c>
    </row>
    <row r="11" spans="1:7">
      <c r="A11" t="s">
        <v>1221</v>
      </c>
      <c r="B11" s="81"/>
      <c r="C11" t="s">
        <v>1229</v>
      </c>
      <c r="E11" t="s">
        <v>1223</v>
      </c>
      <c r="F11" t="s">
        <v>1225</v>
      </c>
      <c r="G11">
        <v>10</v>
      </c>
    </row>
    <row r="12" spans="1:7">
      <c r="B12" s="81"/>
      <c r="C12" t="s">
        <v>1230</v>
      </c>
      <c r="F12" t="s">
        <v>1225</v>
      </c>
      <c r="G12">
        <v>15</v>
      </c>
    </row>
    <row r="13" spans="1:7">
      <c r="B13" s="81"/>
      <c r="C13" t="s">
        <v>1231</v>
      </c>
      <c r="F13" t="s">
        <v>1225</v>
      </c>
      <c r="G13">
        <v>5</v>
      </c>
    </row>
    <row r="14" spans="1:7">
      <c r="B14" s="81"/>
      <c r="C14" t="s">
        <v>1232</v>
      </c>
      <c r="F14" t="s">
        <v>1225</v>
      </c>
      <c r="G14">
        <v>2</v>
      </c>
    </row>
    <row r="15" spans="1:7">
      <c r="B15" s="45" t="s">
        <v>1233</v>
      </c>
      <c r="C15" t="s">
        <v>1234</v>
      </c>
      <c r="F15" t="s">
        <v>1225</v>
      </c>
      <c r="G15">
        <v>0</v>
      </c>
    </row>
    <row r="16" spans="1:7" ht="32.1">
      <c r="B16" s="45"/>
      <c r="C16" s="17" t="s">
        <v>1235</v>
      </c>
    </row>
    <row r="17" spans="1:7">
      <c r="B17" s="81" t="s">
        <v>1236</v>
      </c>
      <c r="C17" t="s">
        <v>1237</v>
      </c>
      <c r="D17" t="s">
        <v>1238</v>
      </c>
      <c r="F17" t="s">
        <v>1225</v>
      </c>
      <c r="G17">
        <v>5</v>
      </c>
    </row>
    <row r="18" spans="1:7">
      <c r="B18" s="81"/>
      <c r="C18" t="s">
        <v>1239</v>
      </c>
      <c r="F18" t="s">
        <v>1225</v>
      </c>
      <c r="G18">
        <v>10</v>
      </c>
    </row>
    <row r="19" spans="1:7" hidden="1">
      <c r="A19" t="s">
        <v>1240</v>
      </c>
      <c r="B19" s="81" t="s">
        <v>1241</v>
      </c>
      <c r="C19" t="s">
        <v>822</v>
      </c>
      <c r="E19" t="s">
        <v>1217</v>
      </c>
      <c r="F19" t="s">
        <v>827</v>
      </c>
      <c r="G19">
        <v>5</v>
      </c>
    </row>
    <row r="20" spans="1:7" hidden="1">
      <c r="A20" t="s">
        <v>1240</v>
      </c>
      <c r="B20" s="81"/>
      <c r="C20" t="s">
        <v>813</v>
      </c>
      <c r="E20" t="s">
        <v>1217</v>
      </c>
      <c r="F20" t="s">
        <v>1220</v>
      </c>
      <c r="G20">
        <v>20</v>
      </c>
    </row>
    <row r="21" spans="1:7" hidden="1">
      <c r="A21" t="s">
        <v>1240</v>
      </c>
      <c r="B21" s="81"/>
      <c r="C21" t="s">
        <v>824</v>
      </c>
      <c r="E21" t="s">
        <v>1217</v>
      </c>
      <c r="F21" t="s">
        <v>1220</v>
      </c>
      <c r="G21">
        <v>5</v>
      </c>
    </row>
    <row r="22" spans="1:7" hidden="1">
      <c r="A22" t="s">
        <v>1221</v>
      </c>
      <c r="B22" s="81"/>
      <c r="C22" t="s">
        <v>816</v>
      </c>
      <c r="E22" t="s">
        <v>1226</v>
      </c>
      <c r="F22" t="s">
        <v>1225</v>
      </c>
      <c r="G22">
        <v>15</v>
      </c>
    </row>
    <row r="23" spans="1:7" hidden="1">
      <c r="A23" t="s">
        <v>1242</v>
      </c>
      <c r="B23" s="45" t="s">
        <v>1242</v>
      </c>
      <c r="C23" t="s">
        <v>823</v>
      </c>
      <c r="D23" t="s">
        <v>1243</v>
      </c>
      <c r="E23" t="s">
        <v>1217</v>
      </c>
      <c r="F23" t="s">
        <v>1220</v>
      </c>
      <c r="G23">
        <v>10</v>
      </c>
    </row>
    <row r="24" spans="1:7">
      <c r="B24" s="81" t="s">
        <v>1244</v>
      </c>
      <c r="C24" t="s">
        <v>1245</v>
      </c>
      <c r="F24" t="s">
        <v>1225</v>
      </c>
      <c r="G24">
        <v>10</v>
      </c>
    </row>
    <row r="25" spans="1:7">
      <c r="B25" s="81"/>
      <c r="C25" t="s">
        <v>1246</v>
      </c>
      <c r="F25" t="s">
        <v>1225</v>
      </c>
      <c r="G25">
        <v>15</v>
      </c>
    </row>
    <row r="26" spans="1:7">
      <c r="B26" s="81"/>
      <c r="C26" t="s">
        <v>1247</v>
      </c>
      <c r="F26" t="s">
        <v>1225</v>
      </c>
      <c r="G26">
        <v>15</v>
      </c>
    </row>
    <row r="27" spans="1:7">
      <c r="B27" s="81"/>
      <c r="C27" t="s">
        <v>1248</v>
      </c>
      <c r="F27" t="s">
        <v>1225</v>
      </c>
      <c r="G27">
        <v>15</v>
      </c>
    </row>
    <row r="28" spans="1:7" hidden="1">
      <c r="A28" t="s">
        <v>1242</v>
      </c>
      <c r="B28" s="45" t="s">
        <v>1249</v>
      </c>
      <c r="C28" t="s">
        <v>815</v>
      </c>
      <c r="D28" t="s">
        <v>1250</v>
      </c>
      <c r="E28" t="s">
        <v>1226</v>
      </c>
      <c r="F28" t="s">
        <v>1225</v>
      </c>
      <c r="G28">
        <v>20</v>
      </c>
    </row>
  </sheetData>
  <autoFilter ref="A1:G28" xr:uid="{8B325BF9-73A1-4505-A8DD-7B4A3E403056}">
    <filterColumn colId="4">
      <filters blank="1">
        <filter val="Low"/>
      </filters>
    </filterColumn>
  </autoFilter>
  <mergeCells count="4">
    <mergeCell ref="B4:B14"/>
    <mergeCell ref="B17:B18"/>
    <mergeCell ref="B19:B22"/>
    <mergeCell ref="B24:B27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80226-5A19-4FA0-9C93-0A1FC533AC5F}">
  <dimension ref="A1:R27"/>
  <sheetViews>
    <sheetView topLeftCell="B1" workbookViewId="0">
      <selection activeCell="E27" sqref="E27"/>
    </sheetView>
  </sheetViews>
  <sheetFormatPr defaultColWidth="8.7109375" defaultRowHeight="15"/>
  <cols>
    <col min="4" max="4" width="57.140625" bestFit="1" customWidth="1"/>
    <col min="5" max="5" width="11.42578125" customWidth="1"/>
    <col min="6" max="6" width="8.42578125" customWidth="1"/>
  </cols>
  <sheetData>
    <row r="1" spans="1:18">
      <c r="A1" s="31" t="s">
        <v>0</v>
      </c>
      <c r="B1" s="31" t="s">
        <v>1</v>
      </c>
      <c r="C1" s="31" t="s">
        <v>2</v>
      </c>
      <c r="D1" s="31" t="s">
        <v>3</v>
      </c>
      <c r="E1" s="31" t="str">
        <f>"Effort (hrs.)"&amp; SUM(E78:E297)</f>
        <v>Effort (hrs.)0</v>
      </c>
      <c r="F1" s="31" t="s">
        <v>5</v>
      </c>
      <c r="G1" s="31" t="s">
        <v>6</v>
      </c>
    </row>
    <row r="2" spans="1:18" ht="63.95">
      <c r="K2" s="5" t="s">
        <v>9</v>
      </c>
      <c r="L2" s="6" t="s">
        <v>10</v>
      </c>
      <c r="M2" s="6" t="s">
        <v>11</v>
      </c>
      <c r="N2" s="6" t="s">
        <v>178</v>
      </c>
      <c r="O2" s="6" t="s">
        <v>12</v>
      </c>
      <c r="P2" s="6" t="s">
        <v>13</v>
      </c>
      <c r="Q2" s="6" t="s">
        <v>14</v>
      </c>
    </row>
    <row r="3" spans="1:18">
      <c r="D3" t="s">
        <v>474</v>
      </c>
      <c r="E3">
        <v>14</v>
      </c>
      <c r="F3" t="s">
        <v>39</v>
      </c>
      <c r="K3" s="7" t="s">
        <v>19</v>
      </c>
      <c r="L3" s="8">
        <v>9</v>
      </c>
      <c r="M3" s="8">
        <v>0</v>
      </c>
      <c r="N3" s="8">
        <v>0</v>
      </c>
      <c r="O3" s="8">
        <f>7*(L3-M3-N3)</f>
        <v>63</v>
      </c>
      <c r="P3" s="8">
        <f t="shared" ref="P3:P10" si="0">SUMIF(F:F,K3,E:E)</f>
        <v>78</v>
      </c>
      <c r="Q3" s="8">
        <f t="shared" ref="Q3:Q10" si="1">O3-P3</f>
        <v>-15</v>
      </c>
    </row>
    <row r="4" spans="1:18">
      <c r="D4" t="s">
        <v>475</v>
      </c>
      <c r="E4">
        <v>21</v>
      </c>
      <c r="F4" t="s">
        <v>19</v>
      </c>
      <c r="K4" s="7" t="s">
        <v>23</v>
      </c>
      <c r="L4" s="8">
        <v>9</v>
      </c>
      <c r="M4" s="8">
        <v>1</v>
      </c>
      <c r="N4" s="8">
        <v>0</v>
      </c>
      <c r="O4" s="8">
        <f>7*(L4-M4-N4)</f>
        <v>56</v>
      </c>
      <c r="P4" s="8">
        <f t="shared" si="0"/>
        <v>47</v>
      </c>
      <c r="Q4" s="8">
        <f t="shared" si="1"/>
        <v>9</v>
      </c>
    </row>
    <row r="5" spans="1:18">
      <c r="K5" s="7" t="s">
        <v>22</v>
      </c>
      <c r="L5" s="8">
        <v>9</v>
      </c>
      <c r="M5" s="8">
        <v>0</v>
      </c>
      <c r="N5" s="8">
        <v>0</v>
      </c>
      <c r="O5" s="8">
        <f>7*(L5-M5-N5)</f>
        <v>63</v>
      </c>
      <c r="P5" s="8">
        <f t="shared" si="0"/>
        <v>28</v>
      </c>
      <c r="Q5" s="8">
        <f t="shared" si="1"/>
        <v>35</v>
      </c>
    </row>
    <row r="6" spans="1:18">
      <c r="D6" t="s">
        <v>476</v>
      </c>
      <c r="E6">
        <v>14</v>
      </c>
      <c r="F6" t="s">
        <v>18</v>
      </c>
      <c r="K6" s="7" t="s">
        <v>28</v>
      </c>
      <c r="L6" s="8">
        <v>9</v>
      </c>
      <c r="M6" s="8">
        <v>0</v>
      </c>
      <c r="N6" s="8">
        <v>0</v>
      </c>
      <c r="O6" s="8">
        <f>7*70/100*(L6-M6-N6)</f>
        <v>44.1</v>
      </c>
      <c r="P6" s="8">
        <f t="shared" si="0"/>
        <v>0</v>
      </c>
      <c r="Q6" s="8">
        <f t="shared" si="1"/>
        <v>44.1</v>
      </c>
    </row>
    <row r="7" spans="1:18">
      <c r="D7" t="s">
        <v>477</v>
      </c>
      <c r="E7">
        <v>13</v>
      </c>
      <c r="F7" t="s">
        <v>18</v>
      </c>
      <c r="K7" s="7" t="s">
        <v>18</v>
      </c>
      <c r="L7" s="8">
        <v>9</v>
      </c>
      <c r="M7" s="8">
        <v>0</v>
      </c>
      <c r="N7" s="8">
        <v>0</v>
      </c>
      <c r="O7" s="8">
        <f>7*(L7-M7-N7)</f>
        <v>63</v>
      </c>
      <c r="P7" s="8">
        <f t="shared" si="0"/>
        <v>74</v>
      </c>
      <c r="Q7" s="8">
        <f t="shared" si="1"/>
        <v>-11</v>
      </c>
    </row>
    <row r="8" spans="1:18">
      <c r="D8" t="s">
        <v>478</v>
      </c>
      <c r="E8">
        <v>18</v>
      </c>
      <c r="F8" t="s">
        <v>19</v>
      </c>
      <c r="K8" s="7" t="s">
        <v>39</v>
      </c>
      <c r="L8" s="8">
        <v>9</v>
      </c>
      <c r="M8" s="8">
        <v>0</v>
      </c>
      <c r="N8" s="8">
        <v>0</v>
      </c>
      <c r="O8" s="8">
        <f>7*(L8-M8-N8)</f>
        <v>63</v>
      </c>
      <c r="P8" s="8">
        <f t="shared" si="0"/>
        <v>35</v>
      </c>
      <c r="Q8" s="8">
        <f t="shared" si="1"/>
        <v>28</v>
      </c>
    </row>
    <row r="9" spans="1:18">
      <c r="D9" t="s">
        <v>479</v>
      </c>
      <c r="E9">
        <v>14</v>
      </c>
      <c r="F9" t="s">
        <v>22</v>
      </c>
      <c r="K9" s="33" t="s">
        <v>480</v>
      </c>
      <c r="L9" s="34">
        <v>5</v>
      </c>
      <c r="M9" s="34">
        <v>0</v>
      </c>
      <c r="N9" s="34">
        <v>0</v>
      </c>
      <c r="O9" s="34">
        <f>7*(L9-M9-N9)</f>
        <v>35</v>
      </c>
      <c r="P9" s="34">
        <f t="shared" si="0"/>
        <v>14</v>
      </c>
      <c r="Q9" s="34">
        <f t="shared" si="1"/>
        <v>21</v>
      </c>
      <c r="R9" t="s">
        <v>481</v>
      </c>
    </row>
    <row r="10" spans="1:18">
      <c r="D10" t="s">
        <v>482</v>
      </c>
      <c r="E10">
        <v>14</v>
      </c>
      <c r="F10" t="s">
        <v>480</v>
      </c>
      <c r="K10" s="33" t="s">
        <v>483</v>
      </c>
      <c r="L10" s="34">
        <v>4</v>
      </c>
      <c r="M10" s="34">
        <v>0</v>
      </c>
      <c r="N10" s="34">
        <v>0</v>
      </c>
      <c r="O10" s="34">
        <f>7*(L10-M10-N10)</f>
        <v>28</v>
      </c>
      <c r="P10" s="34">
        <f t="shared" si="0"/>
        <v>14</v>
      </c>
      <c r="Q10" s="34">
        <f t="shared" si="1"/>
        <v>14</v>
      </c>
      <c r="R10" t="s">
        <v>484</v>
      </c>
    </row>
    <row r="11" spans="1:18">
      <c r="D11" t="s">
        <v>485</v>
      </c>
      <c r="E11">
        <v>13</v>
      </c>
      <c r="F11" t="s">
        <v>23</v>
      </c>
    </row>
    <row r="13" spans="1:18">
      <c r="D13" t="s">
        <v>486</v>
      </c>
      <c r="E13">
        <v>21</v>
      </c>
      <c r="F13" t="s">
        <v>18</v>
      </c>
    </row>
    <row r="14" spans="1:18">
      <c r="D14" t="s">
        <v>487</v>
      </c>
      <c r="E14">
        <v>21</v>
      </c>
      <c r="F14" t="s">
        <v>39</v>
      </c>
      <c r="K14" s="16" t="s">
        <v>45</v>
      </c>
      <c r="L14" s="16">
        <f t="shared" ref="L14:Q14" si="2">SUM(L3:L10)</f>
        <v>63</v>
      </c>
      <c r="M14" s="16">
        <f t="shared" si="2"/>
        <v>1</v>
      </c>
      <c r="N14" s="16">
        <f t="shared" si="2"/>
        <v>0</v>
      </c>
      <c r="O14" s="16">
        <f t="shared" si="2"/>
        <v>415.1</v>
      </c>
      <c r="P14" s="16">
        <f t="shared" si="2"/>
        <v>290</v>
      </c>
      <c r="Q14" s="16">
        <f t="shared" si="2"/>
        <v>125.1</v>
      </c>
    </row>
    <row r="15" spans="1:18">
      <c r="D15" t="s">
        <v>488</v>
      </c>
      <c r="E15">
        <v>21</v>
      </c>
      <c r="F15" t="s">
        <v>23</v>
      </c>
      <c r="K15" s="16" t="s">
        <v>197</v>
      </c>
      <c r="L15" s="16">
        <f>L14</f>
        <v>63</v>
      </c>
      <c r="M15" s="16">
        <f>M14</f>
        <v>1</v>
      </c>
      <c r="N15" s="16">
        <f>N14</f>
        <v>0</v>
      </c>
      <c r="O15" s="16">
        <f>O14/7</f>
        <v>59.300000000000004</v>
      </c>
      <c r="P15" s="16">
        <f>P14/7</f>
        <v>41.428571428571431</v>
      </c>
      <c r="Q15" s="16"/>
    </row>
    <row r="16" spans="1:18">
      <c r="K16">
        <v>15</v>
      </c>
      <c r="O16">
        <f>O15-O15*K16/100</f>
        <v>50.405000000000001</v>
      </c>
    </row>
    <row r="17" spans="4:13">
      <c r="D17" t="s">
        <v>489</v>
      </c>
      <c r="E17">
        <v>13</v>
      </c>
      <c r="F17" t="s">
        <v>18</v>
      </c>
      <c r="M17" s="24"/>
    </row>
    <row r="18" spans="4:13">
      <c r="D18" t="s">
        <v>490</v>
      </c>
      <c r="E18">
        <v>21</v>
      </c>
      <c r="F18" t="s">
        <v>19</v>
      </c>
    </row>
    <row r="21" spans="4:13">
      <c r="D21" t="s">
        <v>491</v>
      </c>
      <c r="E21">
        <v>18</v>
      </c>
      <c r="F21" t="s">
        <v>19</v>
      </c>
    </row>
    <row r="22" spans="4:13">
      <c r="D22" t="s">
        <v>492</v>
      </c>
      <c r="E22">
        <v>14</v>
      </c>
      <c r="F22" t="s">
        <v>483</v>
      </c>
    </row>
    <row r="23" spans="4:13">
      <c r="D23" t="s">
        <v>493</v>
      </c>
      <c r="E23">
        <v>14</v>
      </c>
      <c r="F23" t="s">
        <v>22</v>
      </c>
    </row>
    <row r="24" spans="4:13">
      <c r="D24" t="s">
        <v>494</v>
      </c>
      <c r="E24">
        <v>13</v>
      </c>
      <c r="F24" t="s">
        <v>23</v>
      </c>
    </row>
    <row r="25" spans="4:13">
      <c r="D25" t="s">
        <v>495</v>
      </c>
      <c r="E25">
        <v>13</v>
      </c>
      <c r="F25" t="s">
        <v>18</v>
      </c>
    </row>
    <row r="27" spans="4:13">
      <c r="D27" t="s">
        <v>496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73B08-1D29-4E81-AEC0-AAA0C1B4CD02}">
  <dimension ref="A1:T51"/>
  <sheetViews>
    <sheetView topLeftCell="E1" workbookViewId="0">
      <selection activeCell="K51" sqref="K51"/>
    </sheetView>
  </sheetViews>
  <sheetFormatPr defaultColWidth="8.7109375" defaultRowHeight="15"/>
  <cols>
    <col min="2" max="2" width="15.140625" bestFit="1" customWidth="1"/>
    <col min="4" max="4" width="36" bestFit="1" customWidth="1"/>
    <col min="10" max="10" width="11.42578125" bestFit="1" customWidth="1"/>
    <col min="11" max="11" width="9.7109375" bestFit="1" customWidth="1"/>
  </cols>
  <sheetData>
    <row r="1" spans="1:18">
      <c r="A1" s="31" t="s">
        <v>0</v>
      </c>
      <c r="B1" s="31" t="s">
        <v>1</v>
      </c>
      <c r="C1" s="31" t="s">
        <v>2</v>
      </c>
      <c r="D1" s="31" t="s">
        <v>3</v>
      </c>
      <c r="E1" s="31" t="str">
        <f>"Effort (hrs.)"&amp; SUM(E3:E286)</f>
        <v>Effort (hrs.)89</v>
      </c>
      <c r="F1" s="31" t="s">
        <v>5</v>
      </c>
      <c r="G1" s="31" t="s">
        <v>6</v>
      </c>
    </row>
    <row r="2" spans="1:18" ht="63.95">
      <c r="K2" s="5" t="s">
        <v>9</v>
      </c>
      <c r="L2" s="6" t="s">
        <v>10</v>
      </c>
      <c r="M2" s="6" t="s">
        <v>11</v>
      </c>
      <c r="N2" s="6" t="s">
        <v>178</v>
      </c>
      <c r="O2" s="6" t="s">
        <v>12</v>
      </c>
      <c r="P2" s="6" t="s">
        <v>13</v>
      </c>
      <c r="Q2" s="6" t="s">
        <v>14</v>
      </c>
    </row>
    <row r="3" spans="1:18">
      <c r="B3" t="s">
        <v>497</v>
      </c>
      <c r="C3" s="1" t="s">
        <v>498</v>
      </c>
      <c r="D3" t="s">
        <v>499</v>
      </c>
      <c r="E3" s="1">
        <v>12</v>
      </c>
      <c r="F3" s="1" t="s">
        <v>39</v>
      </c>
      <c r="H3" t="s">
        <v>393</v>
      </c>
      <c r="K3" s="7" t="s">
        <v>19</v>
      </c>
      <c r="L3" s="8">
        <v>10</v>
      </c>
      <c r="M3" s="8">
        <v>0</v>
      </c>
      <c r="N3" s="8">
        <v>0</v>
      </c>
      <c r="O3" s="8">
        <f>7*(L3-M3-N3)</f>
        <v>70</v>
      </c>
      <c r="P3" s="8">
        <f t="shared" ref="P3:P10" si="0">SUMIF(F:F,K3,E:E)</f>
        <v>0</v>
      </c>
      <c r="Q3" s="8">
        <f t="shared" ref="Q3:Q10" si="1">O3-P3</f>
        <v>70</v>
      </c>
    </row>
    <row r="4" spans="1:18">
      <c r="B4" t="s">
        <v>500</v>
      </c>
      <c r="C4" s="1" t="s">
        <v>501</v>
      </c>
      <c r="D4" t="s">
        <v>502</v>
      </c>
      <c r="E4" s="1">
        <v>8</v>
      </c>
      <c r="F4" s="1" t="s">
        <v>36</v>
      </c>
      <c r="H4" t="s">
        <v>397</v>
      </c>
      <c r="K4" s="7" t="s">
        <v>23</v>
      </c>
      <c r="L4" s="8">
        <v>10</v>
      </c>
      <c r="M4" s="8">
        <v>0</v>
      </c>
      <c r="N4" s="8">
        <v>0</v>
      </c>
      <c r="O4" s="8">
        <f>7*(L4-M4-N4)</f>
        <v>70</v>
      </c>
      <c r="P4" s="8">
        <f t="shared" si="0"/>
        <v>25.5</v>
      </c>
      <c r="Q4" s="8">
        <f t="shared" si="1"/>
        <v>44.5</v>
      </c>
    </row>
    <row r="5" spans="1:18">
      <c r="C5" s="1" t="s">
        <v>503</v>
      </c>
      <c r="D5" t="s">
        <v>504</v>
      </c>
      <c r="E5" s="1">
        <v>3</v>
      </c>
      <c r="F5" s="1" t="s">
        <v>23</v>
      </c>
      <c r="H5" t="s">
        <v>380</v>
      </c>
      <c r="K5" s="7" t="s">
        <v>22</v>
      </c>
      <c r="L5" s="8">
        <v>10</v>
      </c>
      <c r="M5" s="8">
        <v>0</v>
      </c>
      <c r="N5" s="8">
        <v>0</v>
      </c>
      <c r="O5" s="8">
        <f>7*(L5-M5-N5)</f>
        <v>70</v>
      </c>
      <c r="P5" s="8">
        <f t="shared" si="0"/>
        <v>0</v>
      </c>
      <c r="Q5" s="8">
        <f t="shared" si="1"/>
        <v>70</v>
      </c>
    </row>
    <row r="6" spans="1:18">
      <c r="C6" s="1" t="s">
        <v>505</v>
      </c>
      <c r="D6" t="s">
        <v>506</v>
      </c>
      <c r="E6" s="1">
        <v>8</v>
      </c>
      <c r="F6" s="1" t="s">
        <v>23</v>
      </c>
      <c r="H6" t="s">
        <v>380</v>
      </c>
      <c r="K6" s="7" t="s">
        <v>28</v>
      </c>
      <c r="L6" s="8">
        <v>10</v>
      </c>
      <c r="M6" s="8">
        <v>0</v>
      </c>
      <c r="N6" s="8">
        <v>0</v>
      </c>
      <c r="O6" s="8">
        <f>7*70/100*(L6-M6-N6)</f>
        <v>49</v>
      </c>
      <c r="P6" s="8">
        <f t="shared" si="0"/>
        <v>17</v>
      </c>
      <c r="Q6" s="8">
        <f t="shared" si="1"/>
        <v>32</v>
      </c>
    </row>
    <row r="7" spans="1:18">
      <c r="C7" s="1" t="s">
        <v>507</v>
      </c>
      <c r="D7" t="s">
        <v>508</v>
      </c>
      <c r="E7" s="1">
        <v>8</v>
      </c>
      <c r="F7" s="1" t="s">
        <v>39</v>
      </c>
      <c r="H7" t="s">
        <v>393</v>
      </c>
      <c r="K7" s="7" t="s">
        <v>18</v>
      </c>
      <c r="L7" s="8">
        <v>10</v>
      </c>
      <c r="M7" s="8">
        <v>0</v>
      </c>
      <c r="N7" s="8">
        <v>0</v>
      </c>
      <c r="O7" s="8">
        <f>7*(L7-M7-N7)</f>
        <v>70</v>
      </c>
      <c r="P7" s="8">
        <f t="shared" si="0"/>
        <v>0</v>
      </c>
      <c r="Q7" s="8">
        <f t="shared" si="1"/>
        <v>70</v>
      </c>
    </row>
    <row r="8" spans="1:18">
      <c r="C8" s="1" t="s">
        <v>509</v>
      </c>
      <c r="D8" t="s">
        <v>510</v>
      </c>
      <c r="E8" s="1">
        <v>2</v>
      </c>
      <c r="F8" s="1" t="s">
        <v>28</v>
      </c>
      <c r="H8" t="s">
        <v>361</v>
      </c>
      <c r="K8" s="7" t="s">
        <v>39</v>
      </c>
      <c r="L8" s="8">
        <v>10</v>
      </c>
      <c r="M8" s="8">
        <v>0</v>
      </c>
      <c r="N8" s="8">
        <v>0</v>
      </c>
      <c r="O8" s="8">
        <f>7*(L8-M8-N8)</f>
        <v>70</v>
      </c>
      <c r="P8" s="8">
        <f t="shared" si="0"/>
        <v>31.5</v>
      </c>
      <c r="Q8" s="8">
        <f t="shared" si="1"/>
        <v>38.5</v>
      </c>
    </row>
    <row r="9" spans="1:18">
      <c r="C9" s="1" t="s">
        <v>511</v>
      </c>
      <c r="D9" t="s">
        <v>512</v>
      </c>
      <c r="E9" s="1">
        <v>1.5</v>
      </c>
      <c r="F9" s="1" t="s">
        <v>23</v>
      </c>
      <c r="H9" t="s">
        <v>380</v>
      </c>
      <c r="K9" s="33" t="s">
        <v>480</v>
      </c>
      <c r="L9" s="34">
        <v>0</v>
      </c>
      <c r="M9" s="34">
        <v>0</v>
      </c>
      <c r="N9" s="34">
        <v>0</v>
      </c>
      <c r="O9" s="34">
        <f>7*(L9-M9-N9)</f>
        <v>0</v>
      </c>
      <c r="P9" s="34">
        <f t="shared" si="0"/>
        <v>0</v>
      </c>
      <c r="Q9" s="34">
        <f t="shared" si="1"/>
        <v>0</v>
      </c>
      <c r="R9" t="s">
        <v>481</v>
      </c>
    </row>
    <row r="10" spans="1:18">
      <c r="C10" s="1" t="s">
        <v>513</v>
      </c>
      <c r="D10" t="s">
        <v>514</v>
      </c>
      <c r="E10" s="1">
        <v>4</v>
      </c>
      <c r="F10" s="1" t="s">
        <v>36</v>
      </c>
      <c r="H10" t="s">
        <v>397</v>
      </c>
      <c r="K10" s="33" t="s">
        <v>483</v>
      </c>
      <c r="L10" s="34">
        <v>0</v>
      </c>
      <c r="M10" s="34">
        <v>0</v>
      </c>
      <c r="N10" s="34">
        <v>0</v>
      </c>
      <c r="O10" s="34">
        <f>7*(L10-M10-N10)</f>
        <v>0</v>
      </c>
      <c r="P10" s="34">
        <f t="shared" si="0"/>
        <v>0</v>
      </c>
      <c r="Q10" s="34">
        <f t="shared" si="1"/>
        <v>0</v>
      </c>
      <c r="R10" t="s">
        <v>484</v>
      </c>
    </row>
    <row r="11" spans="1:18">
      <c r="C11" s="1" t="s">
        <v>515</v>
      </c>
      <c r="D11" t="s">
        <v>516</v>
      </c>
      <c r="E11" s="1">
        <v>6</v>
      </c>
      <c r="F11" s="1" t="s">
        <v>23</v>
      </c>
      <c r="H11" t="s">
        <v>380</v>
      </c>
    </row>
    <row r="12" spans="1:18">
      <c r="C12" s="1" t="s">
        <v>517</v>
      </c>
      <c r="D12" t="s">
        <v>518</v>
      </c>
      <c r="E12" s="1">
        <v>6</v>
      </c>
      <c r="F12" s="1" t="s">
        <v>39</v>
      </c>
      <c r="H12" t="s">
        <v>393</v>
      </c>
    </row>
    <row r="13" spans="1:18">
      <c r="C13" s="1" t="s">
        <v>519</v>
      </c>
      <c r="D13" t="s">
        <v>520</v>
      </c>
      <c r="E13" s="1">
        <v>6</v>
      </c>
      <c r="F13" s="1" t="s">
        <v>28</v>
      </c>
      <c r="H13" t="s">
        <v>361</v>
      </c>
    </row>
    <row r="14" spans="1:18">
      <c r="C14" s="1" t="s">
        <v>521</v>
      </c>
      <c r="D14" t="s">
        <v>522</v>
      </c>
      <c r="E14" s="1">
        <v>4</v>
      </c>
      <c r="F14" s="1" t="s">
        <v>23</v>
      </c>
      <c r="H14" t="s">
        <v>380</v>
      </c>
      <c r="K14" s="16" t="s">
        <v>45</v>
      </c>
      <c r="L14" s="16">
        <f t="shared" ref="L14:Q14" si="2">SUM(L3:L10)</f>
        <v>60</v>
      </c>
      <c r="M14" s="16">
        <f t="shared" si="2"/>
        <v>0</v>
      </c>
      <c r="N14" s="16">
        <f t="shared" si="2"/>
        <v>0</v>
      </c>
      <c r="O14" s="16">
        <f t="shared" si="2"/>
        <v>399</v>
      </c>
      <c r="P14" s="16">
        <f t="shared" si="2"/>
        <v>74</v>
      </c>
      <c r="Q14" s="16">
        <f t="shared" si="2"/>
        <v>325</v>
      </c>
    </row>
    <row r="15" spans="1:18">
      <c r="C15" s="1" t="s">
        <v>523</v>
      </c>
      <c r="D15" t="s">
        <v>524</v>
      </c>
      <c r="E15" s="1">
        <v>4</v>
      </c>
      <c r="F15" s="1" t="s">
        <v>39</v>
      </c>
      <c r="H15" t="s">
        <v>393</v>
      </c>
      <c r="K15" s="16" t="s">
        <v>197</v>
      </c>
      <c r="L15" s="16">
        <f>L14</f>
        <v>60</v>
      </c>
      <c r="M15" s="16">
        <f>M14</f>
        <v>0</v>
      </c>
      <c r="N15" s="16">
        <f>N14</f>
        <v>0</v>
      </c>
      <c r="O15" s="16">
        <f>O14/7</f>
        <v>57</v>
      </c>
      <c r="P15" s="16">
        <f>P14/7</f>
        <v>10.571428571428571</v>
      </c>
      <c r="Q15" s="16"/>
    </row>
    <row r="16" spans="1:18">
      <c r="C16" s="1" t="s">
        <v>525</v>
      </c>
      <c r="D16" t="s">
        <v>526</v>
      </c>
      <c r="E16" s="1">
        <v>1.5</v>
      </c>
      <c r="F16" s="1" t="s">
        <v>36</v>
      </c>
      <c r="H16" t="s">
        <v>397</v>
      </c>
      <c r="K16">
        <v>15</v>
      </c>
      <c r="O16">
        <f>O15-O15*K16/100</f>
        <v>48.45</v>
      </c>
    </row>
    <row r="17" spans="2:13">
      <c r="C17" s="1" t="s">
        <v>527</v>
      </c>
      <c r="D17" t="s">
        <v>528</v>
      </c>
      <c r="E17" s="1">
        <v>1.5</v>
      </c>
      <c r="F17" s="1" t="s">
        <v>39</v>
      </c>
      <c r="H17" t="s">
        <v>393</v>
      </c>
      <c r="M17" s="24"/>
    </row>
    <row r="18" spans="2:13">
      <c r="C18" s="1" t="s">
        <v>529</v>
      </c>
      <c r="D18" t="s">
        <v>530</v>
      </c>
      <c r="E18" s="1">
        <v>3</v>
      </c>
      <c r="F18" s="1" t="s">
        <v>23</v>
      </c>
      <c r="H18" t="s">
        <v>380</v>
      </c>
    </row>
    <row r="19" spans="2:13">
      <c r="C19" s="1" t="s">
        <v>531</v>
      </c>
      <c r="D19" t="s">
        <v>532</v>
      </c>
      <c r="E19" s="1">
        <v>6</v>
      </c>
      <c r="F19" s="1" t="s">
        <v>28</v>
      </c>
      <c r="H19" t="s">
        <v>361</v>
      </c>
    </row>
    <row r="20" spans="2:13">
      <c r="C20" s="1" t="s">
        <v>533</v>
      </c>
      <c r="D20" t="s">
        <v>534</v>
      </c>
      <c r="E20" s="1">
        <v>3</v>
      </c>
      <c r="F20" s="1" t="s">
        <v>28</v>
      </c>
      <c r="H20" t="s">
        <v>361</v>
      </c>
    </row>
    <row r="21" spans="2:13">
      <c r="C21" s="1" t="s">
        <v>535</v>
      </c>
      <c r="D21" t="s">
        <v>536</v>
      </c>
      <c r="E21" s="1">
        <v>1.5</v>
      </c>
      <c r="F21" s="1" t="s">
        <v>36</v>
      </c>
      <c r="H21" t="s">
        <v>397</v>
      </c>
    </row>
    <row r="23" spans="2:13">
      <c r="B23" t="s">
        <v>15</v>
      </c>
    </row>
    <row r="46" spans="7:20"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7:20"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7:20"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7:20"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7:20"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7:20"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67D03-16FD-40AC-B28B-1D004351F209}">
  <dimension ref="A1:R31"/>
  <sheetViews>
    <sheetView workbookViewId="0">
      <selection activeCell="D26" sqref="D26"/>
    </sheetView>
  </sheetViews>
  <sheetFormatPr defaultColWidth="8.7109375" defaultRowHeight="15"/>
  <cols>
    <col min="2" max="2" width="25.140625" bestFit="1" customWidth="1"/>
    <col min="4" max="4" width="38.140625" customWidth="1"/>
    <col min="9" max="9" width="17.140625" customWidth="1"/>
    <col min="10" max="10" width="4.7109375" customWidth="1"/>
    <col min="12" max="12" width="5" customWidth="1"/>
    <col min="13" max="13" width="4.7109375" customWidth="1"/>
    <col min="14" max="15" width="5.7109375" customWidth="1"/>
    <col min="16" max="16" width="6.28515625" customWidth="1"/>
  </cols>
  <sheetData>
    <row r="1" spans="1:18">
      <c r="A1" s="31" t="s">
        <v>0</v>
      </c>
      <c r="B1" s="31" t="s">
        <v>1</v>
      </c>
      <c r="C1" s="31" t="s">
        <v>2</v>
      </c>
      <c r="D1" s="31" t="s">
        <v>3</v>
      </c>
      <c r="E1" s="31" t="str">
        <f>"Effort (hrs.)"&amp; SUM(E3:E263)</f>
        <v>Effort (hrs.)52</v>
      </c>
      <c r="F1" s="31" t="s">
        <v>5</v>
      </c>
      <c r="G1" s="31" t="s">
        <v>6</v>
      </c>
    </row>
    <row r="2" spans="1:18" ht="96">
      <c r="K2" s="5" t="s">
        <v>9</v>
      </c>
      <c r="L2" s="6" t="s">
        <v>10</v>
      </c>
      <c r="M2" s="6" t="s">
        <v>11</v>
      </c>
      <c r="N2" s="6" t="s">
        <v>178</v>
      </c>
      <c r="O2" s="6" t="s">
        <v>12</v>
      </c>
      <c r="P2" s="6" t="s">
        <v>13</v>
      </c>
      <c r="Q2" s="6" t="s">
        <v>14</v>
      </c>
    </row>
    <row r="3" spans="1:18">
      <c r="A3" t="s">
        <v>537</v>
      </c>
      <c r="B3" t="s">
        <v>538</v>
      </c>
      <c r="E3">
        <v>5</v>
      </c>
      <c r="K3" s="7" t="s">
        <v>19</v>
      </c>
      <c r="L3" s="8">
        <v>9</v>
      </c>
      <c r="M3" s="8">
        <v>0</v>
      </c>
      <c r="N3" s="8">
        <v>0</v>
      </c>
      <c r="O3" s="8">
        <f>7*(L3-M3-N3)</f>
        <v>63</v>
      </c>
      <c r="P3" s="8">
        <f t="shared" ref="P3:P10" si="0">SUMIF(F:F,K3,E:E)</f>
        <v>0</v>
      </c>
      <c r="Q3" s="8">
        <f t="shared" ref="Q3:Q10" si="1">O3-P3</f>
        <v>63</v>
      </c>
    </row>
    <row r="4" spans="1:18">
      <c r="B4" t="s">
        <v>539</v>
      </c>
      <c r="E4">
        <v>18</v>
      </c>
      <c r="K4" s="7" t="s">
        <v>23</v>
      </c>
      <c r="L4" s="8">
        <v>9</v>
      </c>
      <c r="M4" s="8">
        <v>2</v>
      </c>
      <c r="N4" s="8">
        <v>0</v>
      </c>
      <c r="O4" s="8">
        <f>7*(L4-M4-N4)</f>
        <v>49</v>
      </c>
      <c r="P4" s="8">
        <f t="shared" si="0"/>
        <v>0</v>
      </c>
      <c r="Q4" s="8">
        <f t="shared" si="1"/>
        <v>49</v>
      </c>
      <c r="R4" t="s">
        <v>540</v>
      </c>
    </row>
    <row r="5" spans="1:18">
      <c r="B5" t="s">
        <v>541</v>
      </c>
      <c r="E5">
        <v>2</v>
      </c>
      <c r="K5" s="7" t="s">
        <v>22</v>
      </c>
      <c r="L5" s="8">
        <v>9</v>
      </c>
      <c r="M5" s="8">
        <v>0</v>
      </c>
      <c r="N5" s="8">
        <v>0</v>
      </c>
      <c r="O5" s="8">
        <f>7*(L5-M5-N5)</f>
        <v>63</v>
      </c>
      <c r="P5" s="8">
        <f t="shared" si="0"/>
        <v>0</v>
      </c>
      <c r="Q5" s="8">
        <f t="shared" si="1"/>
        <v>63</v>
      </c>
    </row>
    <row r="6" spans="1:18">
      <c r="K6" s="7" t="s">
        <v>28</v>
      </c>
      <c r="L6" s="8">
        <v>9</v>
      </c>
      <c r="M6" s="8">
        <v>0</v>
      </c>
      <c r="N6" s="8">
        <v>0</v>
      </c>
      <c r="O6" s="8">
        <f>7*70/100*(L6-M6-N6)</f>
        <v>44.1</v>
      </c>
      <c r="P6" s="8">
        <f t="shared" si="0"/>
        <v>0</v>
      </c>
      <c r="Q6" s="8">
        <f t="shared" si="1"/>
        <v>44.1</v>
      </c>
    </row>
    <row r="7" spans="1:18">
      <c r="B7" t="s">
        <v>542</v>
      </c>
      <c r="E7">
        <v>2</v>
      </c>
      <c r="K7" s="7" t="s">
        <v>18</v>
      </c>
      <c r="L7" s="8">
        <v>9</v>
      </c>
      <c r="M7" s="8">
        <v>1</v>
      </c>
      <c r="N7" s="8">
        <v>0</v>
      </c>
      <c r="O7" s="8">
        <f>7*(L7-M7-N7)</f>
        <v>56</v>
      </c>
      <c r="P7" s="8">
        <f t="shared" si="0"/>
        <v>0</v>
      </c>
      <c r="Q7" s="8">
        <f t="shared" si="1"/>
        <v>56</v>
      </c>
    </row>
    <row r="8" spans="1:18">
      <c r="B8" t="s">
        <v>543</v>
      </c>
      <c r="E8">
        <v>2</v>
      </c>
      <c r="K8" s="7" t="s">
        <v>39</v>
      </c>
      <c r="L8" s="8">
        <v>9</v>
      </c>
      <c r="M8" s="8">
        <v>0</v>
      </c>
      <c r="N8" s="8">
        <v>0</v>
      </c>
      <c r="O8" s="8">
        <f>7*(L8-M8-N8)</f>
        <v>63</v>
      </c>
      <c r="P8" s="8">
        <f t="shared" si="0"/>
        <v>0</v>
      </c>
      <c r="Q8" s="8">
        <f t="shared" si="1"/>
        <v>63</v>
      </c>
    </row>
    <row r="9" spans="1:18">
      <c r="B9" t="s">
        <v>544</v>
      </c>
      <c r="E9">
        <v>2</v>
      </c>
      <c r="K9" s="33" t="s">
        <v>480</v>
      </c>
      <c r="L9" s="34">
        <v>5</v>
      </c>
      <c r="M9" s="34">
        <v>0</v>
      </c>
      <c r="N9" s="34">
        <v>0</v>
      </c>
      <c r="O9" s="34">
        <f>7*(L9-M9-N9)</f>
        <v>35</v>
      </c>
      <c r="P9" s="34">
        <f t="shared" si="0"/>
        <v>0</v>
      </c>
      <c r="Q9" s="34">
        <f t="shared" si="1"/>
        <v>35</v>
      </c>
      <c r="R9" t="s">
        <v>481</v>
      </c>
    </row>
    <row r="10" spans="1:18">
      <c r="K10" s="33" t="s">
        <v>545</v>
      </c>
      <c r="L10" s="34">
        <v>9</v>
      </c>
      <c r="M10" s="34">
        <v>0</v>
      </c>
      <c r="N10" s="34">
        <v>0</v>
      </c>
      <c r="O10" s="34">
        <f>7*(L10-M10-N10)</f>
        <v>63</v>
      </c>
      <c r="P10" s="34">
        <f t="shared" si="0"/>
        <v>0</v>
      </c>
      <c r="Q10" s="34">
        <f t="shared" si="1"/>
        <v>63</v>
      </c>
    </row>
    <row r="11" spans="1:18">
      <c r="B11" t="s">
        <v>546</v>
      </c>
      <c r="E11">
        <v>2</v>
      </c>
    </row>
    <row r="13" spans="1:18">
      <c r="B13" t="s">
        <v>547</v>
      </c>
      <c r="E13">
        <v>10</v>
      </c>
    </row>
    <row r="14" spans="1:18">
      <c r="D14" t="s">
        <v>548</v>
      </c>
      <c r="K14" s="16" t="s">
        <v>45</v>
      </c>
      <c r="L14" s="16">
        <f t="shared" ref="L14:Q14" si="2">SUM(L3:L10)</f>
        <v>68</v>
      </c>
      <c r="M14" s="16">
        <f t="shared" si="2"/>
        <v>3</v>
      </c>
      <c r="N14" s="16">
        <f t="shared" si="2"/>
        <v>0</v>
      </c>
      <c r="O14" s="16">
        <f t="shared" si="2"/>
        <v>436.1</v>
      </c>
      <c r="P14" s="16">
        <f t="shared" si="2"/>
        <v>0</v>
      </c>
      <c r="Q14" s="16">
        <f t="shared" si="2"/>
        <v>436.1</v>
      </c>
    </row>
    <row r="15" spans="1:18">
      <c r="D15" t="s">
        <v>549</v>
      </c>
      <c r="K15" s="16" t="s">
        <v>197</v>
      </c>
      <c r="L15" s="16">
        <f>L14</f>
        <v>68</v>
      </c>
      <c r="M15" s="16">
        <f>M14</f>
        <v>3</v>
      </c>
      <c r="N15" s="16">
        <f>N14</f>
        <v>0</v>
      </c>
      <c r="O15" s="16">
        <f>O14/7</f>
        <v>62.300000000000004</v>
      </c>
      <c r="P15" s="16">
        <f>P14/7</f>
        <v>0</v>
      </c>
      <c r="Q15" s="16"/>
    </row>
    <row r="16" spans="1:18">
      <c r="D16" t="s">
        <v>550</v>
      </c>
      <c r="K16">
        <v>15</v>
      </c>
      <c r="O16">
        <f>O15-O15*K16/100</f>
        <v>52.955000000000005</v>
      </c>
    </row>
    <row r="17" spans="2:5">
      <c r="D17" t="s">
        <v>551</v>
      </c>
    </row>
    <row r="18" spans="2:5">
      <c r="D18" t="s">
        <v>552</v>
      </c>
    </row>
    <row r="19" spans="2:5">
      <c r="D19" t="s">
        <v>553</v>
      </c>
    </row>
    <row r="20" spans="2:5">
      <c r="B20" t="s">
        <v>554</v>
      </c>
      <c r="E20">
        <v>2</v>
      </c>
    </row>
    <row r="21" spans="2:5">
      <c r="B21" t="s">
        <v>555</v>
      </c>
    </row>
    <row r="23" spans="2:5">
      <c r="B23" t="s">
        <v>556</v>
      </c>
      <c r="E23">
        <v>3</v>
      </c>
    </row>
    <row r="25" spans="2:5">
      <c r="B25" t="s">
        <v>70</v>
      </c>
    </row>
    <row r="27" spans="2:5">
      <c r="B27" t="s">
        <v>557</v>
      </c>
      <c r="E27">
        <v>1</v>
      </c>
    </row>
    <row r="29" spans="2:5">
      <c r="B29" t="s">
        <v>558</v>
      </c>
      <c r="E29">
        <v>2</v>
      </c>
    </row>
    <row r="31" spans="2:5">
      <c r="B31" t="s">
        <v>559</v>
      </c>
      <c r="E31">
        <v>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F9A75-8960-4FCF-9F5F-4898ACD1D052}">
  <dimension ref="A1:R25"/>
  <sheetViews>
    <sheetView workbookViewId="0">
      <selection activeCell="K2" sqref="K2:Q16"/>
    </sheetView>
  </sheetViews>
  <sheetFormatPr defaultColWidth="8.7109375" defaultRowHeight="15"/>
  <cols>
    <col min="2" max="2" width="38.140625" customWidth="1"/>
  </cols>
  <sheetData>
    <row r="1" spans="1:18">
      <c r="A1" s="31" t="s">
        <v>0</v>
      </c>
      <c r="B1" s="31" t="s">
        <v>1</v>
      </c>
      <c r="C1" s="31" t="s">
        <v>2</v>
      </c>
      <c r="D1" s="31" t="s">
        <v>3</v>
      </c>
      <c r="E1" s="31" t="str">
        <f>"Effort (hrs.)"&amp; SUM(E3:E296)</f>
        <v>Effort (hrs.)48</v>
      </c>
      <c r="F1" s="31" t="s">
        <v>5</v>
      </c>
      <c r="G1" s="31" t="s">
        <v>6</v>
      </c>
    </row>
    <row r="2" spans="1:18" ht="63.95">
      <c r="C2" s="1"/>
      <c r="E2" s="1"/>
      <c r="F2" s="1"/>
      <c r="K2" s="5" t="s">
        <v>9</v>
      </c>
      <c r="L2" s="6" t="s">
        <v>10</v>
      </c>
      <c r="M2" s="6" t="s">
        <v>11</v>
      </c>
      <c r="N2" s="6" t="s">
        <v>178</v>
      </c>
      <c r="O2" s="6" t="s">
        <v>12</v>
      </c>
      <c r="P2" s="6" t="s">
        <v>13</v>
      </c>
      <c r="Q2" s="6" t="s">
        <v>14</v>
      </c>
    </row>
    <row r="3" spans="1:18">
      <c r="A3" t="s">
        <v>560</v>
      </c>
      <c r="B3" t="s">
        <v>561</v>
      </c>
      <c r="C3" s="1"/>
      <c r="E3" s="1">
        <v>3</v>
      </c>
      <c r="F3" s="1"/>
      <c r="K3" s="7" t="s">
        <v>19</v>
      </c>
      <c r="L3" s="8">
        <v>10</v>
      </c>
      <c r="M3" s="8">
        <v>1</v>
      </c>
      <c r="N3" s="8">
        <v>0</v>
      </c>
      <c r="O3" s="8">
        <f>7*(L3-M3-N3)</f>
        <v>63</v>
      </c>
      <c r="P3" s="8">
        <f t="shared" ref="P3:P10" si="0">SUMIF(F:F,K3,E:E)</f>
        <v>0</v>
      </c>
      <c r="Q3" s="8">
        <f t="shared" ref="Q3:Q10" si="1">O3-P3</f>
        <v>63</v>
      </c>
    </row>
    <row r="4" spans="1:18">
      <c r="B4" t="s">
        <v>562</v>
      </c>
      <c r="C4" s="1"/>
      <c r="E4" s="1">
        <v>3</v>
      </c>
      <c r="F4" s="1"/>
      <c r="K4" s="7" t="s">
        <v>23</v>
      </c>
      <c r="L4" s="8">
        <v>10</v>
      </c>
      <c r="M4" s="8">
        <v>0</v>
      </c>
      <c r="N4" s="8">
        <v>0</v>
      </c>
      <c r="O4" s="8">
        <f>7*(L4-M4-N4)</f>
        <v>70</v>
      </c>
      <c r="P4" s="8">
        <f t="shared" si="0"/>
        <v>0</v>
      </c>
      <c r="Q4" s="8">
        <f t="shared" si="1"/>
        <v>70</v>
      </c>
    </row>
    <row r="5" spans="1:18">
      <c r="C5" s="1"/>
      <c r="E5" s="1">
        <v>1</v>
      </c>
      <c r="F5" s="1"/>
      <c r="K5" s="7" t="s">
        <v>22</v>
      </c>
      <c r="L5" s="8">
        <v>10</v>
      </c>
      <c r="M5" s="8">
        <v>0</v>
      </c>
      <c r="N5" s="8">
        <v>0</v>
      </c>
      <c r="O5" s="8">
        <f>7*(L5-M5-N5)</f>
        <v>70</v>
      </c>
      <c r="P5" s="8">
        <f t="shared" si="0"/>
        <v>0</v>
      </c>
      <c r="Q5" s="8">
        <f t="shared" si="1"/>
        <v>70</v>
      </c>
    </row>
    <row r="6" spans="1:18">
      <c r="B6" t="s">
        <v>563</v>
      </c>
      <c r="C6" s="1"/>
      <c r="E6" s="1">
        <v>2</v>
      </c>
      <c r="F6" s="1"/>
      <c r="K6" s="7" t="s">
        <v>28</v>
      </c>
      <c r="L6" s="8">
        <v>10</v>
      </c>
      <c r="M6" s="8">
        <v>0</v>
      </c>
      <c r="N6" s="8">
        <v>0</v>
      </c>
      <c r="O6" s="8">
        <f>7*70/100*(L6-M6-N6)</f>
        <v>49</v>
      </c>
      <c r="P6" s="8">
        <f t="shared" si="0"/>
        <v>0</v>
      </c>
      <c r="Q6" s="8">
        <f t="shared" si="1"/>
        <v>49</v>
      </c>
    </row>
    <row r="7" spans="1:18">
      <c r="B7" t="s">
        <v>564</v>
      </c>
      <c r="C7" s="1"/>
      <c r="E7" s="1">
        <v>2</v>
      </c>
      <c r="F7" s="1"/>
      <c r="K7" s="7" t="s">
        <v>18</v>
      </c>
      <c r="L7" s="8">
        <v>10</v>
      </c>
      <c r="M7" s="8">
        <v>0</v>
      </c>
      <c r="N7" s="8">
        <v>0</v>
      </c>
      <c r="O7" s="8">
        <f>7*(L7-M7-N7)</f>
        <v>70</v>
      </c>
      <c r="P7" s="8">
        <f t="shared" si="0"/>
        <v>0</v>
      </c>
      <c r="Q7" s="8">
        <f t="shared" si="1"/>
        <v>70</v>
      </c>
    </row>
    <row r="8" spans="1:18">
      <c r="B8" t="s">
        <v>565</v>
      </c>
      <c r="C8" s="1"/>
      <c r="E8" s="1">
        <v>1</v>
      </c>
      <c r="F8" s="1"/>
      <c r="K8" s="7" t="s">
        <v>39</v>
      </c>
      <c r="L8" s="8">
        <v>10</v>
      </c>
      <c r="M8" s="8">
        <v>0</v>
      </c>
      <c r="N8" s="8">
        <v>0</v>
      </c>
      <c r="O8" s="8">
        <f>7*(L8-M8-N8)</f>
        <v>70</v>
      </c>
      <c r="P8" s="8">
        <f t="shared" si="0"/>
        <v>0</v>
      </c>
      <c r="Q8" s="8">
        <f t="shared" si="1"/>
        <v>70</v>
      </c>
    </row>
    <row r="9" spans="1:18">
      <c r="B9" t="s">
        <v>566</v>
      </c>
      <c r="E9" s="1">
        <v>3</v>
      </c>
      <c r="K9" s="33" t="s">
        <v>480</v>
      </c>
      <c r="L9" s="34">
        <v>5</v>
      </c>
      <c r="M9" s="34">
        <v>0</v>
      </c>
      <c r="N9" s="34">
        <v>0</v>
      </c>
      <c r="O9" s="34">
        <f>7*(L9-M9-N9)</f>
        <v>35</v>
      </c>
      <c r="P9" s="34">
        <f t="shared" si="0"/>
        <v>0</v>
      </c>
      <c r="Q9" s="34">
        <f t="shared" si="1"/>
        <v>35</v>
      </c>
      <c r="R9" t="s">
        <v>481</v>
      </c>
    </row>
    <row r="10" spans="1:18">
      <c r="B10" t="s">
        <v>567</v>
      </c>
      <c r="E10" s="1">
        <v>1</v>
      </c>
      <c r="K10" s="33" t="s">
        <v>545</v>
      </c>
      <c r="L10" s="34">
        <v>10</v>
      </c>
      <c r="M10" s="34">
        <v>0</v>
      </c>
      <c r="N10" s="34">
        <v>0</v>
      </c>
      <c r="O10" s="34">
        <f>7*(L10-M10-N10)</f>
        <v>70</v>
      </c>
      <c r="P10" s="34">
        <f t="shared" si="0"/>
        <v>0</v>
      </c>
      <c r="Q10" s="34">
        <f t="shared" si="1"/>
        <v>70</v>
      </c>
    </row>
    <row r="11" spans="1:18">
      <c r="E11" s="1">
        <v>10</v>
      </c>
    </row>
    <row r="13" spans="1:18">
      <c r="A13" t="s">
        <v>71</v>
      </c>
      <c r="B13" t="s">
        <v>70</v>
      </c>
      <c r="E13" s="1">
        <v>5</v>
      </c>
    </row>
    <row r="14" spans="1:18">
      <c r="K14" s="16" t="s">
        <v>45</v>
      </c>
      <c r="L14" s="16">
        <f t="shared" ref="L14:Q14" si="2">SUM(L3:L10)</f>
        <v>75</v>
      </c>
      <c r="M14" s="16">
        <f t="shared" si="2"/>
        <v>1</v>
      </c>
      <c r="N14" s="16">
        <f t="shared" si="2"/>
        <v>0</v>
      </c>
      <c r="O14" s="16">
        <f t="shared" si="2"/>
        <v>497</v>
      </c>
      <c r="P14" s="16">
        <f t="shared" si="2"/>
        <v>0</v>
      </c>
      <c r="Q14" s="16">
        <f t="shared" si="2"/>
        <v>497</v>
      </c>
    </row>
    <row r="15" spans="1:18">
      <c r="B15" t="s">
        <v>568</v>
      </c>
      <c r="E15" s="1">
        <v>5</v>
      </c>
      <c r="K15" s="16" t="s">
        <v>197</v>
      </c>
      <c r="L15" s="16">
        <f>L14</f>
        <v>75</v>
      </c>
      <c r="M15" s="16">
        <f>M14</f>
        <v>1</v>
      </c>
      <c r="N15" s="16">
        <f>N14</f>
        <v>0</v>
      </c>
      <c r="O15" s="16">
        <f>O14/7</f>
        <v>71</v>
      </c>
      <c r="P15" s="16">
        <f>P14/7</f>
        <v>0</v>
      </c>
      <c r="Q15" s="16"/>
    </row>
    <row r="16" spans="1:18">
      <c r="K16">
        <v>15</v>
      </c>
      <c r="O16">
        <f>O15-O15*K16/100</f>
        <v>60.35</v>
      </c>
    </row>
    <row r="17" spans="2:5">
      <c r="B17" t="s">
        <v>569</v>
      </c>
      <c r="E17">
        <v>1</v>
      </c>
    </row>
    <row r="19" spans="2:5">
      <c r="B19" t="s">
        <v>570</v>
      </c>
      <c r="E19">
        <v>5</v>
      </c>
    </row>
    <row r="21" spans="2:5">
      <c r="B21" t="s">
        <v>571</v>
      </c>
      <c r="E21">
        <v>3</v>
      </c>
    </row>
    <row r="23" spans="2:5">
      <c r="B23" t="s">
        <v>572</v>
      </c>
      <c r="E23">
        <v>2</v>
      </c>
    </row>
    <row r="25" spans="2:5">
      <c r="B25" t="s">
        <v>573</v>
      </c>
      <c r="E2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053e2582-ff7f-4887-8a17-5fa3479325d1" ContentTypeId="0x01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EBD6C3504A8C4F97D7DC92878D3783" ma:contentTypeVersion="8" ma:contentTypeDescription="Create a new document." ma:contentTypeScope="" ma:versionID="5869d96da188d46558c0bcd7b6c68d8b">
  <xsd:schema xmlns:xsd="http://www.w3.org/2001/XMLSchema" xmlns:xs="http://www.w3.org/2001/XMLSchema" xmlns:p="http://schemas.microsoft.com/office/2006/metadata/properties" xmlns:ns3="f706f9d4-4c61-430d-8956-4aa7177bac30" xmlns:ns4="79e6bf3a-6b42-4aac-9f4a-c29910e36c43" targetNamespace="http://schemas.microsoft.com/office/2006/metadata/properties" ma:root="true" ma:fieldsID="f4b5c9e47381246e9b69c71c263ae89a" ns3:_="" ns4:_="">
    <xsd:import namespace="f706f9d4-4c61-430d-8956-4aa7177bac30"/>
    <xsd:import namespace="79e6bf3a-6b42-4aac-9f4a-c29910e36c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06f9d4-4c61-430d-8956-4aa7177bac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e6bf3a-6b42-4aac-9f4a-c29910e36c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734C9B1-58D4-46DF-B047-EA4D03A76FEA}"/>
</file>

<file path=customXml/itemProps2.xml><?xml version="1.0" encoding="utf-8"?>
<ds:datastoreItem xmlns:ds="http://schemas.openxmlformats.org/officeDocument/2006/customXml" ds:itemID="{229B382E-C14B-4B42-9017-FD51A50DBB32}"/>
</file>

<file path=customXml/itemProps3.xml><?xml version="1.0" encoding="utf-8"?>
<ds:datastoreItem xmlns:ds="http://schemas.openxmlformats.org/officeDocument/2006/customXml" ds:itemID="{EEA5A5DC-0EC6-4DEA-ACCB-B8D5EF7EE664}"/>
</file>

<file path=customXml/itemProps4.xml><?xml version="1.0" encoding="utf-8"?>
<ds:datastoreItem xmlns:ds="http://schemas.openxmlformats.org/officeDocument/2006/customXml" ds:itemID="{7A1D55BB-4068-4C33-9B3F-40DE9FF50E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Gupta</dc:creator>
  <cp:keywords/>
  <dc:description/>
  <cp:lastModifiedBy/>
  <cp:revision/>
  <dcterms:created xsi:type="dcterms:W3CDTF">2021-05-02T10:18:27Z</dcterms:created>
  <dcterms:modified xsi:type="dcterms:W3CDTF">2023-01-19T11:39:46Z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0x010100EAEBD6C3504A8C4F97D7DC92878D3783</vt:lpwstr>
  </property>
</Properties>
</file>