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isa\Desktop\"/>
    </mc:Choice>
  </mc:AlternateContent>
  <xr:revisionPtr revIDLastSave="0" documentId="13_ncr:1_{EED5FF5F-4821-48BC-8F07-9BE8720C5A33}" xr6:coauthVersionLast="47" xr6:coauthVersionMax="47" xr10:uidLastSave="{00000000-0000-0000-0000-000000000000}"/>
  <bookViews>
    <workbookView xWindow="-108" yWindow="-108" windowWidth="23256" windowHeight="12456" tabRatio="652" activeTab="3" xr2:uid="{00000000-000D-0000-FFFF-FFFF00000000}"/>
  </bookViews>
  <sheets>
    <sheet name="Sheet2" sheetId="7" r:id="rId1"/>
    <sheet name="Sheet3" sheetId="8" r:id="rId2"/>
    <sheet name="Sheet4" sheetId="10" r:id="rId3"/>
    <sheet name="Sheet1" sheetId="1" r:id="rId4"/>
  </sheets>
  <definedNames>
    <definedName name="_xlnm._FilterDatabase" localSheetId="3" hidden="1">Sheet1!$A$1:$F$7169</definedName>
  </definedNames>
  <calcPr calcId="191029"/>
  <pivotCaches>
    <pivotCache cacheId="0" r:id="rId5"/>
    <pivotCache cacheId="1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33" i="1"/>
  <c r="K32" i="1"/>
  <c r="K31" i="1"/>
  <c r="K30" i="1"/>
  <c r="K25" i="1"/>
  <c r="K29" i="1"/>
  <c r="K28" i="1"/>
  <c r="K27" i="1"/>
  <c r="K26" i="1"/>
  <c r="R16" i="1"/>
  <c r="R17" i="1"/>
  <c r="R18" i="1"/>
  <c r="R19" i="1"/>
  <c r="R20" i="1"/>
  <c r="R15" i="1"/>
  <c r="R14" i="1"/>
  <c r="R11" i="1"/>
  <c r="R12" i="1"/>
  <c r="R13" i="1"/>
  <c r="K17" i="1"/>
  <c r="K16" i="1"/>
  <c r="K15" i="1"/>
  <c r="K14" i="1"/>
  <c r="K13" i="1"/>
  <c r="K12" i="1"/>
  <c r="K11" i="1"/>
  <c r="K10" i="1"/>
  <c r="K18" i="1"/>
  <c r="K19" i="1" l="1"/>
</calcChain>
</file>

<file path=xl/sharedStrings.xml><?xml version="1.0" encoding="utf-8"?>
<sst xmlns="http://schemas.openxmlformats.org/spreadsheetml/2006/main" count="28763" uniqueCount="66">
  <si>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</si>
  <si>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</si>
  <si>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</si>
  <si>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</si>
  <si>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</si>
  <si>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</si>
  <si>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</si>
  <si>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</si>
  <si>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</si>
  <si>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</si>
  <si>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</si>
  <si>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</si>
  <si>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</si>
  <si>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</si>
  <si>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</si>
  <si>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</si>
  <si>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</si>
  <si>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</si>
  <si>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</si>
  <si>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</si>
  <si>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</si>
  <si>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</si>
  <si>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</si>
  <si>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</si>
  <si>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</si>
  <si>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</si>
  <si>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</si>
  <si>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</si>
  <si>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</si>
  <si>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</si>
  <si>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</si>
  <si>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</si>
  <si>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</si>
  <si>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</si>
  <si>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</si>
  <si>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</si>
  <si>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</si>
  <si>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female</t>
  </si>
  <si>
    <t>Row Labels</t>
  </si>
  <si>
    <t>Grand Total</t>
  </si>
  <si>
    <t>male</t>
  </si>
  <si>
    <t>Sum of male</t>
  </si>
  <si>
    <t>Sum of female</t>
  </si>
  <si>
    <t>total</t>
  </si>
  <si>
    <t>Sum of total</t>
  </si>
  <si>
    <t>department</t>
  </si>
  <si>
    <t>offered salary</t>
  </si>
  <si>
    <t>Hr Department</t>
  </si>
  <si>
    <t>sales Department</t>
  </si>
  <si>
    <t>service Department</t>
  </si>
  <si>
    <t>Sum of offered salary</t>
  </si>
  <si>
    <t xml:space="preserve">interval </t>
  </si>
  <si>
    <t>salary distribution</t>
  </si>
  <si>
    <t>0-10000</t>
  </si>
  <si>
    <t>10000-20000</t>
  </si>
  <si>
    <t>20000-30000</t>
  </si>
  <si>
    <t>30000-40000</t>
  </si>
  <si>
    <t>40000-50000</t>
  </si>
  <si>
    <t>5000-60000</t>
  </si>
  <si>
    <t>60000-70000</t>
  </si>
  <si>
    <t>70000-80000</t>
  </si>
  <si>
    <t>80000-90000</t>
  </si>
  <si>
    <t>90000-100000</t>
  </si>
  <si>
    <t>Sum of salary distribution</t>
  </si>
  <si>
    <t>no of people</t>
  </si>
  <si>
    <t>Position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</si>
</sst>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18C-A53C-0FA3F8BDF3D3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3-418C-A53C-0FA3F8BDF3D3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3-418C-A53C-0FA3F8BD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183615"/>
        <c:axId val="1967173535"/>
      </c:barChart>
      <c:catAx>
        <c:axId val="19671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73535"/>
        <c:crosses val="autoZero"/>
        <c:auto val="1"/>
        <c:lblAlgn val="ctr"/>
        <c:lblOffset val="100"/>
        <c:noMultiLvlLbl val="0"/>
      </c:catAx>
      <c:valAx>
        <c:axId val="19671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Finance Department</c:v>
                </c:pt>
                <c:pt idx="1">
                  <c:v>General Management</c:v>
                </c:pt>
                <c:pt idx="2">
                  <c:v>Grand Total</c:v>
                </c:pt>
                <c:pt idx="3">
                  <c:v>Hr Department</c:v>
                </c:pt>
                <c:pt idx="4">
                  <c:v>Marketing Department</c:v>
                </c:pt>
                <c:pt idx="5">
                  <c:v>Operations Department</c:v>
                </c:pt>
                <c:pt idx="6">
                  <c:v>Production Department</c:v>
                </c:pt>
                <c:pt idx="7">
                  <c:v>Purchase Department</c:v>
                </c:pt>
                <c:pt idx="8">
                  <c:v>sales Department</c:v>
                </c:pt>
                <c:pt idx="9">
                  <c:v>service Department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49628.006944444445</c:v>
                </c:pt>
                <c:pt idx="1">
                  <c:v>58722.093023255817</c:v>
                </c:pt>
                <c:pt idx="2">
                  <c:v>456838.93743345304</c:v>
                </c:pt>
                <c:pt idx="3">
                  <c:v>49002.278350515466</c:v>
                </c:pt>
                <c:pt idx="4">
                  <c:v>48489.935384615383</c:v>
                </c:pt>
                <c:pt idx="5">
                  <c:v>49167.940794223825</c:v>
                </c:pt>
                <c:pt idx="6">
                  <c:v>49448.484210526316</c:v>
                </c:pt>
                <c:pt idx="7">
                  <c:v>52564.774774774778</c:v>
                </c:pt>
                <c:pt idx="8">
                  <c:v>49183.983892617449</c:v>
                </c:pt>
                <c:pt idx="9">
                  <c:v>50631.440058479529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F-4D6C-A978-61BF2001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4799"/>
        <c:axId val="209033919"/>
      </c:barChart>
      <c:catAx>
        <c:axId val="2090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3919"/>
        <c:crosses val="autoZero"/>
        <c:auto val="1"/>
        <c:lblAlgn val="ctr"/>
        <c:lblOffset val="100"/>
        <c:noMultiLvlLbl val="0"/>
      </c:catAx>
      <c:valAx>
        <c:axId val="2090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0-10000</c:v>
                </c:pt>
                <c:pt idx="1">
                  <c:v>10000-20000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678</c:v>
                </c:pt>
                <c:pt idx="1">
                  <c:v>733</c:v>
                </c:pt>
                <c:pt idx="2">
                  <c:v>711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6-4F55-9176-5243815B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585215"/>
        <c:axId val="1513582335"/>
      </c:barChart>
      <c:catAx>
        <c:axId val="15135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82335"/>
        <c:crosses val="autoZero"/>
        <c:auto val="1"/>
        <c:lblAlgn val="ctr"/>
        <c:lblOffset val="100"/>
        <c:noMultiLvlLbl val="0"/>
      </c:catAx>
      <c:valAx>
        <c:axId val="1513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8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Sheet1!$K$23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Sheet1!$J$24:$J$33</c:f>
              <c:strCache>
                <c:ptCount val="10"/>
                <c:pt idx="0">
                  <c:v>department</c:v>
                </c:pt>
                <c:pt idx="1">
                  <c:v>Finance Department</c:v>
                </c:pt>
                <c:pt idx="2">
                  <c:v>General Management</c:v>
                </c:pt>
                <c:pt idx="3">
                  <c:v>Human Resource Department</c:v>
                </c:pt>
                <c:pt idx="4">
                  <c:v>Marketing Department</c:v>
                </c:pt>
                <c:pt idx="5">
                  <c:v>Operations Department</c:v>
                </c:pt>
                <c:pt idx="6">
                  <c:v>Production Department</c:v>
                </c:pt>
                <c:pt idx="7">
                  <c:v>Purchase Department</c:v>
                </c:pt>
                <c:pt idx="8">
                  <c:v>sales Department</c:v>
                </c:pt>
                <c:pt idx="9">
                  <c:v>service Department</c:v>
                </c:pt>
              </c:strCache>
            </c:strRef>
          </c:cat>
          <c:val>
            <c:numRef>
              <c:f>Sheet1!$K$24:$K$33</c:f>
              <c:numCache>
                <c:formatCode>General</c:formatCode>
                <c:ptCount val="10"/>
                <c:pt idx="0">
                  <c:v>0</c:v>
                </c:pt>
                <c:pt idx="1">
                  <c:v>288</c:v>
                </c:pt>
                <c:pt idx="2">
                  <c:v>172</c:v>
                </c:pt>
                <c:pt idx="3">
                  <c:v>97</c:v>
                </c:pt>
                <c:pt idx="4">
                  <c:v>325</c:v>
                </c:pt>
                <c:pt idx="5">
                  <c:v>2771</c:v>
                </c:pt>
                <c:pt idx="6">
                  <c:v>380</c:v>
                </c:pt>
                <c:pt idx="7">
                  <c:v>333</c:v>
                </c:pt>
                <c:pt idx="8">
                  <c:v>747</c:v>
                </c:pt>
                <c:pt idx="9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08F-A9CE-688F26B9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Sheet1!$K$23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Sheet1!$J$24:$J$33</c:f>
              <c:strCache>
                <c:ptCount val="10"/>
                <c:pt idx="0">
                  <c:v>department</c:v>
                </c:pt>
                <c:pt idx="1">
                  <c:v>Finance Department</c:v>
                </c:pt>
                <c:pt idx="2">
                  <c:v>General Management</c:v>
                </c:pt>
                <c:pt idx="3">
                  <c:v>Human Resource Department</c:v>
                </c:pt>
                <c:pt idx="4">
                  <c:v>Marketing Department</c:v>
                </c:pt>
                <c:pt idx="5">
                  <c:v>Operations Department</c:v>
                </c:pt>
                <c:pt idx="6">
                  <c:v>Production Department</c:v>
                </c:pt>
                <c:pt idx="7">
                  <c:v>Purchase Department</c:v>
                </c:pt>
                <c:pt idx="8">
                  <c:v>sales Department</c:v>
                </c:pt>
                <c:pt idx="9">
                  <c:v>service Department</c:v>
                </c:pt>
              </c:strCache>
            </c:strRef>
          </c:cat>
          <c:val>
            <c:numRef>
              <c:f>Sheet1!$K$24:$K$33</c:f>
              <c:numCache>
                <c:formatCode>General</c:formatCode>
                <c:ptCount val="10"/>
                <c:pt idx="0">
                  <c:v>0</c:v>
                </c:pt>
                <c:pt idx="1">
                  <c:v>288</c:v>
                </c:pt>
                <c:pt idx="2">
                  <c:v>172</c:v>
                </c:pt>
                <c:pt idx="3">
                  <c:v>97</c:v>
                </c:pt>
                <c:pt idx="4">
                  <c:v>325</c:v>
                </c:pt>
                <c:pt idx="5">
                  <c:v>2771</c:v>
                </c:pt>
                <c:pt idx="6">
                  <c:v>380</c:v>
                </c:pt>
                <c:pt idx="7">
                  <c:v>333</c:v>
                </c:pt>
                <c:pt idx="8">
                  <c:v>747</c:v>
                </c:pt>
                <c:pt idx="9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F-444D-85B9-8C914F73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924399"/>
        <c:axId val="1674924879"/>
        <c:axId val="0"/>
      </c:bar3DChart>
      <c:catAx>
        <c:axId val="167492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24879"/>
        <c:crosses val="autoZero"/>
        <c:auto val="1"/>
        <c:lblAlgn val="ctr"/>
        <c:lblOffset val="100"/>
        <c:noMultiLvlLbl val="0"/>
      </c:catAx>
      <c:valAx>
        <c:axId val="16749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Sheet1!$J$52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Sheet1!$I$53:$I$70</c:f>
              <c:numCache>
                <c:formatCode>General</c:formatCode>
                <c:ptCount val="18"/>
              </c:numCache>
            </c:numRef>
          </c:cat>
          <c:val>
            <c:numRef>
              <c:f>Sheet1!$J$53:$J$70</c:f>
              <c:numCache>
                <c:formatCode>General</c:formatCode>
                <c:ptCount val="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9-477D-B1A6-BA9BCC353374}"/>
            </c:ext>
          </c:extLst>
        </c:ser>
        <c:ser>
          <c:idx val="1"/>
          <c:order val="1"/>
          <c:tx>
            <c:strRef>
              <c:f>Sheet1!$K$52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Sheet1!$I$53:$I$70</c:f>
              <c:numCache>
                <c:formatCode>General</c:formatCode>
                <c:ptCount val="18"/>
              </c:numCache>
            </c:numRef>
          </c:cat>
          <c:val>
            <c:numRef>
              <c:f>Sheet1!$K$53:$K$70</c:f>
              <c:numCache>
                <c:formatCode>General</c:formatCode>
                <c:ptCount val="18"/>
                <c:pt idx="2">
                  <c:v>0</c:v>
                </c:pt>
                <c:pt idx="3">
                  <c:v>463</c:v>
                </c:pt>
                <c:pt idx="4">
                  <c:v>232</c:v>
                </c:pt>
                <c:pt idx="5">
                  <c:v>1747</c:v>
                </c:pt>
                <c:pt idx="6">
                  <c:v>320</c:v>
                </c:pt>
                <c:pt idx="7">
                  <c:v>1792</c:v>
                </c:pt>
                <c:pt idx="8">
                  <c:v>222</c:v>
                </c:pt>
                <c:pt idx="9">
                  <c:v>88</c:v>
                </c:pt>
                <c:pt idx="10">
                  <c:v>787</c:v>
                </c:pt>
                <c:pt idx="11">
                  <c:v>527</c:v>
                </c:pt>
                <c:pt idx="12">
                  <c:v>982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9-477D-B1A6-BA9BCC353374}"/>
            </c:ext>
          </c:extLst>
        </c:ser>
        <c:ser>
          <c:idx val="2"/>
          <c:order val="2"/>
          <c:tx>
            <c:strRef>
              <c:f>Sheet1!$L$52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Sheet1!$I$53:$I$70</c:f>
              <c:numCache>
                <c:formatCode>General</c:formatCode>
                <c:ptCount val="18"/>
              </c:numCache>
            </c:numRef>
          </c:cat>
          <c:val>
            <c:numRef>
              <c:f>Sheet1!$L$53:$L$70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1969-477D-B1A6-BA9BCC35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7899503"/>
        <c:axId val="1547900463"/>
        <c:axId val="0"/>
      </c:bar3DChart>
      <c:catAx>
        <c:axId val="154789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00463"/>
        <c:crosses val="autoZero"/>
        <c:auto val="1"/>
        <c:lblAlgn val="ctr"/>
        <c:lblOffset val="100"/>
        <c:noMultiLvlLbl val="0"/>
      </c:catAx>
      <c:valAx>
        <c:axId val="15479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2B139-2B6E-45CD-6214-C7DD8BB6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9</xdr:row>
      <xdr:rowOff>87630</xdr:rowOff>
    </xdr:from>
    <xdr:to>
      <xdr:col>14</xdr:col>
      <xdr:colOff>121920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82394-0870-288F-E68D-F11857B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BA36B-15F6-686C-7742-BC8D8732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21</xdr:row>
      <xdr:rowOff>87630</xdr:rowOff>
    </xdr:from>
    <xdr:to>
      <xdr:col>17</xdr:col>
      <xdr:colOff>800100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9F6D0-07EB-035A-27C4-8AF6CC72F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35</xdr:row>
      <xdr:rowOff>102870</xdr:rowOff>
    </xdr:from>
    <xdr:to>
      <xdr:col>12</xdr:col>
      <xdr:colOff>381000</xdr:colOff>
      <xdr:row>50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60C94-F9C3-E92E-15D7-FD03FDEC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53</xdr:row>
      <xdr:rowOff>163830</xdr:rowOff>
    </xdr:from>
    <xdr:to>
      <xdr:col>20</xdr:col>
      <xdr:colOff>274320</xdr:colOff>
      <xdr:row>68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F7D88C-CCCF-1873-2029-6E47CF3F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2.Abotula Sai sandeep" refreshedDate="45650.970484143516" createdVersion="8" refreshedVersion="8" minRefreshableVersion="3" recordCount="1" xr:uid="{DE791B56-A642-4CC2-A008-00166A1C7160}">
  <cacheSource type="worksheet">
    <worksheetSource ref="J4:L5" sheet="Sheet1"/>
  </cacheSource>
  <cacheFields count="3">
    <cacheField name="male" numFmtId="0">
      <sharedItems containsSemiMixedTypes="0" containsString="0" containsNumber="1" containsInteger="1" minValue="4085" maxValue="4085"/>
    </cacheField>
    <cacheField name="female" numFmtId="0">
      <sharedItems containsSemiMixedTypes="0" containsString="0" containsNumber="1" containsInteger="1" minValue="2675" maxValue="2675"/>
    </cacheField>
    <cacheField name="total" numFmtId="0">
      <sharedItems containsSemiMixedTypes="0" containsString="0" containsNumber="1" containsInteger="1" minValue="6760" maxValue="6760" count="1">
        <n v="67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2.Abotula Sai sandeep" refreshedDate="45650.990296875003" createdVersion="8" refreshedVersion="8" minRefreshableVersion="3" recordCount="10" xr:uid="{45049E52-16B8-402B-B8D4-BCDBD8804702}">
  <cacheSource type="worksheet">
    <worksheetSource ref="J9:K19" sheet="Sheet1"/>
  </cacheSource>
  <cacheFields count="2">
    <cacheField name="department" numFmtId="0">
      <sharedItems count="10">
        <s v="Finance Department"/>
        <s v="General Management"/>
        <s v="Hr Department"/>
        <s v="Marketing Department"/>
        <s v="Operations Department"/>
        <s v="Production Department"/>
        <s v="Purchase Department"/>
        <s v="sales Department"/>
        <s v="service Department"/>
        <s v="Grand Total"/>
      </sharedItems>
    </cacheField>
    <cacheField name="offered salary" numFmtId="0">
      <sharedItems containsSemiMixedTypes="0" containsString="0" containsNumber="1" minValue="48489.935384615383" maxValue="456838.93743345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2.Abotula Sai sandeep" refreshedDate="45652.674413194443" createdVersion="8" refreshedVersion="8" minRefreshableVersion="3" recordCount="10" xr:uid="{871D5D5B-521F-4B94-B6C0-00FC16CD2268}">
  <cacheSource type="worksheet">
    <worksheetSource ref="Q10:R20" sheet="Sheet1"/>
  </cacheSource>
  <cacheFields count="2">
    <cacheField name="interval " numFmtId="0">
      <sharedItems count="10">
        <s v="0-10000"/>
        <s v="10000-20000"/>
        <s v="20000-30000"/>
        <s v="30000-40000"/>
        <s v="40000-50000"/>
        <s v="5000-60000"/>
        <s v="60000-70000"/>
        <s v="70000-80000"/>
        <s v="80000-90000"/>
        <s v="90000-100000"/>
      </sharedItems>
    </cacheField>
    <cacheField name="salary distribution" numFmtId="0">
      <sharedItems containsSemiMixedTypes="0" containsString="0" containsNumber="1" containsInteger="1" minValue="659" maxValue="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4085"/>
    <n v="267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9628.006944444445"/>
  </r>
  <r>
    <x v="1"/>
    <n v="58722.093023255817"/>
  </r>
  <r>
    <x v="2"/>
    <n v="49002.278350515466"/>
  </r>
  <r>
    <x v="3"/>
    <n v="48489.935384615383"/>
  </r>
  <r>
    <x v="4"/>
    <n v="49167.940794223825"/>
  </r>
  <r>
    <x v="5"/>
    <n v="49448.484210526316"/>
  </r>
  <r>
    <x v="6"/>
    <n v="52564.774774774778"/>
  </r>
  <r>
    <x v="7"/>
    <n v="49183.983892617449"/>
  </r>
  <r>
    <x v="8"/>
    <n v="50631.440058479529"/>
  </r>
  <r>
    <x v="9"/>
    <n v="456838.937433453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78"/>
  </r>
  <r>
    <x v="1"/>
    <n v="733"/>
  </r>
  <r>
    <x v="2"/>
    <n v="711"/>
  </r>
  <r>
    <x v="3"/>
    <n v="710"/>
  </r>
  <r>
    <x v="4"/>
    <n v="781"/>
  </r>
  <r>
    <x v="5"/>
    <n v="750"/>
  </r>
  <r>
    <x v="6"/>
    <n v="698"/>
  </r>
  <r>
    <x v="7"/>
    <n v="734"/>
  </r>
  <r>
    <x v="8"/>
    <n v="711"/>
  </r>
  <r>
    <x v="9"/>
    <n v="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9BE2E-665F-427E-9847-DE9C795B78E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4" firstHeaderRow="0" firstDataRow="1" firstDataCol="0"/>
  <pivotFields count="3">
    <pivotField dataField="1" showAll="0"/>
    <pivotField dataField="1" showAll="0"/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male" fld="0" baseField="0" baseItem="0"/>
    <dataField name="Sum of female" fld="1" baseField="0" baseItem="0"/>
    <dataField name="Sum of total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622FD-D545-49DA-A02A-F4B6980A0D9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2">
    <pivotField axis="axisRow" showAll="0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offered salar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E7819-649A-4363-B858-3F17446ABC1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 distributio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1C49-845B-4CDE-95B0-4083BA045E9D}">
  <dimension ref="A3:C4"/>
  <sheetViews>
    <sheetView workbookViewId="0">
      <selection activeCell="C16" sqref="C16"/>
    </sheetView>
  </sheetViews>
  <sheetFormatPr defaultRowHeight="14.4" x14ac:dyDescent="0.3"/>
  <cols>
    <col min="1" max="1" width="11.5546875" bestFit="1" customWidth="1"/>
    <col min="2" max="2" width="13.33203125" bestFit="1" customWidth="1"/>
    <col min="3" max="3" width="11.33203125" bestFit="1" customWidth="1"/>
  </cols>
  <sheetData>
    <row r="3" spans="1:3" x14ac:dyDescent="0.3">
      <c r="A3" t="s">
        <v>41</v>
      </c>
      <c r="B3" t="s">
        <v>42</v>
      </c>
      <c r="C3" t="s">
        <v>44</v>
      </c>
    </row>
    <row r="4" spans="1:3" x14ac:dyDescent="0.3">
      <c r="A4">
        <v>4085</v>
      </c>
      <c r="B4">
        <v>2675</v>
      </c>
      <c r="C4">
        <v>6760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4407-A869-4968-B653-F26516DEC941}">
  <dimension ref="A3:B14"/>
  <sheetViews>
    <sheetView workbookViewId="0">
      <selection activeCell="C13" sqref="A3:C13"/>
    </sheetView>
  </sheetViews>
  <sheetFormatPr defaultRowHeight="14.4" x14ac:dyDescent="0.3"/>
  <cols>
    <col min="1" max="1" width="20.44140625" bestFit="1" customWidth="1"/>
    <col min="2" max="2" width="19.21875" bestFit="1" customWidth="1"/>
  </cols>
  <sheetData>
    <row r="3" spans="1:2" x14ac:dyDescent="0.3">
      <c r="A3" s="3" t="s">
        <v>38</v>
      </c>
      <c r="B3" t="s">
        <v>50</v>
      </c>
    </row>
    <row r="4" spans="1:2" x14ac:dyDescent="0.3">
      <c r="A4" s="4" t="s">
        <v>13</v>
      </c>
      <c r="B4">
        <v>49628.006944444445</v>
      </c>
    </row>
    <row r="5" spans="1:2" x14ac:dyDescent="0.3">
      <c r="A5" s="4" t="s">
        <v>19</v>
      </c>
      <c r="B5">
        <v>58722.093023255817</v>
      </c>
    </row>
    <row r="6" spans="1:2" x14ac:dyDescent="0.3">
      <c r="A6" s="4" t="s">
        <v>39</v>
      </c>
      <c r="B6">
        <v>456838.93743345304</v>
      </c>
    </row>
    <row r="7" spans="1:2" x14ac:dyDescent="0.3">
      <c r="A7" s="4" t="s">
        <v>47</v>
      </c>
      <c r="B7">
        <v>49002.278350515466</v>
      </c>
    </row>
    <row r="8" spans="1:2" x14ac:dyDescent="0.3">
      <c r="A8" s="4" t="s">
        <v>15</v>
      </c>
      <c r="B8">
        <v>48489.935384615383</v>
      </c>
    </row>
    <row r="9" spans="1:2" x14ac:dyDescent="0.3">
      <c r="A9" s="4" t="s">
        <v>17</v>
      </c>
      <c r="B9">
        <v>49167.940794223825</v>
      </c>
    </row>
    <row r="10" spans="1:2" x14ac:dyDescent="0.3">
      <c r="A10" s="4" t="s">
        <v>14</v>
      </c>
      <c r="B10">
        <v>49448.484210526316</v>
      </c>
    </row>
    <row r="11" spans="1:2" x14ac:dyDescent="0.3">
      <c r="A11" s="4" t="s">
        <v>18</v>
      </c>
      <c r="B11">
        <v>52564.774774774778</v>
      </c>
    </row>
    <row r="12" spans="1:2" x14ac:dyDescent="0.3">
      <c r="A12" s="4" t="s">
        <v>48</v>
      </c>
      <c r="B12">
        <v>49183.983892617449</v>
      </c>
    </row>
    <row r="13" spans="1:2" x14ac:dyDescent="0.3">
      <c r="A13" s="4" t="s">
        <v>49</v>
      </c>
      <c r="B13">
        <v>50631.440058479529</v>
      </c>
    </row>
    <row r="14" spans="1:2" x14ac:dyDescent="0.3">
      <c r="A14" s="4" t="s">
        <v>39</v>
      </c>
      <c r="B14">
        <v>913677.87486690597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F9A2-8BDE-4F17-BBF2-4AA5B2611B3F}">
  <dimension ref="A3:B14"/>
  <sheetViews>
    <sheetView workbookViewId="0">
      <selection activeCell="C24" sqref="C24"/>
    </sheetView>
  </sheetViews>
  <sheetFormatPr defaultRowHeight="14.4" x14ac:dyDescent="0.3"/>
  <cols>
    <col min="1" max="1" width="12.6640625" bestFit="1" customWidth="1"/>
    <col min="2" max="2" width="22.77734375" bestFit="1" customWidth="1"/>
  </cols>
  <sheetData>
    <row r="3" spans="1:2" x14ac:dyDescent="0.3">
      <c r="A3" s="3" t="s">
        <v>38</v>
      </c>
      <c r="B3" t="s">
        <v>63</v>
      </c>
    </row>
    <row r="4" spans="1:2" x14ac:dyDescent="0.3">
      <c r="A4" s="4" t="s">
        <v>53</v>
      </c>
      <c r="B4" s="5">
        <v>678</v>
      </c>
    </row>
    <row r="5" spans="1:2" x14ac:dyDescent="0.3">
      <c r="A5" s="4" t="s">
        <v>54</v>
      </c>
      <c r="B5" s="5">
        <v>733</v>
      </c>
    </row>
    <row r="6" spans="1:2" x14ac:dyDescent="0.3">
      <c r="A6" s="4" t="s">
        <v>55</v>
      </c>
      <c r="B6" s="5">
        <v>711</v>
      </c>
    </row>
    <row r="7" spans="1:2" x14ac:dyDescent="0.3">
      <c r="A7" s="4" t="s">
        <v>56</v>
      </c>
      <c r="B7" s="5">
        <v>710</v>
      </c>
    </row>
    <row r="8" spans="1:2" x14ac:dyDescent="0.3">
      <c r="A8" s="4" t="s">
        <v>57</v>
      </c>
      <c r="B8" s="5">
        <v>781</v>
      </c>
    </row>
    <row r="9" spans="1:2" x14ac:dyDescent="0.3">
      <c r="A9" s="4" t="s">
        <v>58</v>
      </c>
      <c r="B9" s="5">
        <v>750</v>
      </c>
    </row>
    <row r="10" spans="1:2" x14ac:dyDescent="0.3">
      <c r="A10" s="4" t="s">
        <v>59</v>
      </c>
      <c r="B10" s="5">
        <v>698</v>
      </c>
    </row>
    <row r="11" spans="1:2" x14ac:dyDescent="0.3">
      <c r="A11" s="4" t="s">
        <v>60</v>
      </c>
      <c r="B11" s="5">
        <v>734</v>
      </c>
    </row>
    <row r="12" spans="1:2" x14ac:dyDescent="0.3">
      <c r="A12" s="4" t="s">
        <v>61</v>
      </c>
      <c r="B12" s="5">
        <v>711</v>
      </c>
    </row>
    <row r="13" spans="1:2" x14ac:dyDescent="0.3">
      <c r="A13" s="4" t="s">
        <v>62</v>
      </c>
      <c r="B13" s="5">
        <v>659</v>
      </c>
    </row>
    <row r="14" spans="1:2" x14ac:dyDescent="0.3">
      <c r="A14" s="4" t="s">
        <v>39</v>
      </c>
      <c r="B14" s="5">
        <v>7165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69"/>
  <sheetViews>
    <sheetView tabSelected="1" topLeftCell="D184" workbookViewId="0">
      <selection activeCell="K61" sqref="K6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10" max="10" width="24.44140625" customWidth="1"/>
    <col min="11" max="11" width="18.77734375" customWidth="1"/>
    <col min="17" max="17" width="28.44140625" customWidth="1"/>
    <col min="18" max="18" width="21.77734375" customWidth="1"/>
  </cols>
  <sheetData>
    <row r="1" spans="1:18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8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8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8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 t="s">
        <v>40</v>
      </c>
      <c r="K4" t="s">
        <v>37</v>
      </c>
      <c r="L4" t="s">
        <v>43</v>
      </c>
    </row>
    <row r="5" spans="1:18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J5">
        <v>4085</v>
      </c>
      <c r="K5">
        <v>2675</v>
      </c>
      <c r="L5">
        <v>6760</v>
      </c>
    </row>
    <row r="6" spans="1:18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8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8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8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 t="s">
        <v>45</v>
      </c>
      <c r="K9" t="s">
        <v>46</v>
      </c>
    </row>
    <row r="10" spans="1:18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J10" t="s">
        <v>13</v>
      </c>
      <c r="K10">
        <f>AVERAGEIF(E2:E7169, "Finance Department", G2:G7169)</f>
        <v>49628.006944444445</v>
      </c>
      <c r="Q10" t="s">
        <v>51</v>
      </c>
      <c r="R10" t="s">
        <v>52</v>
      </c>
    </row>
    <row r="11" spans="1:18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J11" t="s">
        <v>19</v>
      </c>
      <c r="K11">
        <f>AVERAGEIF(E3:E7170, "General Management", G3:G7170)</f>
        <v>58722.093023255817</v>
      </c>
      <c r="Q11" t="s">
        <v>53</v>
      </c>
      <c r="R11">
        <f>COUNTIFS(G:G,"&gt;=0", G:G,"&lt;=10000")</f>
        <v>678</v>
      </c>
    </row>
    <row r="12" spans="1:18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J12" t="s">
        <v>47</v>
      </c>
      <c r="K12">
        <f>AVERAGEIF(E4:E7171, "Human Resource Department", G4:G7171)</f>
        <v>49002.278350515466</v>
      </c>
      <c r="Q12" t="s">
        <v>54</v>
      </c>
      <c r="R12">
        <f>COUNTIFS(G:G,"&gt;=10001", G:G,"&lt;=20000")</f>
        <v>733</v>
      </c>
    </row>
    <row r="13" spans="1:18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J13" t="s">
        <v>15</v>
      </c>
      <c r="K13">
        <f>AVERAGEIF(E5:E7172, "Marketing Department", G5:G7172)</f>
        <v>48489.935384615383</v>
      </c>
      <c r="Q13" t="s">
        <v>55</v>
      </c>
      <c r="R13">
        <f>COUNTIFS(G:G,"&gt;=20001", G:G,"&lt;=30000")</f>
        <v>711</v>
      </c>
    </row>
    <row r="14" spans="1:18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 t="s">
        <v>17</v>
      </c>
      <c r="K14">
        <f>AVERAGEIF(E6:E7173, "Operations Department", G6:G7173)</f>
        <v>49167.940794223825</v>
      </c>
      <c r="Q14" t="s">
        <v>56</v>
      </c>
      <c r="R14">
        <f>COUNTIFS(G:G,"&gt;=30001", G:G,"&lt;=40000")</f>
        <v>710</v>
      </c>
    </row>
    <row r="15" spans="1:18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 t="s">
        <v>14</v>
      </c>
      <c r="K15">
        <f>AVERAGEIF(E7:E7174, "Production Department", G7:G7174)</f>
        <v>49448.484210526316</v>
      </c>
      <c r="Q15" t="s">
        <v>57</v>
      </c>
      <c r="R15">
        <f>COUNTIFS(G:G,"&gt;=40001", G:G,"&lt;=50000")</f>
        <v>781</v>
      </c>
    </row>
    <row r="16" spans="1:18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t="s">
        <v>18</v>
      </c>
      <c r="K16">
        <f>AVERAGEIF(E8:E7175, "Purchase Department", G8:G7175)</f>
        <v>52564.774774774778</v>
      </c>
      <c r="Q16" t="s">
        <v>58</v>
      </c>
      <c r="R16">
        <f>COUNTIFS(G:G,"&gt;=50001", G:G,"&lt;=60000")</f>
        <v>750</v>
      </c>
    </row>
    <row r="17" spans="1:18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t="s">
        <v>48</v>
      </c>
      <c r="K17">
        <f>AVERAGEIF(E9:E7176, "Sales Department", G9:G7176)</f>
        <v>49183.983892617449</v>
      </c>
      <c r="Q17" t="s">
        <v>59</v>
      </c>
      <c r="R17">
        <f>COUNTIFS(G:G,"&gt;=60001", G:G,"&lt;=70000")</f>
        <v>698</v>
      </c>
    </row>
    <row r="18" spans="1:18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t="s">
        <v>49</v>
      </c>
      <c r="K18">
        <f t="shared" ref="K18" si="0">AVERAGEIF(E10:E7177, "Service Department", G10:G7177)</f>
        <v>50631.440058479529</v>
      </c>
      <c r="Q18" t="s">
        <v>60</v>
      </c>
      <c r="R18">
        <f>COUNTIFS(G:G,"&gt;=70001", G:G,"&lt;=80000")</f>
        <v>734</v>
      </c>
    </row>
    <row r="19" spans="1:18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 t="s">
        <v>39</v>
      </c>
      <c r="K19">
        <f>SUM(K10:K18)</f>
        <v>456838.93743345304</v>
      </c>
      <c r="Q19" t="s">
        <v>61</v>
      </c>
      <c r="R19">
        <f>COUNTIFS(G:G,"&gt;=80001", G:G,"&lt;=90000")</f>
        <v>711</v>
      </c>
    </row>
    <row r="20" spans="1:18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Q20" t="s">
        <v>62</v>
      </c>
      <c r="R20">
        <f>COUNTIFS(G:G,"&gt;=90001", G:G,"&lt;=100000")</f>
        <v>659</v>
      </c>
    </row>
    <row r="21" spans="1:18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8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18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8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J24" t="s">
        <v>45</v>
      </c>
      <c r="K24" t="s">
        <v>64</v>
      </c>
    </row>
    <row r="25" spans="1:18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J25" t="s">
        <v>13</v>
      </c>
      <c r="K25">
        <f>COUNTIF(E:E, "Finance Department")</f>
        <v>288</v>
      </c>
    </row>
    <row r="26" spans="1:18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J26" t="s">
        <v>19</v>
      </c>
      <c r="K26">
        <f>COUNTIF(E:E, "General Management")</f>
        <v>172</v>
      </c>
    </row>
    <row r="27" spans="1:18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J27" t="s">
        <v>16</v>
      </c>
      <c r="K27">
        <f>COUNTIF(E:E, "Human Resource Department")</f>
        <v>97</v>
      </c>
    </row>
    <row r="28" spans="1:18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J28" t="s">
        <v>15</v>
      </c>
      <c r="K28">
        <f>COUNTIF(E:E, "Marketing Department")</f>
        <v>325</v>
      </c>
    </row>
    <row r="29" spans="1:18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J29" t="s">
        <v>17</v>
      </c>
      <c r="K29">
        <f>COUNTIF(E:E, "Operations Department")</f>
        <v>2771</v>
      </c>
    </row>
    <row r="30" spans="1:18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J30" t="s">
        <v>14</v>
      </c>
      <c r="K30">
        <f>COUNTIF(E:E, "Production Department")</f>
        <v>380</v>
      </c>
    </row>
    <row r="31" spans="1:18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J31" t="s">
        <v>18</v>
      </c>
      <c r="K31">
        <f>COUNTIF(E:E, "Purchase Department")</f>
        <v>333</v>
      </c>
    </row>
    <row r="32" spans="1:18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J32" t="s">
        <v>48</v>
      </c>
      <c r="K32">
        <f>COUNTIF(E:E, "Sales Department")</f>
        <v>747</v>
      </c>
    </row>
    <row r="33" spans="1:1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J33" t="s">
        <v>49</v>
      </c>
      <c r="K33">
        <f>COUNTIF(E:E, "Service Department")</f>
        <v>2055</v>
      </c>
    </row>
    <row r="34" spans="1:1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1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1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1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1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J55" t="s">
        <v>65</v>
      </c>
      <c r="K55" t="s">
        <v>64</v>
      </c>
    </row>
    <row r="56" spans="1:1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J56" t="s">
        <v>5</v>
      </c>
      <c r="K56">
        <f>COUNTIF(F:F, "b9")</f>
        <v>463</v>
      </c>
    </row>
    <row r="57" spans="1:1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J57" t="s">
        <v>9</v>
      </c>
      <c r="K57">
        <f>COUNTIF(F:F, "c-10")</f>
        <v>232</v>
      </c>
    </row>
    <row r="58" spans="1:1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J58" t="s">
        <v>2</v>
      </c>
      <c r="K58">
        <f>COUNTIF(F:F, "c5")</f>
        <v>1747</v>
      </c>
    </row>
    <row r="59" spans="1:1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J59" t="s">
        <v>1</v>
      </c>
      <c r="K59">
        <f>COUNTIF(F:F, "c8")</f>
        <v>320</v>
      </c>
    </row>
    <row r="60" spans="1:1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J60" t="s">
        <v>10</v>
      </c>
      <c r="K60">
        <f>COUNTIF(F:F, "c9")</f>
        <v>1792</v>
      </c>
    </row>
    <row r="61" spans="1:1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J61" t="s">
        <v>7</v>
      </c>
      <c r="K61">
        <f>COUNTIF(F:F, "i1")</f>
        <v>222</v>
      </c>
    </row>
    <row r="62" spans="1:1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J62" t="s">
        <v>3</v>
      </c>
      <c r="K62">
        <f>COUNTIF(F:F, "i4")</f>
        <v>88</v>
      </c>
    </row>
    <row r="63" spans="1:1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J63" t="s">
        <v>6</v>
      </c>
      <c r="K63">
        <f>COUNTIF(F:F, "i5")</f>
        <v>787</v>
      </c>
    </row>
    <row r="64" spans="1:1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J64" t="s">
        <v>8</v>
      </c>
      <c r="K64">
        <f>COUNTIF(F:F, "i6")</f>
        <v>527</v>
      </c>
    </row>
    <row r="65" spans="1:1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J65" t="s">
        <v>4</v>
      </c>
      <c r="K65">
        <f>COUNTIF(F:F, "i7")</f>
        <v>982</v>
      </c>
    </row>
    <row r="66" spans="1:1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J66" t="s">
        <v>23</v>
      </c>
      <c r="K66">
        <f>COUNTIF(F:F, "m6")</f>
        <v>3</v>
      </c>
    </row>
    <row r="67" spans="1:1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J67" t="s">
        <v>24</v>
      </c>
      <c r="K67">
        <f>COUNTIF(F:F, "m7")</f>
        <v>1</v>
      </c>
    </row>
    <row r="68" spans="1:1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J68" t="s">
        <v>22</v>
      </c>
      <c r="K68">
        <f>COUNTIF(F:F, "n10")</f>
        <v>1</v>
      </c>
    </row>
    <row r="69" spans="1:1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J69" t="s">
        <v>26</v>
      </c>
      <c r="K69">
        <f>COUNTIF(F:F, "n6")</f>
        <v>1</v>
      </c>
    </row>
    <row r="70" spans="1:1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J70" t="s">
        <v>25</v>
      </c>
      <c r="K70">
        <f>COUNTIF(F:F, "n9")</f>
        <v>1</v>
      </c>
    </row>
    <row r="71" spans="1:1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1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1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1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1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1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12342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Abotula Sai sandeep</cp:lastModifiedBy>
  <dcterms:created xsi:type="dcterms:W3CDTF">2021-08-03T05:37:34Z</dcterms:created>
  <dcterms:modified xsi:type="dcterms:W3CDTF">2024-12-26T11:38:10Z</dcterms:modified>
</cp:coreProperties>
</file>