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drawings/drawing2.xml" ContentType="application/vnd.openxmlformats-officedocument.drawing+xml"/>
  <Override PartName="/xl/tables/table4.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Ex2.xml" ContentType="application/vnd.ms-office.chartex+xml"/>
  <Override PartName="/xl/charts/style3.xml" ContentType="application/vnd.ms-office.chartstyle+xml"/>
  <Override PartName="/xl/charts/colors3.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pivotTables/pivotTable6.xml" ContentType="application/vnd.openxmlformats-officedocument.spreadsheetml.pivotTable+xml"/>
  <Override PartName="/xl/drawings/drawing4.xml" ContentType="application/vnd.openxmlformats-officedocument.drawing+xml"/>
  <Override PartName="/xl/slicers/slicer3.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hidePivotFieldList="1" defaultThemeVersion="166925"/>
  <mc:AlternateContent xmlns:mc="http://schemas.openxmlformats.org/markup-compatibility/2006">
    <mc:Choice Requires="x15">
      <x15ac:absPath xmlns:x15ac="http://schemas.microsoft.com/office/spreadsheetml/2010/11/ac" url="C:\Users\Sandeep\Desktop\Advanced excel\"/>
    </mc:Choice>
  </mc:AlternateContent>
  <xr:revisionPtr revIDLastSave="0" documentId="13_ncr:1_{21B76D29-FE4E-4578-B762-3341B47E015E}" xr6:coauthVersionLast="47" xr6:coauthVersionMax="47" xr10:uidLastSave="{00000000-0000-0000-0000-000000000000}"/>
  <bookViews>
    <workbookView xWindow="-120" yWindow="-120" windowWidth="20730" windowHeight="11160" activeTab="9" xr2:uid="{DB823BC3-4E1E-43AE-BA76-B888701CA77F}"/>
  </bookViews>
  <sheets>
    <sheet name="Data" sheetId="1" r:id="rId1"/>
    <sheet name="1" sheetId="2" r:id="rId2"/>
    <sheet name="2" sheetId="3" r:id="rId3"/>
    <sheet name="3" sheetId="4" r:id="rId4"/>
    <sheet name="4" sheetId="5" r:id="rId5"/>
    <sheet name="5" sheetId="6" r:id="rId6"/>
    <sheet name="6" sheetId="7" r:id="rId7"/>
    <sheet name="7" sheetId="8" r:id="rId8"/>
    <sheet name="8" sheetId="9" r:id="rId9"/>
    <sheet name="9" sheetId="10" r:id="rId10"/>
    <sheet name="10" sheetId="11" r:id="rId11"/>
  </sheets>
  <definedNames>
    <definedName name="_xlnm._FilterDatabase" localSheetId="3" hidden="1">'3'!$D$6:$G$12</definedName>
    <definedName name="_xlchart.v1.0" hidden="1">'6'!$R$3</definedName>
    <definedName name="_xlchart.v1.1" hidden="1">'6'!$R$4:$R$303</definedName>
    <definedName name="_xlchart.v1.2" hidden="1">'6'!$V$3</definedName>
    <definedName name="_xlchart.v1.3" hidden="1">'6'!$V$4:$V$303</definedName>
    <definedName name="_xlchart.v1.4" hidden="1">'6'!$U$4:$U$303</definedName>
    <definedName name="_xlchart.v1.5" hidden="1">'6'!$V$4:$V$303</definedName>
    <definedName name="_xlchart.v1.6" hidden="1">'6'!$D$3</definedName>
    <definedName name="_xlchart.v1.7" hidden="1">'6'!$D$4:$D$303</definedName>
    <definedName name="_xlcn.WorksheetConnection_DataAnalysis.xlsxdata1" hidden="1">Data[]</definedName>
    <definedName name="Slicer_Geography">#N/A</definedName>
    <definedName name="Slicer_Geography1">#N/A</definedName>
    <definedName name="Slicer_Sales_Person">#N/A</definedName>
  </definedNames>
  <calcPr calcId="191029"/>
  <pivotCaches>
    <pivotCache cacheId="58" r:id="rId12"/>
    <pivotCache cacheId="247" r:id="rId13"/>
    <pivotCache cacheId="332" r:id="rId14"/>
    <pivotCache cacheId="350" r:id="rId15"/>
  </pivotCaches>
  <extLst>
    <ext xmlns:x14="http://schemas.microsoft.com/office/spreadsheetml/2009/9/main" uri="{876F7934-8845-4945-9796-88D515C7AA90}">
      <x14:pivotCaches>
        <pivotCache cacheId="243" r:id="rId16"/>
        <pivotCache cacheId="251" r:id="rId17"/>
      </x14:pivotCaches>
    </ext>
    <ext xmlns:x14="http://schemas.microsoft.com/office/spreadsheetml/2009/9/main" uri="{BBE1A952-AA13-448e-AADC-164F8A28A991}">
      <x14:slicerCaches>
        <x14:slicerCache r:id="rId18"/>
        <x14:slicerCache r:id="rId19"/>
        <x14:slicerCache r:id="rId2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ata" name="data" connection="WorksheetConnection_Data Analysis.xlsx!data"/>
        </x15:modelTables>
      </x15:dataModel>
    </ext>
  </extLst>
</workbook>
</file>

<file path=xl/calcChain.xml><?xml version="1.0" encoding="utf-8"?>
<calcChain xmlns="http://schemas.openxmlformats.org/spreadsheetml/2006/main">
  <c r="K15" i="10" l="1"/>
  <c r="J8" i="10"/>
  <c r="J9" i="10"/>
  <c r="J10" i="10"/>
  <c r="J11" i="10"/>
  <c r="J12" i="10"/>
  <c r="J13" i="10"/>
  <c r="J14" i="10"/>
  <c r="J15" i="10"/>
  <c r="J16" i="10"/>
  <c r="J7" i="10"/>
  <c r="I7" i="10"/>
  <c r="K7" i="10" s="1"/>
  <c r="I8" i="10"/>
  <c r="K8" i="10" s="1"/>
  <c r="I9" i="10"/>
  <c r="K9" i="10" s="1"/>
  <c r="I10" i="10"/>
  <c r="K10" i="10" s="1"/>
  <c r="I11" i="10"/>
  <c r="K11" i="10" s="1"/>
  <c r="I12" i="10"/>
  <c r="K12" i="10" s="1"/>
  <c r="I13" i="10"/>
  <c r="K13" i="10" s="1"/>
  <c r="I14" i="10"/>
  <c r="K14" i="10" s="1"/>
  <c r="I15" i="10"/>
  <c r="I16" i="10"/>
  <c r="K16" i="10" s="1"/>
  <c r="E14" i="10"/>
  <c r="E11" i="10"/>
  <c r="D14" i="10"/>
  <c r="D11" i="10"/>
  <c r="E7" i="10"/>
  <c r="F2" i="1"/>
  <c r="G2" i="1" s="1"/>
  <c r="F3" i="1"/>
  <c r="G3" i="1" s="1"/>
  <c r="F4" i="1"/>
  <c r="G4" i="1" s="1"/>
  <c r="F5" i="1"/>
  <c r="G5" i="1" s="1"/>
  <c r="F6" i="1"/>
  <c r="G6" i="1" s="1"/>
  <c r="F7" i="1"/>
  <c r="G7" i="1" s="1"/>
  <c r="F8" i="1"/>
  <c r="G8" i="1" s="1"/>
  <c r="F9" i="1"/>
  <c r="G9" i="1" s="1"/>
  <c r="F10" i="1"/>
  <c r="G10" i="1" s="1"/>
  <c r="F11" i="1"/>
  <c r="G11" i="1" s="1"/>
  <c r="F12" i="1"/>
  <c r="G12" i="1" s="1"/>
  <c r="F13" i="1"/>
  <c r="G13" i="1" s="1"/>
  <c r="F14" i="1"/>
  <c r="G14" i="1" s="1"/>
  <c r="F15" i="1"/>
  <c r="G15" i="1" s="1"/>
  <c r="F16" i="1"/>
  <c r="G16" i="1" s="1"/>
  <c r="F17" i="1"/>
  <c r="G17" i="1" s="1"/>
  <c r="F18" i="1"/>
  <c r="G18" i="1" s="1"/>
  <c r="F19" i="1"/>
  <c r="G19" i="1" s="1"/>
  <c r="F20" i="1"/>
  <c r="G20" i="1" s="1"/>
  <c r="F21" i="1"/>
  <c r="G21" i="1" s="1"/>
  <c r="F22" i="1"/>
  <c r="G22" i="1" s="1"/>
  <c r="F23" i="1"/>
  <c r="G23" i="1" s="1"/>
  <c r="F24" i="1"/>
  <c r="G24" i="1" s="1"/>
  <c r="F25" i="1"/>
  <c r="G25" i="1" s="1"/>
  <c r="F26" i="1"/>
  <c r="G26" i="1" s="1"/>
  <c r="F27" i="1"/>
  <c r="G27" i="1" s="1"/>
  <c r="F28" i="1"/>
  <c r="G28" i="1" s="1"/>
  <c r="F29" i="1"/>
  <c r="G29" i="1" s="1"/>
  <c r="F30" i="1"/>
  <c r="G30" i="1" s="1"/>
  <c r="F31" i="1"/>
  <c r="G31" i="1" s="1"/>
  <c r="F32" i="1"/>
  <c r="G32" i="1" s="1"/>
  <c r="F33" i="1"/>
  <c r="G33" i="1" s="1"/>
  <c r="F34" i="1"/>
  <c r="G34" i="1" s="1"/>
  <c r="F35" i="1"/>
  <c r="G35" i="1" s="1"/>
  <c r="F36" i="1"/>
  <c r="G36" i="1" s="1"/>
  <c r="F37" i="1"/>
  <c r="G37" i="1" s="1"/>
  <c r="F38" i="1"/>
  <c r="G38" i="1" s="1"/>
  <c r="F39" i="1"/>
  <c r="G39" i="1" s="1"/>
  <c r="F40" i="1"/>
  <c r="G40" i="1" s="1"/>
  <c r="F41" i="1"/>
  <c r="G41" i="1" s="1"/>
  <c r="F42" i="1"/>
  <c r="G42" i="1" s="1"/>
  <c r="F43" i="1"/>
  <c r="G43" i="1" s="1"/>
  <c r="F44" i="1"/>
  <c r="G44" i="1" s="1"/>
  <c r="F45" i="1"/>
  <c r="G45" i="1" s="1"/>
  <c r="F46" i="1"/>
  <c r="G46" i="1" s="1"/>
  <c r="F47" i="1"/>
  <c r="G47" i="1" s="1"/>
  <c r="F48" i="1"/>
  <c r="G48" i="1" s="1"/>
  <c r="F49" i="1"/>
  <c r="G49" i="1" s="1"/>
  <c r="F50" i="1"/>
  <c r="G50" i="1" s="1"/>
  <c r="F51" i="1"/>
  <c r="G51" i="1" s="1"/>
  <c r="F52" i="1"/>
  <c r="G52" i="1" s="1"/>
  <c r="F53" i="1"/>
  <c r="G53" i="1" s="1"/>
  <c r="F54" i="1"/>
  <c r="G54" i="1" s="1"/>
  <c r="F55" i="1"/>
  <c r="G55" i="1" s="1"/>
  <c r="F56" i="1"/>
  <c r="G56" i="1" s="1"/>
  <c r="F57" i="1"/>
  <c r="G57" i="1" s="1"/>
  <c r="F58" i="1"/>
  <c r="G58" i="1" s="1"/>
  <c r="F59" i="1"/>
  <c r="G59" i="1" s="1"/>
  <c r="F60" i="1"/>
  <c r="G60" i="1" s="1"/>
  <c r="F61" i="1"/>
  <c r="G61" i="1" s="1"/>
  <c r="F62" i="1"/>
  <c r="G62" i="1" s="1"/>
  <c r="F63" i="1"/>
  <c r="G63" i="1" s="1"/>
  <c r="F64" i="1"/>
  <c r="G64" i="1" s="1"/>
  <c r="F65" i="1"/>
  <c r="G65" i="1" s="1"/>
  <c r="F66" i="1"/>
  <c r="G66" i="1" s="1"/>
  <c r="F67" i="1"/>
  <c r="G67" i="1" s="1"/>
  <c r="F68" i="1"/>
  <c r="G68" i="1" s="1"/>
  <c r="F69" i="1"/>
  <c r="G69" i="1" s="1"/>
  <c r="F70" i="1"/>
  <c r="G70" i="1" s="1"/>
  <c r="F71" i="1"/>
  <c r="G71" i="1" s="1"/>
  <c r="F72" i="1"/>
  <c r="G72" i="1" s="1"/>
  <c r="F73" i="1"/>
  <c r="G73" i="1" s="1"/>
  <c r="F74" i="1"/>
  <c r="G74" i="1" s="1"/>
  <c r="F75" i="1"/>
  <c r="G75" i="1" s="1"/>
  <c r="F76" i="1"/>
  <c r="G76" i="1" s="1"/>
  <c r="F77" i="1"/>
  <c r="G77" i="1" s="1"/>
  <c r="F78" i="1"/>
  <c r="G78" i="1" s="1"/>
  <c r="F79" i="1"/>
  <c r="G79" i="1" s="1"/>
  <c r="F80" i="1"/>
  <c r="G80" i="1" s="1"/>
  <c r="F81" i="1"/>
  <c r="G81" i="1" s="1"/>
  <c r="F82" i="1"/>
  <c r="G82" i="1" s="1"/>
  <c r="F83" i="1"/>
  <c r="G83" i="1" s="1"/>
  <c r="F84" i="1"/>
  <c r="G84" i="1" s="1"/>
  <c r="F85" i="1"/>
  <c r="G85" i="1" s="1"/>
  <c r="F86" i="1"/>
  <c r="G86" i="1" s="1"/>
  <c r="F87" i="1"/>
  <c r="G87" i="1" s="1"/>
  <c r="F88" i="1"/>
  <c r="G88" i="1" s="1"/>
  <c r="F89" i="1"/>
  <c r="G89" i="1" s="1"/>
  <c r="F90" i="1"/>
  <c r="G90" i="1" s="1"/>
  <c r="F91" i="1"/>
  <c r="G91" i="1" s="1"/>
  <c r="F92" i="1"/>
  <c r="G92" i="1" s="1"/>
  <c r="F93" i="1"/>
  <c r="G93" i="1" s="1"/>
  <c r="F94" i="1"/>
  <c r="G94" i="1" s="1"/>
  <c r="F95" i="1"/>
  <c r="G95" i="1" s="1"/>
  <c r="F96" i="1"/>
  <c r="G96" i="1" s="1"/>
  <c r="F97" i="1"/>
  <c r="G97" i="1" s="1"/>
  <c r="F98" i="1"/>
  <c r="G98" i="1" s="1"/>
  <c r="F99" i="1"/>
  <c r="G99" i="1" s="1"/>
  <c r="F100" i="1"/>
  <c r="G100" i="1" s="1"/>
  <c r="F101" i="1"/>
  <c r="G101" i="1" s="1"/>
  <c r="F102" i="1"/>
  <c r="G102" i="1" s="1"/>
  <c r="F103" i="1"/>
  <c r="G103" i="1" s="1"/>
  <c r="F104" i="1"/>
  <c r="G104" i="1" s="1"/>
  <c r="F105" i="1"/>
  <c r="G105" i="1" s="1"/>
  <c r="F106" i="1"/>
  <c r="G106" i="1" s="1"/>
  <c r="F107" i="1"/>
  <c r="G107" i="1" s="1"/>
  <c r="F108" i="1"/>
  <c r="G108" i="1" s="1"/>
  <c r="F109" i="1"/>
  <c r="G109" i="1" s="1"/>
  <c r="F110" i="1"/>
  <c r="G110" i="1" s="1"/>
  <c r="F111" i="1"/>
  <c r="G111" i="1" s="1"/>
  <c r="F112" i="1"/>
  <c r="G112" i="1" s="1"/>
  <c r="F113" i="1"/>
  <c r="G113" i="1" s="1"/>
  <c r="F114" i="1"/>
  <c r="G114" i="1" s="1"/>
  <c r="F115" i="1"/>
  <c r="G115" i="1" s="1"/>
  <c r="F116" i="1"/>
  <c r="G116" i="1" s="1"/>
  <c r="F117" i="1"/>
  <c r="G117" i="1" s="1"/>
  <c r="F118" i="1"/>
  <c r="G118" i="1" s="1"/>
  <c r="F119" i="1"/>
  <c r="G119" i="1" s="1"/>
  <c r="F120" i="1"/>
  <c r="G120" i="1" s="1"/>
  <c r="F121" i="1"/>
  <c r="G121" i="1" s="1"/>
  <c r="F122" i="1"/>
  <c r="G122" i="1" s="1"/>
  <c r="F123" i="1"/>
  <c r="G123" i="1" s="1"/>
  <c r="F124" i="1"/>
  <c r="G124" i="1" s="1"/>
  <c r="F125" i="1"/>
  <c r="G125" i="1" s="1"/>
  <c r="F126" i="1"/>
  <c r="G126" i="1" s="1"/>
  <c r="F127" i="1"/>
  <c r="G127" i="1" s="1"/>
  <c r="F128" i="1"/>
  <c r="G128" i="1" s="1"/>
  <c r="F129" i="1"/>
  <c r="G129" i="1" s="1"/>
  <c r="F130" i="1"/>
  <c r="G130" i="1" s="1"/>
  <c r="F131" i="1"/>
  <c r="G131" i="1" s="1"/>
  <c r="F132" i="1"/>
  <c r="G132" i="1" s="1"/>
  <c r="F133" i="1"/>
  <c r="G133" i="1" s="1"/>
  <c r="F134" i="1"/>
  <c r="G134" i="1" s="1"/>
  <c r="F135" i="1"/>
  <c r="G135" i="1" s="1"/>
  <c r="F136" i="1"/>
  <c r="G136" i="1" s="1"/>
  <c r="F137" i="1"/>
  <c r="G137" i="1" s="1"/>
  <c r="F138" i="1"/>
  <c r="G138" i="1" s="1"/>
  <c r="F139" i="1"/>
  <c r="G139" i="1" s="1"/>
  <c r="F140" i="1"/>
  <c r="G140" i="1" s="1"/>
  <c r="F141" i="1"/>
  <c r="G141" i="1" s="1"/>
  <c r="F142" i="1"/>
  <c r="G142" i="1" s="1"/>
  <c r="F143" i="1"/>
  <c r="G143" i="1" s="1"/>
  <c r="F144" i="1"/>
  <c r="G144" i="1" s="1"/>
  <c r="F145" i="1"/>
  <c r="G145" i="1" s="1"/>
  <c r="F146" i="1"/>
  <c r="G146" i="1" s="1"/>
  <c r="F147" i="1"/>
  <c r="G147" i="1" s="1"/>
  <c r="F148" i="1"/>
  <c r="G148" i="1" s="1"/>
  <c r="F149" i="1"/>
  <c r="G149" i="1" s="1"/>
  <c r="F150" i="1"/>
  <c r="G150" i="1" s="1"/>
  <c r="F151" i="1"/>
  <c r="G151" i="1" s="1"/>
  <c r="F152" i="1"/>
  <c r="G152" i="1" s="1"/>
  <c r="F153" i="1"/>
  <c r="G153" i="1" s="1"/>
  <c r="F154" i="1"/>
  <c r="G154" i="1" s="1"/>
  <c r="F155" i="1"/>
  <c r="G155" i="1" s="1"/>
  <c r="F156" i="1"/>
  <c r="G156" i="1" s="1"/>
  <c r="F157" i="1"/>
  <c r="G157" i="1" s="1"/>
  <c r="F158" i="1"/>
  <c r="G158" i="1" s="1"/>
  <c r="F159" i="1"/>
  <c r="G159" i="1" s="1"/>
  <c r="F160" i="1"/>
  <c r="G160" i="1" s="1"/>
  <c r="F161" i="1"/>
  <c r="G161" i="1" s="1"/>
  <c r="F162" i="1"/>
  <c r="G162" i="1" s="1"/>
  <c r="F163" i="1"/>
  <c r="G163" i="1" s="1"/>
  <c r="F164" i="1"/>
  <c r="G164" i="1" s="1"/>
  <c r="F165" i="1"/>
  <c r="G165" i="1" s="1"/>
  <c r="F166" i="1"/>
  <c r="G166" i="1" s="1"/>
  <c r="F167" i="1"/>
  <c r="G167" i="1" s="1"/>
  <c r="F168" i="1"/>
  <c r="G168" i="1" s="1"/>
  <c r="F169" i="1"/>
  <c r="G169" i="1" s="1"/>
  <c r="F170" i="1"/>
  <c r="G170" i="1" s="1"/>
  <c r="F171" i="1"/>
  <c r="G171" i="1" s="1"/>
  <c r="F172" i="1"/>
  <c r="G172" i="1" s="1"/>
  <c r="F173" i="1"/>
  <c r="G173" i="1" s="1"/>
  <c r="F174" i="1"/>
  <c r="G174" i="1" s="1"/>
  <c r="F175" i="1"/>
  <c r="G175" i="1" s="1"/>
  <c r="F176" i="1"/>
  <c r="G176" i="1" s="1"/>
  <c r="F177" i="1"/>
  <c r="G177" i="1" s="1"/>
  <c r="F178" i="1"/>
  <c r="G178" i="1" s="1"/>
  <c r="F179" i="1"/>
  <c r="G179" i="1" s="1"/>
  <c r="F180" i="1"/>
  <c r="G180" i="1" s="1"/>
  <c r="F181" i="1"/>
  <c r="G181" i="1" s="1"/>
  <c r="F182" i="1"/>
  <c r="G182" i="1" s="1"/>
  <c r="F183" i="1"/>
  <c r="G183" i="1" s="1"/>
  <c r="F184" i="1"/>
  <c r="G184" i="1" s="1"/>
  <c r="F185" i="1"/>
  <c r="G185" i="1" s="1"/>
  <c r="F186" i="1"/>
  <c r="G186" i="1" s="1"/>
  <c r="F187" i="1"/>
  <c r="G187" i="1" s="1"/>
  <c r="F188" i="1"/>
  <c r="G188" i="1" s="1"/>
  <c r="F189" i="1"/>
  <c r="G189" i="1" s="1"/>
  <c r="F190" i="1"/>
  <c r="G190" i="1" s="1"/>
  <c r="F191" i="1"/>
  <c r="G191" i="1" s="1"/>
  <c r="F192" i="1"/>
  <c r="G192" i="1" s="1"/>
  <c r="F193" i="1"/>
  <c r="G193" i="1" s="1"/>
  <c r="F194" i="1"/>
  <c r="G194" i="1" s="1"/>
  <c r="F195" i="1"/>
  <c r="G195" i="1" s="1"/>
  <c r="F196" i="1"/>
  <c r="G196" i="1" s="1"/>
  <c r="F197" i="1"/>
  <c r="G197" i="1" s="1"/>
  <c r="F198" i="1"/>
  <c r="G198" i="1" s="1"/>
  <c r="F199" i="1"/>
  <c r="G199" i="1" s="1"/>
  <c r="F200" i="1"/>
  <c r="G200" i="1" s="1"/>
  <c r="F201" i="1"/>
  <c r="G201" i="1" s="1"/>
  <c r="F202" i="1"/>
  <c r="G202" i="1" s="1"/>
  <c r="F203" i="1"/>
  <c r="G203" i="1" s="1"/>
  <c r="F204" i="1"/>
  <c r="G204" i="1" s="1"/>
  <c r="F205" i="1"/>
  <c r="G205" i="1" s="1"/>
  <c r="F206" i="1"/>
  <c r="G206" i="1" s="1"/>
  <c r="F207" i="1"/>
  <c r="G207" i="1" s="1"/>
  <c r="F208" i="1"/>
  <c r="G208" i="1" s="1"/>
  <c r="F209" i="1"/>
  <c r="G209" i="1" s="1"/>
  <c r="F210" i="1"/>
  <c r="G210" i="1" s="1"/>
  <c r="F211" i="1"/>
  <c r="G211" i="1" s="1"/>
  <c r="F212" i="1"/>
  <c r="G212" i="1" s="1"/>
  <c r="F213" i="1"/>
  <c r="G213" i="1" s="1"/>
  <c r="F214" i="1"/>
  <c r="G214" i="1" s="1"/>
  <c r="F215" i="1"/>
  <c r="G215" i="1" s="1"/>
  <c r="F216" i="1"/>
  <c r="G216" i="1" s="1"/>
  <c r="F217" i="1"/>
  <c r="G217" i="1" s="1"/>
  <c r="F218" i="1"/>
  <c r="G218" i="1" s="1"/>
  <c r="F219" i="1"/>
  <c r="G219" i="1" s="1"/>
  <c r="F220" i="1"/>
  <c r="G220" i="1" s="1"/>
  <c r="F221" i="1"/>
  <c r="G221" i="1" s="1"/>
  <c r="F222" i="1"/>
  <c r="G222" i="1" s="1"/>
  <c r="F223" i="1"/>
  <c r="G223" i="1" s="1"/>
  <c r="F224" i="1"/>
  <c r="G224" i="1" s="1"/>
  <c r="F225" i="1"/>
  <c r="G225" i="1" s="1"/>
  <c r="F226" i="1"/>
  <c r="G226" i="1" s="1"/>
  <c r="F227" i="1"/>
  <c r="G227" i="1" s="1"/>
  <c r="F228" i="1"/>
  <c r="G228" i="1" s="1"/>
  <c r="F229" i="1"/>
  <c r="G229" i="1" s="1"/>
  <c r="F230" i="1"/>
  <c r="G230" i="1" s="1"/>
  <c r="F231" i="1"/>
  <c r="G231" i="1" s="1"/>
  <c r="F232" i="1"/>
  <c r="G232" i="1" s="1"/>
  <c r="F233" i="1"/>
  <c r="G233" i="1" s="1"/>
  <c r="F234" i="1"/>
  <c r="G234" i="1" s="1"/>
  <c r="F235" i="1"/>
  <c r="G235" i="1" s="1"/>
  <c r="F236" i="1"/>
  <c r="G236" i="1" s="1"/>
  <c r="F237" i="1"/>
  <c r="G237" i="1" s="1"/>
  <c r="F238" i="1"/>
  <c r="G238" i="1" s="1"/>
  <c r="F239" i="1"/>
  <c r="G239" i="1" s="1"/>
  <c r="F240" i="1"/>
  <c r="G240" i="1" s="1"/>
  <c r="F241" i="1"/>
  <c r="G241" i="1" s="1"/>
  <c r="F242" i="1"/>
  <c r="G242" i="1" s="1"/>
  <c r="F243" i="1"/>
  <c r="G243" i="1" s="1"/>
  <c r="F244" i="1"/>
  <c r="G244" i="1" s="1"/>
  <c r="F245" i="1"/>
  <c r="G245" i="1" s="1"/>
  <c r="F246" i="1"/>
  <c r="G246" i="1" s="1"/>
  <c r="F247" i="1"/>
  <c r="G247" i="1" s="1"/>
  <c r="F248" i="1"/>
  <c r="G248" i="1" s="1"/>
  <c r="F249" i="1"/>
  <c r="G249" i="1" s="1"/>
  <c r="F250" i="1"/>
  <c r="G250" i="1" s="1"/>
  <c r="F251" i="1"/>
  <c r="G251" i="1" s="1"/>
  <c r="F252" i="1"/>
  <c r="G252" i="1" s="1"/>
  <c r="F253" i="1"/>
  <c r="G253" i="1" s="1"/>
  <c r="F254" i="1"/>
  <c r="G254" i="1" s="1"/>
  <c r="F255" i="1"/>
  <c r="G255" i="1" s="1"/>
  <c r="F256" i="1"/>
  <c r="G256" i="1" s="1"/>
  <c r="F257" i="1"/>
  <c r="G257" i="1" s="1"/>
  <c r="F258" i="1"/>
  <c r="G258" i="1" s="1"/>
  <c r="F259" i="1"/>
  <c r="G259" i="1" s="1"/>
  <c r="F260" i="1"/>
  <c r="G260" i="1" s="1"/>
  <c r="F261" i="1"/>
  <c r="G261" i="1" s="1"/>
  <c r="F262" i="1"/>
  <c r="G262" i="1" s="1"/>
  <c r="F263" i="1"/>
  <c r="G263" i="1" s="1"/>
  <c r="F264" i="1"/>
  <c r="G264" i="1" s="1"/>
  <c r="F265" i="1"/>
  <c r="G265" i="1" s="1"/>
  <c r="F266" i="1"/>
  <c r="G266" i="1" s="1"/>
  <c r="F267" i="1"/>
  <c r="G267" i="1" s="1"/>
  <c r="F268" i="1"/>
  <c r="G268" i="1" s="1"/>
  <c r="F269" i="1"/>
  <c r="G269" i="1" s="1"/>
  <c r="F270" i="1"/>
  <c r="G270" i="1" s="1"/>
  <c r="F271" i="1"/>
  <c r="G271" i="1" s="1"/>
  <c r="F272" i="1"/>
  <c r="G272" i="1" s="1"/>
  <c r="F273" i="1"/>
  <c r="G273" i="1" s="1"/>
  <c r="F274" i="1"/>
  <c r="G274" i="1" s="1"/>
  <c r="F275" i="1"/>
  <c r="G275" i="1" s="1"/>
  <c r="F276" i="1"/>
  <c r="G276" i="1" s="1"/>
  <c r="F277" i="1"/>
  <c r="G277" i="1" s="1"/>
  <c r="F278" i="1"/>
  <c r="G278" i="1" s="1"/>
  <c r="F279" i="1"/>
  <c r="G279" i="1" s="1"/>
  <c r="F280" i="1"/>
  <c r="G280" i="1" s="1"/>
  <c r="F281" i="1"/>
  <c r="G281" i="1" s="1"/>
  <c r="F282" i="1"/>
  <c r="G282" i="1" s="1"/>
  <c r="F283" i="1"/>
  <c r="G283" i="1" s="1"/>
  <c r="F284" i="1"/>
  <c r="G284" i="1" s="1"/>
  <c r="F285" i="1"/>
  <c r="G285" i="1" s="1"/>
  <c r="F286" i="1"/>
  <c r="G286" i="1" s="1"/>
  <c r="F287" i="1"/>
  <c r="G287" i="1" s="1"/>
  <c r="F288" i="1"/>
  <c r="G288" i="1" s="1"/>
  <c r="F289" i="1"/>
  <c r="G289" i="1" s="1"/>
  <c r="F290" i="1"/>
  <c r="G290" i="1" s="1"/>
  <c r="F291" i="1"/>
  <c r="G291" i="1" s="1"/>
  <c r="F292" i="1"/>
  <c r="G292" i="1" s="1"/>
  <c r="F293" i="1"/>
  <c r="G293" i="1" s="1"/>
  <c r="F294" i="1"/>
  <c r="G294" i="1" s="1"/>
  <c r="F295" i="1"/>
  <c r="G295" i="1" s="1"/>
  <c r="F296" i="1"/>
  <c r="G296" i="1" s="1"/>
  <c r="F297" i="1"/>
  <c r="G297" i="1" s="1"/>
  <c r="F298" i="1"/>
  <c r="G298" i="1" s="1"/>
  <c r="F299" i="1"/>
  <c r="G299" i="1" s="1"/>
  <c r="F300" i="1"/>
  <c r="G300" i="1" s="1"/>
  <c r="F301" i="1"/>
  <c r="G301" i="1" s="1"/>
  <c r="G10" i="4"/>
  <c r="G8" i="4"/>
  <c r="G11" i="4"/>
  <c r="G12" i="4"/>
  <c r="G7" i="4"/>
  <c r="G9" i="4"/>
  <c r="E10" i="4"/>
  <c r="F10" i="4" s="1"/>
  <c r="E8" i="4"/>
  <c r="F8" i="4" s="1"/>
  <c r="E11" i="4"/>
  <c r="F11" i="4" s="1"/>
  <c r="E12" i="4"/>
  <c r="F12" i="4" s="1"/>
  <c r="E7" i="4"/>
  <c r="F7" i="4" s="1"/>
  <c r="E9" i="4"/>
  <c r="F9" i="4" s="1"/>
  <c r="D14" i="2"/>
  <c r="E12" i="10" l="1"/>
  <c r="E13" i="10" s="1"/>
  <c r="D12" i="10"/>
  <c r="D13" i="10" s="1"/>
  <c r="C12" i="2"/>
  <c r="B12" i="2"/>
  <c r="C11" i="2"/>
  <c r="B11" i="2"/>
  <c r="C8" i="2"/>
  <c r="C9" i="2" s="1"/>
  <c r="B8" i="2"/>
  <c r="C7" i="2"/>
  <c r="B7" i="2"/>
  <c r="C6" i="2"/>
  <c r="B6" i="2"/>
  <c r="C5" i="2"/>
  <c r="B5" i="2"/>
  <c r="B9" i="2"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834C82F-F62F-4809-B95F-9DF46FD4B89B}"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50DC1EBC-981B-42D2-ABA0-9F740D273B6F}" name="WorksheetConnection_Data Analysis.xlsx!data" type="102" refreshedVersion="7" minRefreshableVersion="5">
    <extLst>
      <ext xmlns:x15="http://schemas.microsoft.com/office/spreadsheetml/2010/11/main" uri="{DE250136-89BD-433C-8126-D09CA5730AF9}">
        <x15:connection id="data" autoDelete="1">
          <x15:rangePr sourceName="_xlcn.WorksheetConnection_DataAnalysis.xlsxdata1"/>
        </x15:connection>
      </ext>
    </extLst>
  </connection>
</connections>
</file>

<file path=xl/sharedStrings.xml><?xml version="1.0" encoding="utf-8"?>
<sst xmlns="http://schemas.openxmlformats.org/spreadsheetml/2006/main" count="2903" uniqueCount="81">
  <si>
    <t>Sales Person</t>
  </si>
  <si>
    <t>Geography</t>
  </si>
  <si>
    <t>Product</t>
  </si>
  <si>
    <t>Amount</t>
  </si>
  <si>
    <t>Units</t>
  </si>
  <si>
    <t>Ram Mahesh</t>
  </si>
  <si>
    <t>New Zealand</t>
  </si>
  <si>
    <t>70% Dark Bites</t>
  </si>
  <si>
    <t>Brien Boise</t>
  </si>
  <si>
    <t>USA</t>
  </si>
  <si>
    <t>Choco Coated Almonds</t>
  </si>
  <si>
    <t>Husein Augar</t>
  </si>
  <si>
    <t>Almond Choco</t>
  </si>
  <si>
    <t>Carla Molina</t>
  </si>
  <si>
    <t>Canada</t>
  </si>
  <si>
    <t>Drinking Coco</t>
  </si>
  <si>
    <t>Curtice Advani</t>
  </si>
  <si>
    <t>UK</t>
  </si>
  <si>
    <t>White Choc</t>
  </si>
  <si>
    <t>Peanut Butter Cubes</t>
  </si>
  <si>
    <t>Australia</t>
  </si>
  <si>
    <t>Smooth Sliky Salty</t>
  </si>
  <si>
    <t>After Nines</t>
  </si>
  <si>
    <t>Ches Bonnell</t>
  </si>
  <si>
    <t>50% Dark Bites</t>
  </si>
  <si>
    <t>Gigi Bohling</t>
  </si>
  <si>
    <t>Barr Faughny</t>
  </si>
  <si>
    <t>Gunar Cockshoot</t>
  </si>
  <si>
    <t>Eclairs</t>
  </si>
  <si>
    <t>Mint Chip Choco</t>
  </si>
  <si>
    <t>India</t>
  </si>
  <si>
    <t>Milk Bars</t>
  </si>
  <si>
    <t>Manuka Honey Choco</t>
  </si>
  <si>
    <t>Orange Choco</t>
  </si>
  <si>
    <t>Fruit &amp; Nut Bars</t>
  </si>
  <si>
    <t>Oby Sorrel</t>
  </si>
  <si>
    <t>99% Dark &amp; Pure</t>
  </si>
  <si>
    <t>Raspberry Choco</t>
  </si>
  <si>
    <t>85% Dark Bars</t>
  </si>
  <si>
    <t>Organic Choco Syrup</t>
  </si>
  <si>
    <t>Caramel Stuffed Bars</t>
  </si>
  <si>
    <t>Spicy Special Slims</t>
  </si>
  <si>
    <t>Baker's Choco Chips</t>
  </si>
  <si>
    <t>Quick statistics</t>
  </si>
  <si>
    <t>Average</t>
  </si>
  <si>
    <t>Median</t>
  </si>
  <si>
    <t>Min</t>
  </si>
  <si>
    <t>Max</t>
  </si>
  <si>
    <t>Range</t>
  </si>
  <si>
    <t>First Q</t>
  </si>
  <si>
    <t>Third Q</t>
  </si>
  <si>
    <t>Distinct count of products</t>
  </si>
  <si>
    <t>Exploratory Data Analysis (EDA) with CF</t>
  </si>
  <si>
    <t xml:space="preserve">Sales by country </t>
  </si>
  <si>
    <t>Country</t>
  </si>
  <si>
    <t>Sales by country (with pivots)</t>
  </si>
  <si>
    <t>Row Labels</t>
  </si>
  <si>
    <t>Grand Total</t>
  </si>
  <si>
    <t>Sum of Amount</t>
  </si>
  <si>
    <t>Sum of Units</t>
  </si>
  <si>
    <t xml:space="preserve"> </t>
  </si>
  <si>
    <t>Top 5 products by $ per unit</t>
  </si>
  <si>
    <t>Sales per unit</t>
  </si>
  <si>
    <t>Are there any anomalies in the data?</t>
  </si>
  <si>
    <t>Best &amp; Bottom  Sales person by country</t>
  </si>
  <si>
    <t>Profits by products</t>
  </si>
  <si>
    <t>Cost per unit</t>
  </si>
  <si>
    <t>Cost</t>
  </si>
  <si>
    <t>Sum of Cost</t>
  </si>
  <si>
    <t>Total profit</t>
  </si>
  <si>
    <t>Dynamic country-level Sales Report</t>
  </si>
  <si>
    <t>Pick a country</t>
  </si>
  <si>
    <t>Quick summary</t>
  </si>
  <si>
    <t>By Sales person</t>
  </si>
  <si>
    <t>Number of transactions</t>
  </si>
  <si>
    <t>Sales</t>
  </si>
  <si>
    <t>Profit</t>
  </si>
  <si>
    <t>Quantity</t>
  </si>
  <si>
    <t>Total</t>
  </si>
  <si>
    <t>Which products to discontinue?</t>
  </si>
  <si>
    <t>Profit percent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</si>
</sst>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quot;$&quot;#,##0_);[Red]\(&quot;$&quot;#,##0\)"/>
    <numFmt numFmtId="165" formatCode="_-[$$-409]* #,##0.00_ ;_-[$$-409]* \-#,##0.00\ ;_-[$$-409]* &quot;-&quot;??_ ;_-@_ "/>
    <numFmt numFmtId="167" formatCode="[$$-2809]#,##0.00"/>
    <numFmt numFmtId="168" formatCode="\$#,##0.00;\-\$#,##0.00;\$#,##0.00"/>
    <numFmt numFmtId="169" formatCode="&quot;$&quot;#,##0.00_);[Red]\(&quot;$&quot;#,##0.00\)"/>
    <numFmt numFmtId="170" formatCode="\$#,##0;\-\$#,##0;\$#,##0"/>
    <numFmt numFmtId="171" formatCode="0%;\-0%;0%"/>
  </numFmts>
  <fonts count="16" x14ac:knownFonts="1">
    <font>
      <sz val="11"/>
      <color theme="1"/>
      <name val="Calibri"/>
      <family val="2"/>
      <scheme val="minor"/>
    </font>
    <font>
      <b/>
      <sz val="11"/>
      <color theme="1"/>
      <name val="Calibri"/>
      <family val="2"/>
      <scheme val="minor"/>
    </font>
    <font>
      <sz val="28"/>
      <color theme="1"/>
      <name val="Segoe UI Black"/>
      <family val="2"/>
    </font>
    <font>
      <sz val="28"/>
      <color theme="1"/>
      <name val="Segoe UI Light"/>
      <family val="2"/>
    </font>
    <font>
      <sz val="11"/>
      <color theme="1"/>
      <name val="Calibri"/>
      <family val="2"/>
    </font>
    <font>
      <sz val="28"/>
      <color rgb="FF000000"/>
      <name val="Segoe UI Black"/>
      <family val="2"/>
    </font>
    <font>
      <sz val="28"/>
      <color rgb="FF000000"/>
      <name val="Segoe UI Light"/>
      <family val="2"/>
    </font>
    <font>
      <sz val="11"/>
      <name val="Calibri"/>
      <family val="2"/>
      <scheme val="minor"/>
    </font>
    <font>
      <sz val="28"/>
      <name val="Segoe UI Black"/>
      <family val="2"/>
    </font>
    <font>
      <sz val="28"/>
      <name val="Segoe UI Light"/>
      <family val="2"/>
    </font>
    <font>
      <b/>
      <sz val="14"/>
      <color theme="1"/>
      <name val="Aharoni"/>
      <charset val="177"/>
    </font>
    <font>
      <b/>
      <sz val="16"/>
      <color theme="1"/>
      <name val="Calibri"/>
      <family val="2"/>
      <scheme val="minor"/>
    </font>
    <font>
      <b/>
      <sz val="12"/>
      <color theme="1"/>
      <name val="Calibri"/>
      <family val="2"/>
      <scheme val="minor"/>
    </font>
    <font>
      <b/>
      <sz val="14"/>
      <color theme="1"/>
      <name val="Calibri"/>
      <family val="2"/>
      <scheme val="minor"/>
    </font>
    <font>
      <sz val="11"/>
      <color theme="7" tint="-0.249977111117893"/>
      <name val="Calibri"/>
      <family val="2"/>
      <scheme val="minor"/>
    </font>
    <font>
      <b/>
      <sz val="12"/>
      <color theme="1" tint="0.249977111117893"/>
      <name val="Calibri"/>
      <family val="2"/>
      <scheme val="minor"/>
    </font>
  </fonts>
  <fills count="10">
    <fill>
      <patternFill patternType="none"/>
    </fill>
    <fill>
      <patternFill patternType="gray125"/>
    </fill>
    <fill>
      <patternFill patternType="solid">
        <fgColor theme="4"/>
        <bgColor indexed="64"/>
      </patternFill>
    </fill>
    <fill>
      <patternFill patternType="solid">
        <fgColor theme="2"/>
        <bgColor indexed="64"/>
      </patternFill>
    </fill>
    <fill>
      <patternFill patternType="solid">
        <fgColor rgb="FF4472C4"/>
        <bgColor rgb="FF000000"/>
      </patternFill>
    </fill>
    <fill>
      <patternFill patternType="solid">
        <fgColor rgb="FFE7E6E6"/>
        <bgColor rgb="FF000000"/>
      </patternFill>
    </fill>
    <fill>
      <patternFill patternType="solid">
        <fgColor theme="3" tint="0.59999389629810485"/>
        <bgColor indexed="64"/>
      </patternFill>
    </fill>
    <fill>
      <patternFill patternType="solid">
        <fgColor theme="7" tint="0.79998168889431442"/>
        <bgColor indexed="64"/>
      </patternFill>
    </fill>
    <fill>
      <patternFill patternType="solid">
        <fgColor rgb="FFFFC000"/>
        <bgColor indexed="64"/>
      </patternFill>
    </fill>
    <fill>
      <patternFill patternType="solid">
        <fgColor theme="8"/>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bottom style="thin">
        <color indexed="64"/>
      </bottom>
      <diagonal/>
    </border>
    <border>
      <left/>
      <right/>
      <top style="thin">
        <color theme="2" tint="-0.749961851863155"/>
      </top>
      <bottom/>
      <diagonal/>
    </border>
    <border>
      <left/>
      <right/>
      <top style="thin">
        <color indexed="64"/>
      </top>
      <bottom style="medium">
        <color indexed="64"/>
      </bottom>
      <diagonal/>
    </border>
  </borders>
  <cellStyleXfs count="1">
    <xf numFmtId="0" fontId="0" fillId="0" borderId="0"/>
  </cellStyleXfs>
  <cellXfs count="68">
    <xf numFmtId="0" fontId="0" fillId="0" borderId="0" xfId="0"/>
    <xf numFmtId="0" fontId="1" fillId="0" borderId="0" xfId="0" applyFont="1"/>
    <xf numFmtId="0" fontId="0" fillId="0" borderId="1" xfId="0" applyBorder="1"/>
    <xf numFmtId="164" fontId="0" fillId="0" borderId="1" xfId="0" applyNumberFormat="1" applyBorder="1"/>
    <xf numFmtId="3" fontId="0" fillId="0" borderId="1" xfId="0" applyNumberFormat="1" applyBorder="1"/>
    <xf numFmtId="0" fontId="0" fillId="0" borderId="2" xfId="0" applyBorder="1"/>
    <xf numFmtId="3" fontId="0" fillId="0" borderId="3" xfId="0" applyNumberFormat="1" applyBorder="1"/>
    <xf numFmtId="0" fontId="1" fillId="0" borderId="4" xfId="0" applyFont="1" applyBorder="1"/>
    <xf numFmtId="0" fontId="1" fillId="0" borderId="5" xfId="0" applyFont="1" applyBorder="1"/>
    <xf numFmtId="0" fontId="1" fillId="0" borderId="5" xfId="0" applyFont="1" applyBorder="1" applyAlignment="1">
      <alignment horizontal="right"/>
    </xf>
    <xf numFmtId="0" fontId="1" fillId="0" borderId="6" xfId="0" applyFont="1" applyBorder="1" applyAlignment="1">
      <alignment horizontal="right"/>
    </xf>
    <xf numFmtId="0" fontId="0" fillId="0" borderId="7" xfId="0" applyBorder="1"/>
    <xf numFmtId="0" fontId="0" fillId="0" borderId="8" xfId="0" applyBorder="1"/>
    <xf numFmtId="164" fontId="0" fillId="0" borderId="8" xfId="0" applyNumberFormat="1" applyBorder="1"/>
    <xf numFmtId="3" fontId="0" fillId="0" borderId="9" xfId="0" applyNumberFormat="1" applyBorder="1"/>
    <xf numFmtId="0" fontId="0" fillId="2" borderId="0" xfId="0" applyFill="1"/>
    <xf numFmtId="0" fontId="2" fillId="3" borderId="0" xfId="0" applyFont="1" applyFill="1" applyAlignment="1">
      <alignment horizontal="center" vertical="center"/>
    </xf>
    <xf numFmtId="0" fontId="3" fillId="3" borderId="0" xfId="0" applyFont="1" applyFill="1" applyAlignment="1">
      <alignment vertical="center"/>
    </xf>
    <xf numFmtId="0" fontId="0" fillId="3" borderId="0" xfId="0" applyFill="1"/>
    <xf numFmtId="0" fontId="0" fillId="0" borderId="1" xfId="0" applyBorder="1" applyAlignment="1"/>
    <xf numFmtId="0" fontId="1" fillId="3" borderId="1" xfId="0" applyFont="1" applyFill="1" applyBorder="1" applyAlignment="1">
      <alignment horizontal="center"/>
    </xf>
    <xf numFmtId="0" fontId="4" fillId="4" borderId="0" xfId="0" applyFont="1" applyFill="1"/>
    <xf numFmtId="0" fontId="5" fillId="5" borderId="0" xfId="0" applyFont="1" applyFill="1" applyAlignment="1">
      <alignment horizontal="center" vertical="center"/>
    </xf>
    <xf numFmtId="0" fontId="6" fillId="5" borderId="0" xfId="0" applyFont="1" applyFill="1" applyAlignment="1">
      <alignment vertical="center"/>
    </xf>
    <xf numFmtId="0" fontId="4" fillId="5" borderId="0" xfId="0" applyFont="1" applyFill="1"/>
    <xf numFmtId="0" fontId="7" fillId="2" borderId="0" xfId="0" applyFont="1" applyFill="1"/>
    <xf numFmtId="0" fontId="8" fillId="3" borderId="0" xfId="0" applyFont="1" applyFill="1" applyAlignment="1">
      <alignment horizontal="center" vertical="center"/>
    </xf>
    <xf numFmtId="0" fontId="9" fillId="3" borderId="0" xfId="0" applyFont="1" applyFill="1" applyAlignment="1">
      <alignment vertical="center"/>
    </xf>
    <xf numFmtId="0" fontId="7" fillId="3" borderId="0" xfId="0" applyFont="1" applyFill="1"/>
    <xf numFmtId="165" fontId="0" fillId="0" borderId="1" xfId="0" applyNumberFormat="1" applyBorder="1"/>
    <xf numFmtId="0" fontId="0" fillId="0" borderId="0" xfId="0" applyAlignment="1">
      <alignment horizontal="center"/>
    </xf>
    <xf numFmtId="0" fontId="0" fillId="0" borderId="0" xfId="0" applyBorder="1"/>
    <xf numFmtId="0" fontId="1" fillId="6" borderId="11" xfId="0" applyFont="1" applyFill="1" applyBorder="1" applyAlignment="1">
      <alignment horizontal="right"/>
    </xf>
    <xf numFmtId="0" fontId="0" fillId="0" borderId="0" xfId="0" pivotButton="1"/>
    <xf numFmtId="0" fontId="0" fillId="0" borderId="0" xfId="0" applyAlignment="1">
      <alignment horizontal="left"/>
    </xf>
    <xf numFmtId="0" fontId="0" fillId="0" borderId="0" xfId="0" applyNumberFormat="1"/>
    <xf numFmtId="167" fontId="0" fillId="0" borderId="0" xfId="0" applyNumberFormat="1"/>
    <xf numFmtId="168" fontId="0" fillId="0" borderId="0" xfId="0" applyNumberFormat="1"/>
    <xf numFmtId="0" fontId="0" fillId="0" borderId="0" xfId="0" applyAlignment="1">
      <alignment horizontal="left" indent="1"/>
    </xf>
    <xf numFmtId="169" fontId="0" fillId="0" borderId="0" xfId="0" applyNumberFormat="1"/>
    <xf numFmtId="0" fontId="1" fillId="0" borderId="6" xfId="0" applyFont="1" applyBorder="1"/>
    <xf numFmtId="165" fontId="0" fillId="0" borderId="3" xfId="0" applyNumberFormat="1" applyBorder="1"/>
    <xf numFmtId="3" fontId="0" fillId="0" borderId="8" xfId="0" applyNumberFormat="1" applyBorder="1"/>
    <xf numFmtId="165" fontId="0" fillId="0" borderId="9" xfId="0" applyNumberFormat="1" applyBorder="1"/>
    <xf numFmtId="165" fontId="0" fillId="0" borderId="8" xfId="0" applyNumberFormat="1" applyBorder="1"/>
    <xf numFmtId="170" fontId="0" fillId="0" borderId="0" xfId="0" applyNumberFormat="1"/>
    <xf numFmtId="0" fontId="10" fillId="0" borderId="0" xfId="0" applyFont="1"/>
    <xf numFmtId="0" fontId="10" fillId="0" borderId="12" xfId="0" applyFont="1" applyBorder="1"/>
    <xf numFmtId="0" fontId="0" fillId="0" borderId="12" xfId="0" applyBorder="1"/>
    <xf numFmtId="0" fontId="10" fillId="8" borderId="0" xfId="0" applyFont="1" applyFill="1"/>
    <xf numFmtId="0" fontId="11" fillId="0" borderId="0" xfId="0" applyFont="1" applyBorder="1"/>
    <xf numFmtId="3" fontId="11" fillId="0" borderId="0" xfId="0" applyNumberFormat="1" applyFont="1" applyBorder="1"/>
    <xf numFmtId="0" fontId="1" fillId="9" borderId="10" xfId="0" applyFont="1" applyFill="1" applyBorder="1"/>
    <xf numFmtId="0" fontId="10" fillId="9" borderId="0" xfId="0" applyFont="1" applyFill="1"/>
    <xf numFmtId="0" fontId="0" fillId="9" borderId="0" xfId="0" applyFill="1" applyBorder="1"/>
    <xf numFmtId="0" fontId="12" fillId="7" borderId="0" xfId="0" applyFont="1" applyFill="1" applyAlignment="1">
      <alignment horizontal="right"/>
    </xf>
    <xf numFmtId="3" fontId="12" fillId="0" borderId="0" xfId="0" applyNumberFormat="1" applyFont="1"/>
    <xf numFmtId="0" fontId="12" fillId="7" borderId="0" xfId="0" applyFont="1" applyFill="1"/>
    <xf numFmtId="0" fontId="12" fillId="0" borderId="0" xfId="0" applyFont="1"/>
    <xf numFmtId="0" fontId="13" fillId="0" borderId="12" xfId="0" applyFont="1" applyBorder="1"/>
    <xf numFmtId="0" fontId="10" fillId="9" borderId="0" xfId="0" applyFont="1" applyFill="1" applyBorder="1" applyAlignment="1">
      <alignment horizontal="right"/>
    </xf>
    <xf numFmtId="0" fontId="14" fillId="7" borderId="0" xfId="0" applyFont="1" applyFill="1" applyAlignment="1">
      <alignment horizontal="right"/>
    </xf>
    <xf numFmtId="171" fontId="0" fillId="0" borderId="0" xfId="0" applyNumberFormat="1"/>
    <xf numFmtId="0" fontId="12" fillId="6" borderId="11" xfId="0" applyFont="1" applyFill="1" applyBorder="1" applyAlignment="1">
      <alignment horizontal="right"/>
    </xf>
    <xf numFmtId="0" fontId="12" fillId="6" borderId="11" xfId="0" applyFont="1" applyFill="1" applyBorder="1" applyAlignment="1">
      <alignment horizontal="center"/>
    </xf>
    <xf numFmtId="0" fontId="12" fillId="0" borderId="0" xfId="0" applyFont="1" applyBorder="1"/>
    <xf numFmtId="165" fontId="12" fillId="0" borderId="0" xfId="0" applyNumberFormat="1" applyFont="1" applyBorder="1"/>
    <xf numFmtId="3" fontId="15" fillId="0" borderId="0" xfId="0" applyNumberFormat="1" applyFont="1" applyBorder="1"/>
  </cellXfs>
  <cellStyles count="1">
    <cellStyle name="Normal" xfId="0" builtinId="0"/>
  </cellStyles>
  <dxfs count="31">
    <dxf>
      <font>
        <b/>
        <i val="0"/>
        <strike val="0"/>
        <condense val="0"/>
        <extend val="0"/>
        <outline val="0"/>
        <shadow val="0"/>
        <u val="none"/>
        <vertAlign val="baseline"/>
        <sz val="11"/>
        <color theme="1"/>
        <name val="Calibri"/>
        <family val="2"/>
        <scheme val="minor"/>
      </font>
      <border diagonalUp="0" diagonalDown="0">
        <left style="thin">
          <color indexed="64"/>
        </left>
        <right style="thin">
          <color indexed="64"/>
        </right>
        <top/>
        <bottom/>
        <vertical style="thin">
          <color indexed="64"/>
        </vertical>
        <horizontal style="thin">
          <color indexed="64"/>
        </horizontal>
      </border>
    </dxf>
    <dxf>
      <numFmt numFmtId="165" formatCode="_-[$$-409]* #,##0.00_ ;_-[$$-409]* \-#,##0.00\ ;_-[$$-409]* &quot;-&quot;??_ ;_-@_ "/>
      <border diagonalUp="0" diagonalDown="0">
        <left style="thin">
          <color indexed="64"/>
        </left>
        <right/>
        <top style="thin">
          <color indexed="64"/>
        </top>
        <bottom style="thin">
          <color indexed="64"/>
        </bottom>
        <vertical style="thin">
          <color indexed="64"/>
        </vertical>
        <horizontal style="thin">
          <color indexed="64"/>
        </horizontal>
      </border>
    </dxf>
    <dxf>
      <numFmt numFmtId="165" formatCode="_-[$$-409]* #,##0.00_ ;_-[$$-409]* \-#,##0.00\ ;_-[$$-409]* &quot;-&quot;??_ ;_-@_ "/>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 formatCode="#,##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quot;#,##0_);[Red]\(&quot;$&quot;#,##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bottom style="thin">
          <color indexed="64"/>
        </bottom>
      </border>
    </dxf>
    <dxf>
      <border diagonalUp="0" diagonalDown="0">
        <left style="thin">
          <color indexed="64"/>
        </left>
        <right style="thin">
          <color indexed="64"/>
        </right>
        <top style="thin">
          <color indexed="64"/>
        </top>
        <bottom style="thin">
          <color indexed="64"/>
        </bottom>
      </border>
    </dxf>
    <dxf>
      <numFmt numFmtId="169" formatCode="&quot;$&quot;#,##0.00_);[Red]\(&quot;$&quot;#,##0.00\)"/>
    </dxf>
    <dxf>
      <border diagonalUp="0" diagonalDown="0">
        <left style="thin">
          <color indexed="64"/>
        </left>
        <right style="thin">
          <color indexed="64"/>
        </right>
        <top style="thin">
          <color indexed="64"/>
        </top>
        <bottom style="thin">
          <color indexed="64"/>
        </bottom>
        <vertical/>
        <horizontal/>
      </border>
    </dxf>
    <dxf>
      <numFmt numFmtId="3" formatCode="#,##0"/>
      <border diagonalUp="0" diagonalDown="0">
        <left style="thin">
          <color indexed="64"/>
        </left>
        <right/>
        <top style="thin">
          <color indexed="64"/>
        </top>
        <bottom style="thin">
          <color indexed="64"/>
        </bottom>
        <vertical/>
        <horizontal/>
      </border>
    </dxf>
    <dxf>
      <numFmt numFmtId="164" formatCode="&quot;$&quot;#,##0_);[Red]\(&quot;$&quot;#,##0\)"/>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1"/>
        <color theme="1"/>
        <name val="Calibri"/>
        <family val="2"/>
        <scheme val="minor"/>
      </font>
      <border diagonalUp="0" diagonalDown="0" outline="0">
        <left style="thin">
          <color indexed="64"/>
        </left>
        <right style="thin">
          <color indexed="64"/>
        </right>
        <top/>
        <bottom/>
      </border>
    </dxf>
    <dxf>
      <fill>
        <patternFill patternType="none">
          <fgColor indexed="64"/>
          <bgColor indexed="65"/>
        </patternFill>
      </fill>
    </dxf>
    <dxf>
      <numFmt numFmtId="3" formatCode="#,##0"/>
      <border diagonalUp="0" diagonalDown="0">
        <left style="thin">
          <color indexed="64"/>
        </left>
        <right/>
        <top style="thin">
          <color indexed="64"/>
        </top>
        <bottom style="thin">
          <color indexed="64"/>
        </bottom>
        <vertical/>
        <horizontal/>
      </border>
    </dxf>
    <dxf>
      <numFmt numFmtId="164" formatCode="&quot;$&quot;#,##0_);[Red]\(&quot;$&quot;#,##0\)"/>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1"/>
        <color theme="1"/>
        <name val="Calibri"/>
        <family val="2"/>
        <scheme val="minor"/>
      </font>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2.xml"/><Relationship Id="rId18" Type="http://schemas.microsoft.com/office/2007/relationships/slicerCache" Target="slicerCaches/slicerCache1.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pivotCacheDefinition" Target="pivotCache/pivotCacheDefinition6.xml"/><Relationship Id="rId25" Type="http://schemas.openxmlformats.org/officeDocument/2006/relationships/powerPivotData" Target="model/item.data"/><Relationship Id="rId2" Type="http://schemas.openxmlformats.org/officeDocument/2006/relationships/worksheet" Target="worksheets/sheet2.xml"/><Relationship Id="rId16" Type="http://schemas.openxmlformats.org/officeDocument/2006/relationships/pivotCacheDefinition" Target="pivotCache/pivotCacheDefinition5.xml"/><Relationship Id="rId20" Type="http://schemas.microsoft.com/office/2007/relationships/slicerCache" Target="slicerCaches/slicerCache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pivotCacheDefinition" Target="pivotCache/pivotCacheDefinition4.xml"/><Relationship Id="rId23" Type="http://schemas.openxmlformats.org/officeDocument/2006/relationships/styles" Target="styles.xml"/><Relationship Id="rId10" Type="http://schemas.openxmlformats.org/officeDocument/2006/relationships/worksheet" Target="worksheets/sheet10.xml"/><Relationship Id="rId19" Type="http://schemas.microsoft.com/office/2007/relationships/slicerCache" Target="slicerCaches/slicerCache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3.xml"/><Relationship Id="rId22"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Anomalies in the Data</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scatterChart>
        <c:scatterStyle val="lineMarker"/>
        <c:varyColors val="0"/>
        <c:ser>
          <c:idx val="0"/>
          <c:order val="0"/>
          <c:tx>
            <c:strRef>
              <c:f>'6'!$W$3</c:f>
              <c:strCache>
                <c:ptCount val="1"/>
                <c:pt idx="0">
                  <c:v>Units</c:v>
                </c:pt>
              </c:strCache>
            </c:strRef>
          </c:tx>
          <c:spPr>
            <a:ln w="25400" cap="rnd">
              <a:noFill/>
            </a:ln>
            <a:effectLst>
              <a:glow rad="139700">
                <a:schemeClr val="accent1">
                  <a:satMod val="175000"/>
                  <a:alpha val="14000"/>
                </a:schemeClr>
              </a:glow>
            </a:effectLst>
          </c:spPr>
          <c:marker>
            <c:symbol val="circle"/>
            <c:size val="3"/>
            <c:spPr>
              <a:solidFill>
                <a:schemeClr val="accent1">
                  <a:lumMod val="60000"/>
                  <a:lumOff val="40000"/>
                </a:schemeClr>
              </a:solidFill>
              <a:ln>
                <a:noFill/>
              </a:ln>
              <a:effectLst>
                <a:glow rad="63500">
                  <a:schemeClr val="accent1">
                    <a:satMod val="175000"/>
                    <a:alpha val="25000"/>
                  </a:schemeClr>
                </a:glow>
              </a:effectLst>
            </c:spPr>
          </c:marker>
          <c:xVal>
            <c:numRef>
              <c:f>'6'!$V$4:$V$303</c:f>
              <c:numCache>
                <c:formatCode>"$"#,##0_);[Red]\("$"#,##0\)</c:formatCode>
                <c:ptCount val="300"/>
                <c:pt idx="0">
                  <c:v>1624</c:v>
                </c:pt>
                <c:pt idx="1">
                  <c:v>6706</c:v>
                </c:pt>
                <c:pt idx="2">
                  <c:v>959</c:v>
                </c:pt>
                <c:pt idx="3">
                  <c:v>9632</c:v>
                </c:pt>
                <c:pt idx="4">
                  <c:v>2100</c:v>
                </c:pt>
                <c:pt idx="5">
                  <c:v>8869</c:v>
                </c:pt>
                <c:pt idx="6">
                  <c:v>2681</c:v>
                </c:pt>
                <c:pt idx="7">
                  <c:v>5012</c:v>
                </c:pt>
                <c:pt idx="8">
                  <c:v>1281</c:v>
                </c:pt>
                <c:pt idx="9">
                  <c:v>4991</c:v>
                </c:pt>
                <c:pt idx="10">
                  <c:v>1785</c:v>
                </c:pt>
                <c:pt idx="11">
                  <c:v>3983</c:v>
                </c:pt>
                <c:pt idx="12">
                  <c:v>2646</c:v>
                </c:pt>
                <c:pt idx="13">
                  <c:v>252</c:v>
                </c:pt>
                <c:pt idx="14">
                  <c:v>2464</c:v>
                </c:pt>
                <c:pt idx="15">
                  <c:v>2114</c:v>
                </c:pt>
                <c:pt idx="16">
                  <c:v>7693</c:v>
                </c:pt>
                <c:pt idx="17">
                  <c:v>15610</c:v>
                </c:pt>
                <c:pt idx="18">
                  <c:v>336</c:v>
                </c:pt>
                <c:pt idx="19">
                  <c:v>9443</c:v>
                </c:pt>
                <c:pt idx="20">
                  <c:v>8155</c:v>
                </c:pt>
                <c:pt idx="21">
                  <c:v>1701</c:v>
                </c:pt>
                <c:pt idx="22">
                  <c:v>2205</c:v>
                </c:pt>
                <c:pt idx="23">
                  <c:v>1771</c:v>
                </c:pt>
                <c:pt idx="24">
                  <c:v>2114</c:v>
                </c:pt>
                <c:pt idx="25">
                  <c:v>10311</c:v>
                </c:pt>
                <c:pt idx="26">
                  <c:v>21</c:v>
                </c:pt>
                <c:pt idx="27">
                  <c:v>1974</c:v>
                </c:pt>
                <c:pt idx="28">
                  <c:v>6314</c:v>
                </c:pt>
                <c:pt idx="29">
                  <c:v>4683</c:v>
                </c:pt>
                <c:pt idx="30">
                  <c:v>6398</c:v>
                </c:pt>
                <c:pt idx="31">
                  <c:v>553</c:v>
                </c:pt>
                <c:pt idx="32">
                  <c:v>7021</c:v>
                </c:pt>
                <c:pt idx="33">
                  <c:v>5817</c:v>
                </c:pt>
                <c:pt idx="34">
                  <c:v>3976</c:v>
                </c:pt>
                <c:pt idx="35">
                  <c:v>1134</c:v>
                </c:pt>
                <c:pt idx="36">
                  <c:v>6027</c:v>
                </c:pt>
                <c:pt idx="37">
                  <c:v>1904</c:v>
                </c:pt>
                <c:pt idx="38">
                  <c:v>3262</c:v>
                </c:pt>
                <c:pt idx="39">
                  <c:v>2289</c:v>
                </c:pt>
                <c:pt idx="40">
                  <c:v>6986</c:v>
                </c:pt>
                <c:pt idx="41">
                  <c:v>4417</c:v>
                </c:pt>
                <c:pt idx="42">
                  <c:v>1442</c:v>
                </c:pt>
                <c:pt idx="43">
                  <c:v>2415</c:v>
                </c:pt>
                <c:pt idx="44">
                  <c:v>238</c:v>
                </c:pt>
                <c:pt idx="45">
                  <c:v>4949</c:v>
                </c:pt>
                <c:pt idx="46">
                  <c:v>5075</c:v>
                </c:pt>
                <c:pt idx="47">
                  <c:v>9198</c:v>
                </c:pt>
                <c:pt idx="48">
                  <c:v>3339</c:v>
                </c:pt>
                <c:pt idx="49">
                  <c:v>5019</c:v>
                </c:pt>
                <c:pt idx="50">
                  <c:v>16184</c:v>
                </c:pt>
                <c:pt idx="51">
                  <c:v>497</c:v>
                </c:pt>
                <c:pt idx="52">
                  <c:v>8211</c:v>
                </c:pt>
                <c:pt idx="53">
                  <c:v>6580</c:v>
                </c:pt>
                <c:pt idx="54">
                  <c:v>4760</c:v>
                </c:pt>
                <c:pt idx="55">
                  <c:v>5439</c:v>
                </c:pt>
                <c:pt idx="56">
                  <c:v>1463</c:v>
                </c:pt>
                <c:pt idx="57">
                  <c:v>7777</c:v>
                </c:pt>
                <c:pt idx="58">
                  <c:v>1085</c:v>
                </c:pt>
                <c:pt idx="59">
                  <c:v>182</c:v>
                </c:pt>
                <c:pt idx="60">
                  <c:v>4242</c:v>
                </c:pt>
                <c:pt idx="61">
                  <c:v>6118</c:v>
                </c:pt>
                <c:pt idx="62">
                  <c:v>2317</c:v>
                </c:pt>
                <c:pt idx="63">
                  <c:v>938</c:v>
                </c:pt>
                <c:pt idx="64">
                  <c:v>9709</c:v>
                </c:pt>
                <c:pt idx="65">
                  <c:v>2205</c:v>
                </c:pt>
                <c:pt idx="66">
                  <c:v>4487</c:v>
                </c:pt>
                <c:pt idx="67">
                  <c:v>2415</c:v>
                </c:pt>
                <c:pt idx="68">
                  <c:v>4018</c:v>
                </c:pt>
                <c:pt idx="69">
                  <c:v>861</c:v>
                </c:pt>
                <c:pt idx="70">
                  <c:v>5586</c:v>
                </c:pt>
                <c:pt idx="71">
                  <c:v>2226</c:v>
                </c:pt>
                <c:pt idx="72">
                  <c:v>14329</c:v>
                </c:pt>
                <c:pt idx="73">
                  <c:v>8463</c:v>
                </c:pt>
                <c:pt idx="74">
                  <c:v>2891</c:v>
                </c:pt>
                <c:pt idx="75">
                  <c:v>3773</c:v>
                </c:pt>
                <c:pt idx="76">
                  <c:v>854</c:v>
                </c:pt>
                <c:pt idx="77">
                  <c:v>4970</c:v>
                </c:pt>
                <c:pt idx="78">
                  <c:v>98</c:v>
                </c:pt>
                <c:pt idx="79">
                  <c:v>13391</c:v>
                </c:pt>
                <c:pt idx="80">
                  <c:v>8890</c:v>
                </c:pt>
                <c:pt idx="81">
                  <c:v>56</c:v>
                </c:pt>
                <c:pt idx="82">
                  <c:v>3339</c:v>
                </c:pt>
                <c:pt idx="83">
                  <c:v>3808</c:v>
                </c:pt>
                <c:pt idx="84">
                  <c:v>63</c:v>
                </c:pt>
                <c:pt idx="85">
                  <c:v>7812</c:v>
                </c:pt>
                <c:pt idx="86">
                  <c:v>7693</c:v>
                </c:pt>
                <c:pt idx="87">
                  <c:v>973</c:v>
                </c:pt>
                <c:pt idx="88">
                  <c:v>567</c:v>
                </c:pt>
                <c:pt idx="89">
                  <c:v>2471</c:v>
                </c:pt>
                <c:pt idx="90">
                  <c:v>7189</c:v>
                </c:pt>
                <c:pt idx="91">
                  <c:v>7455</c:v>
                </c:pt>
                <c:pt idx="92">
                  <c:v>3108</c:v>
                </c:pt>
                <c:pt idx="93">
                  <c:v>469</c:v>
                </c:pt>
                <c:pt idx="94">
                  <c:v>2737</c:v>
                </c:pt>
                <c:pt idx="95">
                  <c:v>4305</c:v>
                </c:pt>
                <c:pt idx="96">
                  <c:v>2408</c:v>
                </c:pt>
                <c:pt idx="97">
                  <c:v>1281</c:v>
                </c:pt>
                <c:pt idx="98">
                  <c:v>12348</c:v>
                </c:pt>
                <c:pt idx="99">
                  <c:v>3689</c:v>
                </c:pt>
                <c:pt idx="100">
                  <c:v>2870</c:v>
                </c:pt>
                <c:pt idx="101">
                  <c:v>798</c:v>
                </c:pt>
                <c:pt idx="102">
                  <c:v>2933</c:v>
                </c:pt>
                <c:pt idx="103">
                  <c:v>2744</c:v>
                </c:pt>
                <c:pt idx="104">
                  <c:v>9772</c:v>
                </c:pt>
                <c:pt idx="105">
                  <c:v>1568</c:v>
                </c:pt>
                <c:pt idx="106">
                  <c:v>11417</c:v>
                </c:pt>
                <c:pt idx="107">
                  <c:v>6748</c:v>
                </c:pt>
                <c:pt idx="108">
                  <c:v>1407</c:v>
                </c:pt>
                <c:pt idx="109">
                  <c:v>2023</c:v>
                </c:pt>
                <c:pt idx="110">
                  <c:v>5236</c:v>
                </c:pt>
                <c:pt idx="111">
                  <c:v>1925</c:v>
                </c:pt>
                <c:pt idx="112">
                  <c:v>6608</c:v>
                </c:pt>
                <c:pt idx="113">
                  <c:v>8008</c:v>
                </c:pt>
                <c:pt idx="114">
                  <c:v>1428</c:v>
                </c:pt>
                <c:pt idx="115">
                  <c:v>525</c:v>
                </c:pt>
                <c:pt idx="116">
                  <c:v>1505</c:v>
                </c:pt>
                <c:pt idx="117">
                  <c:v>6755</c:v>
                </c:pt>
                <c:pt idx="118">
                  <c:v>11571</c:v>
                </c:pt>
                <c:pt idx="119">
                  <c:v>2541</c:v>
                </c:pt>
                <c:pt idx="120">
                  <c:v>1526</c:v>
                </c:pt>
                <c:pt idx="121">
                  <c:v>6125</c:v>
                </c:pt>
                <c:pt idx="122">
                  <c:v>847</c:v>
                </c:pt>
                <c:pt idx="123">
                  <c:v>4753</c:v>
                </c:pt>
                <c:pt idx="124">
                  <c:v>959</c:v>
                </c:pt>
                <c:pt idx="125">
                  <c:v>2793</c:v>
                </c:pt>
                <c:pt idx="126">
                  <c:v>4606</c:v>
                </c:pt>
                <c:pt idx="127">
                  <c:v>5551</c:v>
                </c:pt>
                <c:pt idx="128">
                  <c:v>6657</c:v>
                </c:pt>
                <c:pt idx="129">
                  <c:v>4438</c:v>
                </c:pt>
                <c:pt idx="130">
                  <c:v>168</c:v>
                </c:pt>
                <c:pt idx="131">
                  <c:v>7777</c:v>
                </c:pt>
                <c:pt idx="132">
                  <c:v>3339</c:v>
                </c:pt>
                <c:pt idx="133">
                  <c:v>6391</c:v>
                </c:pt>
                <c:pt idx="134">
                  <c:v>518</c:v>
                </c:pt>
                <c:pt idx="135">
                  <c:v>5677</c:v>
                </c:pt>
                <c:pt idx="136">
                  <c:v>6048</c:v>
                </c:pt>
                <c:pt idx="137">
                  <c:v>3752</c:v>
                </c:pt>
                <c:pt idx="138">
                  <c:v>4480</c:v>
                </c:pt>
                <c:pt idx="139">
                  <c:v>259</c:v>
                </c:pt>
                <c:pt idx="140">
                  <c:v>42</c:v>
                </c:pt>
                <c:pt idx="141">
                  <c:v>98</c:v>
                </c:pt>
                <c:pt idx="142">
                  <c:v>2478</c:v>
                </c:pt>
                <c:pt idx="143">
                  <c:v>7847</c:v>
                </c:pt>
                <c:pt idx="144">
                  <c:v>9926</c:v>
                </c:pt>
                <c:pt idx="145">
                  <c:v>819</c:v>
                </c:pt>
                <c:pt idx="146">
                  <c:v>3052</c:v>
                </c:pt>
                <c:pt idx="147">
                  <c:v>6832</c:v>
                </c:pt>
                <c:pt idx="148">
                  <c:v>2016</c:v>
                </c:pt>
                <c:pt idx="149">
                  <c:v>7322</c:v>
                </c:pt>
                <c:pt idx="150">
                  <c:v>357</c:v>
                </c:pt>
                <c:pt idx="151">
                  <c:v>3192</c:v>
                </c:pt>
                <c:pt idx="152">
                  <c:v>8435</c:v>
                </c:pt>
                <c:pt idx="153">
                  <c:v>0</c:v>
                </c:pt>
                <c:pt idx="154">
                  <c:v>8862</c:v>
                </c:pt>
                <c:pt idx="155">
                  <c:v>3556</c:v>
                </c:pt>
                <c:pt idx="156">
                  <c:v>7280</c:v>
                </c:pt>
                <c:pt idx="157">
                  <c:v>3402</c:v>
                </c:pt>
                <c:pt idx="158">
                  <c:v>4592</c:v>
                </c:pt>
                <c:pt idx="159">
                  <c:v>7833</c:v>
                </c:pt>
                <c:pt idx="160">
                  <c:v>7651</c:v>
                </c:pt>
                <c:pt idx="161">
                  <c:v>2275</c:v>
                </c:pt>
                <c:pt idx="162">
                  <c:v>5670</c:v>
                </c:pt>
                <c:pt idx="163">
                  <c:v>2135</c:v>
                </c:pt>
                <c:pt idx="164">
                  <c:v>2779</c:v>
                </c:pt>
                <c:pt idx="165">
                  <c:v>12950</c:v>
                </c:pt>
                <c:pt idx="166">
                  <c:v>2646</c:v>
                </c:pt>
                <c:pt idx="167">
                  <c:v>3794</c:v>
                </c:pt>
                <c:pt idx="168">
                  <c:v>819</c:v>
                </c:pt>
                <c:pt idx="169">
                  <c:v>2583</c:v>
                </c:pt>
                <c:pt idx="170">
                  <c:v>4585</c:v>
                </c:pt>
                <c:pt idx="171">
                  <c:v>1652</c:v>
                </c:pt>
                <c:pt idx="172">
                  <c:v>4991</c:v>
                </c:pt>
                <c:pt idx="173">
                  <c:v>2009</c:v>
                </c:pt>
                <c:pt idx="174">
                  <c:v>1568</c:v>
                </c:pt>
                <c:pt idx="175">
                  <c:v>3388</c:v>
                </c:pt>
                <c:pt idx="176">
                  <c:v>623</c:v>
                </c:pt>
                <c:pt idx="177">
                  <c:v>10073</c:v>
                </c:pt>
                <c:pt idx="178">
                  <c:v>1561</c:v>
                </c:pt>
                <c:pt idx="179">
                  <c:v>11522</c:v>
                </c:pt>
                <c:pt idx="180">
                  <c:v>2317</c:v>
                </c:pt>
                <c:pt idx="181">
                  <c:v>3059</c:v>
                </c:pt>
                <c:pt idx="182">
                  <c:v>2324</c:v>
                </c:pt>
                <c:pt idx="183">
                  <c:v>4956</c:v>
                </c:pt>
                <c:pt idx="184">
                  <c:v>5355</c:v>
                </c:pt>
                <c:pt idx="185">
                  <c:v>7259</c:v>
                </c:pt>
                <c:pt idx="186">
                  <c:v>6279</c:v>
                </c:pt>
                <c:pt idx="187">
                  <c:v>2541</c:v>
                </c:pt>
                <c:pt idx="188">
                  <c:v>3864</c:v>
                </c:pt>
                <c:pt idx="189">
                  <c:v>6146</c:v>
                </c:pt>
                <c:pt idx="190">
                  <c:v>2639</c:v>
                </c:pt>
                <c:pt idx="191">
                  <c:v>1890</c:v>
                </c:pt>
                <c:pt idx="192">
                  <c:v>1932</c:v>
                </c:pt>
                <c:pt idx="193">
                  <c:v>6300</c:v>
                </c:pt>
                <c:pt idx="194">
                  <c:v>560</c:v>
                </c:pt>
                <c:pt idx="195">
                  <c:v>2856</c:v>
                </c:pt>
                <c:pt idx="196">
                  <c:v>707</c:v>
                </c:pt>
                <c:pt idx="197">
                  <c:v>3598</c:v>
                </c:pt>
                <c:pt idx="198">
                  <c:v>6853</c:v>
                </c:pt>
                <c:pt idx="199">
                  <c:v>4725</c:v>
                </c:pt>
                <c:pt idx="200">
                  <c:v>10304</c:v>
                </c:pt>
                <c:pt idx="201">
                  <c:v>1274</c:v>
                </c:pt>
                <c:pt idx="202">
                  <c:v>1526</c:v>
                </c:pt>
                <c:pt idx="203">
                  <c:v>3101</c:v>
                </c:pt>
                <c:pt idx="204">
                  <c:v>1057</c:v>
                </c:pt>
                <c:pt idx="205">
                  <c:v>5306</c:v>
                </c:pt>
                <c:pt idx="206">
                  <c:v>4018</c:v>
                </c:pt>
                <c:pt idx="207">
                  <c:v>938</c:v>
                </c:pt>
                <c:pt idx="208">
                  <c:v>1778</c:v>
                </c:pt>
                <c:pt idx="209">
                  <c:v>1638</c:v>
                </c:pt>
                <c:pt idx="210">
                  <c:v>154</c:v>
                </c:pt>
                <c:pt idx="211">
                  <c:v>9835</c:v>
                </c:pt>
                <c:pt idx="212">
                  <c:v>7273</c:v>
                </c:pt>
                <c:pt idx="213">
                  <c:v>6909</c:v>
                </c:pt>
                <c:pt idx="214">
                  <c:v>3920</c:v>
                </c:pt>
                <c:pt idx="215">
                  <c:v>4858</c:v>
                </c:pt>
                <c:pt idx="216">
                  <c:v>3549</c:v>
                </c:pt>
                <c:pt idx="217">
                  <c:v>966</c:v>
                </c:pt>
                <c:pt idx="218">
                  <c:v>385</c:v>
                </c:pt>
                <c:pt idx="219">
                  <c:v>2219</c:v>
                </c:pt>
                <c:pt idx="220">
                  <c:v>2954</c:v>
                </c:pt>
                <c:pt idx="221">
                  <c:v>280</c:v>
                </c:pt>
                <c:pt idx="222">
                  <c:v>6118</c:v>
                </c:pt>
                <c:pt idx="223">
                  <c:v>4802</c:v>
                </c:pt>
                <c:pt idx="224">
                  <c:v>4137</c:v>
                </c:pt>
                <c:pt idx="225">
                  <c:v>2023</c:v>
                </c:pt>
                <c:pt idx="226">
                  <c:v>9051</c:v>
                </c:pt>
                <c:pt idx="227">
                  <c:v>2919</c:v>
                </c:pt>
                <c:pt idx="228">
                  <c:v>5915</c:v>
                </c:pt>
                <c:pt idx="229">
                  <c:v>2562</c:v>
                </c:pt>
                <c:pt idx="230">
                  <c:v>8813</c:v>
                </c:pt>
                <c:pt idx="231">
                  <c:v>6111</c:v>
                </c:pt>
                <c:pt idx="232">
                  <c:v>3507</c:v>
                </c:pt>
                <c:pt idx="233">
                  <c:v>4319</c:v>
                </c:pt>
                <c:pt idx="234">
                  <c:v>609</c:v>
                </c:pt>
                <c:pt idx="235">
                  <c:v>6370</c:v>
                </c:pt>
                <c:pt idx="236">
                  <c:v>5474</c:v>
                </c:pt>
                <c:pt idx="237">
                  <c:v>3164</c:v>
                </c:pt>
                <c:pt idx="238">
                  <c:v>1302</c:v>
                </c:pt>
                <c:pt idx="239">
                  <c:v>7308</c:v>
                </c:pt>
                <c:pt idx="240">
                  <c:v>6132</c:v>
                </c:pt>
                <c:pt idx="241">
                  <c:v>3472</c:v>
                </c:pt>
                <c:pt idx="242">
                  <c:v>9660</c:v>
                </c:pt>
                <c:pt idx="243">
                  <c:v>2436</c:v>
                </c:pt>
                <c:pt idx="244">
                  <c:v>9506</c:v>
                </c:pt>
                <c:pt idx="245">
                  <c:v>245</c:v>
                </c:pt>
                <c:pt idx="246">
                  <c:v>2702</c:v>
                </c:pt>
                <c:pt idx="247">
                  <c:v>700</c:v>
                </c:pt>
                <c:pt idx="248">
                  <c:v>3759</c:v>
                </c:pt>
                <c:pt idx="249">
                  <c:v>1589</c:v>
                </c:pt>
                <c:pt idx="250">
                  <c:v>5194</c:v>
                </c:pt>
                <c:pt idx="251">
                  <c:v>945</c:v>
                </c:pt>
                <c:pt idx="252">
                  <c:v>1988</c:v>
                </c:pt>
                <c:pt idx="253">
                  <c:v>6734</c:v>
                </c:pt>
                <c:pt idx="254">
                  <c:v>217</c:v>
                </c:pt>
                <c:pt idx="255">
                  <c:v>6279</c:v>
                </c:pt>
                <c:pt idx="256">
                  <c:v>4424</c:v>
                </c:pt>
                <c:pt idx="257">
                  <c:v>189</c:v>
                </c:pt>
                <c:pt idx="258">
                  <c:v>490</c:v>
                </c:pt>
                <c:pt idx="259">
                  <c:v>434</c:v>
                </c:pt>
                <c:pt idx="260">
                  <c:v>10129</c:v>
                </c:pt>
                <c:pt idx="261">
                  <c:v>1652</c:v>
                </c:pt>
                <c:pt idx="262">
                  <c:v>6433</c:v>
                </c:pt>
                <c:pt idx="263">
                  <c:v>2212</c:v>
                </c:pt>
                <c:pt idx="264">
                  <c:v>609</c:v>
                </c:pt>
                <c:pt idx="265">
                  <c:v>1638</c:v>
                </c:pt>
                <c:pt idx="266">
                  <c:v>3829</c:v>
                </c:pt>
                <c:pt idx="267">
                  <c:v>5775</c:v>
                </c:pt>
                <c:pt idx="268">
                  <c:v>1071</c:v>
                </c:pt>
                <c:pt idx="269">
                  <c:v>5019</c:v>
                </c:pt>
                <c:pt idx="270">
                  <c:v>2863</c:v>
                </c:pt>
                <c:pt idx="271">
                  <c:v>1617</c:v>
                </c:pt>
                <c:pt idx="272">
                  <c:v>6818</c:v>
                </c:pt>
                <c:pt idx="273">
                  <c:v>6657</c:v>
                </c:pt>
                <c:pt idx="274">
                  <c:v>2919</c:v>
                </c:pt>
                <c:pt idx="275">
                  <c:v>3094</c:v>
                </c:pt>
                <c:pt idx="276">
                  <c:v>2989</c:v>
                </c:pt>
                <c:pt idx="277">
                  <c:v>2268</c:v>
                </c:pt>
                <c:pt idx="278">
                  <c:v>4753</c:v>
                </c:pt>
                <c:pt idx="279">
                  <c:v>7511</c:v>
                </c:pt>
                <c:pt idx="280">
                  <c:v>4326</c:v>
                </c:pt>
                <c:pt idx="281">
                  <c:v>4935</c:v>
                </c:pt>
                <c:pt idx="282">
                  <c:v>4781</c:v>
                </c:pt>
                <c:pt idx="283">
                  <c:v>7483</c:v>
                </c:pt>
                <c:pt idx="284">
                  <c:v>6860</c:v>
                </c:pt>
                <c:pt idx="285">
                  <c:v>9002</c:v>
                </c:pt>
                <c:pt idx="286">
                  <c:v>1400</c:v>
                </c:pt>
                <c:pt idx="287">
                  <c:v>4053</c:v>
                </c:pt>
                <c:pt idx="288">
                  <c:v>2149</c:v>
                </c:pt>
                <c:pt idx="289">
                  <c:v>3640</c:v>
                </c:pt>
                <c:pt idx="290">
                  <c:v>630</c:v>
                </c:pt>
                <c:pt idx="291">
                  <c:v>2429</c:v>
                </c:pt>
                <c:pt idx="292">
                  <c:v>2142</c:v>
                </c:pt>
                <c:pt idx="293">
                  <c:v>6454</c:v>
                </c:pt>
                <c:pt idx="294">
                  <c:v>4487</c:v>
                </c:pt>
                <c:pt idx="295">
                  <c:v>938</c:v>
                </c:pt>
                <c:pt idx="296">
                  <c:v>8841</c:v>
                </c:pt>
                <c:pt idx="297">
                  <c:v>4018</c:v>
                </c:pt>
                <c:pt idx="298">
                  <c:v>714</c:v>
                </c:pt>
                <c:pt idx="299">
                  <c:v>3850</c:v>
                </c:pt>
              </c:numCache>
            </c:numRef>
          </c:xVal>
          <c:yVal>
            <c:numRef>
              <c:f>'6'!$W$4:$W$303</c:f>
              <c:numCache>
                <c:formatCode>#,##0</c:formatCode>
                <c:ptCount val="300"/>
                <c:pt idx="0">
                  <c:v>114</c:v>
                </c:pt>
                <c:pt idx="1">
                  <c:v>459</c:v>
                </c:pt>
                <c:pt idx="2">
                  <c:v>147</c:v>
                </c:pt>
                <c:pt idx="3">
                  <c:v>288</c:v>
                </c:pt>
                <c:pt idx="4">
                  <c:v>414</c:v>
                </c:pt>
                <c:pt idx="5">
                  <c:v>432</c:v>
                </c:pt>
                <c:pt idx="6">
                  <c:v>54</c:v>
                </c:pt>
                <c:pt idx="7">
                  <c:v>210</c:v>
                </c:pt>
                <c:pt idx="8">
                  <c:v>75</c:v>
                </c:pt>
                <c:pt idx="9">
                  <c:v>12</c:v>
                </c:pt>
                <c:pt idx="10">
                  <c:v>462</c:v>
                </c:pt>
                <c:pt idx="11">
                  <c:v>144</c:v>
                </c:pt>
                <c:pt idx="12">
                  <c:v>120</c:v>
                </c:pt>
                <c:pt idx="13">
                  <c:v>54</c:v>
                </c:pt>
                <c:pt idx="14">
                  <c:v>234</c:v>
                </c:pt>
                <c:pt idx="15">
                  <c:v>66</c:v>
                </c:pt>
                <c:pt idx="16">
                  <c:v>87</c:v>
                </c:pt>
                <c:pt idx="17">
                  <c:v>339</c:v>
                </c:pt>
                <c:pt idx="18">
                  <c:v>144</c:v>
                </c:pt>
                <c:pt idx="19">
                  <c:v>162</c:v>
                </c:pt>
                <c:pt idx="20">
                  <c:v>90</c:v>
                </c:pt>
                <c:pt idx="21">
                  <c:v>234</c:v>
                </c:pt>
                <c:pt idx="22">
                  <c:v>141</c:v>
                </c:pt>
                <c:pt idx="23">
                  <c:v>204</c:v>
                </c:pt>
                <c:pt idx="24">
                  <c:v>186</c:v>
                </c:pt>
                <c:pt idx="25">
                  <c:v>231</c:v>
                </c:pt>
                <c:pt idx="26">
                  <c:v>168</c:v>
                </c:pt>
                <c:pt idx="27">
                  <c:v>195</c:v>
                </c:pt>
                <c:pt idx="28">
                  <c:v>15</c:v>
                </c:pt>
                <c:pt idx="29">
                  <c:v>30</c:v>
                </c:pt>
                <c:pt idx="30">
                  <c:v>102</c:v>
                </c:pt>
                <c:pt idx="31">
                  <c:v>15</c:v>
                </c:pt>
                <c:pt idx="32">
                  <c:v>183</c:v>
                </c:pt>
                <c:pt idx="33">
                  <c:v>12</c:v>
                </c:pt>
                <c:pt idx="34">
                  <c:v>72</c:v>
                </c:pt>
                <c:pt idx="35">
                  <c:v>282</c:v>
                </c:pt>
                <c:pt idx="36">
                  <c:v>144</c:v>
                </c:pt>
                <c:pt idx="37">
                  <c:v>405</c:v>
                </c:pt>
                <c:pt idx="38">
                  <c:v>75</c:v>
                </c:pt>
                <c:pt idx="39">
                  <c:v>135</c:v>
                </c:pt>
                <c:pt idx="40">
                  <c:v>21</c:v>
                </c:pt>
                <c:pt idx="41">
                  <c:v>153</c:v>
                </c:pt>
                <c:pt idx="42">
                  <c:v>15</c:v>
                </c:pt>
                <c:pt idx="43">
                  <c:v>255</c:v>
                </c:pt>
                <c:pt idx="44">
                  <c:v>18</c:v>
                </c:pt>
                <c:pt idx="45">
                  <c:v>189</c:v>
                </c:pt>
                <c:pt idx="46">
                  <c:v>21</c:v>
                </c:pt>
                <c:pt idx="47">
                  <c:v>36</c:v>
                </c:pt>
                <c:pt idx="48">
                  <c:v>75</c:v>
                </c:pt>
                <c:pt idx="49">
                  <c:v>156</c:v>
                </c:pt>
                <c:pt idx="50">
                  <c:v>39</c:v>
                </c:pt>
                <c:pt idx="51">
                  <c:v>63</c:v>
                </c:pt>
                <c:pt idx="52">
                  <c:v>75</c:v>
                </c:pt>
                <c:pt idx="53">
                  <c:v>183</c:v>
                </c:pt>
                <c:pt idx="54">
                  <c:v>69</c:v>
                </c:pt>
                <c:pt idx="55">
                  <c:v>30</c:v>
                </c:pt>
                <c:pt idx="56">
                  <c:v>39</c:v>
                </c:pt>
                <c:pt idx="57">
                  <c:v>504</c:v>
                </c:pt>
                <c:pt idx="58">
                  <c:v>273</c:v>
                </c:pt>
                <c:pt idx="59">
                  <c:v>48</c:v>
                </c:pt>
                <c:pt idx="60">
                  <c:v>207</c:v>
                </c:pt>
                <c:pt idx="61">
                  <c:v>9</c:v>
                </c:pt>
                <c:pt idx="62">
                  <c:v>261</c:v>
                </c:pt>
                <c:pt idx="63">
                  <c:v>6</c:v>
                </c:pt>
                <c:pt idx="64">
                  <c:v>30</c:v>
                </c:pt>
                <c:pt idx="65">
                  <c:v>138</c:v>
                </c:pt>
                <c:pt idx="66">
                  <c:v>111</c:v>
                </c:pt>
                <c:pt idx="67">
                  <c:v>15</c:v>
                </c:pt>
                <c:pt idx="68">
                  <c:v>162</c:v>
                </c:pt>
                <c:pt idx="69">
                  <c:v>195</c:v>
                </c:pt>
                <c:pt idx="70">
                  <c:v>525</c:v>
                </c:pt>
                <c:pt idx="71">
                  <c:v>48</c:v>
                </c:pt>
                <c:pt idx="72">
                  <c:v>150</c:v>
                </c:pt>
                <c:pt idx="73">
                  <c:v>492</c:v>
                </c:pt>
                <c:pt idx="74">
                  <c:v>102</c:v>
                </c:pt>
                <c:pt idx="75">
                  <c:v>165</c:v>
                </c:pt>
                <c:pt idx="76">
                  <c:v>309</c:v>
                </c:pt>
                <c:pt idx="77">
                  <c:v>156</c:v>
                </c:pt>
                <c:pt idx="78">
                  <c:v>159</c:v>
                </c:pt>
                <c:pt idx="79">
                  <c:v>201</c:v>
                </c:pt>
                <c:pt idx="80">
                  <c:v>210</c:v>
                </c:pt>
                <c:pt idx="81">
                  <c:v>51</c:v>
                </c:pt>
                <c:pt idx="82">
                  <c:v>39</c:v>
                </c:pt>
                <c:pt idx="83">
                  <c:v>279</c:v>
                </c:pt>
                <c:pt idx="84">
                  <c:v>123</c:v>
                </c:pt>
                <c:pt idx="85">
                  <c:v>81</c:v>
                </c:pt>
                <c:pt idx="86">
                  <c:v>21</c:v>
                </c:pt>
                <c:pt idx="87">
                  <c:v>162</c:v>
                </c:pt>
                <c:pt idx="88">
                  <c:v>228</c:v>
                </c:pt>
                <c:pt idx="89">
                  <c:v>342</c:v>
                </c:pt>
                <c:pt idx="90">
                  <c:v>54</c:v>
                </c:pt>
                <c:pt idx="91">
                  <c:v>216</c:v>
                </c:pt>
                <c:pt idx="92">
                  <c:v>54</c:v>
                </c:pt>
                <c:pt idx="93">
                  <c:v>75</c:v>
                </c:pt>
                <c:pt idx="94">
                  <c:v>93</c:v>
                </c:pt>
                <c:pt idx="95">
                  <c:v>156</c:v>
                </c:pt>
                <c:pt idx="96">
                  <c:v>9</c:v>
                </c:pt>
                <c:pt idx="97">
                  <c:v>18</c:v>
                </c:pt>
                <c:pt idx="98">
                  <c:v>234</c:v>
                </c:pt>
                <c:pt idx="99">
                  <c:v>312</c:v>
                </c:pt>
                <c:pt idx="100">
                  <c:v>300</c:v>
                </c:pt>
                <c:pt idx="101">
                  <c:v>519</c:v>
                </c:pt>
                <c:pt idx="102">
                  <c:v>9</c:v>
                </c:pt>
                <c:pt idx="103">
                  <c:v>9</c:v>
                </c:pt>
                <c:pt idx="104">
                  <c:v>90</c:v>
                </c:pt>
                <c:pt idx="105">
                  <c:v>96</c:v>
                </c:pt>
                <c:pt idx="106">
                  <c:v>21</c:v>
                </c:pt>
                <c:pt idx="107">
                  <c:v>48</c:v>
                </c:pt>
                <c:pt idx="108">
                  <c:v>72</c:v>
                </c:pt>
                <c:pt idx="109">
                  <c:v>168</c:v>
                </c:pt>
                <c:pt idx="110">
                  <c:v>51</c:v>
                </c:pt>
                <c:pt idx="111">
                  <c:v>192</c:v>
                </c:pt>
                <c:pt idx="112">
                  <c:v>225</c:v>
                </c:pt>
                <c:pt idx="113">
                  <c:v>456</c:v>
                </c:pt>
                <c:pt idx="114">
                  <c:v>93</c:v>
                </c:pt>
                <c:pt idx="115">
                  <c:v>48</c:v>
                </c:pt>
                <c:pt idx="116">
                  <c:v>102</c:v>
                </c:pt>
                <c:pt idx="117">
                  <c:v>252</c:v>
                </c:pt>
                <c:pt idx="118">
                  <c:v>138</c:v>
                </c:pt>
                <c:pt idx="119">
                  <c:v>90</c:v>
                </c:pt>
                <c:pt idx="120">
                  <c:v>240</c:v>
                </c:pt>
                <c:pt idx="121">
                  <c:v>102</c:v>
                </c:pt>
                <c:pt idx="122">
                  <c:v>129</c:v>
                </c:pt>
                <c:pt idx="123">
                  <c:v>300</c:v>
                </c:pt>
                <c:pt idx="124">
                  <c:v>135</c:v>
                </c:pt>
                <c:pt idx="125">
                  <c:v>114</c:v>
                </c:pt>
                <c:pt idx="126">
                  <c:v>63</c:v>
                </c:pt>
                <c:pt idx="127">
                  <c:v>252</c:v>
                </c:pt>
                <c:pt idx="128">
                  <c:v>303</c:v>
                </c:pt>
                <c:pt idx="129">
                  <c:v>246</c:v>
                </c:pt>
                <c:pt idx="130">
                  <c:v>84</c:v>
                </c:pt>
                <c:pt idx="131">
                  <c:v>39</c:v>
                </c:pt>
                <c:pt idx="132">
                  <c:v>348</c:v>
                </c:pt>
                <c:pt idx="133">
                  <c:v>48</c:v>
                </c:pt>
                <c:pt idx="134">
                  <c:v>75</c:v>
                </c:pt>
                <c:pt idx="135">
                  <c:v>258</c:v>
                </c:pt>
                <c:pt idx="136">
                  <c:v>27</c:v>
                </c:pt>
                <c:pt idx="137">
                  <c:v>213</c:v>
                </c:pt>
                <c:pt idx="138">
                  <c:v>357</c:v>
                </c:pt>
                <c:pt idx="139">
                  <c:v>207</c:v>
                </c:pt>
                <c:pt idx="140">
                  <c:v>150</c:v>
                </c:pt>
                <c:pt idx="141">
                  <c:v>204</c:v>
                </c:pt>
                <c:pt idx="142">
                  <c:v>21</c:v>
                </c:pt>
                <c:pt idx="143">
                  <c:v>174</c:v>
                </c:pt>
                <c:pt idx="144">
                  <c:v>201</c:v>
                </c:pt>
                <c:pt idx="145">
                  <c:v>510</c:v>
                </c:pt>
                <c:pt idx="146">
                  <c:v>378</c:v>
                </c:pt>
                <c:pt idx="147">
                  <c:v>27</c:v>
                </c:pt>
                <c:pt idx="148">
                  <c:v>117</c:v>
                </c:pt>
                <c:pt idx="149">
                  <c:v>36</c:v>
                </c:pt>
                <c:pt idx="150">
                  <c:v>126</c:v>
                </c:pt>
                <c:pt idx="151">
                  <c:v>72</c:v>
                </c:pt>
                <c:pt idx="152">
                  <c:v>42</c:v>
                </c:pt>
                <c:pt idx="153">
                  <c:v>135</c:v>
                </c:pt>
                <c:pt idx="154">
                  <c:v>189</c:v>
                </c:pt>
                <c:pt idx="155">
                  <c:v>459</c:v>
                </c:pt>
                <c:pt idx="156">
                  <c:v>201</c:v>
                </c:pt>
                <c:pt idx="157">
                  <c:v>366</c:v>
                </c:pt>
                <c:pt idx="158">
                  <c:v>324</c:v>
                </c:pt>
                <c:pt idx="159">
                  <c:v>243</c:v>
                </c:pt>
                <c:pt idx="160">
                  <c:v>213</c:v>
                </c:pt>
                <c:pt idx="161">
                  <c:v>447</c:v>
                </c:pt>
                <c:pt idx="162">
                  <c:v>297</c:v>
                </c:pt>
                <c:pt idx="163">
                  <c:v>27</c:v>
                </c:pt>
                <c:pt idx="164">
                  <c:v>75</c:v>
                </c:pt>
                <c:pt idx="165">
                  <c:v>30</c:v>
                </c:pt>
                <c:pt idx="166">
                  <c:v>177</c:v>
                </c:pt>
                <c:pt idx="167">
                  <c:v>159</c:v>
                </c:pt>
                <c:pt idx="168">
                  <c:v>306</c:v>
                </c:pt>
                <c:pt idx="169">
                  <c:v>18</c:v>
                </c:pt>
                <c:pt idx="170">
                  <c:v>240</c:v>
                </c:pt>
                <c:pt idx="171">
                  <c:v>93</c:v>
                </c:pt>
                <c:pt idx="172">
                  <c:v>9</c:v>
                </c:pt>
                <c:pt idx="173">
                  <c:v>219</c:v>
                </c:pt>
                <c:pt idx="174">
                  <c:v>141</c:v>
                </c:pt>
                <c:pt idx="175">
                  <c:v>123</c:v>
                </c:pt>
                <c:pt idx="176">
                  <c:v>51</c:v>
                </c:pt>
                <c:pt idx="177">
                  <c:v>120</c:v>
                </c:pt>
                <c:pt idx="178">
                  <c:v>27</c:v>
                </c:pt>
                <c:pt idx="179">
                  <c:v>204</c:v>
                </c:pt>
                <c:pt idx="180">
                  <c:v>123</c:v>
                </c:pt>
                <c:pt idx="181">
                  <c:v>27</c:v>
                </c:pt>
                <c:pt idx="182">
                  <c:v>177</c:v>
                </c:pt>
                <c:pt idx="183">
                  <c:v>171</c:v>
                </c:pt>
                <c:pt idx="184">
                  <c:v>204</c:v>
                </c:pt>
                <c:pt idx="185">
                  <c:v>276</c:v>
                </c:pt>
                <c:pt idx="186">
                  <c:v>45</c:v>
                </c:pt>
                <c:pt idx="187">
                  <c:v>45</c:v>
                </c:pt>
                <c:pt idx="188">
                  <c:v>177</c:v>
                </c:pt>
                <c:pt idx="189">
                  <c:v>63</c:v>
                </c:pt>
                <c:pt idx="190">
                  <c:v>204</c:v>
                </c:pt>
                <c:pt idx="191">
                  <c:v>195</c:v>
                </c:pt>
                <c:pt idx="192">
                  <c:v>369</c:v>
                </c:pt>
                <c:pt idx="193">
                  <c:v>42</c:v>
                </c:pt>
                <c:pt idx="194">
                  <c:v>81</c:v>
                </c:pt>
                <c:pt idx="195">
                  <c:v>246</c:v>
                </c:pt>
                <c:pt idx="196">
                  <c:v>174</c:v>
                </c:pt>
                <c:pt idx="197">
                  <c:v>81</c:v>
                </c:pt>
                <c:pt idx="198">
                  <c:v>372</c:v>
                </c:pt>
                <c:pt idx="199">
                  <c:v>174</c:v>
                </c:pt>
                <c:pt idx="200">
                  <c:v>84</c:v>
                </c:pt>
                <c:pt idx="201">
                  <c:v>225</c:v>
                </c:pt>
                <c:pt idx="202">
                  <c:v>105</c:v>
                </c:pt>
                <c:pt idx="203">
                  <c:v>225</c:v>
                </c:pt>
                <c:pt idx="204">
                  <c:v>54</c:v>
                </c:pt>
                <c:pt idx="205">
                  <c:v>0</c:v>
                </c:pt>
                <c:pt idx="206">
                  <c:v>171</c:v>
                </c:pt>
                <c:pt idx="207">
                  <c:v>189</c:v>
                </c:pt>
                <c:pt idx="208">
                  <c:v>270</c:v>
                </c:pt>
                <c:pt idx="209">
                  <c:v>63</c:v>
                </c:pt>
                <c:pt idx="210">
                  <c:v>21</c:v>
                </c:pt>
                <c:pt idx="211">
                  <c:v>207</c:v>
                </c:pt>
                <c:pt idx="212">
                  <c:v>96</c:v>
                </c:pt>
                <c:pt idx="213">
                  <c:v>81</c:v>
                </c:pt>
                <c:pt idx="214">
                  <c:v>306</c:v>
                </c:pt>
                <c:pt idx="215">
                  <c:v>279</c:v>
                </c:pt>
                <c:pt idx="216">
                  <c:v>3</c:v>
                </c:pt>
                <c:pt idx="217">
                  <c:v>198</c:v>
                </c:pt>
                <c:pt idx="218">
                  <c:v>249</c:v>
                </c:pt>
                <c:pt idx="219">
                  <c:v>75</c:v>
                </c:pt>
                <c:pt idx="220">
                  <c:v>189</c:v>
                </c:pt>
                <c:pt idx="221">
                  <c:v>87</c:v>
                </c:pt>
                <c:pt idx="222">
                  <c:v>174</c:v>
                </c:pt>
                <c:pt idx="223">
                  <c:v>36</c:v>
                </c:pt>
                <c:pt idx="224">
                  <c:v>60</c:v>
                </c:pt>
                <c:pt idx="225">
                  <c:v>78</c:v>
                </c:pt>
                <c:pt idx="226">
                  <c:v>57</c:v>
                </c:pt>
                <c:pt idx="227">
                  <c:v>45</c:v>
                </c:pt>
                <c:pt idx="228">
                  <c:v>3</c:v>
                </c:pt>
                <c:pt idx="229">
                  <c:v>6</c:v>
                </c:pt>
                <c:pt idx="230">
                  <c:v>21</c:v>
                </c:pt>
                <c:pt idx="231">
                  <c:v>3</c:v>
                </c:pt>
                <c:pt idx="232">
                  <c:v>288</c:v>
                </c:pt>
                <c:pt idx="233">
                  <c:v>30</c:v>
                </c:pt>
                <c:pt idx="234">
                  <c:v>87</c:v>
                </c:pt>
                <c:pt idx="235">
                  <c:v>30</c:v>
                </c:pt>
                <c:pt idx="236">
                  <c:v>168</c:v>
                </c:pt>
                <c:pt idx="237">
                  <c:v>306</c:v>
                </c:pt>
                <c:pt idx="238">
                  <c:v>402</c:v>
                </c:pt>
                <c:pt idx="239">
                  <c:v>327</c:v>
                </c:pt>
                <c:pt idx="240">
                  <c:v>93</c:v>
                </c:pt>
                <c:pt idx="241">
                  <c:v>96</c:v>
                </c:pt>
                <c:pt idx="242">
                  <c:v>27</c:v>
                </c:pt>
                <c:pt idx="243">
                  <c:v>99</c:v>
                </c:pt>
                <c:pt idx="244">
                  <c:v>87</c:v>
                </c:pt>
                <c:pt idx="245">
                  <c:v>288</c:v>
                </c:pt>
                <c:pt idx="246">
                  <c:v>363</c:v>
                </c:pt>
                <c:pt idx="247">
                  <c:v>87</c:v>
                </c:pt>
                <c:pt idx="248">
                  <c:v>150</c:v>
                </c:pt>
                <c:pt idx="249">
                  <c:v>303</c:v>
                </c:pt>
                <c:pt idx="250">
                  <c:v>288</c:v>
                </c:pt>
                <c:pt idx="251">
                  <c:v>75</c:v>
                </c:pt>
                <c:pt idx="252">
                  <c:v>39</c:v>
                </c:pt>
                <c:pt idx="253">
                  <c:v>123</c:v>
                </c:pt>
                <c:pt idx="254">
                  <c:v>36</c:v>
                </c:pt>
                <c:pt idx="255">
                  <c:v>237</c:v>
                </c:pt>
                <c:pt idx="256">
                  <c:v>201</c:v>
                </c:pt>
                <c:pt idx="257">
                  <c:v>48</c:v>
                </c:pt>
                <c:pt idx="258">
                  <c:v>84</c:v>
                </c:pt>
                <c:pt idx="259">
                  <c:v>87</c:v>
                </c:pt>
                <c:pt idx="260">
                  <c:v>312</c:v>
                </c:pt>
                <c:pt idx="261">
                  <c:v>102</c:v>
                </c:pt>
                <c:pt idx="262">
                  <c:v>78</c:v>
                </c:pt>
                <c:pt idx="263">
                  <c:v>117</c:v>
                </c:pt>
                <c:pt idx="264">
                  <c:v>99</c:v>
                </c:pt>
                <c:pt idx="265">
                  <c:v>48</c:v>
                </c:pt>
                <c:pt idx="266">
                  <c:v>24</c:v>
                </c:pt>
                <c:pt idx="267">
                  <c:v>42</c:v>
                </c:pt>
                <c:pt idx="268">
                  <c:v>270</c:v>
                </c:pt>
                <c:pt idx="269">
                  <c:v>150</c:v>
                </c:pt>
                <c:pt idx="270">
                  <c:v>42</c:v>
                </c:pt>
                <c:pt idx="271">
                  <c:v>126</c:v>
                </c:pt>
                <c:pt idx="272">
                  <c:v>6</c:v>
                </c:pt>
                <c:pt idx="273">
                  <c:v>276</c:v>
                </c:pt>
                <c:pt idx="274">
                  <c:v>93</c:v>
                </c:pt>
                <c:pt idx="275">
                  <c:v>246</c:v>
                </c:pt>
                <c:pt idx="276">
                  <c:v>3</c:v>
                </c:pt>
                <c:pt idx="277">
                  <c:v>63</c:v>
                </c:pt>
                <c:pt idx="278">
                  <c:v>246</c:v>
                </c:pt>
                <c:pt idx="279">
                  <c:v>120</c:v>
                </c:pt>
                <c:pt idx="280">
                  <c:v>348</c:v>
                </c:pt>
                <c:pt idx="281">
                  <c:v>126</c:v>
                </c:pt>
                <c:pt idx="282">
                  <c:v>123</c:v>
                </c:pt>
                <c:pt idx="283">
                  <c:v>45</c:v>
                </c:pt>
                <c:pt idx="284">
                  <c:v>126</c:v>
                </c:pt>
                <c:pt idx="285">
                  <c:v>72</c:v>
                </c:pt>
                <c:pt idx="286">
                  <c:v>135</c:v>
                </c:pt>
                <c:pt idx="287">
                  <c:v>24</c:v>
                </c:pt>
                <c:pt idx="288">
                  <c:v>117</c:v>
                </c:pt>
                <c:pt idx="289">
                  <c:v>51</c:v>
                </c:pt>
                <c:pt idx="290">
                  <c:v>36</c:v>
                </c:pt>
                <c:pt idx="291">
                  <c:v>144</c:v>
                </c:pt>
                <c:pt idx="292">
                  <c:v>114</c:v>
                </c:pt>
                <c:pt idx="293">
                  <c:v>54</c:v>
                </c:pt>
                <c:pt idx="294">
                  <c:v>333</c:v>
                </c:pt>
                <c:pt idx="295">
                  <c:v>366</c:v>
                </c:pt>
                <c:pt idx="296">
                  <c:v>303</c:v>
                </c:pt>
                <c:pt idx="297">
                  <c:v>126</c:v>
                </c:pt>
                <c:pt idx="298">
                  <c:v>231</c:v>
                </c:pt>
                <c:pt idx="299">
                  <c:v>102</c:v>
                </c:pt>
              </c:numCache>
            </c:numRef>
          </c:yVal>
          <c:smooth val="0"/>
          <c:extLst>
            <c:ext xmlns:c16="http://schemas.microsoft.com/office/drawing/2014/chart" uri="{C3380CC4-5D6E-409C-BE32-E72D297353CC}">
              <c16:uniqueId val="{00000000-8324-484D-A798-5DD2B7F93706}"/>
            </c:ext>
          </c:extLst>
        </c:ser>
        <c:dLbls>
          <c:showLegendKey val="0"/>
          <c:showVal val="0"/>
          <c:showCatName val="0"/>
          <c:showSerName val="0"/>
          <c:showPercent val="0"/>
          <c:showBubbleSize val="0"/>
        </c:dLbls>
        <c:axId val="1424564576"/>
        <c:axId val="1424565408"/>
      </c:scatterChart>
      <c:valAx>
        <c:axId val="1424564576"/>
        <c:scaling>
          <c:orientation val="minMax"/>
        </c:scaling>
        <c:delete val="0"/>
        <c:axPos val="b"/>
        <c:majorGridlines>
          <c:spPr>
            <a:ln w="9525" cap="flat" cmpd="sng" algn="ctr">
              <a:solidFill>
                <a:schemeClr val="dk1">
                  <a:lumMod val="65000"/>
                  <a:lumOff val="35000"/>
                  <a:alpha val="75000"/>
                </a:schemeClr>
              </a:solidFill>
              <a:round/>
            </a:ln>
            <a:effectLst/>
          </c:spPr>
        </c:majorGridlines>
        <c:numFmt formatCode="&quot;$&quot;#,##0_);[Red]\(&quot;$&quot;#,##0\)"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424565408"/>
        <c:crosses val="autoZero"/>
        <c:crossBetween val="midCat"/>
      </c:valAx>
      <c:valAx>
        <c:axId val="1424565408"/>
        <c:scaling>
          <c:orientation val="minMax"/>
        </c:scaling>
        <c:delete val="0"/>
        <c:axPos val="l"/>
        <c:majorGridlines>
          <c:spPr>
            <a:ln w="9525" cap="flat" cmpd="sng" algn="ctr">
              <a:solidFill>
                <a:schemeClr val="dk1">
                  <a:lumMod val="65000"/>
                  <a:lumOff val="35000"/>
                  <a:alpha val="75000"/>
                </a:schemeClr>
              </a:solidFill>
              <a:round/>
            </a:ln>
            <a:effectLst/>
          </c:spPr>
        </c:majorGridlines>
        <c:numFmt formatCode="#,##0"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42456457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_xlchart.v1.3</cx:f>
      </cx:numDim>
    </cx:data>
  </cx:chartData>
  <cx:chart>
    <cx:title pos="t" align="ctr" overlay="0"/>
    <cx:plotArea>
      <cx:plotAreaRegion>
        <cx:series layoutId="boxWhisker" uniqueId="{2B8F33E7-B8A1-49B5-997A-47DEA1928B77}">
          <cx:tx>
            <cx:txData>
              <cx:f>_xlchart.v1.2</cx:f>
              <cx:v>Amount</cx:v>
            </cx:txData>
          </cx:tx>
          <cx:dataId val="0"/>
          <cx:layoutPr>
            <cx:visibility meanLine="1" meanMarker="1" nonoutliers="0" outliers="1"/>
            <cx:statistics quartileMethod="exclusive"/>
          </cx:layoutPr>
        </cx:series>
      </cx:plotAreaRegion>
      <cx:axis id="0">
        <cx:catScaling gapWidth="1.5"/>
        <cx:tickLabels/>
      </cx:axis>
      <cx:axis id="1">
        <cx:valScaling/>
        <cx:majorGridlines/>
        <cx:tickLabels/>
      </cx:axis>
    </cx:plotArea>
    <cx:legend pos="b" align="ctr"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_xlchart.v1.4</cx:f>
      </cx:strDim>
      <cx:numDim type="val">
        <cx:f>_xlchart.v1.5</cx:f>
      </cx:numDim>
    </cx:data>
  </cx:chartData>
  <cx:chart>
    <cx:title pos="t" align="ctr" overlay="0">
      <cx:tx>
        <cx:rich>
          <a:bodyPr spcFirstLastPara="1" vertOverflow="ellipsis" horzOverflow="overflow" wrap="square" lIns="0" tIns="0" rIns="0" bIns="0" anchor="ctr" anchorCtr="1"/>
          <a:lstStyle/>
          <a:p>
            <a:pPr algn="ctr" rtl="0">
              <a:defRPr/>
            </a:pPr>
            <a:r>
              <a:rPr lang="en-US" sz="1800" b="1" i="0" u="none" strike="noStrike" baseline="0">
                <a:solidFill>
                  <a:sysClr val="windowText" lastClr="000000">
                    <a:lumMod val="75000"/>
                    <a:lumOff val="25000"/>
                  </a:sysClr>
                </a:solidFill>
                <a:latin typeface="Calibri" panose="020F0502020204030204"/>
              </a:rPr>
              <a:t>Distribution of Sales by Country</a:t>
            </a:r>
          </a:p>
        </cx:rich>
      </cx:tx>
    </cx:title>
    <cx:plotArea>
      <cx:plotAreaRegion>
        <cx:series layoutId="boxWhisker" uniqueId="{1C196AF5-3B34-47A0-8E46-DE709AEE2064}">
          <cx:dataId val="0"/>
          <cx:layoutPr>
            <cx:visibility meanLine="0" meanMarker="0" nonoutliers="0" outliers="1"/>
            <cx:statistics quartileMethod="exclusive"/>
          </cx:layoutPr>
        </cx:series>
      </cx:plotAreaRegion>
      <cx:axis id="0">
        <cx:catScaling gapWidth="1.5"/>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408">
  <cs:axisTitle>
    <cs:lnRef idx="0"/>
    <cs:fillRef idx="0"/>
    <cs:effectRef idx="0"/>
    <cs:fontRef idx="minor">
      <a:schemeClr val="dk1">
        <a:lumMod val="75000"/>
        <a:lumOff val="25000"/>
      </a:schemeClr>
    </cs:fontRef>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dk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solidFill>
      <a:ln>
        <a:solidFill>
          <a:schemeClr val="phClr"/>
        </a:solidFill>
      </a:ln>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408">
  <cs:axisTitle>
    <cs:lnRef idx="0"/>
    <cs:fillRef idx="0"/>
    <cs:effectRef idx="0"/>
    <cs:fontRef idx="minor">
      <a:schemeClr val="dk1">
        <a:lumMod val="75000"/>
        <a:lumOff val="25000"/>
      </a:schemeClr>
    </cs:fontRef>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dk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solidFill>
      <a:ln>
        <a:solidFill>
          <a:schemeClr val="phClr"/>
        </a:solidFill>
      </a:ln>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drawings/_rels/drawing2.xml.rels><?xml version="1.0" encoding="UTF-8" standalone="yes"?>
<Relationships xmlns="http://schemas.openxmlformats.org/package/2006/relationships"><Relationship Id="rId3" Type="http://schemas.microsoft.com/office/2014/relationships/chartEx" Target="../charts/chartEx2.xml"/><Relationship Id="rId2" Type="http://schemas.microsoft.com/office/2014/relationships/chartEx" Target="../charts/chartEx1.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6</xdr:col>
      <xdr:colOff>85724</xdr:colOff>
      <xdr:row>2</xdr:row>
      <xdr:rowOff>9526</xdr:rowOff>
    </xdr:from>
    <xdr:to>
      <xdr:col>10</xdr:col>
      <xdr:colOff>457199</xdr:colOff>
      <xdr:row>11</xdr:row>
      <xdr:rowOff>161926</xdr:rowOff>
    </xdr:to>
    <mc:AlternateContent xmlns:mc="http://schemas.openxmlformats.org/markup-compatibility/2006">
      <mc:Choice xmlns:a14="http://schemas.microsoft.com/office/drawing/2010/main" Requires="a14">
        <xdr:graphicFrame macro="">
          <xdr:nvGraphicFramePr>
            <xdr:cNvPr id="3" name="Sales Person">
              <a:extLst>
                <a:ext uri="{FF2B5EF4-FFF2-40B4-BE49-F238E27FC236}">
                  <a16:creationId xmlns:a16="http://schemas.microsoft.com/office/drawing/2014/main" id="{552A8D34-2917-425C-BB5E-D148638B83EF}"/>
                </a:ext>
              </a:extLst>
            </xdr:cNvPr>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dr:sp macro="" textlink="">
          <xdr:nvSpPr>
            <xdr:cNvPr id="0" name=""/>
            <xdr:cNvSpPr>
              <a:spLocks noTextEdit="1"/>
            </xdr:cNvSpPr>
          </xdr:nvSpPr>
          <xdr:spPr>
            <a:xfrm>
              <a:off x="4743449" y="866776"/>
              <a:ext cx="2809875" cy="18669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1343025</xdr:colOff>
      <xdr:row>1</xdr:row>
      <xdr:rowOff>180975</xdr:rowOff>
    </xdr:from>
    <xdr:to>
      <xdr:col>14</xdr:col>
      <xdr:colOff>28575</xdr:colOff>
      <xdr:row>17</xdr:row>
      <xdr:rowOff>180975</xdr:rowOff>
    </xdr:to>
    <xdr:graphicFrame macro="">
      <xdr:nvGraphicFramePr>
        <xdr:cNvPr id="4" name="Chart 3">
          <a:extLst>
            <a:ext uri="{FF2B5EF4-FFF2-40B4-BE49-F238E27FC236}">
              <a16:creationId xmlns:a16="http://schemas.microsoft.com/office/drawing/2014/main" id="{BEFEAD2B-5AA9-4FD1-9C80-A7958EC992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209549</xdr:colOff>
      <xdr:row>1</xdr:row>
      <xdr:rowOff>133348</xdr:rowOff>
    </xdr:from>
    <xdr:to>
      <xdr:col>2</xdr:col>
      <xdr:colOff>952500</xdr:colOff>
      <xdr:row>33</xdr:row>
      <xdr:rowOff>142875</xdr:rowOff>
    </xdr:to>
    <mc:AlternateContent xmlns:mc="http://schemas.openxmlformats.org/markup-compatibility/2006">
      <mc:Choice xmlns:cx1="http://schemas.microsoft.com/office/drawing/2015/9/8/chartex" Requires="cx1">
        <xdr:graphicFrame macro="">
          <xdr:nvGraphicFramePr>
            <xdr:cNvPr id="7" name="Chart 6">
              <a:extLst>
                <a:ext uri="{FF2B5EF4-FFF2-40B4-BE49-F238E27FC236}">
                  <a16:creationId xmlns:a16="http://schemas.microsoft.com/office/drawing/2014/main" id="{71338DBE-B4A2-42E7-A169-64D7924604B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209549" y="800098"/>
              <a:ext cx="2190751" cy="6105527"/>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xdr:col>
      <xdr:colOff>1314449</xdr:colOff>
      <xdr:row>18</xdr:row>
      <xdr:rowOff>133350</xdr:rowOff>
    </xdr:from>
    <xdr:to>
      <xdr:col>12</xdr:col>
      <xdr:colOff>600074</xdr:colOff>
      <xdr:row>34</xdr:row>
      <xdr:rowOff>0</xdr:rowOff>
    </xdr:to>
    <mc:AlternateContent xmlns:mc="http://schemas.openxmlformats.org/markup-compatibility/2006">
      <mc:Choice xmlns:cx1="http://schemas.microsoft.com/office/drawing/2015/9/8/chartex" Requires="cx1">
        <xdr:graphicFrame macro="">
          <xdr:nvGraphicFramePr>
            <xdr:cNvPr id="12" name="Chart 11">
              <a:extLst>
                <a:ext uri="{FF2B5EF4-FFF2-40B4-BE49-F238E27FC236}">
                  <a16:creationId xmlns:a16="http://schemas.microsoft.com/office/drawing/2014/main" id="{E215518E-BB8E-4F79-AE43-9FB3D8A96AB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2762249" y="4038600"/>
              <a:ext cx="6486525" cy="291465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304800</xdr:colOff>
      <xdr:row>3</xdr:row>
      <xdr:rowOff>0</xdr:rowOff>
    </xdr:from>
    <xdr:to>
      <xdr:col>9</xdr:col>
      <xdr:colOff>304800</xdr:colOff>
      <xdr:row>16</xdr:row>
      <xdr:rowOff>47625</xdr:rowOff>
    </xdr:to>
    <mc:AlternateContent xmlns:mc="http://schemas.openxmlformats.org/markup-compatibility/2006">
      <mc:Choice xmlns:a14="http://schemas.microsoft.com/office/drawing/2010/main" Requires="a14">
        <xdr:graphicFrame macro="">
          <xdr:nvGraphicFramePr>
            <xdr:cNvPr id="3" name="Geography">
              <a:extLst>
                <a:ext uri="{FF2B5EF4-FFF2-40B4-BE49-F238E27FC236}">
                  <a16:creationId xmlns:a16="http://schemas.microsoft.com/office/drawing/2014/main" id="{85335134-6F5C-4414-BEF0-718919956A8E}"/>
                </a:ext>
              </a:extLst>
            </xdr:cNvPr>
            <xdr:cNvGraphicFramePr/>
          </xdr:nvGraphicFramePr>
          <xdr:xfrm>
            <a:off x="0" y="0"/>
            <a:ext cx="0" cy="0"/>
          </xdr:xfrm>
          <a:graphic>
            <a:graphicData uri="http://schemas.microsoft.com/office/drawing/2010/slicer">
              <sle:slicer xmlns:sle="http://schemas.microsoft.com/office/drawing/2010/slicer" name="Geography"/>
            </a:graphicData>
          </a:graphic>
        </xdr:graphicFrame>
      </mc:Choice>
      <mc:Fallback>
        <xdr:sp macro="" textlink="">
          <xdr:nvSpPr>
            <xdr:cNvPr id="0" name=""/>
            <xdr:cNvSpPr>
              <a:spLocks noTextEdit="1"/>
            </xdr:cNvSpPr>
          </xdr:nvSpPr>
          <xdr:spPr>
            <a:xfrm>
              <a:off x="5457825" y="10477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oneCell">
    <xdr:from>
      <xdr:col>8</xdr:col>
      <xdr:colOff>523875</xdr:colOff>
      <xdr:row>3</xdr:row>
      <xdr:rowOff>152400</xdr:rowOff>
    </xdr:from>
    <xdr:to>
      <xdr:col>11</xdr:col>
      <xdr:colOff>523875</xdr:colOff>
      <xdr:row>17</xdr:row>
      <xdr:rowOff>9525</xdr:rowOff>
    </xdr:to>
    <mc:AlternateContent xmlns:mc="http://schemas.openxmlformats.org/markup-compatibility/2006">
      <mc:Choice xmlns:a14="http://schemas.microsoft.com/office/drawing/2010/main" Requires="a14">
        <xdr:graphicFrame macro="">
          <xdr:nvGraphicFramePr>
            <xdr:cNvPr id="2" name="Geography 1">
              <a:extLst>
                <a:ext uri="{FF2B5EF4-FFF2-40B4-BE49-F238E27FC236}">
                  <a16:creationId xmlns:a16="http://schemas.microsoft.com/office/drawing/2014/main" id="{2AC2CEA9-61AC-4923-BF84-C5DB1EB09026}"/>
                </a:ext>
              </a:extLst>
            </xdr:cNvPr>
            <xdr:cNvGraphicFramePr/>
          </xdr:nvGraphicFramePr>
          <xdr:xfrm>
            <a:off x="0" y="0"/>
            <a:ext cx="0" cy="0"/>
          </xdr:xfrm>
          <a:graphic>
            <a:graphicData uri="http://schemas.microsoft.com/office/drawing/2010/slicer">
              <sle:slicer xmlns:sle="http://schemas.microsoft.com/office/drawing/2010/slicer" name="Geography 1"/>
            </a:graphicData>
          </a:graphic>
        </xdr:graphicFrame>
      </mc:Choice>
      <mc:Fallback>
        <xdr:sp macro="" textlink="">
          <xdr:nvSpPr>
            <xdr:cNvPr id="0" name=""/>
            <xdr:cNvSpPr>
              <a:spLocks noTextEdit="1"/>
            </xdr:cNvSpPr>
          </xdr:nvSpPr>
          <xdr:spPr>
            <a:xfrm>
              <a:off x="7239000" y="12001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ndeep" refreshedDate="44463.593505787037" createdVersion="7" refreshedVersion="7" minRefreshableVersion="3" recordCount="300" xr:uid="{B967CA3E-139A-4001-9523-C9E0CAA43B67}">
  <cacheSource type="worksheet">
    <worksheetSource name="Data"/>
  </cacheSource>
  <cacheFields count="5">
    <cacheField name="Sales Person" numFmtId="0">
      <sharedItems count="10">
        <s v="Ram Mahesh"/>
        <s v="Brien Boise"/>
        <s v="Husein Augar"/>
        <s v="Carla Molina"/>
        <s v="Curtice Advani"/>
        <s v="Ches Bonnell"/>
        <s v="Gigi Bohling"/>
        <s v="Barr Faughny"/>
        <s v="Gunar Cockshoot"/>
        <s v="Oby Sorrel"/>
      </sharedItems>
    </cacheField>
    <cacheField name="Geography" numFmtId="0">
      <sharedItems count="6">
        <s v="New Zealand"/>
        <s v="USA"/>
        <s v="Canada"/>
        <s v="UK"/>
        <s v="Australia"/>
        <s v="India"/>
      </sharedItems>
    </cacheField>
    <cacheField name="Product" numFmtId="0">
      <sharedItems/>
    </cacheField>
    <cacheField name="Amount" numFmtId="164">
      <sharedItems containsSemiMixedTypes="0" containsString="0" containsNumber="1" containsInteger="1" minValue="0" maxValue="16184"/>
    </cacheField>
    <cacheField name="Units" numFmtId="3">
      <sharedItems containsSemiMixedTypes="0" containsString="0" containsNumber="1" containsInteger="1" minValue="0" maxValue="525"/>
    </cacheField>
  </cacheFields>
  <extLst>
    <ext xmlns:x14="http://schemas.microsoft.com/office/spreadsheetml/2009/9/main" uri="{725AE2AE-9491-48be-B2B4-4EB974FC3084}">
      <x14:pivotCacheDefinition pivotCacheId="388418512"/>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ndeep" refreshedDate="44463.745564930556" backgroundQuery="1" createdVersion="7" refreshedVersion="7" minRefreshableVersion="3" recordCount="0" supportSubquery="1" supportAdvancedDrill="1" xr:uid="{60DBAB64-A67F-4113-B0F4-AF2803E371F6}">
  <cacheSource type="external" connectionId="1"/>
  <cacheFields count="2">
    <cacheField name="[data].[Product].[Product]" caption="Product" numFmtId="0" hierarchy="2" level="1">
      <sharedItems count="5">
        <s v="85% Dark Bars"/>
        <s v="After Nines"/>
        <s v="Baker's Choco Chips"/>
        <s v="Peanut Butter Cubes"/>
        <s v="Raspberry Choco"/>
      </sharedItems>
    </cacheField>
    <cacheField name="[Measures].[Sales per unit]" caption="Sales per unit" numFmtId="0" hierarchy="10" level="32767"/>
  </cacheFields>
  <cacheHierarchies count="15">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0" memberValueDatatype="130" unbalanced="0"/>
    <cacheHierarchy uniqueName="[data].[Product]" caption="Product" attribute="1" defaultMemberUniqueName="[data].[Product].[All]" allUniqueName="[data].[Product].[All]" dimensionUniqueName="[data]" displayFolder="" count="2" memberValueDatatype="130" unbalanced="0">
      <fieldsUsage count="2">
        <fieldUsage x="-1"/>
        <fieldUsage x="0"/>
      </fieldsUsage>
    </cacheHierarchy>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Measures].[Sum of Amount]" caption="Sum of Amount" measure="1" displayFolder="" measureGroup="data" count="0">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extLst>
        <ext xmlns:x15="http://schemas.microsoft.com/office/spreadsheetml/2010/11/main" uri="{B97F6D7D-B522-45F9-BDA1-12C45D357490}">
          <x15:cacheHierarchy aggregatedColumn="4"/>
        </ext>
      </extLst>
    </cacheHierarchy>
    <cacheHierarchy uniqueName="[Measures].[Sum of Cost]" caption="Sum of Cost" measure="1" displayFolder="" measureGroup="data" count="0">
      <extLst>
        <ext xmlns:x15="http://schemas.microsoft.com/office/spreadsheetml/2010/11/main" uri="{B97F6D7D-B522-45F9-BDA1-12C45D357490}">
          <x15:cacheHierarchy aggregatedColumn="6"/>
        </ext>
      </extLst>
    </cacheHierarchy>
    <cacheHierarchy uniqueName="[Measures].[Sales per unit]" caption="Sales per unit" measure="1" displayFolder="" measureGroup="data" count="0" oneField="1">
      <fieldsUsage count="1">
        <fieldUsage x="1"/>
      </fieldsUsage>
    </cacheHierarchy>
    <cacheHierarchy uniqueName="[Measures].[Total profit]" caption="Total profit" measure="1" displayFolder="" measureGroup="data" count="0"/>
    <cacheHierarchy uniqueName="[Measures].[Profit percent]" caption="Profit percent"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ndeep" refreshedDate="44463.752322453707" backgroundQuery="1" createdVersion="7" refreshedVersion="7" minRefreshableVersion="3" recordCount="0" supportSubquery="1" supportAdvancedDrill="1" xr:uid="{3C96C097-9C39-4618-9E72-2ACD8D3281CC}">
  <cacheSource type="external" connectionId="1"/>
  <cacheFields count="6">
    <cacheField name="[data].[Product].[Product]" caption="Product" numFmtId="0" hierarchy="2" level="1">
      <sharedItems count="22">
        <s v="50% Dark Bites"/>
        <s v="70% Dark Bites"/>
        <s v="85% Dark Bars"/>
        <s v="99% Dark &amp; Pure"/>
        <s v="After Nines"/>
        <s v="Almond Choco"/>
        <s v="Baker's Choco Chips"/>
        <s v="Caramel Stuffed Bars"/>
        <s v="Choco Coated Almonds"/>
        <s v="Drinking Coco"/>
        <s v="Eclairs"/>
        <s v="Fruit &amp; Nut Bars"/>
        <s v="Manuka Honey Choco"/>
        <s v="Milk Bars"/>
        <s v="Mint Chip Choco"/>
        <s v="Orange Choco"/>
        <s v="Organic Choco Syrup"/>
        <s v="Peanut Butter Cubes"/>
        <s v="Raspberry Choco"/>
        <s v="Smooth Sliky Salty"/>
        <s v="Spicy Special Slims"/>
        <s v="White Choc"/>
      </sharedItems>
    </cacheField>
    <cacheField name="[Measures].[Sum of Amount]" caption="Sum of Amount" numFmtId="0" hierarchy="7" level="32767"/>
    <cacheField name="[Measures].[Sum of Units]" caption="Sum of Units" numFmtId="0" hierarchy="8" level="32767"/>
    <cacheField name="[Measures].[Total profit]" caption="Total profit" numFmtId="0" hierarchy="11" level="32767"/>
    <cacheField name="[Measures].[Profit percent]" caption="Profit percent" numFmtId="0" hierarchy="12" level="32767"/>
    <cacheField name="[data].[Geography].[Geography]" caption="Geography" numFmtId="0" hierarchy="1" level="1">
      <sharedItems containsSemiMixedTypes="0" containsNonDate="0" containsString="0"/>
    </cacheField>
  </cacheFields>
  <cacheHierarchies count="15">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2" memberValueDatatype="130" unbalanced="0">
      <fieldsUsage count="2">
        <fieldUsage x="-1"/>
        <fieldUsage x="5"/>
      </fieldsUsage>
    </cacheHierarchy>
    <cacheHierarchy uniqueName="[data].[Product]" caption="Product" attribute="1" defaultMemberUniqueName="[data].[Product].[All]" allUniqueName="[data].[Product].[All]" dimensionUniqueName="[data]" displayFolder="" count="2" memberValueDatatype="130" unbalanced="0">
      <fieldsUsage count="2">
        <fieldUsage x="-1"/>
        <fieldUsage x="0"/>
      </fieldsUsage>
    </cacheHierarchy>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Measures].[Sum of Amount]" caption="Sum of Amount" measure="1" displayFolder="" measureGroup="data" count="0" oneField="1">
      <fieldsUsage count="1">
        <fieldUsage x="1"/>
      </fieldsUsage>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oneField="1">
      <fieldsUsage count="1">
        <fieldUsage x="2"/>
      </fieldsUsage>
      <extLst>
        <ext xmlns:x15="http://schemas.microsoft.com/office/spreadsheetml/2010/11/main" uri="{B97F6D7D-B522-45F9-BDA1-12C45D357490}">
          <x15:cacheHierarchy aggregatedColumn="4"/>
        </ext>
      </extLst>
    </cacheHierarchy>
    <cacheHierarchy uniqueName="[Measures].[Sum of Cost]" caption="Sum of Cost" measure="1" displayFolder="" measureGroup="data" count="0">
      <extLst>
        <ext xmlns:x15="http://schemas.microsoft.com/office/spreadsheetml/2010/11/main" uri="{B97F6D7D-B522-45F9-BDA1-12C45D357490}">
          <x15:cacheHierarchy aggregatedColumn="6"/>
        </ext>
      </extLst>
    </cacheHierarchy>
    <cacheHierarchy uniqueName="[Measures].[Sales per unit]" caption="Sales per unit" measure="1" displayFolder="" measureGroup="data" count="0"/>
    <cacheHierarchy uniqueName="[Measures].[Total profit]" caption="Total profit" measure="1" displayFolder="" measureGroup="data" count="0" oneField="1">
      <fieldsUsage count="1">
        <fieldUsage x="3"/>
      </fieldsUsage>
    </cacheHierarchy>
    <cacheHierarchy uniqueName="[Measures].[Profit percent]" caption="Profit percent" measure="1" displayFolder="" measureGroup="data" count="0" oneField="1">
      <fieldsUsage count="1">
        <fieldUsage x="4"/>
      </fieldsUsage>
    </cacheHierarchy>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ndeep" refreshedDate="44463.752542476854" backgroundQuery="1" createdVersion="7" refreshedVersion="7" minRefreshableVersion="3" recordCount="0" supportSubquery="1" supportAdvancedDrill="1" xr:uid="{3F5BF3CC-4B0F-47D9-864D-F04E41722E75}">
  <cacheSource type="external" connectionId="1"/>
  <cacheFields count="5">
    <cacheField name="[data].[Product].[Product]" caption="Product" numFmtId="0" hierarchy="2" level="1">
      <sharedItems count="22">
        <s v="50% Dark Bites"/>
        <s v="70% Dark Bites"/>
        <s v="85% Dark Bars"/>
        <s v="99% Dark &amp; Pure"/>
        <s v="After Nines"/>
        <s v="Almond Choco"/>
        <s v="Baker's Choco Chips"/>
        <s v="Caramel Stuffed Bars"/>
        <s v="Choco Coated Almonds"/>
        <s v="Drinking Coco"/>
        <s v="Eclairs"/>
        <s v="Fruit &amp; Nut Bars"/>
        <s v="Manuka Honey Choco"/>
        <s v="Milk Bars"/>
        <s v="Mint Chip Choco"/>
        <s v="Orange Choco"/>
        <s v="Organic Choco Syrup"/>
        <s v="Peanut Butter Cubes"/>
        <s v="Raspberry Choco"/>
        <s v="Smooth Sliky Salty"/>
        <s v="Spicy Special Slims"/>
        <s v="White Choc"/>
      </sharedItems>
    </cacheField>
    <cacheField name="[Measures].[Sum of Amount]" caption="Sum of Amount" numFmtId="0" hierarchy="7" level="32767"/>
    <cacheField name="[Measures].[Sum of Cost]" caption="Sum of Cost" numFmtId="0" hierarchy="9" level="32767"/>
    <cacheField name="[Measures].[Total profit]" caption="Total profit" numFmtId="0" hierarchy="11" level="32767"/>
    <cacheField name="[data].[Geography].[Geography]" caption="Geography" numFmtId="0" hierarchy="1" level="1">
      <sharedItems containsSemiMixedTypes="0" containsNonDate="0" containsString="0"/>
    </cacheField>
  </cacheFields>
  <cacheHierarchies count="15">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2" memberValueDatatype="130" unbalanced="0">
      <fieldsUsage count="2">
        <fieldUsage x="-1"/>
        <fieldUsage x="4"/>
      </fieldsUsage>
    </cacheHierarchy>
    <cacheHierarchy uniqueName="[data].[Product]" caption="Product" attribute="1" defaultMemberUniqueName="[data].[Product].[All]" allUniqueName="[data].[Product].[All]" dimensionUniqueName="[data]" displayFolder="" count="2" memberValueDatatype="130" unbalanced="0">
      <fieldsUsage count="2">
        <fieldUsage x="-1"/>
        <fieldUsage x="0"/>
      </fieldsUsage>
    </cacheHierarchy>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Measures].[Sum of Amount]" caption="Sum of Amount" measure="1" displayFolder="" measureGroup="data" count="0" oneField="1">
      <fieldsUsage count="1">
        <fieldUsage x="1"/>
      </fieldsUsage>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extLst>
        <ext xmlns:x15="http://schemas.microsoft.com/office/spreadsheetml/2010/11/main" uri="{B97F6D7D-B522-45F9-BDA1-12C45D357490}">
          <x15:cacheHierarchy aggregatedColumn="4"/>
        </ext>
      </extLst>
    </cacheHierarchy>
    <cacheHierarchy uniqueName="[Measures].[Sum of Cost]" caption="Sum of Cost" measure="1" displayFolder="" measureGroup="data" count="0" oneField="1">
      <fieldsUsage count="1">
        <fieldUsage x="2"/>
      </fieldsUsage>
      <extLst>
        <ext xmlns:x15="http://schemas.microsoft.com/office/spreadsheetml/2010/11/main" uri="{B97F6D7D-B522-45F9-BDA1-12C45D357490}">
          <x15:cacheHierarchy aggregatedColumn="6"/>
        </ext>
      </extLst>
    </cacheHierarchy>
    <cacheHierarchy uniqueName="[Measures].[Sales per unit]" caption="Sales per unit" measure="1" displayFolder="" measureGroup="data" count="0"/>
    <cacheHierarchy uniqueName="[Measures].[Total profit]" caption="Total profit" measure="1" displayFolder="" measureGroup="data" count="0" oneField="1">
      <fieldsUsage count="1">
        <fieldUsage x="3"/>
      </fieldsUsage>
    </cacheHierarchy>
    <cacheHierarchy uniqueName="[Measures].[Profit percent]" caption="Profit percent"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ndeep" refreshedDate="44463.745562268516" backgroundQuery="1" createdVersion="3" refreshedVersion="7" minRefreshableVersion="3" recordCount="0" supportSubquery="1" supportAdvancedDrill="1" xr:uid="{4DDB086F-A1AF-43FA-868D-F126F92BBD36}">
  <cacheSource type="external" connectionId="1">
    <extLst>
      <ext xmlns:x14="http://schemas.microsoft.com/office/spreadsheetml/2009/9/main" uri="{F057638F-6D5F-4e77-A914-E7F072B9BCA8}">
        <x14:sourceConnection name="ThisWorkbookDataModel"/>
      </ext>
    </extLst>
  </cacheSource>
  <cacheFields count="0"/>
  <cacheHierarchies count="15">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2" memberValueDatatype="130" unbalanced="0"/>
    <cacheHierarchy uniqueName="[data].[Product]" caption="Product" attribute="1" defaultMemberUniqueName="[data].[Product].[All]" allUniqueName="[data].[Product].[All]" dimensionUniqueName="[data]" displayFolder="" count="0" memberValueDatatype="130" unbalanced="0"/>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Measures].[Sum of Amount]" caption="Sum of Amount" measure="1" displayFolder="" measureGroup="data" count="0">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extLst>
        <ext xmlns:x15="http://schemas.microsoft.com/office/spreadsheetml/2010/11/main" uri="{B97F6D7D-B522-45F9-BDA1-12C45D357490}">
          <x15:cacheHierarchy aggregatedColumn="4"/>
        </ext>
      </extLst>
    </cacheHierarchy>
    <cacheHierarchy uniqueName="[Measures].[Sum of Cost]" caption="Sum of Cost" measure="1" displayFolder="" measureGroup="data" count="0">
      <extLst>
        <ext xmlns:x15="http://schemas.microsoft.com/office/spreadsheetml/2010/11/main" uri="{B97F6D7D-B522-45F9-BDA1-12C45D357490}">
          <x15:cacheHierarchy aggregatedColumn="6"/>
        </ext>
      </extLst>
    </cacheHierarchy>
    <cacheHierarchy uniqueName="[Measures].[Sales per unit]" caption="Sales per unit" measure="1" displayFolder="" measureGroup="data" count="0"/>
    <cacheHierarchy uniqueName="[Measures].[Total profit]" caption="Total profit" measure="1" displayFolder="" measureGroup="data" count="0"/>
    <cacheHierarchy uniqueName="[Measures].[Profit percent]" caption="Profit percent"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695056883"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ndeep" refreshedDate="44463.746672222223" backgroundQuery="1" createdVersion="3" refreshedVersion="7" minRefreshableVersion="3" recordCount="0" supportSubquery="1" supportAdvancedDrill="1" xr:uid="{8233C920-4445-44AF-856B-4CE035A9AD87}">
  <cacheSource type="external" connectionId="1">
    <extLst>
      <ext xmlns:x14="http://schemas.microsoft.com/office/spreadsheetml/2009/9/main" uri="{F057638F-6D5F-4e77-A914-E7F072B9BCA8}">
        <x14:sourceConnection name="ThisWorkbookDataModel"/>
      </ext>
    </extLst>
  </cacheSource>
  <cacheFields count="0"/>
  <cacheHierarchies count="15">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2" memberValueDatatype="130" unbalanced="0"/>
    <cacheHierarchy uniqueName="[data].[Product]" caption="Product" attribute="1" defaultMemberUniqueName="[data].[Product].[All]" allUniqueName="[data].[Product].[All]" dimensionUniqueName="[data]" displayFolder="" count="0" memberValueDatatype="130" unbalanced="0"/>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Measures].[Sum of Amount]" caption="Sum of Amount" measure="1" displayFolder="" measureGroup="data" count="0">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extLst>
        <ext xmlns:x15="http://schemas.microsoft.com/office/spreadsheetml/2010/11/main" uri="{B97F6D7D-B522-45F9-BDA1-12C45D357490}">
          <x15:cacheHierarchy aggregatedColumn="4"/>
        </ext>
      </extLst>
    </cacheHierarchy>
    <cacheHierarchy uniqueName="[Measures].[Sum of Cost]" caption="Sum of Cost" measure="1" displayFolder="" measureGroup="data" count="0">
      <extLst>
        <ext xmlns:x15="http://schemas.microsoft.com/office/spreadsheetml/2010/11/main" uri="{B97F6D7D-B522-45F9-BDA1-12C45D357490}">
          <x15:cacheHierarchy aggregatedColumn="6"/>
        </ext>
      </extLst>
    </cacheHierarchy>
    <cacheHierarchy uniqueName="[Measures].[Sales per unit]" caption="Sales per unit" measure="1" displayFolder="" measureGroup="data" count="0"/>
    <cacheHierarchy uniqueName="[Measures].[Total profit]" caption="Total profit" measure="1" displayFolder="" measureGroup="data" count="0"/>
    <cacheHierarchy uniqueName="[Measures].[Profit percent]" caption="Profit percent"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192989244"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
  <r>
    <x v="0"/>
    <x v="0"/>
    <s v="70% Dark Bites"/>
    <n v="1624"/>
    <n v="114"/>
  </r>
  <r>
    <x v="1"/>
    <x v="1"/>
    <s v="Choco Coated Almonds"/>
    <n v="6706"/>
    <n v="459"/>
  </r>
  <r>
    <x v="2"/>
    <x v="1"/>
    <s v="Almond Choco"/>
    <n v="959"/>
    <n v="147"/>
  </r>
  <r>
    <x v="3"/>
    <x v="2"/>
    <s v="Drinking Coco"/>
    <n v="9632"/>
    <n v="288"/>
  </r>
  <r>
    <x v="4"/>
    <x v="3"/>
    <s v="White Choc"/>
    <n v="2100"/>
    <n v="414"/>
  </r>
  <r>
    <x v="0"/>
    <x v="1"/>
    <s v="Peanut Butter Cubes"/>
    <n v="8869"/>
    <n v="432"/>
  </r>
  <r>
    <x v="4"/>
    <x v="4"/>
    <s v="Smooth Sliky Salty"/>
    <n v="2681"/>
    <n v="54"/>
  </r>
  <r>
    <x v="1"/>
    <x v="1"/>
    <s v="After Nines"/>
    <n v="5012"/>
    <n v="210"/>
  </r>
  <r>
    <x v="5"/>
    <x v="4"/>
    <s v="50% Dark Bites"/>
    <n v="1281"/>
    <n v="75"/>
  </r>
  <r>
    <x v="6"/>
    <x v="0"/>
    <s v="50% Dark Bites"/>
    <n v="4991"/>
    <n v="12"/>
  </r>
  <r>
    <x v="7"/>
    <x v="3"/>
    <s v="White Choc"/>
    <n v="1785"/>
    <n v="462"/>
  </r>
  <r>
    <x v="8"/>
    <x v="0"/>
    <s v="Eclairs"/>
    <n v="3983"/>
    <n v="144"/>
  </r>
  <r>
    <x v="2"/>
    <x v="4"/>
    <s v="Mint Chip Choco"/>
    <n v="2646"/>
    <n v="120"/>
  </r>
  <r>
    <x v="7"/>
    <x v="5"/>
    <s v="Milk Bars"/>
    <n v="252"/>
    <n v="54"/>
  </r>
  <r>
    <x v="8"/>
    <x v="1"/>
    <s v="White Choc"/>
    <n v="2464"/>
    <n v="234"/>
  </r>
  <r>
    <x v="8"/>
    <x v="1"/>
    <s v="Manuka Honey Choco"/>
    <n v="2114"/>
    <n v="66"/>
  </r>
  <r>
    <x v="4"/>
    <x v="0"/>
    <s v="Smooth Sliky Salty"/>
    <n v="7693"/>
    <n v="87"/>
  </r>
  <r>
    <x v="6"/>
    <x v="5"/>
    <s v="Orange Choco"/>
    <n v="15610"/>
    <n v="339"/>
  </r>
  <r>
    <x v="3"/>
    <x v="5"/>
    <s v="After Nines"/>
    <n v="336"/>
    <n v="144"/>
  </r>
  <r>
    <x v="7"/>
    <x v="3"/>
    <s v="Orange Choco"/>
    <n v="9443"/>
    <n v="162"/>
  </r>
  <r>
    <x v="2"/>
    <x v="5"/>
    <s v="Fruit &amp; Nut Bars"/>
    <n v="8155"/>
    <n v="90"/>
  </r>
  <r>
    <x v="1"/>
    <x v="4"/>
    <s v="Fruit &amp; Nut Bars"/>
    <n v="1701"/>
    <n v="234"/>
  </r>
  <r>
    <x v="9"/>
    <x v="4"/>
    <s v="After Nines"/>
    <n v="2205"/>
    <n v="141"/>
  </r>
  <r>
    <x v="1"/>
    <x v="0"/>
    <s v="99% Dark &amp; Pure"/>
    <n v="1771"/>
    <n v="204"/>
  </r>
  <r>
    <x v="3"/>
    <x v="1"/>
    <s v="Raspberry Choco"/>
    <n v="2114"/>
    <n v="186"/>
  </r>
  <r>
    <x v="3"/>
    <x v="2"/>
    <s v="Milk Bars"/>
    <n v="10311"/>
    <n v="231"/>
  </r>
  <r>
    <x v="8"/>
    <x v="3"/>
    <s v="Mint Chip Choco"/>
    <n v="21"/>
    <n v="168"/>
  </r>
  <r>
    <x v="9"/>
    <x v="1"/>
    <s v="Orange Choco"/>
    <n v="1974"/>
    <n v="195"/>
  </r>
  <r>
    <x v="6"/>
    <x v="2"/>
    <s v="Fruit &amp; Nut Bars"/>
    <n v="6314"/>
    <n v="15"/>
  </r>
  <r>
    <x v="9"/>
    <x v="0"/>
    <s v="Fruit &amp; Nut Bars"/>
    <n v="4683"/>
    <n v="30"/>
  </r>
  <r>
    <x v="3"/>
    <x v="0"/>
    <s v="85% Dark Bars"/>
    <n v="6398"/>
    <n v="102"/>
  </r>
  <r>
    <x v="7"/>
    <x v="1"/>
    <s v="99% Dark &amp; Pure"/>
    <n v="553"/>
    <n v="15"/>
  </r>
  <r>
    <x v="1"/>
    <x v="3"/>
    <s v="70% Dark Bites"/>
    <n v="7021"/>
    <n v="183"/>
  </r>
  <r>
    <x v="0"/>
    <x v="3"/>
    <s v="After Nines"/>
    <n v="5817"/>
    <n v="12"/>
  </r>
  <r>
    <x v="3"/>
    <x v="3"/>
    <s v="50% Dark Bites"/>
    <n v="3976"/>
    <n v="72"/>
  </r>
  <r>
    <x v="4"/>
    <x v="4"/>
    <s v="Organic Choco Syrup"/>
    <n v="1134"/>
    <n v="282"/>
  </r>
  <r>
    <x v="7"/>
    <x v="3"/>
    <s v="Caramel Stuffed Bars"/>
    <n v="6027"/>
    <n v="144"/>
  </r>
  <r>
    <x v="4"/>
    <x v="0"/>
    <s v="Mint Chip Choco"/>
    <n v="1904"/>
    <n v="405"/>
  </r>
  <r>
    <x v="5"/>
    <x v="5"/>
    <s v="Choco Coated Almonds"/>
    <n v="3262"/>
    <n v="75"/>
  </r>
  <r>
    <x v="0"/>
    <x v="5"/>
    <s v="Organic Choco Syrup"/>
    <n v="2289"/>
    <n v="135"/>
  </r>
  <r>
    <x v="6"/>
    <x v="5"/>
    <s v="Organic Choco Syrup"/>
    <n v="6986"/>
    <n v="21"/>
  </r>
  <r>
    <x v="7"/>
    <x v="4"/>
    <s v="Fruit &amp; Nut Bars"/>
    <n v="4417"/>
    <n v="153"/>
  </r>
  <r>
    <x v="4"/>
    <x v="5"/>
    <s v="Raspberry Choco"/>
    <n v="1442"/>
    <n v="15"/>
  </r>
  <r>
    <x v="8"/>
    <x v="1"/>
    <s v="50% Dark Bites"/>
    <n v="2415"/>
    <n v="255"/>
  </r>
  <r>
    <x v="7"/>
    <x v="0"/>
    <s v="99% Dark &amp; Pure"/>
    <n v="238"/>
    <n v="18"/>
  </r>
  <r>
    <x v="4"/>
    <x v="0"/>
    <s v="Fruit &amp; Nut Bars"/>
    <n v="4949"/>
    <n v="189"/>
  </r>
  <r>
    <x v="6"/>
    <x v="4"/>
    <s v="Choco Coated Almonds"/>
    <n v="5075"/>
    <n v="21"/>
  </r>
  <r>
    <x v="8"/>
    <x v="2"/>
    <s v="Mint Chip Choco"/>
    <n v="9198"/>
    <n v="36"/>
  </r>
  <r>
    <x v="4"/>
    <x v="5"/>
    <s v="Manuka Honey Choco"/>
    <n v="3339"/>
    <n v="75"/>
  </r>
  <r>
    <x v="0"/>
    <x v="5"/>
    <s v="Eclairs"/>
    <n v="5019"/>
    <n v="156"/>
  </r>
  <r>
    <x v="6"/>
    <x v="2"/>
    <s v="Mint Chip Choco"/>
    <n v="16184"/>
    <n v="39"/>
  </r>
  <r>
    <x v="4"/>
    <x v="2"/>
    <s v="Spicy Special Slims"/>
    <n v="497"/>
    <n v="63"/>
  </r>
  <r>
    <x v="7"/>
    <x v="2"/>
    <s v="Manuka Honey Choco"/>
    <n v="8211"/>
    <n v="75"/>
  </r>
  <r>
    <x v="7"/>
    <x v="4"/>
    <s v="Caramel Stuffed Bars"/>
    <n v="6580"/>
    <n v="183"/>
  </r>
  <r>
    <x v="3"/>
    <x v="1"/>
    <s v="Milk Bars"/>
    <n v="4760"/>
    <n v="69"/>
  </r>
  <r>
    <x v="0"/>
    <x v="2"/>
    <s v="White Choc"/>
    <n v="5439"/>
    <n v="30"/>
  </r>
  <r>
    <x v="3"/>
    <x v="5"/>
    <s v="Eclairs"/>
    <n v="1463"/>
    <n v="39"/>
  </r>
  <r>
    <x v="8"/>
    <x v="5"/>
    <s v="Choco Coated Almonds"/>
    <n v="7777"/>
    <n v="504"/>
  </r>
  <r>
    <x v="2"/>
    <x v="0"/>
    <s v="Manuka Honey Choco"/>
    <n v="1085"/>
    <n v="273"/>
  </r>
  <r>
    <x v="6"/>
    <x v="0"/>
    <s v="Smooth Sliky Salty"/>
    <n v="182"/>
    <n v="48"/>
  </r>
  <r>
    <x v="4"/>
    <x v="5"/>
    <s v="Organic Choco Syrup"/>
    <n v="4242"/>
    <n v="207"/>
  </r>
  <r>
    <x v="4"/>
    <x v="2"/>
    <s v="Choco Coated Almonds"/>
    <n v="6118"/>
    <n v="9"/>
  </r>
  <r>
    <x v="9"/>
    <x v="2"/>
    <s v="Fruit &amp; Nut Bars"/>
    <n v="2317"/>
    <n v="261"/>
  </r>
  <r>
    <x v="4"/>
    <x v="4"/>
    <s v="Mint Chip Choco"/>
    <n v="938"/>
    <n v="6"/>
  </r>
  <r>
    <x v="1"/>
    <x v="0"/>
    <s v="Raspberry Choco"/>
    <n v="9709"/>
    <n v="30"/>
  </r>
  <r>
    <x v="5"/>
    <x v="5"/>
    <s v="Orange Choco"/>
    <n v="2205"/>
    <n v="138"/>
  </r>
  <r>
    <x v="5"/>
    <x v="0"/>
    <s v="Eclairs"/>
    <n v="4487"/>
    <n v="111"/>
  </r>
  <r>
    <x v="6"/>
    <x v="1"/>
    <s v="Drinking Coco"/>
    <n v="2415"/>
    <n v="15"/>
  </r>
  <r>
    <x v="0"/>
    <x v="5"/>
    <s v="99% Dark &amp; Pure"/>
    <n v="4018"/>
    <n v="162"/>
  </r>
  <r>
    <x v="6"/>
    <x v="5"/>
    <s v="99% Dark &amp; Pure"/>
    <n v="861"/>
    <n v="195"/>
  </r>
  <r>
    <x v="9"/>
    <x v="4"/>
    <s v="50% Dark Bites"/>
    <n v="5586"/>
    <n v="525"/>
  </r>
  <r>
    <x v="5"/>
    <x v="5"/>
    <s v="Peanut Butter Cubes"/>
    <n v="2226"/>
    <n v="48"/>
  </r>
  <r>
    <x v="2"/>
    <x v="5"/>
    <s v="Caramel Stuffed Bars"/>
    <n v="14329"/>
    <n v="150"/>
  </r>
  <r>
    <x v="2"/>
    <x v="5"/>
    <s v="Orange Choco"/>
    <n v="8463"/>
    <n v="492"/>
  </r>
  <r>
    <x v="6"/>
    <x v="5"/>
    <s v="Manuka Honey Choco"/>
    <n v="2891"/>
    <n v="102"/>
  </r>
  <r>
    <x v="8"/>
    <x v="2"/>
    <s v="Fruit &amp; Nut Bars"/>
    <n v="3773"/>
    <n v="165"/>
  </r>
  <r>
    <x v="3"/>
    <x v="2"/>
    <s v="Caramel Stuffed Bars"/>
    <n v="854"/>
    <n v="309"/>
  </r>
  <r>
    <x v="4"/>
    <x v="2"/>
    <s v="Eclairs"/>
    <n v="4970"/>
    <n v="156"/>
  </r>
  <r>
    <x v="2"/>
    <x v="1"/>
    <s v="Baker's Choco Chips"/>
    <n v="98"/>
    <n v="159"/>
  </r>
  <r>
    <x v="6"/>
    <x v="1"/>
    <s v="Raspberry Choco"/>
    <n v="13391"/>
    <n v="201"/>
  </r>
  <r>
    <x v="1"/>
    <x v="3"/>
    <s v="Smooth Sliky Salty"/>
    <n v="8890"/>
    <n v="210"/>
  </r>
  <r>
    <x v="7"/>
    <x v="4"/>
    <s v="Milk Bars"/>
    <n v="56"/>
    <n v="51"/>
  </r>
  <r>
    <x v="8"/>
    <x v="2"/>
    <s v="White Choc"/>
    <n v="3339"/>
    <n v="39"/>
  </r>
  <r>
    <x v="9"/>
    <x v="1"/>
    <s v="Drinking Coco"/>
    <n v="3808"/>
    <n v="279"/>
  </r>
  <r>
    <x v="9"/>
    <x v="4"/>
    <s v="Milk Bars"/>
    <n v="63"/>
    <n v="123"/>
  </r>
  <r>
    <x v="7"/>
    <x v="3"/>
    <s v="Organic Choco Syrup"/>
    <n v="7812"/>
    <n v="81"/>
  </r>
  <r>
    <x v="0"/>
    <x v="0"/>
    <s v="99% Dark &amp; Pure"/>
    <n v="7693"/>
    <n v="21"/>
  </r>
  <r>
    <x v="8"/>
    <x v="2"/>
    <s v="Caramel Stuffed Bars"/>
    <n v="973"/>
    <n v="162"/>
  </r>
  <r>
    <x v="9"/>
    <x v="1"/>
    <s v="Spicy Special Slims"/>
    <n v="567"/>
    <n v="228"/>
  </r>
  <r>
    <x v="9"/>
    <x v="2"/>
    <s v="Manuka Honey Choco"/>
    <n v="2471"/>
    <n v="342"/>
  </r>
  <r>
    <x v="6"/>
    <x v="4"/>
    <s v="Milk Bars"/>
    <n v="7189"/>
    <n v="54"/>
  </r>
  <r>
    <x v="3"/>
    <x v="1"/>
    <s v="Caramel Stuffed Bars"/>
    <n v="7455"/>
    <n v="216"/>
  </r>
  <r>
    <x v="8"/>
    <x v="5"/>
    <s v="Baker's Choco Chips"/>
    <n v="3108"/>
    <n v="54"/>
  </r>
  <r>
    <x v="4"/>
    <x v="4"/>
    <s v="White Choc"/>
    <n v="469"/>
    <n v="75"/>
  </r>
  <r>
    <x v="2"/>
    <x v="0"/>
    <s v="Fruit &amp; Nut Bars"/>
    <n v="2737"/>
    <n v="93"/>
  </r>
  <r>
    <x v="2"/>
    <x v="0"/>
    <s v="White Choc"/>
    <n v="4305"/>
    <n v="156"/>
  </r>
  <r>
    <x v="2"/>
    <x v="4"/>
    <s v="Eclairs"/>
    <n v="2408"/>
    <n v="9"/>
  </r>
  <r>
    <x v="8"/>
    <x v="2"/>
    <s v="99% Dark &amp; Pure"/>
    <n v="1281"/>
    <n v="18"/>
  </r>
  <r>
    <x v="0"/>
    <x v="1"/>
    <s v="Choco Coated Almonds"/>
    <n v="12348"/>
    <n v="234"/>
  </r>
  <r>
    <x v="8"/>
    <x v="5"/>
    <s v="Caramel Stuffed Bars"/>
    <n v="3689"/>
    <n v="312"/>
  </r>
  <r>
    <x v="5"/>
    <x v="2"/>
    <s v="99% Dark &amp; Pure"/>
    <n v="2870"/>
    <n v="300"/>
  </r>
  <r>
    <x v="7"/>
    <x v="2"/>
    <s v="Organic Choco Syrup"/>
    <n v="798"/>
    <n v="519"/>
  </r>
  <r>
    <x v="3"/>
    <x v="0"/>
    <s v="Spicy Special Slims"/>
    <n v="2933"/>
    <n v="9"/>
  </r>
  <r>
    <x v="6"/>
    <x v="1"/>
    <s v="Almond Choco"/>
    <n v="2744"/>
    <n v="9"/>
  </r>
  <r>
    <x v="0"/>
    <x v="2"/>
    <s v="Peanut Butter Cubes"/>
    <n v="9772"/>
    <n v="90"/>
  </r>
  <r>
    <x v="5"/>
    <x v="5"/>
    <s v="White Choc"/>
    <n v="1568"/>
    <n v="96"/>
  </r>
  <r>
    <x v="7"/>
    <x v="2"/>
    <s v="Mint Chip Choco"/>
    <n v="11417"/>
    <n v="21"/>
  </r>
  <r>
    <x v="0"/>
    <x v="5"/>
    <s v="Baker's Choco Chips"/>
    <n v="6748"/>
    <n v="48"/>
  </r>
  <r>
    <x v="9"/>
    <x v="2"/>
    <s v="Organic Choco Syrup"/>
    <n v="1407"/>
    <n v="72"/>
  </r>
  <r>
    <x v="1"/>
    <x v="1"/>
    <s v="Manuka Honey Choco"/>
    <n v="2023"/>
    <n v="168"/>
  </r>
  <r>
    <x v="6"/>
    <x v="3"/>
    <s v="Baker's Choco Chips"/>
    <n v="5236"/>
    <n v="51"/>
  </r>
  <r>
    <x v="3"/>
    <x v="2"/>
    <s v="99% Dark &amp; Pure"/>
    <n v="1925"/>
    <n v="192"/>
  </r>
  <r>
    <x v="5"/>
    <x v="0"/>
    <s v="50% Dark Bites"/>
    <n v="6608"/>
    <n v="225"/>
  </r>
  <r>
    <x v="4"/>
    <x v="5"/>
    <s v="Baker's Choco Chips"/>
    <n v="8008"/>
    <n v="456"/>
  </r>
  <r>
    <x v="9"/>
    <x v="5"/>
    <s v="White Choc"/>
    <n v="1428"/>
    <n v="93"/>
  </r>
  <r>
    <x v="4"/>
    <x v="5"/>
    <s v="Almond Choco"/>
    <n v="525"/>
    <n v="48"/>
  </r>
  <r>
    <x v="4"/>
    <x v="0"/>
    <s v="Drinking Coco"/>
    <n v="1505"/>
    <n v="102"/>
  </r>
  <r>
    <x v="5"/>
    <x v="1"/>
    <s v="70% Dark Bites"/>
    <n v="6755"/>
    <n v="252"/>
  </r>
  <r>
    <x v="7"/>
    <x v="0"/>
    <s v="Drinking Coco"/>
    <n v="11571"/>
    <n v="138"/>
  </r>
  <r>
    <x v="0"/>
    <x v="4"/>
    <s v="White Choc"/>
    <n v="2541"/>
    <n v="90"/>
  </r>
  <r>
    <x v="3"/>
    <x v="0"/>
    <s v="70% Dark Bites"/>
    <n v="1526"/>
    <n v="240"/>
  </r>
  <r>
    <x v="0"/>
    <x v="4"/>
    <s v="Almond Choco"/>
    <n v="6125"/>
    <n v="102"/>
  </r>
  <r>
    <x v="3"/>
    <x v="1"/>
    <s v="Organic Choco Syrup"/>
    <n v="847"/>
    <n v="129"/>
  </r>
  <r>
    <x v="1"/>
    <x v="1"/>
    <s v="Organic Choco Syrup"/>
    <n v="4753"/>
    <n v="300"/>
  </r>
  <r>
    <x v="4"/>
    <x v="4"/>
    <s v="Peanut Butter Cubes"/>
    <n v="959"/>
    <n v="135"/>
  </r>
  <r>
    <x v="5"/>
    <x v="1"/>
    <s v="85% Dark Bars"/>
    <n v="2793"/>
    <n v="114"/>
  </r>
  <r>
    <x v="5"/>
    <x v="1"/>
    <s v="50% Dark Bites"/>
    <n v="4606"/>
    <n v="63"/>
  </r>
  <r>
    <x v="5"/>
    <x v="2"/>
    <s v="Manuka Honey Choco"/>
    <n v="5551"/>
    <n v="252"/>
  </r>
  <r>
    <x v="9"/>
    <x v="2"/>
    <s v="Choco Coated Almonds"/>
    <n v="6657"/>
    <n v="303"/>
  </r>
  <r>
    <x v="5"/>
    <x v="3"/>
    <s v="Eclairs"/>
    <n v="4438"/>
    <n v="246"/>
  </r>
  <r>
    <x v="1"/>
    <x v="4"/>
    <s v="After Nines"/>
    <n v="168"/>
    <n v="84"/>
  </r>
  <r>
    <x v="5"/>
    <x v="5"/>
    <s v="Eclairs"/>
    <n v="7777"/>
    <n v="39"/>
  </r>
  <r>
    <x v="6"/>
    <x v="2"/>
    <s v="Eclairs"/>
    <n v="3339"/>
    <n v="348"/>
  </r>
  <r>
    <x v="5"/>
    <x v="0"/>
    <s v="Peanut Butter Cubes"/>
    <n v="6391"/>
    <n v="48"/>
  </r>
  <r>
    <x v="6"/>
    <x v="0"/>
    <s v="After Nines"/>
    <n v="518"/>
    <n v="75"/>
  </r>
  <r>
    <x v="5"/>
    <x v="4"/>
    <s v="Caramel Stuffed Bars"/>
    <n v="5677"/>
    <n v="258"/>
  </r>
  <r>
    <x v="4"/>
    <x v="3"/>
    <s v="Eclairs"/>
    <n v="6048"/>
    <n v="27"/>
  </r>
  <r>
    <x v="1"/>
    <x v="4"/>
    <s v="Choco Coated Almonds"/>
    <n v="3752"/>
    <n v="213"/>
  </r>
  <r>
    <x v="6"/>
    <x v="1"/>
    <s v="Manuka Honey Choco"/>
    <n v="4480"/>
    <n v="357"/>
  </r>
  <r>
    <x v="2"/>
    <x v="0"/>
    <s v="Almond Choco"/>
    <n v="259"/>
    <n v="207"/>
  </r>
  <r>
    <x v="1"/>
    <x v="0"/>
    <s v="70% Dark Bites"/>
    <n v="42"/>
    <n v="150"/>
  </r>
  <r>
    <x v="3"/>
    <x v="2"/>
    <s v="Baker's Choco Chips"/>
    <n v="98"/>
    <n v="204"/>
  </r>
  <r>
    <x v="5"/>
    <x v="1"/>
    <s v="Organic Choco Syrup"/>
    <n v="2478"/>
    <n v="21"/>
  </r>
  <r>
    <x v="3"/>
    <x v="5"/>
    <s v="Peanut Butter Cubes"/>
    <n v="7847"/>
    <n v="174"/>
  </r>
  <r>
    <x v="7"/>
    <x v="0"/>
    <s v="Eclairs"/>
    <n v="9926"/>
    <n v="201"/>
  </r>
  <r>
    <x v="1"/>
    <x v="4"/>
    <s v="Milk Bars"/>
    <n v="819"/>
    <n v="510"/>
  </r>
  <r>
    <x v="4"/>
    <x v="3"/>
    <s v="Manuka Honey Choco"/>
    <n v="3052"/>
    <n v="378"/>
  </r>
  <r>
    <x v="2"/>
    <x v="5"/>
    <s v="Spicy Special Slims"/>
    <n v="6832"/>
    <n v="27"/>
  </r>
  <r>
    <x v="7"/>
    <x v="3"/>
    <s v="Mint Chip Choco"/>
    <n v="2016"/>
    <n v="117"/>
  </r>
  <r>
    <x v="4"/>
    <x v="4"/>
    <s v="Spicy Special Slims"/>
    <n v="7322"/>
    <n v="36"/>
  </r>
  <r>
    <x v="1"/>
    <x v="1"/>
    <s v="Peanut Butter Cubes"/>
    <n v="357"/>
    <n v="126"/>
  </r>
  <r>
    <x v="2"/>
    <x v="3"/>
    <s v="White Choc"/>
    <n v="3192"/>
    <n v="72"/>
  </r>
  <r>
    <x v="5"/>
    <x v="2"/>
    <s v="After Nines"/>
    <n v="8435"/>
    <n v="42"/>
  </r>
  <r>
    <x v="0"/>
    <x v="3"/>
    <s v="Manuka Honey Choco"/>
    <n v="0"/>
    <n v="135"/>
  </r>
  <r>
    <x v="5"/>
    <x v="5"/>
    <s v="85% Dark Bars"/>
    <n v="8862"/>
    <n v="189"/>
  </r>
  <r>
    <x v="4"/>
    <x v="0"/>
    <s v="Caramel Stuffed Bars"/>
    <n v="3556"/>
    <n v="459"/>
  </r>
  <r>
    <x v="6"/>
    <x v="5"/>
    <s v="Raspberry Choco"/>
    <n v="7280"/>
    <n v="201"/>
  </r>
  <r>
    <x v="4"/>
    <x v="5"/>
    <s v="70% Dark Bites"/>
    <n v="3402"/>
    <n v="366"/>
  </r>
  <r>
    <x v="8"/>
    <x v="0"/>
    <s v="Manuka Honey Choco"/>
    <n v="4592"/>
    <n v="324"/>
  </r>
  <r>
    <x v="2"/>
    <x v="1"/>
    <s v="Raspberry Choco"/>
    <n v="7833"/>
    <n v="243"/>
  </r>
  <r>
    <x v="7"/>
    <x v="3"/>
    <s v="Spicy Special Slims"/>
    <n v="7651"/>
    <n v="213"/>
  </r>
  <r>
    <x v="0"/>
    <x v="1"/>
    <s v="70% Dark Bites"/>
    <n v="2275"/>
    <n v="447"/>
  </r>
  <r>
    <x v="0"/>
    <x v="4"/>
    <s v="Milk Bars"/>
    <n v="5670"/>
    <n v="297"/>
  </r>
  <r>
    <x v="5"/>
    <x v="1"/>
    <s v="Mint Chip Choco"/>
    <n v="2135"/>
    <n v="27"/>
  </r>
  <r>
    <x v="0"/>
    <x v="5"/>
    <s v="Fruit &amp; Nut Bars"/>
    <n v="2779"/>
    <n v="75"/>
  </r>
  <r>
    <x v="9"/>
    <x v="3"/>
    <s v="Peanut Butter Cubes"/>
    <n v="12950"/>
    <n v="30"/>
  </r>
  <r>
    <x v="5"/>
    <x v="2"/>
    <s v="Drinking Coco"/>
    <n v="2646"/>
    <n v="177"/>
  </r>
  <r>
    <x v="0"/>
    <x v="5"/>
    <s v="Peanut Butter Cubes"/>
    <n v="3794"/>
    <n v="159"/>
  </r>
  <r>
    <x v="8"/>
    <x v="1"/>
    <s v="Peanut Butter Cubes"/>
    <n v="819"/>
    <n v="306"/>
  </r>
  <r>
    <x v="8"/>
    <x v="5"/>
    <s v="Orange Choco"/>
    <n v="2583"/>
    <n v="18"/>
  </r>
  <r>
    <x v="5"/>
    <x v="1"/>
    <s v="99% Dark &amp; Pure"/>
    <n v="4585"/>
    <n v="240"/>
  </r>
  <r>
    <x v="6"/>
    <x v="5"/>
    <s v="Peanut Butter Cubes"/>
    <n v="1652"/>
    <n v="93"/>
  </r>
  <r>
    <x v="9"/>
    <x v="5"/>
    <s v="Baker's Choco Chips"/>
    <n v="4991"/>
    <n v="9"/>
  </r>
  <r>
    <x v="1"/>
    <x v="5"/>
    <s v="Mint Chip Choco"/>
    <n v="2009"/>
    <n v="219"/>
  </r>
  <r>
    <x v="7"/>
    <x v="3"/>
    <s v="After Nines"/>
    <n v="1568"/>
    <n v="141"/>
  </r>
  <r>
    <x v="3"/>
    <x v="0"/>
    <s v="Orange Choco"/>
    <n v="3388"/>
    <n v="123"/>
  </r>
  <r>
    <x v="0"/>
    <x v="4"/>
    <s v="85% Dark Bars"/>
    <n v="623"/>
    <n v="51"/>
  </r>
  <r>
    <x v="4"/>
    <x v="2"/>
    <s v="Almond Choco"/>
    <n v="10073"/>
    <n v="120"/>
  </r>
  <r>
    <x v="1"/>
    <x v="3"/>
    <s v="Baker's Choco Chips"/>
    <n v="1561"/>
    <n v="27"/>
  </r>
  <r>
    <x v="2"/>
    <x v="2"/>
    <s v="Organic Choco Syrup"/>
    <n v="11522"/>
    <n v="204"/>
  </r>
  <r>
    <x v="4"/>
    <x v="4"/>
    <s v="Milk Bars"/>
    <n v="2317"/>
    <n v="123"/>
  </r>
  <r>
    <x v="9"/>
    <x v="0"/>
    <s v="Caramel Stuffed Bars"/>
    <n v="3059"/>
    <n v="27"/>
  </r>
  <r>
    <x v="3"/>
    <x v="0"/>
    <s v="Baker's Choco Chips"/>
    <n v="2324"/>
    <n v="177"/>
  </r>
  <r>
    <x v="8"/>
    <x v="3"/>
    <s v="Baker's Choco Chips"/>
    <n v="4956"/>
    <n v="171"/>
  </r>
  <r>
    <x v="9"/>
    <x v="5"/>
    <s v="99% Dark &amp; Pure"/>
    <n v="5355"/>
    <n v="204"/>
  </r>
  <r>
    <x v="8"/>
    <x v="5"/>
    <s v="50% Dark Bites"/>
    <n v="7259"/>
    <n v="276"/>
  </r>
  <r>
    <x v="1"/>
    <x v="0"/>
    <s v="Baker's Choco Chips"/>
    <n v="6279"/>
    <n v="45"/>
  </r>
  <r>
    <x v="0"/>
    <x v="4"/>
    <s v="Manuka Honey Choco"/>
    <n v="2541"/>
    <n v="45"/>
  </r>
  <r>
    <x v="4"/>
    <x v="1"/>
    <s v="Organic Choco Syrup"/>
    <n v="3864"/>
    <n v="177"/>
  </r>
  <r>
    <x v="6"/>
    <x v="2"/>
    <s v="Milk Bars"/>
    <n v="6146"/>
    <n v="63"/>
  </r>
  <r>
    <x v="2"/>
    <x v="3"/>
    <s v="Drinking Coco"/>
    <n v="2639"/>
    <n v="204"/>
  </r>
  <r>
    <x v="1"/>
    <x v="0"/>
    <s v="After Nines"/>
    <n v="1890"/>
    <n v="195"/>
  </r>
  <r>
    <x v="5"/>
    <x v="5"/>
    <s v="50% Dark Bites"/>
    <n v="1932"/>
    <n v="369"/>
  </r>
  <r>
    <x v="8"/>
    <x v="5"/>
    <s v="White Choc"/>
    <n v="6300"/>
    <n v="42"/>
  </r>
  <r>
    <x v="4"/>
    <x v="0"/>
    <s v="70% Dark Bites"/>
    <n v="560"/>
    <n v="81"/>
  </r>
  <r>
    <x v="2"/>
    <x v="0"/>
    <s v="Baker's Choco Chips"/>
    <n v="2856"/>
    <n v="246"/>
  </r>
  <r>
    <x v="2"/>
    <x v="5"/>
    <s v="Eclairs"/>
    <n v="707"/>
    <n v="174"/>
  </r>
  <r>
    <x v="1"/>
    <x v="1"/>
    <s v="70% Dark Bites"/>
    <n v="3598"/>
    <n v="81"/>
  </r>
  <r>
    <x v="0"/>
    <x v="1"/>
    <s v="After Nines"/>
    <n v="6853"/>
    <n v="372"/>
  </r>
  <r>
    <x v="0"/>
    <x v="1"/>
    <s v="Mint Chip Choco"/>
    <n v="4725"/>
    <n v="174"/>
  </r>
  <r>
    <x v="3"/>
    <x v="2"/>
    <s v="Choco Coated Almonds"/>
    <n v="10304"/>
    <n v="84"/>
  </r>
  <r>
    <x v="3"/>
    <x v="5"/>
    <s v="Mint Chip Choco"/>
    <n v="1274"/>
    <n v="225"/>
  </r>
  <r>
    <x v="6"/>
    <x v="2"/>
    <s v="70% Dark Bites"/>
    <n v="1526"/>
    <n v="105"/>
  </r>
  <r>
    <x v="0"/>
    <x v="3"/>
    <s v="Caramel Stuffed Bars"/>
    <n v="3101"/>
    <n v="225"/>
  </r>
  <r>
    <x v="7"/>
    <x v="0"/>
    <s v="50% Dark Bites"/>
    <n v="1057"/>
    <n v="54"/>
  </r>
  <r>
    <x v="5"/>
    <x v="0"/>
    <s v="Baker's Choco Chips"/>
    <n v="5306"/>
    <n v="0"/>
  </r>
  <r>
    <x v="6"/>
    <x v="3"/>
    <s v="85% Dark Bars"/>
    <n v="4018"/>
    <n v="171"/>
  </r>
  <r>
    <x v="2"/>
    <x v="5"/>
    <s v="Mint Chip Choco"/>
    <n v="938"/>
    <n v="189"/>
  </r>
  <r>
    <x v="5"/>
    <x v="4"/>
    <s v="Drinking Coco"/>
    <n v="1778"/>
    <n v="270"/>
  </r>
  <r>
    <x v="4"/>
    <x v="3"/>
    <s v="70% Dark Bites"/>
    <n v="1638"/>
    <n v="63"/>
  </r>
  <r>
    <x v="3"/>
    <x v="4"/>
    <s v="White Choc"/>
    <n v="154"/>
    <n v="21"/>
  </r>
  <r>
    <x v="5"/>
    <x v="0"/>
    <s v="After Nines"/>
    <n v="9835"/>
    <n v="207"/>
  </r>
  <r>
    <x v="2"/>
    <x v="0"/>
    <s v="Orange Choco"/>
    <n v="7273"/>
    <n v="96"/>
  </r>
  <r>
    <x v="6"/>
    <x v="3"/>
    <s v="After Nines"/>
    <n v="6909"/>
    <n v="81"/>
  </r>
  <r>
    <x v="2"/>
    <x v="3"/>
    <s v="85% Dark Bars"/>
    <n v="3920"/>
    <n v="306"/>
  </r>
  <r>
    <x v="9"/>
    <x v="3"/>
    <s v="Spicy Special Slims"/>
    <n v="4858"/>
    <n v="279"/>
  </r>
  <r>
    <x v="7"/>
    <x v="4"/>
    <s v="Almond Choco"/>
    <n v="3549"/>
    <n v="3"/>
  </r>
  <r>
    <x v="5"/>
    <x v="3"/>
    <s v="Organic Choco Syrup"/>
    <n v="966"/>
    <n v="198"/>
  </r>
  <r>
    <x v="6"/>
    <x v="3"/>
    <s v="Drinking Coco"/>
    <n v="385"/>
    <n v="249"/>
  </r>
  <r>
    <x v="4"/>
    <x v="5"/>
    <s v="Mint Chip Choco"/>
    <n v="2219"/>
    <n v="75"/>
  </r>
  <r>
    <x v="2"/>
    <x v="2"/>
    <s v="Choco Coated Almonds"/>
    <n v="2954"/>
    <n v="189"/>
  </r>
  <r>
    <x v="5"/>
    <x v="2"/>
    <s v="Choco Coated Almonds"/>
    <n v="280"/>
    <n v="87"/>
  </r>
  <r>
    <x v="3"/>
    <x v="2"/>
    <s v="70% Dark Bites"/>
    <n v="6118"/>
    <n v="174"/>
  </r>
  <r>
    <x v="7"/>
    <x v="3"/>
    <s v="Raspberry Choco"/>
    <n v="4802"/>
    <n v="36"/>
  </r>
  <r>
    <x v="2"/>
    <x v="4"/>
    <s v="85% Dark Bars"/>
    <n v="4137"/>
    <n v="60"/>
  </r>
  <r>
    <x v="8"/>
    <x v="1"/>
    <s v="Fruit &amp; Nut Bars"/>
    <n v="2023"/>
    <n v="78"/>
  </r>
  <r>
    <x v="2"/>
    <x v="2"/>
    <s v="70% Dark Bites"/>
    <n v="9051"/>
    <n v="57"/>
  </r>
  <r>
    <x v="2"/>
    <x v="0"/>
    <s v="Caramel Stuffed Bars"/>
    <n v="2919"/>
    <n v="45"/>
  </r>
  <r>
    <x v="3"/>
    <x v="4"/>
    <s v="After Nines"/>
    <n v="5915"/>
    <n v="3"/>
  </r>
  <r>
    <x v="9"/>
    <x v="1"/>
    <s v="Raspberry Choco"/>
    <n v="2562"/>
    <n v="6"/>
  </r>
  <r>
    <x v="6"/>
    <x v="0"/>
    <s v="White Choc"/>
    <n v="8813"/>
    <n v="21"/>
  </r>
  <r>
    <x v="6"/>
    <x v="2"/>
    <s v="Drinking Coco"/>
    <n v="6111"/>
    <n v="3"/>
  </r>
  <r>
    <x v="1"/>
    <x v="5"/>
    <s v="Smooth Sliky Salty"/>
    <n v="3507"/>
    <n v="288"/>
  </r>
  <r>
    <x v="4"/>
    <x v="2"/>
    <s v="Milk Bars"/>
    <n v="4319"/>
    <n v="30"/>
  </r>
  <r>
    <x v="0"/>
    <x v="4"/>
    <s v="Baker's Choco Chips"/>
    <n v="609"/>
    <n v="87"/>
  </r>
  <r>
    <x v="0"/>
    <x v="3"/>
    <s v="Organic Choco Syrup"/>
    <n v="6370"/>
    <n v="30"/>
  </r>
  <r>
    <x v="6"/>
    <x v="4"/>
    <s v="99% Dark &amp; Pure"/>
    <n v="5474"/>
    <n v="168"/>
  </r>
  <r>
    <x v="0"/>
    <x v="2"/>
    <s v="Organic Choco Syrup"/>
    <n v="3164"/>
    <n v="306"/>
  </r>
  <r>
    <x v="4"/>
    <x v="1"/>
    <s v="Almond Choco"/>
    <n v="1302"/>
    <n v="402"/>
  </r>
  <r>
    <x v="8"/>
    <x v="0"/>
    <s v="Caramel Stuffed Bars"/>
    <n v="7308"/>
    <n v="327"/>
  </r>
  <r>
    <x v="0"/>
    <x v="0"/>
    <s v="Organic Choco Syrup"/>
    <n v="6132"/>
    <n v="93"/>
  </r>
  <r>
    <x v="9"/>
    <x v="1"/>
    <s v="50% Dark Bites"/>
    <n v="3472"/>
    <n v="96"/>
  </r>
  <r>
    <x v="1"/>
    <x v="3"/>
    <s v="Drinking Coco"/>
    <n v="9660"/>
    <n v="27"/>
  </r>
  <r>
    <x v="2"/>
    <x v="4"/>
    <s v="Baker's Choco Chips"/>
    <n v="2436"/>
    <n v="99"/>
  </r>
  <r>
    <x v="2"/>
    <x v="4"/>
    <s v="Peanut Butter Cubes"/>
    <n v="9506"/>
    <n v="87"/>
  </r>
  <r>
    <x v="9"/>
    <x v="0"/>
    <s v="Spicy Special Slims"/>
    <n v="245"/>
    <n v="288"/>
  </r>
  <r>
    <x v="1"/>
    <x v="1"/>
    <s v="Orange Choco"/>
    <n v="2702"/>
    <n v="363"/>
  </r>
  <r>
    <x v="9"/>
    <x v="5"/>
    <s v="Eclairs"/>
    <n v="700"/>
    <n v="87"/>
  </r>
  <r>
    <x v="4"/>
    <x v="5"/>
    <s v="Eclairs"/>
    <n v="3759"/>
    <n v="150"/>
  </r>
  <r>
    <x v="7"/>
    <x v="1"/>
    <s v="Eclairs"/>
    <n v="1589"/>
    <n v="303"/>
  </r>
  <r>
    <x v="5"/>
    <x v="1"/>
    <s v="Caramel Stuffed Bars"/>
    <n v="5194"/>
    <n v="288"/>
  </r>
  <r>
    <x v="9"/>
    <x v="2"/>
    <s v="Milk Bars"/>
    <n v="945"/>
    <n v="75"/>
  </r>
  <r>
    <x v="0"/>
    <x v="4"/>
    <s v="Smooth Sliky Salty"/>
    <n v="1988"/>
    <n v="39"/>
  </r>
  <r>
    <x v="4"/>
    <x v="5"/>
    <s v="Choco Coated Almonds"/>
    <n v="6734"/>
    <n v="123"/>
  </r>
  <r>
    <x v="0"/>
    <x v="2"/>
    <s v="Almond Choco"/>
    <n v="217"/>
    <n v="36"/>
  </r>
  <r>
    <x v="6"/>
    <x v="5"/>
    <s v="After Nines"/>
    <n v="6279"/>
    <n v="237"/>
  </r>
  <r>
    <x v="0"/>
    <x v="2"/>
    <s v="Milk Bars"/>
    <n v="4424"/>
    <n v="201"/>
  </r>
  <r>
    <x v="7"/>
    <x v="2"/>
    <s v="Eclairs"/>
    <n v="189"/>
    <n v="48"/>
  </r>
  <r>
    <x v="6"/>
    <x v="1"/>
    <s v="After Nines"/>
    <n v="490"/>
    <n v="84"/>
  </r>
  <r>
    <x v="1"/>
    <x v="0"/>
    <s v="Spicy Special Slims"/>
    <n v="434"/>
    <n v="87"/>
  </r>
  <r>
    <x v="5"/>
    <x v="4"/>
    <s v="70% Dark Bites"/>
    <n v="10129"/>
    <n v="312"/>
  </r>
  <r>
    <x v="8"/>
    <x v="3"/>
    <s v="Caramel Stuffed Bars"/>
    <n v="1652"/>
    <n v="102"/>
  </r>
  <r>
    <x v="1"/>
    <x v="4"/>
    <s v="Spicy Special Slims"/>
    <n v="6433"/>
    <n v="78"/>
  </r>
  <r>
    <x v="8"/>
    <x v="5"/>
    <s v="Fruit &amp; Nut Bars"/>
    <n v="2212"/>
    <n v="117"/>
  </r>
  <r>
    <x v="3"/>
    <x v="1"/>
    <s v="99% Dark &amp; Pure"/>
    <n v="609"/>
    <n v="99"/>
  </r>
  <r>
    <x v="0"/>
    <x v="1"/>
    <s v="85% Dark Bars"/>
    <n v="1638"/>
    <n v="48"/>
  </r>
  <r>
    <x v="5"/>
    <x v="5"/>
    <s v="Raspberry Choco"/>
    <n v="3829"/>
    <n v="24"/>
  </r>
  <r>
    <x v="0"/>
    <x v="3"/>
    <s v="Raspberry Choco"/>
    <n v="5775"/>
    <n v="42"/>
  </r>
  <r>
    <x v="4"/>
    <x v="1"/>
    <s v="Orange Choco"/>
    <n v="1071"/>
    <n v="270"/>
  </r>
  <r>
    <x v="1"/>
    <x v="2"/>
    <s v="Fruit &amp; Nut Bars"/>
    <n v="5019"/>
    <n v="150"/>
  </r>
  <r>
    <x v="7"/>
    <x v="0"/>
    <s v="Raspberry Choco"/>
    <n v="2863"/>
    <n v="42"/>
  </r>
  <r>
    <x v="0"/>
    <x v="1"/>
    <s v="Manuka Honey Choco"/>
    <n v="1617"/>
    <n v="126"/>
  </r>
  <r>
    <x v="4"/>
    <x v="0"/>
    <s v="Baker's Choco Chips"/>
    <n v="6818"/>
    <n v="6"/>
  </r>
  <r>
    <x v="8"/>
    <x v="1"/>
    <s v="Raspberry Choco"/>
    <n v="6657"/>
    <n v="276"/>
  </r>
  <r>
    <x v="8"/>
    <x v="5"/>
    <s v="Eclairs"/>
    <n v="2919"/>
    <n v="93"/>
  </r>
  <r>
    <x v="7"/>
    <x v="2"/>
    <s v="Smooth Sliky Salty"/>
    <n v="3094"/>
    <n v="246"/>
  </r>
  <r>
    <x v="4"/>
    <x v="3"/>
    <s v="85% Dark Bars"/>
    <n v="2989"/>
    <n v="3"/>
  </r>
  <r>
    <x v="1"/>
    <x v="4"/>
    <s v="Organic Choco Syrup"/>
    <n v="2268"/>
    <n v="63"/>
  </r>
  <r>
    <x v="6"/>
    <x v="1"/>
    <s v="Smooth Sliky Salty"/>
    <n v="4753"/>
    <n v="246"/>
  </r>
  <r>
    <x v="7"/>
    <x v="5"/>
    <s v="99% Dark &amp; Pure"/>
    <n v="7511"/>
    <n v="120"/>
  </r>
  <r>
    <x v="7"/>
    <x v="4"/>
    <s v="Smooth Sliky Salty"/>
    <n v="4326"/>
    <n v="348"/>
  </r>
  <r>
    <x v="3"/>
    <x v="5"/>
    <s v="Fruit &amp; Nut Bars"/>
    <n v="4935"/>
    <n v="126"/>
  </r>
  <r>
    <x v="4"/>
    <x v="1"/>
    <s v="70% Dark Bites"/>
    <n v="4781"/>
    <n v="123"/>
  </r>
  <r>
    <x v="6"/>
    <x v="4"/>
    <s v="White Choc"/>
    <n v="7483"/>
    <n v="45"/>
  </r>
  <r>
    <x v="9"/>
    <x v="4"/>
    <s v="Almond Choco"/>
    <n v="6860"/>
    <n v="126"/>
  </r>
  <r>
    <x v="0"/>
    <x v="0"/>
    <s v="Manuka Honey Choco"/>
    <n v="9002"/>
    <n v="72"/>
  </r>
  <r>
    <x v="4"/>
    <x v="2"/>
    <s v="Manuka Honey Choco"/>
    <n v="1400"/>
    <n v="135"/>
  </r>
  <r>
    <x v="9"/>
    <x v="5"/>
    <s v="After Nines"/>
    <n v="4053"/>
    <n v="24"/>
  </r>
  <r>
    <x v="5"/>
    <x v="2"/>
    <s v="Smooth Sliky Salty"/>
    <n v="2149"/>
    <n v="117"/>
  </r>
  <r>
    <x v="8"/>
    <x v="3"/>
    <s v="Manuka Honey Choco"/>
    <n v="3640"/>
    <n v="51"/>
  </r>
  <r>
    <x v="7"/>
    <x v="3"/>
    <s v="Fruit &amp; Nut Bars"/>
    <n v="630"/>
    <n v="36"/>
  </r>
  <r>
    <x v="2"/>
    <x v="1"/>
    <s v="Organic Choco Syrup"/>
    <n v="2429"/>
    <n v="144"/>
  </r>
  <r>
    <x v="2"/>
    <x v="2"/>
    <s v="White Choc"/>
    <n v="2142"/>
    <n v="114"/>
  </r>
  <r>
    <x v="5"/>
    <x v="0"/>
    <s v="70% Dark Bites"/>
    <n v="6454"/>
    <n v="54"/>
  </r>
  <r>
    <x v="5"/>
    <x v="0"/>
    <s v="Mint Chip Choco"/>
    <n v="4487"/>
    <n v="333"/>
  </r>
  <r>
    <x v="8"/>
    <x v="0"/>
    <s v="Almond Choco"/>
    <n v="938"/>
    <n v="366"/>
  </r>
  <r>
    <x v="8"/>
    <x v="4"/>
    <s v="Baker's Choco Chips"/>
    <n v="8841"/>
    <n v="303"/>
  </r>
  <r>
    <x v="7"/>
    <x v="3"/>
    <s v="Peanut Butter Cubes"/>
    <n v="4018"/>
    <n v="126"/>
  </r>
  <r>
    <x v="3"/>
    <x v="0"/>
    <s v="Raspberry Choco"/>
    <n v="714"/>
    <n v="231"/>
  </r>
  <r>
    <x v="2"/>
    <x v="4"/>
    <s v="White Choc"/>
    <n v="3850"/>
    <n v="10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4D8F386-1332-431F-98E1-E676ED06EEB9}" name="PivotTable1" cacheId="58"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location ref="B4:E10" firstHeaderRow="0" firstDataRow="1" firstDataCol="1"/>
  <pivotFields count="5">
    <pivotField showAll="0">
      <items count="11">
        <item x="7"/>
        <item x="1"/>
        <item x="3"/>
        <item x="5"/>
        <item x="4"/>
        <item x="6"/>
        <item x="8"/>
        <item x="2"/>
        <item x="9"/>
        <item x="0"/>
        <item t="default"/>
      </items>
    </pivotField>
    <pivotField axis="axisRow" showAll="0" sortType="descending">
      <items count="7">
        <item x="4"/>
        <item x="2"/>
        <item x="5"/>
        <item x="0"/>
        <item x="3"/>
        <item x="1"/>
        <item t="default"/>
      </items>
      <autoSortScope>
        <pivotArea dataOnly="0" outline="0" fieldPosition="0">
          <references count="1">
            <reference field="4294967294" count="1" selected="0">
              <x v="0"/>
            </reference>
          </references>
        </pivotArea>
      </autoSortScope>
    </pivotField>
    <pivotField showAll="0"/>
    <pivotField dataField="1" numFmtId="164" showAll="0"/>
    <pivotField dataField="1" numFmtId="3" showAll="0"/>
  </pivotFields>
  <rowFields count="1">
    <field x="1"/>
  </rowFields>
  <rowItems count="6">
    <i>
      <x v="2"/>
    </i>
    <i>
      <x v="1"/>
    </i>
    <i>
      <x v="3"/>
    </i>
    <i>
      <x v="5"/>
    </i>
    <i>
      <x v="4"/>
    </i>
    <i>
      <x/>
    </i>
  </rowItems>
  <colFields count="1">
    <field x="-2"/>
  </colFields>
  <colItems count="3">
    <i>
      <x/>
    </i>
    <i i="1">
      <x v="1"/>
    </i>
    <i i="2">
      <x v="2"/>
    </i>
  </colItems>
  <dataFields count="3">
    <dataField name="Sum of Amount" fld="3" baseField="0" baseItem="0" numFmtId="167"/>
    <dataField name=" " fld="3" baseField="0" baseItem="0"/>
    <dataField name="Sum of Units" fld="4" baseField="0" baseItem="0"/>
  </dataFields>
  <conditionalFormats count="2">
    <conditionalFormat priority="2">
      <pivotAreas count="1">
        <pivotArea type="data" collapsedLevelsAreSubtotals="1" fieldPosition="0">
          <references count="2">
            <reference field="4294967294" count="1" selected="0">
              <x v="1"/>
            </reference>
            <reference field="1" count="1">
              <x v="2"/>
            </reference>
          </references>
        </pivotArea>
      </pivotAreas>
    </conditionalFormat>
    <conditionalFormat priority="1">
      <pivotAreas count="1">
        <pivotArea type="data" outline="0" collapsedLevelsAreSubtotals="1" fieldPosition="0">
          <references count="1">
            <reference field="4294967294" count="1" selected="0">
              <x v="1"/>
            </reference>
          </references>
        </pivotArea>
      </pivotAreas>
    </conditionalFormat>
  </conditionalFormats>
  <pivotTableStyleInfo name="PivotStyleDark9"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34D19CE-C5A9-4DE0-9C69-396A0943C284}" name="PivotTable2" cacheId="247"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location ref="B4:C10" firstHeaderRow="1" firstDataRow="1" firstDataCol="1"/>
  <pivotFields count="2">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6">
    <i>
      <x v="4"/>
    </i>
    <i>
      <x v="3"/>
    </i>
    <i>
      <x/>
    </i>
    <i>
      <x v="2"/>
    </i>
    <i>
      <x v="1"/>
    </i>
    <i t="grand">
      <x/>
    </i>
  </rowItems>
  <colItems count="1">
    <i/>
  </colItems>
  <dataFields count="1">
    <dataField fld="1" subtotal="count" baseField="0" baseItem="0"/>
  </dataFields>
  <pivotHierarchies count="1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10">
      <autoFilter ref="A1">
        <filterColumn colId="0">
          <top10 val="5" filterVal="5"/>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ta Analysis.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54E1C1C-8AD0-4D6E-872E-1695DFD7BFC3}" name="PivotTable7" cacheId="5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I9:J22" firstHeaderRow="1" firstDataRow="1" firstDataCol="1"/>
  <pivotFields count="5">
    <pivotField axis="axisRow" showAll="0" measureFilter="1" sortType="descending" defaultSubtotal="0">
      <items count="10">
        <item x="7"/>
        <item x="1"/>
        <item x="3"/>
        <item x="5"/>
        <item x="4"/>
        <item x="6"/>
        <item x="8"/>
        <item x="2"/>
        <item x="9"/>
        <item x="0"/>
      </items>
      <autoSortScope>
        <pivotArea dataOnly="0" outline="0" fieldPosition="0">
          <references count="1">
            <reference field="4294967294" count="1" selected="0">
              <x v="0"/>
            </reference>
          </references>
        </pivotArea>
      </autoSortScope>
    </pivotField>
    <pivotField axis="axisRow" showAll="0" defaultSubtotal="0">
      <items count="6">
        <item x="4"/>
        <item x="2"/>
        <item x="5"/>
        <item x="0"/>
        <item x="3"/>
        <item x="1"/>
      </items>
    </pivotField>
    <pivotField showAll="0" defaultSubtotal="0"/>
    <pivotField dataField="1" numFmtId="164" showAll="0" defaultSubtotal="0"/>
    <pivotField numFmtId="3" showAll="0" defaultSubtotal="0"/>
  </pivotFields>
  <rowFields count="2">
    <field x="1"/>
    <field x="0"/>
  </rowFields>
  <rowItems count="13">
    <i>
      <x/>
    </i>
    <i r="1">
      <x v="2"/>
    </i>
    <i>
      <x v="1"/>
    </i>
    <i r="1">
      <x v="1"/>
    </i>
    <i>
      <x v="2"/>
    </i>
    <i r="1">
      <x v="1"/>
    </i>
    <i>
      <x v="3"/>
    </i>
    <i r="1">
      <x v="8"/>
    </i>
    <i>
      <x v="4"/>
    </i>
    <i r="1">
      <x v="2"/>
    </i>
    <i>
      <x v="5"/>
    </i>
    <i r="1">
      <x/>
    </i>
    <i t="grand">
      <x/>
    </i>
  </rowItems>
  <colItems count="1">
    <i/>
  </colItems>
  <dataFields count="1">
    <dataField name="Sum of Amount" fld="3" baseField="0" baseItem="0"/>
  </dataFields>
  <pivotTableStyleInfo name="PivotStyleMedium16" showRowHeaders="1" showColHeaders="1" showRowStripes="0" showColStripes="0" showLastColumn="1"/>
  <filters count="1">
    <filter fld="0" type="count" evalOrder="-1" id="3" iMeasureFld="0">
      <autoFilter ref="A1">
        <filterColumn colId="0">
          <top10 top="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BEA12CF-2825-4077-BD05-F23E23F0BBFA}" name="PivotTable5" cacheId="5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D9:E22" firstHeaderRow="1" firstDataRow="1" firstDataCol="1"/>
  <pivotFields count="5">
    <pivotField axis="axisRow" showAll="0" measureFilter="1" sortType="descending" defaultSubtotal="0">
      <items count="10">
        <item x="7"/>
        <item x="1"/>
        <item x="3"/>
        <item x="5"/>
        <item x="4"/>
        <item x="6"/>
        <item x="8"/>
        <item x="2"/>
        <item x="9"/>
        <item x="0"/>
      </items>
      <autoSortScope>
        <pivotArea dataOnly="0" outline="0" fieldPosition="0">
          <references count="1">
            <reference field="4294967294" count="1" selected="0">
              <x v="0"/>
            </reference>
          </references>
        </pivotArea>
      </autoSortScope>
    </pivotField>
    <pivotField axis="axisRow" showAll="0" defaultSubtotal="0">
      <items count="6">
        <item x="4"/>
        <item x="2"/>
        <item x="5"/>
        <item x="0"/>
        <item x="3"/>
        <item x="1"/>
      </items>
    </pivotField>
    <pivotField showAll="0" defaultSubtotal="0"/>
    <pivotField dataField="1" numFmtId="164" showAll="0" defaultSubtotal="0"/>
    <pivotField numFmtId="3" showAll="0" defaultSubtotal="0"/>
  </pivotFields>
  <rowFields count="2">
    <field x="1"/>
    <field x="0"/>
  </rowFields>
  <rowItems count="13">
    <i>
      <x/>
    </i>
    <i r="1">
      <x v="5"/>
    </i>
    <i>
      <x v="1"/>
    </i>
    <i r="1">
      <x v="5"/>
    </i>
    <i>
      <x v="2"/>
    </i>
    <i r="1">
      <x v="5"/>
    </i>
    <i>
      <x v="3"/>
    </i>
    <i r="1">
      <x v="3"/>
    </i>
    <i>
      <x v="4"/>
    </i>
    <i r="1">
      <x/>
    </i>
    <i>
      <x v="5"/>
    </i>
    <i r="1">
      <x v="9"/>
    </i>
    <i t="grand">
      <x/>
    </i>
  </rowItems>
  <colItems count="1">
    <i/>
  </colItems>
  <dataFields count="1">
    <dataField name="Sum of Amount" fld="3" baseField="0" baseItem="0"/>
  </dataFields>
  <pivotTableStyleInfo name="PivotStyleMedium16" showRowHeaders="1" showColHeaders="1" showRowStripes="0" showColStripes="0" showLastColumn="1"/>
  <filters count="1">
    <filter fld="0" type="count" evalOrder="-1" id="2"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A47B5DF-02CA-477F-9583-1E21E3AE5BFD}" name="PivotTable8" cacheId="35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B4:E27" firstHeaderRow="0" firstDataRow="1" firstDataCol="1"/>
  <pivotFields count="5">
    <pivotField axis="axisRow" allDrilled="1" subtotalTop="0" showAll="0" sortType="descending" defaultSubtotal="0" defaultAttributeDrillState="1">
      <items count="22">
        <item x="0"/>
        <item x="1"/>
        <item x="2"/>
        <item x="3"/>
        <item x="4"/>
        <item x="5"/>
        <item x="6"/>
        <item x="7"/>
        <item x="8"/>
        <item x="9"/>
        <item x="10"/>
        <item x="11"/>
        <item x="12"/>
        <item x="13"/>
        <item x="14"/>
        <item x="15"/>
        <item x="16"/>
        <item x="17"/>
        <item x="18"/>
        <item x="19"/>
        <item x="20"/>
        <item x="21"/>
      </items>
      <autoSortScope>
        <pivotArea dataOnly="0" outline="0" fieldPosition="0">
          <references count="1">
            <reference field="4294967294" count="1" selected="0">
              <x v="2"/>
            </reference>
          </references>
        </pivotArea>
      </autoSortScope>
    </pivotField>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23">
    <i>
      <x v="6"/>
    </i>
    <i>
      <x v="10"/>
    </i>
    <i>
      <x v="8"/>
    </i>
    <i>
      <x v="18"/>
    </i>
    <i>
      <x v="4"/>
    </i>
    <i>
      <x v="17"/>
    </i>
    <i>
      <x v="11"/>
    </i>
    <i>
      <x v="14"/>
    </i>
    <i>
      <x v="9"/>
    </i>
    <i>
      <x v="7"/>
    </i>
    <i>
      <x v="12"/>
    </i>
    <i>
      <x v="15"/>
    </i>
    <i>
      <x v="2"/>
    </i>
    <i>
      <x v="3"/>
    </i>
    <i>
      <x v="13"/>
    </i>
    <i>
      <x v="21"/>
    </i>
    <i>
      <x v="19"/>
    </i>
    <i>
      <x v="20"/>
    </i>
    <i>
      <x v="1"/>
    </i>
    <i>
      <x v="16"/>
    </i>
    <i>
      <x/>
    </i>
    <i>
      <x v="5"/>
    </i>
    <i t="grand">
      <x/>
    </i>
  </rowItems>
  <colFields count="1">
    <field x="-2"/>
  </colFields>
  <colItems count="3">
    <i>
      <x/>
    </i>
    <i i="1">
      <x v="1"/>
    </i>
    <i i="2">
      <x v="2"/>
    </i>
  </colItems>
  <dataFields count="3">
    <dataField name="Sum of Amount" fld="1" baseField="0" baseItem="0"/>
    <dataField name="Sum of Cost" fld="2" baseField="0" baseItem="0"/>
    <dataField fld="3" subtotal="count" baseField="0" baseItem="0"/>
  </dataFields>
  <pivotHierarchies count="15">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Medium2" showRowHeaders="1" showColHeaders="1" showRowStripes="0" showColStripes="0" showLastColumn="1"/>
  <rowHierarchiesUsage count="1">
    <rowHierarchyUsage hierarchyUsage="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ta Analysis.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E96F93C-73C1-446F-8280-8D4E4DA70D04}" name="PivotTable9" cacheId="332"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location ref="C4:G27" firstHeaderRow="0" firstDataRow="1" firstDataCol="1"/>
  <pivotFields count="6">
    <pivotField axis="axisRow" allDrilled="1" subtotalTop="0" showAll="0" sortType="ascending" defaultSubtotal="0" defaultAttributeDrillState="1">
      <items count="22">
        <item x="0"/>
        <item x="1"/>
        <item x="2"/>
        <item x="3"/>
        <item x="4"/>
        <item x="5"/>
        <item x="6"/>
        <item x="7"/>
        <item x="8"/>
        <item x="9"/>
        <item x="10"/>
        <item x="11"/>
        <item x="12"/>
        <item x="13"/>
        <item x="14"/>
        <item x="15"/>
        <item x="16"/>
        <item x="17"/>
        <item x="18"/>
        <item x="19"/>
        <item x="20"/>
        <item x="21"/>
      </items>
      <autoSortScope>
        <pivotArea dataOnly="0" outline="0" fieldPosition="0">
          <references count="1">
            <reference field="4294967294" count="1" selected="0">
              <x v="0"/>
            </reference>
          </references>
        </pivotArea>
      </autoSortScope>
    </pivotField>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23">
    <i>
      <x v="5"/>
    </i>
    <i>
      <x v="2"/>
    </i>
    <i>
      <x v="20"/>
    </i>
    <i>
      <x v="19"/>
    </i>
    <i>
      <x/>
    </i>
    <i>
      <x v="3"/>
    </i>
    <i>
      <x v="13"/>
    </i>
    <i>
      <x v="9"/>
    </i>
    <i>
      <x v="15"/>
    </i>
    <i>
      <x v="11"/>
    </i>
    <i>
      <x v="21"/>
    </i>
    <i>
      <x v="12"/>
    </i>
    <i>
      <x v="14"/>
    </i>
    <i>
      <x v="10"/>
    </i>
    <i>
      <x v="4"/>
    </i>
    <i>
      <x v="1"/>
    </i>
    <i>
      <x v="18"/>
    </i>
    <i>
      <x v="17"/>
    </i>
    <i>
      <x v="16"/>
    </i>
    <i>
      <x v="6"/>
    </i>
    <i>
      <x v="8"/>
    </i>
    <i>
      <x v="7"/>
    </i>
    <i t="grand">
      <x/>
    </i>
  </rowItems>
  <colFields count="1">
    <field x="-2"/>
  </colFields>
  <colItems count="4">
    <i>
      <x/>
    </i>
    <i i="1">
      <x v="1"/>
    </i>
    <i i="2">
      <x v="2"/>
    </i>
    <i i="3">
      <x v="3"/>
    </i>
  </colItems>
  <dataFields count="4">
    <dataField name="Sum of Amount" fld="1" baseField="0" baseItem="0"/>
    <dataField name="Sum of Units" fld="2" baseField="0" baseItem="0"/>
    <dataField fld="3" subtotal="count" baseField="0" baseItem="0"/>
    <dataField fld="4" subtotal="count" baseField="0" baseItem="0"/>
  </dataFields>
  <conditionalFormats count="1">
    <conditionalFormat priority="1">
      <pivotAreas count="1">
        <pivotArea type="data" collapsedLevelsAreSubtotals="1" fieldPosition="0">
          <references count="2">
            <reference field="4294967294" count="1" selected="0">
              <x v="3"/>
            </reference>
            <reference field="0" count="22">
              <x v="0"/>
              <x v="1"/>
              <x v="2"/>
              <x v="3"/>
              <x v="4"/>
              <x v="5"/>
              <x v="6"/>
              <x v="7"/>
              <x v="8"/>
              <x v="9"/>
              <x v="10"/>
              <x v="11"/>
              <x v="12"/>
              <x v="13"/>
              <x v="14"/>
              <x v="15"/>
              <x v="16"/>
              <x v="17"/>
              <x v="18"/>
              <x v="19"/>
              <x v="20"/>
              <x v="21"/>
            </reference>
          </references>
        </pivotArea>
      </pivotAreas>
    </conditionalFormat>
  </conditionalFormats>
  <pivotHierarchies count="15">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ta Analysis.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Person" xr10:uid="{082EA644-2D30-4560-89F9-AAEECBCCA433}" sourceName="Sales Person">
  <pivotTables>
    <pivotTable tabId="5" name="PivotTable1"/>
  </pivotTables>
  <data>
    <tabular pivotCacheId="388418512">
      <items count="10">
        <i x="7" s="1"/>
        <i x="1" s="1"/>
        <i x="3" s="1"/>
        <i x="5" s="1"/>
        <i x="4" s="1"/>
        <i x="6" s="1"/>
        <i x="8" s="1"/>
        <i x="2" s="1"/>
        <i x="9"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ography" xr10:uid="{96B539F0-B971-40C9-8612-2FA06A96C3B4}" sourceName="[data].[Geography]">
  <pivotTables>
    <pivotTable tabId="9" name="PivotTable8"/>
  </pivotTables>
  <data>
    <olap pivotCacheId="695056883">
      <levels count="2">
        <level uniqueName="[data].[Geography].[(All)]" sourceCaption="(All)" count="0"/>
        <level uniqueName="[data].[Geography].[Geography]" sourceCaption="Geography" count="6">
          <ranges>
            <range startItem="0">
              <i n="[data].[Geography].&amp;[Australia]" c="Australia"/>
              <i n="[data].[Geography].&amp;[Canada]" c="Canada"/>
              <i n="[data].[Geography].&amp;[India]" c="India"/>
              <i n="[data].[Geography].&amp;[New Zealand]" c="New Zealand"/>
              <i n="[data].[Geography].&amp;[UK]" c="UK"/>
              <i n="[data].[Geography].&amp;[USA]" c="USA"/>
            </range>
          </ranges>
        </level>
      </levels>
      <selections count="1">
        <selection n="[data].[Geography].[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ography1" xr10:uid="{B15121E7-31BA-499E-BF83-172959802FA8}" sourceName="[data].[Geography]">
  <pivotTables>
    <pivotTable tabId="11" name="PivotTable9"/>
  </pivotTables>
  <data>
    <olap pivotCacheId="1192989244">
      <levels count="2">
        <level uniqueName="[data].[Geography].[(All)]" sourceCaption="(All)" count="0"/>
        <level uniqueName="[data].[Geography].[Geography]" sourceCaption="Geography" count="6">
          <ranges>
            <range startItem="0">
              <i n="[data].[Geography].&amp;[Australia]" c="Australia"/>
              <i n="[data].[Geography].&amp;[Canada]" c="Canada"/>
              <i n="[data].[Geography].&amp;[India]" c="India"/>
              <i n="[data].[Geography].&amp;[New Zealand]" c="New Zealand"/>
              <i n="[data].[Geography].&amp;[UK]" c="UK"/>
              <i n="[data].[Geography].&amp;[USA]" c="USA"/>
            </range>
          </ranges>
        </level>
      </levels>
      <selections count="1">
        <selection n="[data].[Geography].[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Person" xr10:uid="{E7740E95-1367-443B-9846-843D6BB30083}" cache="Slicer_Sales_Person" caption="Sales Person" columnCount="2"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ography" xr10:uid="{CF065291-2F6B-4D0E-A802-777FB8485BBC}" cache="Slicer_Geography" caption="Geography" level="1"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ography 1" xr10:uid="{FB1DD790-A099-4166-ACB0-59AA73DD8F0C}" cache="Slicer_Geography1" caption="Geography" level="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6DCCA9C1-5F1F-4126-B95D-23F4F88ADB18}" name="Data" displayName="Data" ref="A1:G301" totalsRowShown="0" headerRowDxfId="0" headerRowBorderDxfId="9" tableBorderDxfId="10" totalsRowBorderDxfId="8">
  <tableColumns count="7">
    <tableColumn id="1" xr3:uid="{C5852CE6-7753-479D-8030-28E0FA303438}" name="Sales Person" dataDxfId="7"/>
    <tableColumn id="2" xr3:uid="{149738D5-3F84-41B9-A640-CE978D5473C1}" name="Geography" dataDxfId="6"/>
    <tableColumn id="3" xr3:uid="{28F8845B-A36E-48C3-9170-1D26619D56D7}" name="Product" dataDxfId="5"/>
    <tableColumn id="4" xr3:uid="{A94CF477-0E68-48FD-BF16-53C455766E8B}" name="Amount" dataDxfId="4"/>
    <tableColumn id="5" xr3:uid="{C857640D-3964-496B-8E9C-5FA1CE976073}" name="Units" dataDxfId="3"/>
    <tableColumn id="6" xr3:uid="{2EC58CAB-4278-4209-870F-FEDBDB13D472}" name="Cost per unit" dataDxfId="2">
      <calculatedColumnFormula>VLOOKUP(C2,products[],2,0)</calculatedColumnFormula>
    </tableColumn>
    <tableColumn id="7" xr3:uid="{2B199BC6-4582-4F5F-BDB1-44A23BA7A0A4}" name="Cost" dataDxfId="1">
      <calculatedColumnFormula>Data[[#This Row],[Cost per unit]]*Data[[#This Row],[Units]]</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E830800-8405-43BA-821C-EB1F948B3846}" name="products" displayName="products" ref="N1:O23" totalsRowShown="0">
  <tableColumns count="2">
    <tableColumn id="1" xr3:uid="{F7315E10-A11E-477D-B05C-C8542B240784}" name="Product"/>
    <tableColumn id="2" xr3:uid="{7678DB46-9B9E-4369-8390-F9A25F2FBA3C}" name="Cost per unit" dataDxfId="11"/>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E32F3DC-AC80-4304-9AAF-2757356F2D05}" name="Data5" displayName="Data5" ref="A4:E304" totalsRowShown="0" headerRowDxfId="30" headerRowBorderDxfId="28" tableBorderDxfId="29" totalsRowBorderDxfId="27">
  <autoFilter ref="A4:E304" xr:uid="{AE32F3DC-AC80-4304-9AAF-2757356F2D05}"/>
  <sortState xmlns:xlrd2="http://schemas.microsoft.com/office/spreadsheetml/2017/richdata2" ref="A5:E304">
    <sortCondition sortBy="cellColor" ref="D4:D304" dxfId="21"/>
  </sortState>
  <tableColumns count="5">
    <tableColumn id="1" xr3:uid="{7A64117A-EB8F-4E0B-BA49-4EA7B10F0C16}" name="Sales Person" dataDxfId="26"/>
    <tableColumn id="2" xr3:uid="{251BE156-9918-481E-91C6-FED93FCA8750}" name="Geography" dataDxfId="25"/>
    <tableColumn id="3" xr3:uid="{836DD646-2134-4247-849A-136807B3DB95}" name="Product" dataDxfId="24"/>
    <tableColumn id="4" xr3:uid="{0221BDF6-AF06-4D23-9A77-D53744520B78}" name="Amount" dataDxfId="23"/>
    <tableColumn id="5" xr3:uid="{2E4120DB-E455-439B-83F3-89936F1EC33B}" name="Units" dataDxfId="22"/>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69F141EA-2A07-4C8B-86DC-C7DFAD64711D}" name="Data6" displayName="Data6" ref="S3:W303" totalsRowShown="0" headerRowDxfId="20" headerRowBorderDxfId="18" tableBorderDxfId="19" totalsRowBorderDxfId="17">
  <tableColumns count="5">
    <tableColumn id="1" xr3:uid="{5C6281B5-A5A1-433D-B2DE-73435B7A1C3A}" name="Sales Person" dataDxfId="16"/>
    <tableColumn id="3" xr3:uid="{68A2431F-5AEE-4630-AC57-60AE8BB7B6DF}" name="Product" dataDxfId="12"/>
    <tableColumn id="2" xr3:uid="{1FA90050-8482-49E7-B25D-15B802B25FE8}" name="Geography" dataDxfId="15"/>
    <tableColumn id="4" xr3:uid="{1E9A52AB-5682-46B7-821A-182E5A2D8626}" name="Amount" dataDxfId="14"/>
    <tableColumn id="5" xr3:uid="{B25A8627-0BD9-4395-B379-ED62C09322C5}" name="Units" dataDxfId="13"/>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11.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4.xml"/><Relationship Id="rId1" Type="http://schemas.openxmlformats.org/officeDocument/2006/relationships/pivotTable" Target="../pivotTables/pivotTable6.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_rels/sheet9.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18F2A9-F6A1-4E06-A42A-568BDFB5D90F}">
  <dimension ref="A1:O301"/>
  <sheetViews>
    <sheetView workbookViewId="0">
      <selection activeCell="D5" sqref="D5:D294"/>
    </sheetView>
  </sheetViews>
  <sheetFormatPr defaultRowHeight="15" x14ac:dyDescent="0.25"/>
  <cols>
    <col min="1" max="1" width="16" bestFit="1" customWidth="1"/>
    <col min="2" max="2" width="12.85546875" customWidth="1"/>
    <col min="3" max="3" width="21.85546875" bestFit="1" customWidth="1"/>
    <col min="4" max="4" width="10.28515625" customWidth="1"/>
    <col min="5" max="5" width="7.85546875" customWidth="1"/>
    <col min="6" max="6" width="12.28515625" bestFit="1" customWidth="1"/>
    <col min="7" max="7" width="10.28515625" bestFit="1" customWidth="1"/>
    <col min="14" max="14" width="21.85546875" bestFit="1" customWidth="1"/>
    <col min="15" max="15" width="12.28515625" bestFit="1" customWidth="1"/>
  </cols>
  <sheetData>
    <row r="1" spans="1:15" x14ac:dyDescent="0.25">
      <c r="A1" s="7" t="s">
        <v>0</v>
      </c>
      <c r="B1" s="8" t="s">
        <v>1</v>
      </c>
      <c r="C1" s="8" t="s">
        <v>2</v>
      </c>
      <c r="D1" s="9" t="s">
        <v>3</v>
      </c>
      <c r="E1" s="9" t="s">
        <v>4</v>
      </c>
      <c r="F1" s="8" t="s">
        <v>66</v>
      </c>
      <c r="G1" s="40" t="s">
        <v>67</v>
      </c>
      <c r="N1" t="s">
        <v>2</v>
      </c>
      <c r="O1" t="s">
        <v>66</v>
      </c>
    </row>
    <row r="2" spans="1:15" x14ac:dyDescent="0.25">
      <c r="A2" s="5" t="s">
        <v>5</v>
      </c>
      <c r="B2" s="2" t="s">
        <v>6</v>
      </c>
      <c r="C2" s="2" t="s">
        <v>7</v>
      </c>
      <c r="D2" s="3">
        <v>1624</v>
      </c>
      <c r="E2" s="4">
        <v>114</v>
      </c>
      <c r="F2" s="29">
        <f>VLOOKUP(C2,products[],2,0)</f>
        <v>14.49</v>
      </c>
      <c r="G2" s="41">
        <f>Data[[#This Row],[Cost per unit]]*Data[[#This Row],[Units]]</f>
        <v>1651.8600000000001</v>
      </c>
      <c r="N2" t="s">
        <v>31</v>
      </c>
      <c r="O2" s="39">
        <v>9.33</v>
      </c>
    </row>
    <row r="3" spans="1:15" x14ac:dyDescent="0.25">
      <c r="A3" s="5" t="s">
        <v>8</v>
      </c>
      <c r="B3" s="2" t="s">
        <v>9</v>
      </c>
      <c r="C3" s="2" t="s">
        <v>10</v>
      </c>
      <c r="D3" s="3">
        <v>6706</v>
      </c>
      <c r="E3" s="4">
        <v>459</v>
      </c>
      <c r="F3" s="29">
        <f>VLOOKUP(C3,products[],2,0)</f>
        <v>8.65</v>
      </c>
      <c r="G3" s="41">
        <f>Data[[#This Row],[Cost per unit]]*Data[[#This Row],[Units]]</f>
        <v>3970.3500000000004</v>
      </c>
      <c r="N3" t="s">
        <v>24</v>
      </c>
      <c r="O3" s="39">
        <v>11.7</v>
      </c>
    </row>
    <row r="4" spans="1:15" x14ac:dyDescent="0.25">
      <c r="A4" s="5" t="s">
        <v>11</v>
      </c>
      <c r="B4" s="2" t="s">
        <v>9</v>
      </c>
      <c r="C4" s="2" t="s">
        <v>12</v>
      </c>
      <c r="D4" s="3">
        <v>959</v>
      </c>
      <c r="E4" s="4">
        <v>147</v>
      </c>
      <c r="F4" s="29">
        <f>VLOOKUP(C4,products[],2,0)</f>
        <v>11.88</v>
      </c>
      <c r="G4" s="41">
        <f>Data[[#This Row],[Cost per unit]]*Data[[#This Row],[Units]]</f>
        <v>1746.3600000000001</v>
      </c>
      <c r="N4" t="s">
        <v>12</v>
      </c>
      <c r="O4" s="39">
        <v>11.88</v>
      </c>
    </row>
    <row r="5" spans="1:15" x14ac:dyDescent="0.25">
      <c r="A5" s="5" t="s">
        <v>13</v>
      </c>
      <c r="B5" s="2" t="s">
        <v>14</v>
      </c>
      <c r="C5" s="2" t="s">
        <v>15</v>
      </c>
      <c r="D5" s="3">
        <v>9632</v>
      </c>
      <c r="E5" s="4">
        <v>288</v>
      </c>
      <c r="F5" s="29">
        <f>VLOOKUP(C5,products[],2,0)</f>
        <v>6.47</v>
      </c>
      <c r="G5" s="41">
        <f>Data[[#This Row],[Cost per unit]]*Data[[#This Row],[Units]]</f>
        <v>1863.36</v>
      </c>
      <c r="N5" t="s">
        <v>37</v>
      </c>
      <c r="O5" s="39">
        <v>11.73</v>
      </c>
    </row>
    <row r="6" spans="1:15" x14ac:dyDescent="0.25">
      <c r="A6" s="5" t="s">
        <v>16</v>
      </c>
      <c r="B6" s="2" t="s">
        <v>17</v>
      </c>
      <c r="C6" s="2" t="s">
        <v>18</v>
      </c>
      <c r="D6" s="3">
        <v>2100</v>
      </c>
      <c r="E6" s="4">
        <v>414</v>
      </c>
      <c r="F6" s="29">
        <f>VLOOKUP(C6,products[],2,0)</f>
        <v>13.15</v>
      </c>
      <c r="G6" s="41">
        <f>Data[[#This Row],[Cost per unit]]*Data[[#This Row],[Units]]</f>
        <v>5444.1</v>
      </c>
      <c r="N6" t="s">
        <v>29</v>
      </c>
      <c r="O6" s="39">
        <v>8.7899999999999991</v>
      </c>
    </row>
    <row r="7" spans="1:15" x14ac:dyDescent="0.25">
      <c r="A7" s="5" t="s">
        <v>5</v>
      </c>
      <c r="B7" s="2" t="s">
        <v>9</v>
      </c>
      <c r="C7" s="2" t="s">
        <v>19</v>
      </c>
      <c r="D7" s="3">
        <v>8869</v>
      </c>
      <c r="E7" s="4">
        <v>432</v>
      </c>
      <c r="F7" s="29">
        <f>VLOOKUP(C7,products[],2,0)</f>
        <v>12.37</v>
      </c>
      <c r="G7" s="41">
        <f>Data[[#This Row],[Cost per unit]]*Data[[#This Row],[Units]]</f>
        <v>5343.8399999999992</v>
      </c>
      <c r="N7" t="s">
        <v>28</v>
      </c>
      <c r="O7" s="39">
        <v>3.11</v>
      </c>
    </row>
    <row r="8" spans="1:15" x14ac:dyDescent="0.25">
      <c r="A8" s="5" t="s">
        <v>16</v>
      </c>
      <c r="B8" s="2" t="s">
        <v>20</v>
      </c>
      <c r="C8" s="2" t="s">
        <v>21</v>
      </c>
      <c r="D8" s="3">
        <v>2681</v>
      </c>
      <c r="E8" s="4">
        <v>54</v>
      </c>
      <c r="F8" s="29">
        <f>VLOOKUP(C8,products[],2,0)</f>
        <v>5.79</v>
      </c>
      <c r="G8" s="41">
        <f>Data[[#This Row],[Cost per unit]]*Data[[#This Row],[Units]]</f>
        <v>312.66000000000003</v>
      </c>
      <c r="N8" t="s">
        <v>15</v>
      </c>
      <c r="O8" s="39">
        <v>6.47</v>
      </c>
    </row>
    <row r="9" spans="1:15" x14ac:dyDescent="0.25">
      <c r="A9" s="5" t="s">
        <v>8</v>
      </c>
      <c r="B9" s="2" t="s">
        <v>9</v>
      </c>
      <c r="C9" s="2" t="s">
        <v>22</v>
      </c>
      <c r="D9" s="3">
        <v>5012</v>
      </c>
      <c r="E9" s="4">
        <v>210</v>
      </c>
      <c r="F9" s="29">
        <f>VLOOKUP(C9,products[],2,0)</f>
        <v>9.77</v>
      </c>
      <c r="G9" s="41">
        <f>Data[[#This Row],[Cost per unit]]*Data[[#This Row],[Units]]</f>
        <v>2051.6999999999998</v>
      </c>
      <c r="N9" t="s">
        <v>36</v>
      </c>
      <c r="O9" s="39">
        <v>7.64</v>
      </c>
    </row>
    <row r="10" spans="1:15" x14ac:dyDescent="0.25">
      <c r="A10" s="5" t="s">
        <v>23</v>
      </c>
      <c r="B10" s="2" t="s">
        <v>20</v>
      </c>
      <c r="C10" s="2" t="s">
        <v>24</v>
      </c>
      <c r="D10" s="3">
        <v>1281</v>
      </c>
      <c r="E10" s="4">
        <v>75</v>
      </c>
      <c r="F10" s="29">
        <f>VLOOKUP(C10,products[],2,0)</f>
        <v>11.7</v>
      </c>
      <c r="G10" s="41">
        <f>Data[[#This Row],[Cost per unit]]*Data[[#This Row],[Units]]</f>
        <v>877.5</v>
      </c>
      <c r="N10" t="s">
        <v>33</v>
      </c>
      <c r="O10" s="39">
        <v>10.62</v>
      </c>
    </row>
    <row r="11" spans="1:15" x14ac:dyDescent="0.25">
      <c r="A11" s="5" t="s">
        <v>25</v>
      </c>
      <c r="B11" s="2" t="s">
        <v>6</v>
      </c>
      <c r="C11" s="2" t="s">
        <v>24</v>
      </c>
      <c r="D11" s="3">
        <v>4991</v>
      </c>
      <c r="E11" s="4">
        <v>12</v>
      </c>
      <c r="F11" s="29">
        <f>VLOOKUP(C11,products[],2,0)</f>
        <v>11.7</v>
      </c>
      <c r="G11" s="41">
        <f>Data[[#This Row],[Cost per unit]]*Data[[#This Row],[Units]]</f>
        <v>140.39999999999998</v>
      </c>
      <c r="N11" t="s">
        <v>41</v>
      </c>
      <c r="O11" s="39">
        <v>9</v>
      </c>
    </row>
    <row r="12" spans="1:15" x14ac:dyDescent="0.25">
      <c r="A12" s="5" t="s">
        <v>26</v>
      </c>
      <c r="B12" s="2" t="s">
        <v>17</v>
      </c>
      <c r="C12" s="2" t="s">
        <v>18</v>
      </c>
      <c r="D12" s="3">
        <v>1785</v>
      </c>
      <c r="E12" s="4">
        <v>462</v>
      </c>
      <c r="F12" s="29">
        <f>VLOOKUP(C12,products[],2,0)</f>
        <v>13.15</v>
      </c>
      <c r="G12" s="41">
        <f>Data[[#This Row],[Cost per unit]]*Data[[#This Row],[Units]]</f>
        <v>6075.3</v>
      </c>
      <c r="N12" t="s">
        <v>22</v>
      </c>
      <c r="O12" s="39">
        <v>9.77</v>
      </c>
    </row>
    <row r="13" spans="1:15" x14ac:dyDescent="0.25">
      <c r="A13" s="5" t="s">
        <v>27</v>
      </c>
      <c r="B13" s="2" t="s">
        <v>6</v>
      </c>
      <c r="C13" s="2" t="s">
        <v>28</v>
      </c>
      <c r="D13" s="3">
        <v>3983</v>
      </c>
      <c r="E13" s="4">
        <v>144</v>
      </c>
      <c r="F13" s="29">
        <f>VLOOKUP(C13,products[],2,0)</f>
        <v>3.11</v>
      </c>
      <c r="G13" s="41">
        <f>Data[[#This Row],[Cost per unit]]*Data[[#This Row],[Units]]</f>
        <v>447.84</v>
      </c>
      <c r="N13" t="s">
        <v>34</v>
      </c>
      <c r="O13" s="39">
        <v>6.49</v>
      </c>
    </row>
    <row r="14" spans="1:15" x14ac:dyDescent="0.25">
      <c r="A14" s="5" t="s">
        <v>11</v>
      </c>
      <c r="B14" s="2" t="s">
        <v>20</v>
      </c>
      <c r="C14" s="2" t="s">
        <v>29</v>
      </c>
      <c r="D14" s="3">
        <v>2646</v>
      </c>
      <c r="E14" s="4">
        <v>120</v>
      </c>
      <c r="F14" s="29">
        <f>VLOOKUP(C14,products[],2,0)</f>
        <v>8.7899999999999991</v>
      </c>
      <c r="G14" s="41">
        <f>Data[[#This Row],[Cost per unit]]*Data[[#This Row],[Units]]</f>
        <v>1054.8</v>
      </c>
      <c r="N14" t="s">
        <v>38</v>
      </c>
      <c r="O14" s="39">
        <v>4.97</v>
      </c>
    </row>
    <row r="15" spans="1:15" x14ac:dyDescent="0.25">
      <c r="A15" s="5" t="s">
        <v>26</v>
      </c>
      <c r="B15" s="2" t="s">
        <v>30</v>
      </c>
      <c r="C15" s="2" t="s">
        <v>31</v>
      </c>
      <c r="D15" s="3">
        <v>252</v>
      </c>
      <c r="E15" s="4">
        <v>54</v>
      </c>
      <c r="F15" s="29">
        <f>VLOOKUP(C15,products[],2,0)</f>
        <v>9.33</v>
      </c>
      <c r="G15" s="41">
        <f>Data[[#This Row],[Cost per unit]]*Data[[#This Row],[Units]]</f>
        <v>503.82</v>
      </c>
      <c r="N15" t="s">
        <v>18</v>
      </c>
      <c r="O15" s="39">
        <v>13.15</v>
      </c>
    </row>
    <row r="16" spans="1:15" x14ac:dyDescent="0.25">
      <c r="A16" s="5" t="s">
        <v>27</v>
      </c>
      <c r="B16" s="2" t="s">
        <v>9</v>
      </c>
      <c r="C16" s="2" t="s">
        <v>18</v>
      </c>
      <c r="D16" s="3">
        <v>2464</v>
      </c>
      <c r="E16" s="4">
        <v>234</v>
      </c>
      <c r="F16" s="29">
        <f>VLOOKUP(C16,products[],2,0)</f>
        <v>13.15</v>
      </c>
      <c r="G16" s="41">
        <f>Data[[#This Row],[Cost per unit]]*Data[[#This Row],[Units]]</f>
        <v>3077.1</v>
      </c>
      <c r="N16" t="s">
        <v>42</v>
      </c>
      <c r="O16" s="39">
        <v>5.6</v>
      </c>
    </row>
    <row r="17" spans="1:15" x14ac:dyDescent="0.25">
      <c r="A17" s="5" t="s">
        <v>27</v>
      </c>
      <c r="B17" s="2" t="s">
        <v>9</v>
      </c>
      <c r="C17" s="2" t="s">
        <v>32</v>
      </c>
      <c r="D17" s="3">
        <v>2114</v>
      </c>
      <c r="E17" s="4">
        <v>66</v>
      </c>
      <c r="F17" s="29">
        <f>VLOOKUP(C17,products[],2,0)</f>
        <v>7.16</v>
      </c>
      <c r="G17" s="41">
        <f>Data[[#This Row],[Cost per unit]]*Data[[#This Row],[Units]]</f>
        <v>472.56</v>
      </c>
      <c r="N17" t="s">
        <v>39</v>
      </c>
      <c r="O17" s="39">
        <v>16.73</v>
      </c>
    </row>
    <row r="18" spans="1:15" x14ac:dyDescent="0.25">
      <c r="A18" s="5" t="s">
        <v>16</v>
      </c>
      <c r="B18" s="2" t="s">
        <v>6</v>
      </c>
      <c r="C18" s="2" t="s">
        <v>21</v>
      </c>
      <c r="D18" s="3">
        <v>7693</v>
      </c>
      <c r="E18" s="4">
        <v>87</v>
      </c>
      <c r="F18" s="29">
        <f>VLOOKUP(C18,products[],2,0)</f>
        <v>5.79</v>
      </c>
      <c r="G18" s="41">
        <f>Data[[#This Row],[Cost per unit]]*Data[[#This Row],[Units]]</f>
        <v>503.73</v>
      </c>
      <c r="N18" t="s">
        <v>40</v>
      </c>
      <c r="O18" s="39">
        <v>10.38</v>
      </c>
    </row>
    <row r="19" spans="1:15" x14ac:dyDescent="0.25">
      <c r="A19" s="5" t="s">
        <v>25</v>
      </c>
      <c r="B19" s="2" t="s">
        <v>30</v>
      </c>
      <c r="C19" s="2" t="s">
        <v>33</v>
      </c>
      <c r="D19" s="3">
        <v>15610</v>
      </c>
      <c r="E19" s="4">
        <v>339</v>
      </c>
      <c r="F19" s="29">
        <f>VLOOKUP(C19,products[],2,0)</f>
        <v>10.62</v>
      </c>
      <c r="G19" s="41">
        <f>Data[[#This Row],[Cost per unit]]*Data[[#This Row],[Units]]</f>
        <v>3600.18</v>
      </c>
      <c r="N19" t="s">
        <v>32</v>
      </c>
      <c r="O19" s="39">
        <v>7.16</v>
      </c>
    </row>
    <row r="20" spans="1:15" x14ac:dyDescent="0.25">
      <c r="A20" s="5" t="s">
        <v>13</v>
      </c>
      <c r="B20" s="2" t="s">
        <v>30</v>
      </c>
      <c r="C20" s="2" t="s">
        <v>22</v>
      </c>
      <c r="D20" s="3">
        <v>336</v>
      </c>
      <c r="E20" s="4">
        <v>144</v>
      </c>
      <c r="F20" s="29">
        <f>VLOOKUP(C20,products[],2,0)</f>
        <v>9.77</v>
      </c>
      <c r="G20" s="41">
        <f>Data[[#This Row],[Cost per unit]]*Data[[#This Row],[Units]]</f>
        <v>1406.8799999999999</v>
      </c>
      <c r="N20" t="s">
        <v>7</v>
      </c>
      <c r="O20" s="39">
        <v>14.49</v>
      </c>
    </row>
    <row r="21" spans="1:15" x14ac:dyDescent="0.25">
      <c r="A21" s="5" t="s">
        <v>26</v>
      </c>
      <c r="B21" s="2" t="s">
        <v>17</v>
      </c>
      <c r="C21" s="2" t="s">
        <v>33</v>
      </c>
      <c r="D21" s="3">
        <v>9443</v>
      </c>
      <c r="E21" s="4">
        <v>162</v>
      </c>
      <c r="F21" s="29">
        <f>VLOOKUP(C21,products[],2,0)</f>
        <v>10.62</v>
      </c>
      <c r="G21" s="41">
        <f>Data[[#This Row],[Cost per unit]]*Data[[#This Row],[Units]]</f>
        <v>1720.4399999999998</v>
      </c>
      <c r="N21" t="s">
        <v>21</v>
      </c>
      <c r="O21" s="39">
        <v>5.79</v>
      </c>
    </row>
    <row r="22" spans="1:15" x14ac:dyDescent="0.25">
      <c r="A22" s="5" t="s">
        <v>11</v>
      </c>
      <c r="B22" s="2" t="s">
        <v>30</v>
      </c>
      <c r="C22" s="2" t="s">
        <v>34</v>
      </c>
      <c r="D22" s="3">
        <v>8155</v>
      </c>
      <c r="E22" s="4">
        <v>90</v>
      </c>
      <c r="F22" s="29">
        <f>VLOOKUP(C22,products[],2,0)</f>
        <v>6.49</v>
      </c>
      <c r="G22" s="41">
        <f>Data[[#This Row],[Cost per unit]]*Data[[#This Row],[Units]]</f>
        <v>584.1</v>
      </c>
      <c r="N22" t="s">
        <v>10</v>
      </c>
      <c r="O22" s="39">
        <v>8.65</v>
      </c>
    </row>
    <row r="23" spans="1:15" x14ac:dyDescent="0.25">
      <c r="A23" s="5" t="s">
        <v>8</v>
      </c>
      <c r="B23" s="2" t="s">
        <v>20</v>
      </c>
      <c r="C23" s="2" t="s">
        <v>34</v>
      </c>
      <c r="D23" s="3">
        <v>1701</v>
      </c>
      <c r="E23" s="4">
        <v>234</v>
      </c>
      <c r="F23" s="29">
        <f>VLOOKUP(C23,products[],2,0)</f>
        <v>6.49</v>
      </c>
      <c r="G23" s="41">
        <f>Data[[#This Row],[Cost per unit]]*Data[[#This Row],[Units]]</f>
        <v>1518.66</v>
      </c>
      <c r="N23" t="s">
        <v>19</v>
      </c>
      <c r="O23" s="39">
        <v>12.37</v>
      </c>
    </row>
    <row r="24" spans="1:15" x14ac:dyDescent="0.25">
      <c r="A24" s="5" t="s">
        <v>35</v>
      </c>
      <c r="B24" s="2" t="s">
        <v>20</v>
      </c>
      <c r="C24" s="2" t="s">
        <v>22</v>
      </c>
      <c r="D24" s="3">
        <v>2205</v>
      </c>
      <c r="E24" s="4">
        <v>141</v>
      </c>
      <c r="F24" s="29">
        <f>VLOOKUP(C24,products[],2,0)</f>
        <v>9.77</v>
      </c>
      <c r="G24" s="41">
        <f>Data[[#This Row],[Cost per unit]]*Data[[#This Row],[Units]]</f>
        <v>1377.57</v>
      </c>
    </row>
    <row r="25" spans="1:15" x14ac:dyDescent="0.25">
      <c r="A25" s="5" t="s">
        <v>8</v>
      </c>
      <c r="B25" s="2" t="s">
        <v>6</v>
      </c>
      <c r="C25" s="2" t="s">
        <v>36</v>
      </c>
      <c r="D25" s="3">
        <v>1771</v>
      </c>
      <c r="E25" s="4">
        <v>204</v>
      </c>
      <c r="F25" s="29">
        <f>VLOOKUP(C25,products[],2,0)</f>
        <v>7.64</v>
      </c>
      <c r="G25" s="41">
        <f>Data[[#This Row],[Cost per unit]]*Data[[#This Row],[Units]]</f>
        <v>1558.56</v>
      </c>
    </row>
    <row r="26" spans="1:15" x14ac:dyDescent="0.25">
      <c r="A26" s="5" t="s">
        <v>13</v>
      </c>
      <c r="B26" s="2" t="s">
        <v>9</v>
      </c>
      <c r="C26" s="2" t="s">
        <v>37</v>
      </c>
      <c r="D26" s="3">
        <v>2114</v>
      </c>
      <c r="E26" s="4">
        <v>186</v>
      </c>
      <c r="F26" s="29">
        <f>VLOOKUP(C26,products[],2,0)</f>
        <v>11.73</v>
      </c>
      <c r="G26" s="41">
        <f>Data[[#This Row],[Cost per unit]]*Data[[#This Row],[Units]]</f>
        <v>2181.7800000000002</v>
      </c>
    </row>
    <row r="27" spans="1:15" x14ac:dyDescent="0.25">
      <c r="A27" s="5" t="s">
        <v>13</v>
      </c>
      <c r="B27" s="2" t="s">
        <v>14</v>
      </c>
      <c r="C27" s="2" t="s">
        <v>31</v>
      </c>
      <c r="D27" s="3">
        <v>10311</v>
      </c>
      <c r="E27" s="4">
        <v>231</v>
      </c>
      <c r="F27" s="29">
        <f>VLOOKUP(C27,products[],2,0)</f>
        <v>9.33</v>
      </c>
      <c r="G27" s="41">
        <f>Data[[#This Row],[Cost per unit]]*Data[[#This Row],[Units]]</f>
        <v>2155.23</v>
      </c>
    </row>
    <row r="28" spans="1:15" x14ac:dyDescent="0.25">
      <c r="A28" s="5" t="s">
        <v>27</v>
      </c>
      <c r="B28" s="2" t="s">
        <v>17</v>
      </c>
      <c r="C28" s="2" t="s">
        <v>29</v>
      </c>
      <c r="D28" s="3">
        <v>21</v>
      </c>
      <c r="E28" s="4">
        <v>168</v>
      </c>
      <c r="F28" s="29">
        <f>VLOOKUP(C28,products[],2,0)</f>
        <v>8.7899999999999991</v>
      </c>
      <c r="G28" s="41">
        <f>Data[[#This Row],[Cost per unit]]*Data[[#This Row],[Units]]</f>
        <v>1476.7199999999998</v>
      </c>
    </row>
    <row r="29" spans="1:15" x14ac:dyDescent="0.25">
      <c r="A29" s="5" t="s">
        <v>35</v>
      </c>
      <c r="B29" s="2" t="s">
        <v>9</v>
      </c>
      <c r="C29" s="2" t="s">
        <v>33</v>
      </c>
      <c r="D29" s="3">
        <v>1974</v>
      </c>
      <c r="E29" s="4">
        <v>195</v>
      </c>
      <c r="F29" s="29">
        <f>VLOOKUP(C29,products[],2,0)</f>
        <v>10.62</v>
      </c>
      <c r="G29" s="41">
        <f>Data[[#This Row],[Cost per unit]]*Data[[#This Row],[Units]]</f>
        <v>2070.8999999999996</v>
      </c>
    </row>
    <row r="30" spans="1:15" x14ac:dyDescent="0.25">
      <c r="A30" s="5" t="s">
        <v>25</v>
      </c>
      <c r="B30" s="2" t="s">
        <v>14</v>
      </c>
      <c r="C30" s="2" t="s">
        <v>34</v>
      </c>
      <c r="D30" s="3">
        <v>6314</v>
      </c>
      <c r="E30" s="4">
        <v>15</v>
      </c>
      <c r="F30" s="29">
        <f>VLOOKUP(C30,products[],2,0)</f>
        <v>6.49</v>
      </c>
      <c r="G30" s="41">
        <f>Data[[#This Row],[Cost per unit]]*Data[[#This Row],[Units]]</f>
        <v>97.350000000000009</v>
      </c>
    </row>
    <row r="31" spans="1:15" x14ac:dyDescent="0.25">
      <c r="A31" s="5" t="s">
        <v>35</v>
      </c>
      <c r="B31" s="2" t="s">
        <v>6</v>
      </c>
      <c r="C31" s="2" t="s">
        <v>34</v>
      </c>
      <c r="D31" s="3">
        <v>4683</v>
      </c>
      <c r="E31" s="4">
        <v>30</v>
      </c>
      <c r="F31" s="29">
        <f>VLOOKUP(C31,products[],2,0)</f>
        <v>6.49</v>
      </c>
      <c r="G31" s="41">
        <f>Data[[#This Row],[Cost per unit]]*Data[[#This Row],[Units]]</f>
        <v>194.70000000000002</v>
      </c>
    </row>
    <row r="32" spans="1:15" x14ac:dyDescent="0.25">
      <c r="A32" s="5" t="s">
        <v>13</v>
      </c>
      <c r="B32" s="2" t="s">
        <v>6</v>
      </c>
      <c r="C32" s="2" t="s">
        <v>38</v>
      </c>
      <c r="D32" s="3">
        <v>6398</v>
      </c>
      <c r="E32" s="4">
        <v>102</v>
      </c>
      <c r="F32" s="29">
        <f>VLOOKUP(C32,products[],2,0)</f>
        <v>4.97</v>
      </c>
      <c r="G32" s="41">
        <f>Data[[#This Row],[Cost per unit]]*Data[[#This Row],[Units]]</f>
        <v>506.94</v>
      </c>
    </row>
    <row r="33" spans="1:7" x14ac:dyDescent="0.25">
      <c r="A33" s="5" t="s">
        <v>26</v>
      </c>
      <c r="B33" s="2" t="s">
        <v>9</v>
      </c>
      <c r="C33" s="2" t="s">
        <v>36</v>
      </c>
      <c r="D33" s="3">
        <v>553</v>
      </c>
      <c r="E33" s="4">
        <v>15</v>
      </c>
      <c r="F33" s="29">
        <f>VLOOKUP(C33,products[],2,0)</f>
        <v>7.64</v>
      </c>
      <c r="G33" s="41">
        <f>Data[[#This Row],[Cost per unit]]*Data[[#This Row],[Units]]</f>
        <v>114.6</v>
      </c>
    </row>
    <row r="34" spans="1:7" x14ac:dyDescent="0.25">
      <c r="A34" s="5" t="s">
        <v>8</v>
      </c>
      <c r="B34" s="2" t="s">
        <v>17</v>
      </c>
      <c r="C34" s="2" t="s">
        <v>7</v>
      </c>
      <c r="D34" s="3">
        <v>7021</v>
      </c>
      <c r="E34" s="4">
        <v>183</v>
      </c>
      <c r="F34" s="29">
        <f>VLOOKUP(C34,products[],2,0)</f>
        <v>14.49</v>
      </c>
      <c r="G34" s="41">
        <f>Data[[#This Row],[Cost per unit]]*Data[[#This Row],[Units]]</f>
        <v>2651.67</v>
      </c>
    </row>
    <row r="35" spans="1:7" x14ac:dyDescent="0.25">
      <c r="A35" s="5" t="s">
        <v>5</v>
      </c>
      <c r="B35" s="2" t="s">
        <v>17</v>
      </c>
      <c r="C35" s="2" t="s">
        <v>22</v>
      </c>
      <c r="D35" s="3">
        <v>5817</v>
      </c>
      <c r="E35" s="4">
        <v>12</v>
      </c>
      <c r="F35" s="29">
        <f>VLOOKUP(C35,products[],2,0)</f>
        <v>9.77</v>
      </c>
      <c r="G35" s="41">
        <f>Data[[#This Row],[Cost per unit]]*Data[[#This Row],[Units]]</f>
        <v>117.24</v>
      </c>
    </row>
    <row r="36" spans="1:7" x14ac:dyDescent="0.25">
      <c r="A36" s="5" t="s">
        <v>13</v>
      </c>
      <c r="B36" s="2" t="s">
        <v>17</v>
      </c>
      <c r="C36" s="2" t="s">
        <v>24</v>
      </c>
      <c r="D36" s="3">
        <v>3976</v>
      </c>
      <c r="E36" s="4">
        <v>72</v>
      </c>
      <c r="F36" s="29">
        <f>VLOOKUP(C36,products[],2,0)</f>
        <v>11.7</v>
      </c>
      <c r="G36" s="41">
        <f>Data[[#This Row],[Cost per unit]]*Data[[#This Row],[Units]]</f>
        <v>842.4</v>
      </c>
    </row>
    <row r="37" spans="1:7" x14ac:dyDescent="0.25">
      <c r="A37" s="5" t="s">
        <v>16</v>
      </c>
      <c r="B37" s="2" t="s">
        <v>20</v>
      </c>
      <c r="C37" s="2" t="s">
        <v>39</v>
      </c>
      <c r="D37" s="3">
        <v>1134</v>
      </c>
      <c r="E37" s="4">
        <v>282</v>
      </c>
      <c r="F37" s="29">
        <f>VLOOKUP(C37,products[],2,0)</f>
        <v>16.73</v>
      </c>
      <c r="G37" s="41">
        <f>Data[[#This Row],[Cost per unit]]*Data[[#This Row],[Units]]</f>
        <v>4717.8599999999997</v>
      </c>
    </row>
    <row r="38" spans="1:7" x14ac:dyDescent="0.25">
      <c r="A38" s="5" t="s">
        <v>26</v>
      </c>
      <c r="B38" s="2" t="s">
        <v>17</v>
      </c>
      <c r="C38" s="2" t="s">
        <v>40</v>
      </c>
      <c r="D38" s="3">
        <v>6027</v>
      </c>
      <c r="E38" s="4">
        <v>144</v>
      </c>
      <c r="F38" s="29">
        <f>VLOOKUP(C38,products[],2,0)</f>
        <v>10.38</v>
      </c>
      <c r="G38" s="41">
        <f>Data[[#This Row],[Cost per unit]]*Data[[#This Row],[Units]]</f>
        <v>1494.72</v>
      </c>
    </row>
    <row r="39" spans="1:7" x14ac:dyDescent="0.25">
      <c r="A39" s="5" t="s">
        <v>16</v>
      </c>
      <c r="B39" s="2" t="s">
        <v>6</v>
      </c>
      <c r="C39" s="2" t="s">
        <v>29</v>
      </c>
      <c r="D39" s="3">
        <v>1904</v>
      </c>
      <c r="E39" s="4">
        <v>405</v>
      </c>
      <c r="F39" s="29">
        <f>VLOOKUP(C39,products[],2,0)</f>
        <v>8.7899999999999991</v>
      </c>
      <c r="G39" s="41">
        <f>Data[[#This Row],[Cost per unit]]*Data[[#This Row],[Units]]</f>
        <v>3559.95</v>
      </c>
    </row>
    <row r="40" spans="1:7" x14ac:dyDescent="0.25">
      <c r="A40" s="5" t="s">
        <v>23</v>
      </c>
      <c r="B40" s="2" t="s">
        <v>30</v>
      </c>
      <c r="C40" s="2" t="s">
        <v>10</v>
      </c>
      <c r="D40" s="3">
        <v>3262</v>
      </c>
      <c r="E40" s="4">
        <v>75</v>
      </c>
      <c r="F40" s="29">
        <f>VLOOKUP(C40,products[],2,0)</f>
        <v>8.65</v>
      </c>
      <c r="G40" s="41">
        <f>Data[[#This Row],[Cost per unit]]*Data[[#This Row],[Units]]</f>
        <v>648.75</v>
      </c>
    </row>
    <row r="41" spans="1:7" x14ac:dyDescent="0.25">
      <c r="A41" s="5" t="s">
        <v>5</v>
      </c>
      <c r="B41" s="2" t="s">
        <v>30</v>
      </c>
      <c r="C41" s="2" t="s">
        <v>39</v>
      </c>
      <c r="D41" s="3">
        <v>2289</v>
      </c>
      <c r="E41" s="4">
        <v>135</v>
      </c>
      <c r="F41" s="29">
        <f>VLOOKUP(C41,products[],2,0)</f>
        <v>16.73</v>
      </c>
      <c r="G41" s="41">
        <f>Data[[#This Row],[Cost per unit]]*Data[[#This Row],[Units]]</f>
        <v>2258.5500000000002</v>
      </c>
    </row>
    <row r="42" spans="1:7" x14ac:dyDescent="0.25">
      <c r="A42" s="5" t="s">
        <v>25</v>
      </c>
      <c r="B42" s="2" t="s">
        <v>30</v>
      </c>
      <c r="C42" s="2" t="s">
        <v>39</v>
      </c>
      <c r="D42" s="3">
        <v>6986</v>
      </c>
      <c r="E42" s="4">
        <v>21</v>
      </c>
      <c r="F42" s="29">
        <f>VLOOKUP(C42,products[],2,0)</f>
        <v>16.73</v>
      </c>
      <c r="G42" s="41">
        <f>Data[[#This Row],[Cost per unit]]*Data[[#This Row],[Units]]</f>
        <v>351.33</v>
      </c>
    </row>
    <row r="43" spans="1:7" x14ac:dyDescent="0.25">
      <c r="A43" s="5" t="s">
        <v>26</v>
      </c>
      <c r="B43" s="2" t="s">
        <v>20</v>
      </c>
      <c r="C43" s="2" t="s">
        <v>34</v>
      </c>
      <c r="D43" s="3">
        <v>4417</v>
      </c>
      <c r="E43" s="4">
        <v>153</v>
      </c>
      <c r="F43" s="29">
        <f>VLOOKUP(C43,products[],2,0)</f>
        <v>6.49</v>
      </c>
      <c r="G43" s="41">
        <f>Data[[#This Row],[Cost per unit]]*Data[[#This Row],[Units]]</f>
        <v>992.97</v>
      </c>
    </row>
    <row r="44" spans="1:7" x14ac:dyDescent="0.25">
      <c r="A44" s="5" t="s">
        <v>16</v>
      </c>
      <c r="B44" s="2" t="s">
        <v>30</v>
      </c>
      <c r="C44" s="2" t="s">
        <v>37</v>
      </c>
      <c r="D44" s="3">
        <v>1442</v>
      </c>
      <c r="E44" s="4">
        <v>15</v>
      </c>
      <c r="F44" s="29">
        <f>VLOOKUP(C44,products[],2,0)</f>
        <v>11.73</v>
      </c>
      <c r="G44" s="41">
        <f>Data[[#This Row],[Cost per unit]]*Data[[#This Row],[Units]]</f>
        <v>175.95000000000002</v>
      </c>
    </row>
    <row r="45" spans="1:7" x14ac:dyDescent="0.25">
      <c r="A45" s="5" t="s">
        <v>27</v>
      </c>
      <c r="B45" s="2" t="s">
        <v>9</v>
      </c>
      <c r="C45" s="2" t="s">
        <v>24</v>
      </c>
      <c r="D45" s="3">
        <v>2415</v>
      </c>
      <c r="E45" s="4">
        <v>255</v>
      </c>
      <c r="F45" s="29">
        <f>VLOOKUP(C45,products[],2,0)</f>
        <v>11.7</v>
      </c>
      <c r="G45" s="41">
        <f>Data[[#This Row],[Cost per unit]]*Data[[#This Row],[Units]]</f>
        <v>2983.5</v>
      </c>
    </row>
    <row r="46" spans="1:7" x14ac:dyDescent="0.25">
      <c r="A46" s="5" t="s">
        <v>26</v>
      </c>
      <c r="B46" s="2" t="s">
        <v>6</v>
      </c>
      <c r="C46" s="2" t="s">
        <v>36</v>
      </c>
      <c r="D46" s="3">
        <v>238</v>
      </c>
      <c r="E46" s="4">
        <v>18</v>
      </c>
      <c r="F46" s="29">
        <f>VLOOKUP(C46,products[],2,0)</f>
        <v>7.64</v>
      </c>
      <c r="G46" s="41">
        <f>Data[[#This Row],[Cost per unit]]*Data[[#This Row],[Units]]</f>
        <v>137.51999999999998</v>
      </c>
    </row>
    <row r="47" spans="1:7" x14ac:dyDescent="0.25">
      <c r="A47" s="5" t="s">
        <v>16</v>
      </c>
      <c r="B47" s="2" t="s">
        <v>6</v>
      </c>
      <c r="C47" s="2" t="s">
        <v>34</v>
      </c>
      <c r="D47" s="3">
        <v>4949</v>
      </c>
      <c r="E47" s="4">
        <v>189</v>
      </c>
      <c r="F47" s="29">
        <f>VLOOKUP(C47,products[],2,0)</f>
        <v>6.49</v>
      </c>
      <c r="G47" s="41">
        <f>Data[[#This Row],[Cost per unit]]*Data[[#This Row],[Units]]</f>
        <v>1226.6100000000001</v>
      </c>
    </row>
    <row r="48" spans="1:7" x14ac:dyDescent="0.25">
      <c r="A48" s="5" t="s">
        <v>25</v>
      </c>
      <c r="B48" s="2" t="s">
        <v>20</v>
      </c>
      <c r="C48" s="2" t="s">
        <v>10</v>
      </c>
      <c r="D48" s="3">
        <v>5075</v>
      </c>
      <c r="E48" s="4">
        <v>21</v>
      </c>
      <c r="F48" s="29">
        <f>VLOOKUP(C48,products[],2,0)</f>
        <v>8.65</v>
      </c>
      <c r="G48" s="41">
        <f>Data[[#This Row],[Cost per unit]]*Data[[#This Row],[Units]]</f>
        <v>181.65</v>
      </c>
    </row>
    <row r="49" spans="1:7" x14ac:dyDescent="0.25">
      <c r="A49" s="5" t="s">
        <v>27</v>
      </c>
      <c r="B49" s="2" t="s">
        <v>14</v>
      </c>
      <c r="C49" s="2" t="s">
        <v>29</v>
      </c>
      <c r="D49" s="3">
        <v>9198</v>
      </c>
      <c r="E49" s="4">
        <v>36</v>
      </c>
      <c r="F49" s="29">
        <f>VLOOKUP(C49,products[],2,0)</f>
        <v>8.7899999999999991</v>
      </c>
      <c r="G49" s="41">
        <f>Data[[#This Row],[Cost per unit]]*Data[[#This Row],[Units]]</f>
        <v>316.43999999999994</v>
      </c>
    </row>
    <row r="50" spans="1:7" x14ac:dyDescent="0.25">
      <c r="A50" s="5" t="s">
        <v>16</v>
      </c>
      <c r="B50" s="2" t="s">
        <v>30</v>
      </c>
      <c r="C50" s="2" t="s">
        <v>32</v>
      </c>
      <c r="D50" s="3">
        <v>3339</v>
      </c>
      <c r="E50" s="4">
        <v>75</v>
      </c>
      <c r="F50" s="29">
        <f>VLOOKUP(C50,products[],2,0)</f>
        <v>7.16</v>
      </c>
      <c r="G50" s="41">
        <f>Data[[#This Row],[Cost per unit]]*Data[[#This Row],[Units]]</f>
        <v>537</v>
      </c>
    </row>
    <row r="51" spans="1:7" x14ac:dyDescent="0.25">
      <c r="A51" s="5" t="s">
        <v>5</v>
      </c>
      <c r="B51" s="2" t="s">
        <v>30</v>
      </c>
      <c r="C51" s="2" t="s">
        <v>28</v>
      </c>
      <c r="D51" s="3">
        <v>5019</v>
      </c>
      <c r="E51" s="4">
        <v>156</v>
      </c>
      <c r="F51" s="29">
        <f>VLOOKUP(C51,products[],2,0)</f>
        <v>3.11</v>
      </c>
      <c r="G51" s="41">
        <f>Data[[#This Row],[Cost per unit]]*Data[[#This Row],[Units]]</f>
        <v>485.15999999999997</v>
      </c>
    </row>
    <row r="52" spans="1:7" x14ac:dyDescent="0.25">
      <c r="A52" s="5" t="s">
        <v>25</v>
      </c>
      <c r="B52" s="2" t="s">
        <v>14</v>
      </c>
      <c r="C52" s="2" t="s">
        <v>29</v>
      </c>
      <c r="D52" s="3">
        <v>16184</v>
      </c>
      <c r="E52" s="4">
        <v>39</v>
      </c>
      <c r="F52" s="29">
        <f>VLOOKUP(C52,products[],2,0)</f>
        <v>8.7899999999999991</v>
      </c>
      <c r="G52" s="41">
        <f>Data[[#This Row],[Cost per unit]]*Data[[#This Row],[Units]]</f>
        <v>342.80999999999995</v>
      </c>
    </row>
    <row r="53" spans="1:7" x14ac:dyDescent="0.25">
      <c r="A53" s="5" t="s">
        <v>16</v>
      </c>
      <c r="B53" s="2" t="s">
        <v>14</v>
      </c>
      <c r="C53" s="2" t="s">
        <v>41</v>
      </c>
      <c r="D53" s="3">
        <v>497</v>
      </c>
      <c r="E53" s="4">
        <v>63</v>
      </c>
      <c r="F53" s="29">
        <f>VLOOKUP(C53,products[],2,0)</f>
        <v>9</v>
      </c>
      <c r="G53" s="41">
        <f>Data[[#This Row],[Cost per unit]]*Data[[#This Row],[Units]]</f>
        <v>567</v>
      </c>
    </row>
    <row r="54" spans="1:7" x14ac:dyDescent="0.25">
      <c r="A54" s="5" t="s">
        <v>26</v>
      </c>
      <c r="B54" s="2" t="s">
        <v>14</v>
      </c>
      <c r="C54" s="2" t="s">
        <v>32</v>
      </c>
      <c r="D54" s="3">
        <v>8211</v>
      </c>
      <c r="E54" s="4">
        <v>75</v>
      </c>
      <c r="F54" s="29">
        <f>VLOOKUP(C54,products[],2,0)</f>
        <v>7.16</v>
      </c>
      <c r="G54" s="41">
        <f>Data[[#This Row],[Cost per unit]]*Data[[#This Row],[Units]]</f>
        <v>537</v>
      </c>
    </row>
    <row r="55" spans="1:7" x14ac:dyDescent="0.25">
      <c r="A55" s="5" t="s">
        <v>26</v>
      </c>
      <c r="B55" s="2" t="s">
        <v>20</v>
      </c>
      <c r="C55" s="2" t="s">
        <v>40</v>
      </c>
      <c r="D55" s="3">
        <v>6580</v>
      </c>
      <c r="E55" s="4">
        <v>183</v>
      </c>
      <c r="F55" s="29">
        <f>VLOOKUP(C55,products[],2,0)</f>
        <v>10.38</v>
      </c>
      <c r="G55" s="41">
        <f>Data[[#This Row],[Cost per unit]]*Data[[#This Row],[Units]]</f>
        <v>1899.5400000000002</v>
      </c>
    </row>
    <row r="56" spans="1:7" x14ac:dyDescent="0.25">
      <c r="A56" s="5" t="s">
        <v>13</v>
      </c>
      <c r="B56" s="2" t="s">
        <v>9</v>
      </c>
      <c r="C56" s="2" t="s">
        <v>31</v>
      </c>
      <c r="D56" s="3">
        <v>4760</v>
      </c>
      <c r="E56" s="4">
        <v>69</v>
      </c>
      <c r="F56" s="29">
        <f>VLOOKUP(C56,products[],2,0)</f>
        <v>9.33</v>
      </c>
      <c r="G56" s="41">
        <f>Data[[#This Row],[Cost per unit]]*Data[[#This Row],[Units]]</f>
        <v>643.77</v>
      </c>
    </row>
    <row r="57" spans="1:7" x14ac:dyDescent="0.25">
      <c r="A57" s="5" t="s">
        <v>5</v>
      </c>
      <c r="B57" s="2" t="s">
        <v>14</v>
      </c>
      <c r="C57" s="2" t="s">
        <v>18</v>
      </c>
      <c r="D57" s="3">
        <v>5439</v>
      </c>
      <c r="E57" s="4">
        <v>30</v>
      </c>
      <c r="F57" s="29">
        <f>VLOOKUP(C57,products[],2,0)</f>
        <v>13.15</v>
      </c>
      <c r="G57" s="41">
        <f>Data[[#This Row],[Cost per unit]]*Data[[#This Row],[Units]]</f>
        <v>394.5</v>
      </c>
    </row>
    <row r="58" spans="1:7" x14ac:dyDescent="0.25">
      <c r="A58" s="5" t="s">
        <v>13</v>
      </c>
      <c r="B58" s="2" t="s">
        <v>30</v>
      </c>
      <c r="C58" s="2" t="s">
        <v>28</v>
      </c>
      <c r="D58" s="3">
        <v>1463</v>
      </c>
      <c r="E58" s="4">
        <v>39</v>
      </c>
      <c r="F58" s="29">
        <f>VLOOKUP(C58,products[],2,0)</f>
        <v>3.11</v>
      </c>
      <c r="G58" s="41">
        <f>Data[[#This Row],[Cost per unit]]*Data[[#This Row],[Units]]</f>
        <v>121.28999999999999</v>
      </c>
    </row>
    <row r="59" spans="1:7" x14ac:dyDescent="0.25">
      <c r="A59" s="5" t="s">
        <v>27</v>
      </c>
      <c r="B59" s="2" t="s">
        <v>30</v>
      </c>
      <c r="C59" s="2" t="s">
        <v>10</v>
      </c>
      <c r="D59" s="3">
        <v>7777</v>
      </c>
      <c r="E59" s="4">
        <v>504</v>
      </c>
      <c r="F59" s="29">
        <f>VLOOKUP(C59,products[],2,0)</f>
        <v>8.65</v>
      </c>
      <c r="G59" s="41">
        <f>Data[[#This Row],[Cost per unit]]*Data[[#This Row],[Units]]</f>
        <v>4359.6000000000004</v>
      </c>
    </row>
    <row r="60" spans="1:7" x14ac:dyDescent="0.25">
      <c r="A60" s="5" t="s">
        <v>11</v>
      </c>
      <c r="B60" s="2" t="s">
        <v>6</v>
      </c>
      <c r="C60" s="2" t="s">
        <v>32</v>
      </c>
      <c r="D60" s="3">
        <v>1085</v>
      </c>
      <c r="E60" s="4">
        <v>273</v>
      </c>
      <c r="F60" s="29">
        <f>VLOOKUP(C60,products[],2,0)</f>
        <v>7.16</v>
      </c>
      <c r="G60" s="41">
        <f>Data[[#This Row],[Cost per unit]]*Data[[#This Row],[Units]]</f>
        <v>1954.68</v>
      </c>
    </row>
    <row r="61" spans="1:7" x14ac:dyDescent="0.25">
      <c r="A61" s="5" t="s">
        <v>25</v>
      </c>
      <c r="B61" s="2" t="s">
        <v>6</v>
      </c>
      <c r="C61" s="2" t="s">
        <v>21</v>
      </c>
      <c r="D61" s="3">
        <v>182</v>
      </c>
      <c r="E61" s="4">
        <v>48</v>
      </c>
      <c r="F61" s="29">
        <f>VLOOKUP(C61,products[],2,0)</f>
        <v>5.79</v>
      </c>
      <c r="G61" s="41">
        <f>Data[[#This Row],[Cost per unit]]*Data[[#This Row],[Units]]</f>
        <v>277.92</v>
      </c>
    </row>
    <row r="62" spans="1:7" x14ac:dyDescent="0.25">
      <c r="A62" s="5" t="s">
        <v>16</v>
      </c>
      <c r="B62" s="2" t="s">
        <v>30</v>
      </c>
      <c r="C62" s="2" t="s">
        <v>39</v>
      </c>
      <c r="D62" s="3">
        <v>4242</v>
      </c>
      <c r="E62" s="4">
        <v>207</v>
      </c>
      <c r="F62" s="29">
        <f>VLOOKUP(C62,products[],2,0)</f>
        <v>16.73</v>
      </c>
      <c r="G62" s="41">
        <f>Data[[#This Row],[Cost per unit]]*Data[[#This Row],[Units]]</f>
        <v>3463.11</v>
      </c>
    </row>
    <row r="63" spans="1:7" x14ac:dyDescent="0.25">
      <c r="A63" s="5" t="s">
        <v>16</v>
      </c>
      <c r="B63" s="2" t="s">
        <v>14</v>
      </c>
      <c r="C63" s="2" t="s">
        <v>10</v>
      </c>
      <c r="D63" s="3">
        <v>6118</v>
      </c>
      <c r="E63" s="4">
        <v>9</v>
      </c>
      <c r="F63" s="29">
        <f>VLOOKUP(C63,products[],2,0)</f>
        <v>8.65</v>
      </c>
      <c r="G63" s="41">
        <f>Data[[#This Row],[Cost per unit]]*Data[[#This Row],[Units]]</f>
        <v>77.850000000000009</v>
      </c>
    </row>
    <row r="64" spans="1:7" x14ac:dyDescent="0.25">
      <c r="A64" s="5" t="s">
        <v>35</v>
      </c>
      <c r="B64" s="2" t="s">
        <v>14</v>
      </c>
      <c r="C64" s="2" t="s">
        <v>34</v>
      </c>
      <c r="D64" s="3">
        <v>2317</v>
      </c>
      <c r="E64" s="4">
        <v>261</v>
      </c>
      <c r="F64" s="29">
        <f>VLOOKUP(C64,products[],2,0)</f>
        <v>6.49</v>
      </c>
      <c r="G64" s="41">
        <f>Data[[#This Row],[Cost per unit]]*Data[[#This Row],[Units]]</f>
        <v>1693.89</v>
      </c>
    </row>
    <row r="65" spans="1:7" x14ac:dyDescent="0.25">
      <c r="A65" s="5" t="s">
        <v>16</v>
      </c>
      <c r="B65" s="2" t="s">
        <v>20</v>
      </c>
      <c r="C65" s="2" t="s">
        <v>29</v>
      </c>
      <c r="D65" s="3">
        <v>938</v>
      </c>
      <c r="E65" s="4">
        <v>6</v>
      </c>
      <c r="F65" s="29">
        <f>VLOOKUP(C65,products[],2,0)</f>
        <v>8.7899999999999991</v>
      </c>
      <c r="G65" s="41">
        <f>Data[[#This Row],[Cost per unit]]*Data[[#This Row],[Units]]</f>
        <v>52.739999999999995</v>
      </c>
    </row>
    <row r="66" spans="1:7" x14ac:dyDescent="0.25">
      <c r="A66" s="5" t="s">
        <v>8</v>
      </c>
      <c r="B66" s="2" t="s">
        <v>6</v>
      </c>
      <c r="C66" s="2" t="s">
        <v>37</v>
      </c>
      <c r="D66" s="3">
        <v>9709</v>
      </c>
      <c r="E66" s="4">
        <v>30</v>
      </c>
      <c r="F66" s="29">
        <f>VLOOKUP(C66,products[],2,0)</f>
        <v>11.73</v>
      </c>
      <c r="G66" s="41">
        <f>Data[[#This Row],[Cost per unit]]*Data[[#This Row],[Units]]</f>
        <v>351.90000000000003</v>
      </c>
    </row>
    <row r="67" spans="1:7" x14ac:dyDescent="0.25">
      <c r="A67" s="5" t="s">
        <v>23</v>
      </c>
      <c r="B67" s="2" t="s">
        <v>30</v>
      </c>
      <c r="C67" s="2" t="s">
        <v>33</v>
      </c>
      <c r="D67" s="3">
        <v>2205</v>
      </c>
      <c r="E67" s="4">
        <v>138</v>
      </c>
      <c r="F67" s="29">
        <f>VLOOKUP(C67,products[],2,0)</f>
        <v>10.62</v>
      </c>
      <c r="G67" s="41">
        <f>Data[[#This Row],[Cost per unit]]*Data[[#This Row],[Units]]</f>
        <v>1465.56</v>
      </c>
    </row>
    <row r="68" spans="1:7" x14ac:dyDescent="0.25">
      <c r="A68" s="5" t="s">
        <v>23</v>
      </c>
      <c r="B68" s="2" t="s">
        <v>6</v>
      </c>
      <c r="C68" s="2" t="s">
        <v>28</v>
      </c>
      <c r="D68" s="3">
        <v>4487</v>
      </c>
      <c r="E68" s="4">
        <v>111</v>
      </c>
      <c r="F68" s="29">
        <f>VLOOKUP(C68,products[],2,0)</f>
        <v>3.11</v>
      </c>
      <c r="G68" s="41">
        <f>Data[[#This Row],[Cost per unit]]*Data[[#This Row],[Units]]</f>
        <v>345.21</v>
      </c>
    </row>
    <row r="69" spans="1:7" x14ac:dyDescent="0.25">
      <c r="A69" s="5" t="s">
        <v>25</v>
      </c>
      <c r="B69" s="2" t="s">
        <v>9</v>
      </c>
      <c r="C69" s="2" t="s">
        <v>15</v>
      </c>
      <c r="D69" s="3">
        <v>2415</v>
      </c>
      <c r="E69" s="4">
        <v>15</v>
      </c>
      <c r="F69" s="29">
        <f>VLOOKUP(C69,products[],2,0)</f>
        <v>6.47</v>
      </c>
      <c r="G69" s="41">
        <f>Data[[#This Row],[Cost per unit]]*Data[[#This Row],[Units]]</f>
        <v>97.05</v>
      </c>
    </row>
    <row r="70" spans="1:7" x14ac:dyDescent="0.25">
      <c r="A70" s="5" t="s">
        <v>5</v>
      </c>
      <c r="B70" s="2" t="s">
        <v>30</v>
      </c>
      <c r="C70" s="2" t="s">
        <v>36</v>
      </c>
      <c r="D70" s="3">
        <v>4018</v>
      </c>
      <c r="E70" s="4">
        <v>162</v>
      </c>
      <c r="F70" s="29">
        <f>VLOOKUP(C70,products[],2,0)</f>
        <v>7.64</v>
      </c>
      <c r="G70" s="41">
        <f>Data[[#This Row],[Cost per unit]]*Data[[#This Row],[Units]]</f>
        <v>1237.6799999999998</v>
      </c>
    </row>
    <row r="71" spans="1:7" x14ac:dyDescent="0.25">
      <c r="A71" s="5" t="s">
        <v>25</v>
      </c>
      <c r="B71" s="2" t="s">
        <v>30</v>
      </c>
      <c r="C71" s="2" t="s">
        <v>36</v>
      </c>
      <c r="D71" s="3">
        <v>861</v>
      </c>
      <c r="E71" s="4">
        <v>195</v>
      </c>
      <c r="F71" s="29">
        <f>VLOOKUP(C71,products[],2,0)</f>
        <v>7.64</v>
      </c>
      <c r="G71" s="41">
        <f>Data[[#This Row],[Cost per unit]]*Data[[#This Row],[Units]]</f>
        <v>1489.8</v>
      </c>
    </row>
    <row r="72" spans="1:7" x14ac:dyDescent="0.25">
      <c r="A72" s="5" t="s">
        <v>35</v>
      </c>
      <c r="B72" s="2" t="s">
        <v>20</v>
      </c>
      <c r="C72" s="2" t="s">
        <v>24</v>
      </c>
      <c r="D72" s="3">
        <v>5586</v>
      </c>
      <c r="E72" s="4">
        <v>525</v>
      </c>
      <c r="F72" s="29">
        <f>VLOOKUP(C72,products[],2,0)</f>
        <v>11.7</v>
      </c>
      <c r="G72" s="41">
        <f>Data[[#This Row],[Cost per unit]]*Data[[#This Row],[Units]]</f>
        <v>6142.5</v>
      </c>
    </row>
    <row r="73" spans="1:7" x14ac:dyDescent="0.25">
      <c r="A73" s="5" t="s">
        <v>23</v>
      </c>
      <c r="B73" s="2" t="s">
        <v>30</v>
      </c>
      <c r="C73" s="2" t="s">
        <v>19</v>
      </c>
      <c r="D73" s="3">
        <v>2226</v>
      </c>
      <c r="E73" s="4">
        <v>48</v>
      </c>
      <c r="F73" s="29">
        <f>VLOOKUP(C73,products[],2,0)</f>
        <v>12.37</v>
      </c>
      <c r="G73" s="41">
        <f>Data[[#This Row],[Cost per unit]]*Data[[#This Row],[Units]]</f>
        <v>593.76</v>
      </c>
    </row>
    <row r="74" spans="1:7" x14ac:dyDescent="0.25">
      <c r="A74" s="5" t="s">
        <v>11</v>
      </c>
      <c r="B74" s="2" t="s">
        <v>30</v>
      </c>
      <c r="C74" s="2" t="s">
        <v>40</v>
      </c>
      <c r="D74" s="3">
        <v>14329</v>
      </c>
      <c r="E74" s="4">
        <v>150</v>
      </c>
      <c r="F74" s="29">
        <f>VLOOKUP(C74,products[],2,0)</f>
        <v>10.38</v>
      </c>
      <c r="G74" s="41">
        <f>Data[[#This Row],[Cost per unit]]*Data[[#This Row],[Units]]</f>
        <v>1557.0000000000002</v>
      </c>
    </row>
    <row r="75" spans="1:7" x14ac:dyDescent="0.25">
      <c r="A75" s="5" t="s">
        <v>11</v>
      </c>
      <c r="B75" s="2" t="s">
        <v>30</v>
      </c>
      <c r="C75" s="2" t="s">
        <v>33</v>
      </c>
      <c r="D75" s="3">
        <v>8463</v>
      </c>
      <c r="E75" s="4">
        <v>492</v>
      </c>
      <c r="F75" s="29">
        <f>VLOOKUP(C75,products[],2,0)</f>
        <v>10.62</v>
      </c>
      <c r="G75" s="41">
        <f>Data[[#This Row],[Cost per unit]]*Data[[#This Row],[Units]]</f>
        <v>5225.04</v>
      </c>
    </row>
    <row r="76" spans="1:7" x14ac:dyDescent="0.25">
      <c r="A76" s="5" t="s">
        <v>25</v>
      </c>
      <c r="B76" s="2" t="s">
        <v>30</v>
      </c>
      <c r="C76" s="2" t="s">
        <v>32</v>
      </c>
      <c r="D76" s="3">
        <v>2891</v>
      </c>
      <c r="E76" s="4">
        <v>102</v>
      </c>
      <c r="F76" s="29">
        <f>VLOOKUP(C76,products[],2,0)</f>
        <v>7.16</v>
      </c>
      <c r="G76" s="41">
        <f>Data[[#This Row],[Cost per unit]]*Data[[#This Row],[Units]]</f>
        <v>730.32</v>
      </c>
    </row>
    <row r="77" spans="1:7" x14ac:dyDescent="0.25">
      <c r="A77" s="5" t="s">
        <v>27</v>
      </c>
      <c r="B77" s="2" t="s">
        <v>14</v>
      </c>
      <c r="C77" s="2" t="s">
        <v>34</v>
      </c>
      <c r="D77" s="3">
        <v>3773</v>
      </c>
      <c r="E77" s="4">
        <v>165</v>
      </c>
      <c r="F77" s="29">
        <f>VLOOKUP(C77,products[],2,0)</f>
        <v>6.49</v>
      </c>
      <c r="G77" s="41">
        <f>Data[[#This Row],[Cost per unit]]*Data[[#This Row],[Units]]</f>
        <v>1070.8500000000001</v>
      </c>
    </row>
    <row r="78" spans="1:7" x14ac:dyDescent="0.25">
      <c r="A78" s="5" t="s">
        <v>13</v>
      </c>
      <c r="B78" s="2" t="s">
        <v>14</v>
      </c>
      <c r="C78" s="2" t="s">
        <v>40</v>
      </c>
      <c r="D78" s="3">
        <v>854</v>
      </c>
      <c r="E78" s="4">
        <v>309</v>
      </c>
      <c r="F78" s="29">
        <f>VLOOKUP(C78,products[],2,0)</f>
        <v>10.38</v>
      </c>
      <c r="G78" s="41">
        <f>Data[[#This Row],[Cost per unit]]*Data[[#This Row],[Units]]</f>
        <v>3207.42</v>
      </c>
    </row>
    <row r="79" spans="1:7" x14ac:dyDescent="0.25">
      <c r="A79" s="5" t="s">
        <v>16</v>
      </c>
      <c r="B79" s="2" t="s">
        <v>14</v>
      </c>
      <c r="C79" s="2" t="s">
        <v>28</v>
      </c>
      <c r="D79" s="3">
        <v>4970</v>
      </c>
      <c r="E79" s="4">
        <v>156</v>
      </c>
      <c r="F79" s="29">
        <f>VLOOKUP(C79,products[],2,0)</f>
        <v>3.11</v>
      </c>
      <c r="G79" s="41">
        <f>Data[[#This Row],[Cost per unit]]*Data[[#This Row],[Units]]</f>
        <v>485.15999999999997</v>
      </c>
    </row>
    <row r="80" spans="1:7" x14ac:dyDescent="0.25">
      <c r="A80" s="5" t="s">
        <v>11</v>
      </c>
      <c r="B80" s="2" t="s">
        <v>9</v>
      </c>
      <c r="C80" s="2" t="s">
        <v>42</v>
      </c>
      <c r="D80" s="3">
        <v>98</v>
      </c>
      <c r="E80" s="4">
        <v>159</v>
      </c>
      <c r="F80" s="29">
        <f>VLOOKUP(C80,products[],2,0)</f>
        <v>5.6</v>
      </c>
      <c r="G80" s="41">
        <f>Data[[#This Row],[Cost per unit]]*Data[[#This Row],[Units]]</f>
        <v>890.4</v>
      </c>
    </row>
    <row r="81" spans="1:7" x14ac:dyDescent="0.25">
      <c r="A81" s="5" t="s">
        <v>25</v>
      </c>
      <c r="B81" s="2" t="s">
        <v>9</v>
      </c>
      <c r="C81" s="2" t="s">
        <v>37</v>
      </c>
      <c r="D81" s="3">
        <v>13391</v>
      </c>
      <c r="E81" s="4">
        <v>201</v>
      </c>
      <c r="F81" s="29">
        <f>VLOOKUP(C81,products[],2,0)</f>
        <v>11.73</v>
      </c>
      <c r="G81" s="41">
        <f>Data[[#This Row],[Cost per unit]]*Data[[#This Row],[Units]]</f>
        <v>2357.73</v>
      </c>
    </row>
    <row r="82" spans="1:7" x14ac:dyDescent="0.25">
      <c r="A82" s="5" t="s">
        <v>8</v>
      </c>
      <c r="B82" s="2" t="s">
        <v>17</v>
      </c>
      <c r="C82" s="2" t="s">
        <v>21</v>
      </c>
      <c r="D82" s="3">
        <v>8890</v>
      </c>
      <c r="E82" s="4">
        <v>210</v>
      </c>
      <c r="F82" s="29">
        <f>VLOOKUP(C82,products[],2,0)</f>
        <v>5.79</v>
      </c>
      <c r="G82" s="41">
        <f>Data[[#This Row],[Cost per unit]]*Data[[#This Row],[Units]]</f>
        <v>1215.9000000000001</v>
      </c>
    </row>
    <row r="83" spans="1:7" x14ac:dyDescent="0.25">
      <c r="A83" s="5" t="s">
        <v>26</v>
      </c>
      <c r="B83" s="2" t="s">
        <v>20</v>
      </c>
      <c r="C83" s="2" t="s">
        <v>31</v>
      </c>
      <c r="D83" s="3">
        <v>56</v>
      </c>
      <c r="E83" s="4">
        <v>51</v>
      </c>
      <c r="F83" s="29">
        <f>VLOOKUP(C83,products[],2,0)</f>
        <v>9.33</v>
      </c>
      <c r="G83" s="41">
        <f>Data[[#This Row],[Cost per unit]]*Data[[#This Row],[Units]]</f>
        <v>475.83</v>
      </c>
    </row>
    <row r="84" spans="1:7" x14ac:dyDescent="0.25">
      <c r="A84" s="5" t="s">
        <v>27</v>
      </c>
      <c r="B84" s="2" t="s">
        <v>14</v>
      </c>
      <c r="C84" s="2" t="s">
        <v>18</v>
      </c>
      <c r="D84" s="3">
        <v>3339</v>
      </c>
      <c r="E84" s="4">
        <v>39</v>
      </c>
      <c r="F84" s="29">
        <f>VLOOKUP(C84,products[],2,0)</f>
        <v>13.15</v>
      </c>
      <c r="G84" s="41">
        <f>Data[[#This Row],[Cost per unit]]*Data[[#This Row],[Units]]</f>
        <v>512.85</v>
      </c>
    </row>
    <row r="85" spans="1:7" x14ac:dyDescent="0.25">
      <c r="A85" s="5" t="s">
        <v>35</v>
      </c>
      <c r="B85" s="2" t="s">
        <v>9</v>
      </c>
      <c r="C85" s="2" t="s">
        <v>15</v>
      </c>
      <c r="D85" s="3">
        <v>3808</v>
      </c>
      <c r="E85" s="4">
        <v>279</v>
      </c>
      <c r="F85" s="29">
        <f>VLOOKUP(C85,products[],2,0)</f>
        <v>6.47</v>
      </c>
      <c r="G85" s="41">
        <f>Data[[#This Row],[Cost per unit]]*Data[[#This Row],[Units]]</f>
        <v>1805.1299999999999</v>
      </c>
    </row>
    <row r="86" spans="1:7" x14ac:dyDescent="0.25">
      <c r="A86" s="5" t="s">
        <v>35</v>
      </c>
      <c r="B86" s="2" t="s">
        <v>20</v>
      </c>
      <c r="C86" s="2" t="s">
        <v>31</v>
      </c>
      <c r="D86" s="3">
        <v>63</v>
      </c>
      <c r="E86" s="4">
        <v>123</v>
      </c>
      <c r="F86" s="29">
        <f>VLOOKUP(C86,products[],2,0)</f>
        <v>9.33</v>
      </c>
      <c r="G86" s="41">
        <f>Data[[#This Row],[Cost per unit]]*Data[[#This Row],[Units]]</f>
        <v>1147.5899999999999</v>
      </c>
    </row>
    <row r="87" spans="1:7" x14ac:dyDescent="0.25">
      <c r="A87" s="5" t="s">
        <v>26</v>
      </c>
      <c r="B87" s="2" t="s">
        <v>17</v>
      </c>
      <c r="C87" s="2" t="s">
        <v>39</v>
      </c>
      <c r="D87" s="3">
        <v>7812</v>
      </c>
      <c r="E87" s="4">
        <v>81</v>
      </c>
      <c r="F87" s="29">
        <f>VLOOKUP(C87,products[],2,0)</f>
        <v>16.73</v>
      </c>
      <c r="G87" s="41">
        <f>Data[[#This Row],[Cost per unit]]*Data[[#This Row],[Units]]</f>
        <v>1355.13</v>
      </c>
    </row>
    <row r="88" spans="1:7" x14ac:dyDescent="0.25">
      <c r="A88" s="5" t="s">
        <v>5</v>
      </c>
      <c r="B88" s="2" t="s">
        <v>6</v>
      </c>
      <c r="C88" s="2" t="s">
        <v>36</v>
      </c>
      <c r="D88" s="3">
        <v>7693</v>
      </c>
      <c r="E88" s="4">
        <v>21</v>
      </c>
      <c r="F88" s="29">
        <f>VLOOKUP(C88,products[],2,0)</f>
        <v>7.64</v>
      </c>
      <c r="G88" s="41">
        <f>Data[[#This Row],[Cost per unit]]*Data[[#This Row],[Units]]</f>
        <v>160.44</v>
      </c>
    </row>
    <row r="89" spans="1:7" x14ac:dyDescent="0.25">
      <c r="A89" s="5" t="s">
        <v>27</v>
      </c>
      <c r="B89" s="2" t="s">
        <v>14</v>
      </c>
      <c r="C89" s="2" t="s">
        <v>40</v>
      </c>
      <c r="D89" s="3">
        <v>973</v>
      </c>
      <c r="E89" s="4">
        <v>162</v>
      </c>
      <c r="F89" s="29">
        <f>VLOOKUP(C89,products[],2,0)</f>
        <v>10.38</v>
      </c>
      <c r="G89" s="41">
        <f>Data[[#This Row],[Cost per unit]]*Data[[#This Row],[Units]]</f>
        <v>1681.5600000000002</v>
      </c>
    </row>
    <row r="90" spans="1:7" x14ac:dyDescent="0.25">
      <c r="A90" s="5" t="s">
        <v>35</v>
      </c>
      <c r="B90" s="2" t="s">
        <v>9</v>
      </c>
      <c r="C90" s="2" t="s">
        <v>41</v>
      </c>
      <c r="D90" s="3">
        <v>567</v>
      </c>
      <c r="E90" s="4">
        <v>228</v>
      </c>
      <c r="F90" s="29">
        <f>VLOOKUP(C90,products[],2,0)</f>
        <v>9</v>
      </c>
      <c r="G90" s="41">
        <f>Data[[#This Row],[Cost per unit]]*Data[[#This Row],[Units]]</f>
        <v>2052</v>
      </c>
    </row>
    <row r="91" spans="1:7" x14ac:dyDescent="0.25">
      <c r="A91" s="5" t="s">
        <v>35</v>
      </c>
      <c r="B91" s="2" t="s">
        <v>14</v>
      </c>
      <c r="C91" s="2" t="s">
        <v>32</v>
      </c>
      <c r="D91" s="3">
        <v>2471</v>
      </c>
      <c r="E91" s="4">
        <v>342</v>
      </c>
      <c r="F91" s="29">
        <f>VLOOKUP(C91,products[],2,0)</f>
        <v>7.16</v>
      </c>
      <c r="G91" s="41">
        <f>Data[[#This Row],[Cost per unit]]*Data[[#This Row],[Units]]</f>
        <v>2448.7200000000003</v>
      </c>
    </row>
    <row r="92" spans="1:7" x14ac:dyDescent="0.25">
      <c r="A92" s="5" t="s">
        <v>25</v>
      </c>
      <c r="B92" s="2" t="s">
        <v>20</v>
      </c>
      <c r="C92" s="2" t="s">
        <v>31</v>
      </c>
      <c r="D92" s="3">
        <v>7189</v>
      </c>
      <c r="E92" s="4">
        <v>54</v>
      </c>
      <c r="F92" s="29">
        <f>VLOOKUP(C92,products[],2,0)</f>
        <v>9.33</v>
      </c>
      <c r="G92" s="41">
        <f>Data[[#This Row],[Cost per unit]]*Data[[#This Row],[Units]]</f>
        <v>503.82</v>
      </c>
    </row>
    <row r="93" spans="1:7" x14ac:dyDescent="0.25">
      <c r="A93" s="5" t="s">
        <v>13</v>
      </c>
      <c r="B93" s="2" t="s">
        <v>9</v>
      </c>
      <c r="C93" s="2" t="s">
        <v>40</v>
      </c>
      <c r="D93" s="3">
        <v>7455</v>
      </c>
      <c r="E93" s="4">
        <v>216</v>
      </c>
      <c r="F93" s="29">
        <f>VLOOKUP(C93,products[],2,0)</f>
        <v>10.38</v>
      </c>
      <c r="G93" s="41">
        <f>Data[[#This Row],[Cost per unit]]*Data[[#This Row],[Units]]</f>
        <v>2242.0800000000004</v>
      </c>
    </row>
    <row r="94" spans="1:7" x14ac:dyDescent="0.25">
      <c r="A94" s="5" t="s">
        <v>27</v>
      </c>
      <c r="B94" s="2" t="s">
        <v>30</v>
      </c>
      <c r="C94" s="2" t="s">
        <v>42</v>
      </c>
      <c r="D94" s="3">
        <v>3108</v>
      </c>
      <c r="E94" s="4">
        <v>54</v>
      </c>
      <c r="F94" s="29">
        <f>VLOOKUP(C94,products[],2,0)</f>
        <v>5.6</v>
      </c>
      <c r="G94" s="41">
        <f>Data[[#This Row],[Cost per unit]]*Data[[#This Row],[Units]]</f>
        <v>302.39999999999998</v>
      </c>
    </row>
    <row r="95" spans="1:7" x14ac:dyDescent="0.25">
      <c r="A95" s="5" t="s">
        <v>16</v>
      </c>
      <c r="B95" s="2" t="s">
        <v>20</v>
      </c>
      <c r="C95" s="2" t="s">
        <v>18</v>
      </c>
      <c r="D95" s="3">
        <v>469</v>
      </c>
      <c r="E95" s="4">
        <v>75</v>
      </c>
      <c r="F95" s="29">
        <f>VLOOKUP(C95,products[],2,0)</f>
        <v>13.15</v>
      </c>
      <c r="G95" s="41">
        <f>Data[[#This Row],[Cost per unit]]*Data[[#This Row],[Units]]</f>
        <v>986.25</v>
      </c>
    </row>
    <row r="96" spans="1:7" x14ac:dyDescent="0.25">
      <c r="A96" s="5" t="s">
        <v>11</v>
      </c>
      <c r="B96" s="2" t="s">
        <v>6</v>
      </c>
      <c r="C96" s="2" t="s">
        <v>34</v>
      </c>
      <c r="D96" s="3">
        <v>2737</v>
      </c>
      <c r="E96" s="4">
        <v>93</v>
      </c>
      <c r="F96" s="29">
        <f>VLOOKUP(C96,products[],2,0)</f>
        <v>6.49</v>
      </c>
      <c r="G96" s="41">
        <f>Data[[#This Row],[Cost per unit]]*Data[[#This Row],[Units]]</f>
        <v>603.57000000000005</v>
      </c>
    </row>
    <row r="97" spans="1:7" x14ac:dyDescent="0.25">
      <c r="A97" s="5" t="s">
        <v>11</v>
      </c>
      <c r="B97" s="2" t="s">
        <v>6</v>
      </c>
      <c r="C97" s="2" t="s">
        <v>18</v>
      </c>
      <c r="D97" s="3">
        <v>4305</v>
      </c>
      <c r="E97" s="4">
        <v>156</v>
      </c>
      <c r="F97" s="29">
        <f>VLOOKUP(C97,products[],2,0)</f>
        <v>13.15</v>
      </c>
      <c r="G97" s="41">
        <f>Data[[#This Row],[Cost per unit]]*Data[[#This Row],[Units]]</f>
        <v>2051.4</v>
      </c>
    </row>
    <row r="98" spans="1:7" x14ac:dyDescent="0.25">
      <c r="A98" s="5" t="s">
        <v>11</v>
      </c>
      <c r="B98" s="2" t="s">
        <v>20</v>
      </c>
      <c r="C98" s="2" t="s">
        <v>28</v>
      </c>
      <c r="D98" s="3">
        <v>2408</v>
      </c>
      <c r="E98" s="4">
        <v>9</v>
      </c>
      <c r="F98" s="29">
        <f>VLOOKUP(C98,products[],2,0)</f>
        <v>3.11</v>
      </c>
      <c r="G98" s="41">
        <f>Data[[#This Row],[Cost per unit]]*Data[[#This Row],[Units]]</f>
        <v>27.99</v>
      </c>
    </row>
    <row r="99" spans="1:7" x14ac:dyDescent="0.25">
      <c r="A99" s="5" t="s">
        <v>27</v>
      </c>
      <c r="B99" s="2" t="s">
        <v>14</v>
      </c>
      <c r="C99" s="2" t="s">
        <v>36</v>
      </c>
      <c r="D99" s="3">
        <v>1281</v>
      </c>
      <c r="E99" s="4">
        <v>18</v>
      </c>
      <c r="F99" s="29">
        <f>VLOOKUP(C99,products[],2,0)</f>
        <v>7.64</v>
      </c>
      <c r="G99" s="41">
        <f>Data[[#This Row],[Cost per unit]]*Data[[#This Row],[Units]]</f>
        <v>137.51999999999998</v>
      </c>
    </row>
    <row r="100" spans="1:7" x14ac:dyDescent="0.25">
      <c r="A100" s="5" t="s">
        <v>5</v>
      </c>
      <c r="B100" s="2" t="s">
        <v>9</v>
      </c>
      <c r="C100" s="2" t="s">
        <v>10</v>
      </c>
      <c r="D100" s="3">
        <v>12348</v>
      </c>
      <c r="E100" s="4">
        <v>234</v>
      </c>
      <c r="F100" s="29">
        <f>VLOOKUP(C100,products[],2,0)</f>
        <v>8.65</v>
      </c>
      <c r="G100" s="41">
        <f>Data[[#This Row],[Cost per unit]]*Data[[#This Row],[Units]]</f>
        <v>2024.1000000000001</v>
      </c>
    </row>
    <row r="101" spans="1:7" x14ac:dyDescent="0.25">
      <c r="A101" s="5" t="s">
        <v>27</v>
      </c>
      <c r="B101" s="2" t="s">
        <v>30</v>
      </c>
      <c r="C101" s="2" t="s">
        <v>40</v>
      </c>
      <c r="D101" s="3">
        <v>3689</v>
      </c>
      <c r="E101" s="4">
        <v>312</v>
      </c>
      <c r="F101" s="29">
        <f>VLOOKUP(C101,products[],2,0)</f>
        <v>10.38</v>
      </c>
      <c r="G101" s="41">
        <f>Data[[#This Row],[Cost per unit]]*Data[[#This Row],[Units]]</f>
        <v>3238.5600000000004</v>
      </c>
    </row>
    <row r="102" spans="1:7" x14ac:dyDescent="0.25">
      <c r="A102" s="5" t="s">
        <v>23</v>
      </c>
      <c r="B102" s="2" t="s">
        <v>14</v>
      </c>
      <c r="C102" s="2" t="s">
        <v>36</v>
      </c>
      <c r="D102" s="3">
        <v>2870</v>
      </c>
      <c r="E102" s="4">
        <v>300</v>
      </c>
      <c r="F102" s="29">
        <f>VLOOKUP(C102,products[],2,0)</f>
        <v>7.64</v>
      </c>
      <c r="G102" s="41">
        <f>Data[[#This Row],[Cost per unit]]*Data[[#This Row],[Units]]</f>
        <v>2292</v>
      </c>
    </row>
    <row r="103" spans="1:7" x14ac:dyDescent="0.25">
      <c r="A103" s="5" t="s">
        <v>26</v>
      </c>
      <c r="B103" s="2" t="s">
        <v>14</v>
      </c>
      <c r="C103" s="2" t="s">
        <v>39</v>
      </c>
      <c r="D103" s="3">
        <v>798</v>
      </c>
      <c r="E103" s="4">
        <v>519</v>
      </c>
      <c r="F103" s="29">
        <f>VLOOKUP(C103,products[],2,0)</f>
        <v>16.73</v>
      </c>
      <c r="G103" s="41">
        <f>Data[[#This Row],[Cost per unit]]*Data[[#This Row],[Units]]</f>
        <v>8682.8700000000008</v>
      </c>
    </row>
    <row r="104" spans="1:7" x14ac:dyDescent="0.25">
      <c r="A104" s="5" t="s">
        <v>13</v>
      </c>
      <c r="B104" s="2" t="s">
        <v>6</v>
      </c>
      <c r="C104" s="2" t="s">
        <v>41</v>
      </c>
      <c r="D104" s="3">
        <v>2933</v>
      </c>
      <c r="E104" s="4">
        <v>9</v>
      </c>
      <c r="F104" s="29">
        <f>VLOOKUP(C104,products[],2,0)</f>
        <v>9</v>
      </c>
      <c r="G104" s="41">
        <f>Data[[#This Row],[Cost per unit]]*Data[[#This Row],[Units]]</f>
        <v>81</v>
      </c>
    </row>
    <row r="105" spans="1:7" x14ac:dyDescent="0.25">
      <c r="A105" s="5" t="s">
        <v>25</v>
      </c>
      <c r="B105" s="2" t="s">
        <v>9</v>
      </c>
      <c r="C105" s="2" t="s">
        <v>12</v>
      </c>
      <c r="D105" s="3">
        <v>2744</v>
      </c>
      <c r="E105" s="4">
        <v>9</v>
      </c>
      <c r="F105" s="29">
        <f>VLOOKUP(C105,products[],2,0)</f>
        <v>11.88</v>
      </c>
      <c r="G105" s="41">
        <f>Data[[#This Row],[Cost per unit]]*Data[[#This Row],[Units]]</f>
        <v>106.92</v>
      </c>
    </row>
    <row r="106" spans="1:7" x14ac:dyDescent="0.25">
      <c r="A106" s="5" t="s">
        <v>5</v>
      </c>
      <c r="B106" s="2" t="s">
        <v>14</v>
      </c>
      <c r="C106" s="2" t="s">
        <v>19</v>
      </c>
      <c r="D106" s="3">
        <v>9772</v>
      </c>
      <c r="E106" s="4">
        <v>90</v>
      </c>
      <c r="F106" s="29">
        <f>VLOOKUP(C106,products[],2,0)</f>
        <v>12.37</v>
      </c>
      <c r="G106" s="41">
        <f>Data[[#This Row],[Cost per unit]]*Data[[#This Row],[Units]]</f>
        <v>1113.3</v>
      </c>
    </row>
    <row r="107" spans="1:7" x14ac:dyDescent="0.25">
      <c r="A107" s="5" t="s">
        <v>23</v>
      </c>
      <c r="B107" s="2" t="s">
        <v>30</v>
      </c>
      <c r="C107" s="2" t="s">
        <v>18</v>
      </c>
      <c r="D107" s="3">
        <v>1568</v>
      </c>
      <c r="E107" s="4">
        <v>96</v>
      </c>
      <c r="F107" s="29">
        <f>VLOOKUP(C107,products[],2,0)</f>
        <v>13.15</v>
      </c>
      <c r="G107" s="41">
        <f>Data[[#This Row],[Cost per unit]]*Data[[#This Row],[Units]]</f>
        <v>1262.4000000000001</v>
      </c>
    </row>
    <row r="108" spans="1:7" x14ac:dyDescent="0.25">
      <c r="A108" s="5" t="s">
        <v>26</v>
      </c>
      <c r="B108" s="2" t="s">
        <v>14</v>
      </c>
      <c r="C108" s="2" t="s">
        <v>29</v>
      </c>
      <c r="D108" s="3">
        <v>11417</v>
      </c>
      <c r="E108" s="4">
        <v>21</v>
      </c>
      <c r="F108" s="29">
        <f>VLOOKUP(C108,products[],2,0)</f>
        <v>8.7899999999999991</v>
      </c>
      <c r="G108" s="41">
        <f>Data[[#This Row],[Cost per unit]]*Data[[#This Row],[Units]]</f>
        <v>184.58999999999997</v>
      </c>
    </row>
    <row r="109" spans="1:7" x14ac:dyDescent="0.25">
      <c r="A109" s="5" t="s">
        <v>5</v>
      </c>
      <c r="B109" s="2" t="s">
        <v>30</v>
      </c>
      <c r="C109" s="2" t="s">
        <v>42</v>
      </c>
      <c r="D109" s="3">
        <v>6748</v>
      </c>
      <c r="E109" s="4">
        <v>48</v>
      </c>
      <c r="F109" s="29">
        <f>VLOOKUP(C109,products[],2,0)</f>
        <v>5.6</v>
      </c>
      <c r="G109" s="41">
        <f>Data[[#This Row],[Cost per unit]]*Data[[#This Row],[Units]]</f>
        <v>268.79999999999995</v>
      </c>
    </row>
    <row r="110" spans="1:7" x14ac:dyDescent="0.25">
      <c r="A110" s="5" t="s">
        <v>35</v>
      </c>
      <c r="B110" s="2" t="s">
        <v>14</v>
      </c>
      <c r="C110" s="2" t="s">
        <v>39</v>
      </c>
      <c r="D110" s="3">
        <v>1407</v>
      </c>
      <c r="E110" s="4">
        <v>72</v>
      </c>
      <c r="F110" s="29">
        <f>VLOOKUP(C110,products[],2,0)</f>
        <v>16.73</v>
      </c>
      <c r="G110" s="41">
        <f>Data[[#This Row],[Cost per unit]]*Data[[#This Row],[Units]]</f>
        <v>1204.56</v>
      </c>
    </row>
    <row r="111" spans="1:7" x14ac:dyDescent="0.25">
      <c r="A111" s="5" t="s">
        <v>8</v>
      </c>
      <c r="B111" s="2" t="s">
        <v>9</v>
      </c>
      <c r="C111" s="2" t="s">
        <v>32</v>
      </c>
      <c r="D111" s="3">
        <v>2023</v>
      </c>
      <c r="E111" s="4">
        <v>168</v>
      </c>
      <c r="F111" s="29">
        <f>VLOOKUP(C111,products[],2,0)</f>
        <v>7.16</v>
      </c>
      <c r="G111" s="41">
        <f>Data[[#This Row],[Cost per unit]]*Data[[#This Row],[Units]]</f>
        <v>1202.8800000000001</v>
      </c>
    </row>
    <row r="112" spans="1:7" x14ac:dyDescent="0.25">
      <c r="A112" s="5" t="s">
        <v>25</v>
      </c>
      <c r="B112" s="2" t="s">
        <v>17</v>
      </c>
      <c r="C112" s="2" t="s">
        <v>42</v>
      </c>
      <c r="D112" s="3">
        <v>5236</v>
      </c>
      <c r="E112" s="4">
        <v>51</v>
      </c>
      <c r="F112" s="29">
        <f>VLOOKUP(C112,products[],2,0)</f>
        <v>5.6</v>
      </c>
      <c r="G112" s="41">
        <f>Data[[#This Row],[Cost per unit]]*Data[[#This Row],[Units]]</f>
        <v>285.59999999999997</v>
      </c>
    </row>
    <row r="113" spans="1:7" x14ac:dyDescent="0.25">
      <c r="A113" s="5" t="s">
        <v>13</v>
      </c>
      <c r="B113" s="2" t="s">
        <v>14</v>
      </c>
      <c r="C113" s="2" t="s">
        <v>36</v>
      </c>
      <c r="D113" s="3">
        <v>1925</v>
      </c>
      <c r="E113" s="4">
        <v>192</v>
      </c>
      <c r="F113" s="29">
        <f>VLOOKUP(C113,products[],2,0)</f>
        <v>7.64</v>
      </c>
      <c r="G113" s="41">
        <f>Data[[#This Row],[Cost per unit]]*Data[[#This Row],[Units]]</f>
        <v>1466.8799999999999</v>
      </c>
    </row>
    <row r="114" spans="1:7" x14ac:dyDescent="0.25">
      <c r="A114" s="5" t="s">
        <v>23</v>
      </c>
      <c r="B114" s="2" t="s">
        <v>6</v>
      </c>
      <c r="C114" s="2" t="s">
        <v>24</v>
      </c>
      <c r="D114" s="3">
        <v>6608</v>
      </c>
      <c r="E114" s="4">
        <v>225</v>
      </c>
      <c r="F114" s="29">
        <f>VLOOKUP(C114,products[],2,0)</f>
        <v>11.7</v>
      </c>
      <c r="G114" s="41">
        <f>Data[[#This Row],[Cost per unit]]*Data[[#This Row],[Units]]</f>
        <v>2632.5</v>
      </c>
    </row>
    <row r="115" spans="1:7" x14ac:dyDescent="0.25">
      <c r="A115" s="5" t="s">
        <v>16</v>
      </c>
      <c r="B115" s="2" t="s">
        <v>30</v>
      </c>
      <c r="C115" s="2" t="s">
        <v>42</v>
      </c>
      <c r="D115" s="3">
        <v>8008</v>
      </c>
      <c r="E115" s="4">
        <v>456</v>
      </c>
      <c r="F115" s="29">
        <f>VLOOKUP(C115,products[],2,0)</f>
        <v>5.6</v>
      </c>
      <c r="G115" s="41">
        <f>Data[[#This Row],[Cost per unit]]*Data[[#This Row],[Units]]</f>
        <v>2553.6</v>
      </c>
    </row>
    <row r="116" spans="1:7" x14ac:dyDescent="0.25">
      <c r="A116" s="5" t="s">
        <v>35</v>
      </c>
      <c r="B116" s="2" t="s">
        <v>30</v>
      </c>
      <c r="C116" s="2" t="s">
        <v>18</v>
      </c>
      <c r="D116" s="3">
        <v>1428</v>
      </c>
      <c r="E116" s="4">
        <v>93</v>
      </c>
      <c r="F116" s="29">
        <f>VLOOKUP(C116,products[],2,0)</f>
        <v>13.15</v>
      </c>
      <c r="G116" s="41">
        <f>Data[[#This Row],[Cost per unit]]*Data[[#This Row],[Units]]</f>
        <v>1222.95</v>
      </c>
    </row>
    <row r="117" spans="1:7" x14ac:dyDescent="0.25">
      <c r="A117" s="5" t="s">
        <v>16</v>
      </c>
      <c r="B117" s="2" t="s">
        <v>30</v>
      </c>
      <c r="C117" s="2" t="s">
        <v>12</v>
      </c>
      <c r="D117" s="3">
        <v>525</v>
      </c>
      <c r="E117" s="4">
        <v>48</v>
      </c>
      <c r="F117" s="29">
        <f>VLOOKUP(C117,products[],2,0)</f>
        <v>11.88</v>
      </c>
      <c r="G117" s="41">
        <f>Data[[#This Row],[Cost per unit]]*Data[[#This Row],[Units]]</f>
        <v>570.24</v>
      </c>
    </row>
    <row r="118" spans="1:7" x14ac:dyDescent="0.25">
      <c r="A118" s="5" t="s">
        <v>16</v>
      </c>
      <c r="B118" s="2" t="s">
        <v>6</v>
      </c>
      <c r="C118" s="2" t="s">
        <v>15</v>
      </c>
      <c r="D118" s="3">
        <v>1505</v>
      </c>
      <c r="E118" s="4">
        <v>102</v>
      </c>
      <c r="F118" s="29">
        <f>VLOOKUP(C118,products[],2,0)</f>
        <v>6.47</v>
      </c>
      <c r="G118" s="41">
        <f>Data[[#This Row],[Cost per unit]]*Data[[#This Row],[Units]]</f>
        <v>659.93999999999994</v>
      </c>
    </row>
    <row r="119" spans="1:7" x14ac:dyDescent="0.25">
      <c r="A119" s="5" t="s">
        <v>23</v>
      </c>
      <c r="B119" s="2" t="s">
        <v>9</v>
      </c>
      <c r="C119" s="2" t="s">
        <v>7</v>
      </c>
      <c r="D119" s="3">
        <v>6755</v>
      </c>
      <c r="E119" s="4">
        <v>252</v>
      </c>
      <c r="F119" s="29">
        <f>VLOOKUP(C119,products[],2,0)</f>
        <v>14.49</v>
      </c>
      <c r="G119" s="41">
        <f>Data[[#This Row],[Cost per unit]]*Data[[#This Row],[Units]]</f>
        <v>3651.48</v>
      </c>
    </row>
    <row r="120" spans="1:7" x14ac:dyDescent="0.25">
      <c r="A120" s="5" t="s">
        <v>26</v>
      </c>
      <c r="B120" s="2" t="s">
        <v>6</v>
      </c>
      <c r="C120" s="2" t="s">
        <v>15</v>
      </c>
      <c r="D120" s="3">
        <v>11571</v>
      </c>
      <c r="E120" s="4">
        <v>138</v>
      </c>
      <c r="F120" s="29">
        <f>VLOOKUP(C120,products[],2,0)</f>
        <v>6.47</v>
      </c>
      <c r="G120" s="41">
        <f>Data[[#This Row],[Cost per unit]]*Data[[#This Row],[Units]]</f>
        <v>892.86</v>
      </c>
    </row>
    <row r="121" spans="1:7" x14ac:dyDescent="0.25">
      <c r="A121" s="5" t="s">
        <v>5</v>
      </c>
      <c r="B121" s="2" t="s">
        <v>20</v>
      </c>
      <c r="C121" s="2" t="s">
        <v>18</v>
      </c>
      <c r="D121" s="3">
        <v>2541</v>
      </c>
      <c r="E121" s="4">
        <v>90</v>
      </c>
      <c r="F121" s="29">
        <f>VLOOKUP(C121,products[],2,0)</f>
        <v>13.15</v>
      </c>
      <c r="G121" s="41">
        <f>Data[[#This Row],[Cost per unit]]*Data[[#This Row],[Units]]</f>
        <v>1183.5</v>
      </c>
    </row>
    <row r="122" spans="1:7" x14ac:dyDescent="0.25">
      <c r="A122" s="5" t="s">
        <v>13</v>
      </c>
      <c r="B122" s="2" t="s">
        <v>6</v>
      </c>
      <c r="C122" s="2" t="s">
        <v>7</v>
      </c>
      <c r="D122" s="3">
        <v>1526</v>
      </c>
      <c r="E122" s="4">
        <v>240</v>
      </c>
      <c r="F122" s="29">
        <f>VLOOKUP(C122,products[],2,0)</f>
        <v>14.49</v>
      </c>
      <c r="G122" s="41">
        <f>Data[[#This Row],[Cost per unit]]*Data[[#This Row],[Units]]</f>
        <v>3477.6</v>
      </c>
    </row>
    <row r="123" spans="1:7" x14ac:dyDescent="0.25">
      <c r="A123" s="5" t="s">
        <v>5</v>
      </c>
      <c r="B123" s="2" t="s">
        <v>20</v>
      </c>
      <c r="C123" s="2" t="s">
        <v>12</v>
      </c>
      <c r="D123" s="3">
        <v>6125</v>
      </c>
      <c r="E123" s="4">
        <v>102</v>
      </c>
      <c r="F123" s="29">
        <f>VLOOKUP(C123,products[],2,0)</f>
        <v>11.88</v>
      </c>
      <c r="G123" s="41">
        <f>Data[[#This Row],[Cost per unit]]*Data[[#This Row],[Units]]</f>
        <v>1211.76</v>
      </c>
    </row>
    <row r="124" spans="1:7" x14ac:dyDescent="0.25">
      <c r="A124" s="5" t="s">
        <v>13</v>
      </c>
      <c r="B124" s="2" t="s">
        <v>9</v>
      </c>
      <c r="C124" s="2" t="s">
        <v>39</v>
      </c>
      <c r="D124" s="3">
        <v>847</v>
      </c>
      <c r="E124" s="4">
        <v>129</v>
      </c>
      <c r="F124" s="29">
        <f>VLOOKUP(C124,products[],2,0)</f>
        <v>16.73</v>
      </c>
      <c r="G124" s="41">
        <f>Data[[#This Row],[Cost per unit]]*Data[[#This Row],[Units]]</f>
        <v>2158.17</v>
      </c>
    </row>
    <row r="125" spans="1:7" x14ac:dyDescent="0.25">
      <c r="A125" s="5" t="s">
        <v>8</v>
      </c>
      <c r="B125" s="2" t="s">
        <v>9</v>
      </c>
      <c r="C125" s="2" t="s">
        <v>39</v>
      </c>
      <c r="D125" s="3">
        <v>4753</v>
      </c>
      <c r="E125" s="4">
        <v>300</v>
      </c>
      <c r="F125" s="29">
        <f>VLOOKUP(C125,products[],2,0)</f>
        <v>16.73</v>
      </c>
      <c r="G125" s="41">
        <f>Data[[#This Row],[Cost per unit]]*Data[[#This Row],[Units]]</f>
        <v>5019</v>
      </c>
    </row>
    <row r="126" spans="1:7" x14ac:dyDescent="0.25">
      <c r="A126" s="5" t="s">
        <v>16</v>
      </c>
      <c r="B126" s="2" t="s">
        <v>20</v>
      </c>
      <c r="C126" s="2" t="s">
        <v>19</v>
      </c>
      <c r="D126" s="3">
        <v>959</v>
      </c>
      <c r="E126" s="4">
        <v>135</v>
      </c>
      <c r="F126" s="29">
        <f>VLOOKUP(C126,products[],2,0)</f>
        <v>12.37</v>
      </c>
      <c r="G126" s="41">
        <f>Data[[#This Row],[Cost per unit]]*Data[[#This Row],[Units]]</f>
        <v>1669.9499999999998</v>
      </c>
    </row>
    <row r="127" spans="1:7" x14ac:dyDescent="0.25">
      <c r="A127" s="5" t="s">
        <v>23</v>
      </c>
      <c r="B127" s="2" t="s">
        <v>9</v>
      </c>
      <c r="C127" s="2" t="s">
        <v>38</v>
      </c>
      <c r="D127" s="3">
        <v>2793</v>
      </c>
      <c r="E127" s="4">
        <v>114</v>
      </c>
      <c r="F127" s="29">
        <f>VLOOKUP(C127,products[],2,0)</f>
        <v>4.97</v>
      </c>
      <c r="G127" s="41">
        <f>Data[[#This Row],[Cost per unit]]*Data[[#This Row],[Units]]</f>
        <v>566.57999999999993</v>
      </c>
    </row>
    <row r="128" spans="1:7" x14ac:dyDescent="0.25">
      <c r="A128" s="5" t="s">
        <v>23</v>
      </c>
      <c r="B128" s="2" t="s">
        <v>9</v>
      </c>
      <c r="C128" s="2" t="s">
        <v>24</v>
      </c>
      <c r="D128" s="3">
        <v>4606</v>
      </c>
      <c r="E128" s="4">
        <v>63</v>
      </c>
      <c r="F128" s="29">
        <f>VLOOKUP(C128,products[],2,0)</f>
        <v>11.7</v>
      </c>
      <c r="G128" s="41">
        <f>Data[[#This Row],[Cost per unit]]*Data[[#This Row],[Units]]</f>
        <v>737.09999999999991</v>
      </c>
    </row>
    <row r="129" spans="1:7" x14ac:dyDescent="0.25">
      <c r="A129" s="5" t="s">
        <v>23</v>
      </c>
      <c r="B129" s="2" t="s">
        <v>14</v>
      </c>
      <c r="C129" s="2" t="s">
        <v>32</v>
      </c>
      <c r="D129" s="3">
        <v>5551</v>
      </c>
      <c r="E129" s="4">
        <v>252</v>
      </c>
      <c r="F129" s="29">
        <f>VLOOKUP(C129,products[],2,0)</f>
        <v>7.16</v>
      </c>
      <c r="G129" s="41">
        <f>Data[[#This Row],[Cost per unit]]*Data[[#This Row],[Units]]</f>
        <v>1804.32</v>
      </c>
    </row>
    <row r="130" spans="1:7" x14ac:dyDescent="0.25">
      <c r="A130" s="5" t="s">
        <v>35</v>
      </c>
      <c r="B130" s="2" t="s">
        <v>14</v>
      </c>
      <c r="C130" s="2" t="s">
        <v>10</v>
      </c>
      <c r="D130" s="3">
        <v>6657</v>
      </c>
      <c r="E130" s="4">
        <v>303</v>
      </c>
      <c r="F130" s="29">
        <f>VLOOKUP(C130,products[],2,0)</f>
        <v>8.65</v>
      </c>
      <c r="G130" s="41">
        <f>Data[[#This Row],[Cost per unit]]*Data[[#This Row],[Units]]</f>
        <v>2620.9500000000003</v>
      </c>
    </row>
    <row r="131" spans="1:7" x14ac:dyDescent="0.25">
      <c r="A131" s="5" t="s">
        <v>23</v>
      </c>
      <c r="B131" s="2" t="s">
        <v>17</v>
      </c>
      <c r="C131" s="2" t="s">
        <v>28</v>
      </c>
      <c r="D131" s="3">
        <v>4438</v>
      </c>
      <c r="E131" s="4">
        <v>246</v>
      </c>
      <c r="F131" s="29">
        <f>VLOOKUP(C131,products[],2,0)</f>
        <v>3.11</v>
      </c>
      <c r="G131" s="41">
        <f>Data[[#This Row],[Cost per unit]]*Data[[#This Row],[Units]]</f>
        <v>765.06</v>
      </c>
    </row>
    <row r="132" spans="1:7" x14ac:dyDescent="0.25">
      <c r="A132" s="5" t="s">
        <v>8</v>
      </c>
      <c r="B132" s="2" t="s">
        <v>20</v>
      </c>
      <c r="C132" s="2" t="s">
        <v>22</v>
      </c>
      <c r="D132" s="3">
        <v>168</v>
      </c>
      <c r="E132" s="4">
        <v>84</v>
      </c>
      <c r="F132" s="29">
        <f>VLOOKUP(C132,products[],2,0)</f>
        <v>9.77</v>
      </c>
      <c r="G132" s="41">
        <f>Data[[#This Row],[Cost per unit]]*Data[[#This Row],[Units]]</f>
        <v>820.68</v>
      </c>
    </row>
    <row r="133" spans="1:7" x14ac:dyDescent="0.25">
      <c r="A133" s="5" t="s">
        <v>23</v>
      </c>
      <c r="B133" s="2" t="s">
        <v>30</v>
      </c>
      <c r="C133" s="2" t="s">
        <v>28</v>
      </c>
      <c r="D133" s="3">
        <v>7777</v>
      </c>
      <c r="E133" s="4">
        <v>39</v>
      </c>
      <c r="F133" s="29">
        <f>VLOOKUP(C133,products[],2,0)</f>
        <v>3.11</v>
      </c>
      <c r="G133" s="41">
        <f>Data[[#This Row],[Cost per unit]]*Data[[#This Row],[Units]]</f>
        <v>121.28999999999999</v>
      </c>
    </row>
    <row r="134" spans="1:7" x14ac:dyDescent="0.25">
      <c r="A134" s="5" t="s">
        <v>25</v>
      </c>
      <c r="B134" s="2" t="s">
        <v>14</v>
      </c>
      <c r="C134" s="2" t="s">
        <v>28</v>
      </c>
      <c r="D134" s="3">
        <v>3339</v>
      </c>
      <c r="E134" s="4">
        <v>348</v>
      </c>
      <c r="F134" s="29">
        <f>VLOOKUP(C134,products[],2,0)</f>
        <v>3.11</v>
      </c>
      <c r="G134" s="41">
        <f>Data[[#This Row],[Cost per unit]]*Data[[#This Row],[Units]]</f>
        <v>1082.28</v>
      </c>
    </row>
    <row r="135" spans="1:7" x14ac:dyDescent="0.25">
      <c r="A135" s="5" t="s">
        <v>23</v>
      </c>
      <c r="B135" s="2" t="s">
        <v>6</v>
      </c>
      <c r="C135" s="2" t="s">
        <v>19</v>
      </c>
      <c r="D135" s="3">
        <v>6391</v>
      </c>
      <c r="E135" s="4">
        <v>48</v>
      </c>
      <c r="F135" s="29">
        <f>VLOOKUP(C135,products[],2,0)</f>
        <v>12.37</v>
      </c>
      <c r="G135" s="41">
        <f>Data[[#This Row],[Cost per unit]]*Data[[#This Row],[Units]]</f>
        <v>593.76</v>
      </c>
    </row>
    <row r="136" spans="1:7" x14ac:dyDescent="0.25">
      <c r="A136" s="5" t="s">
        <v>25</v>
      </c>
      <c r="B136" s="2" t="s">
        <v>6</v>
      </c>
      <c r="C136" s="2" t="s">
        <v>22</v>
      </c>
      <c r="D136" s="3">
        <v>518</v>
      </c>
      <c r="E136" s="4">
        <v>75</v>
      </c>
      <c r="F136" s="29">
        <f>VLOOKUP(C136,products[],2,0)</f>
        <v>9.77</v>
      </c>
      <c r="G136" s="41">
        <f>Data[[#This Row],[Cost per unit]]*Data[[#This Row],[Units]]</f>
        <v>732.75</v>
      </c>
    </row>
    <row r="137" spans="1:7" x14ac:dyDescent="0.25">
      <c r="A137" s="5" t="s">
        <v>23</v>
      </c>
      <c r="B137" s="2" t="s">
        <v>20</v>
      </c>
      <c r="C137" s="2" t="s">
        <v>40</v>
      </c>
      <c r="D137" s="3">
        <v>5677</v>
      </c>
      <c r="E137" s="4">
        <v>258</v>
      </c>
      <c r="F137" s="29">
        <f>VLOOKUP(C137,products[],2,0)</f>
        <v>10.38</v>
      </c>
      <c r="G137" s="41">
        <f>Data[[#This Row],[Cost per unit]]*Data[[#This Row],[Units]]</f>
        <v>2678.0400000000004</v>
      </c>
    </row>
    <row r="138" spans="1:7" x14ac:dyDescent="0.25">
      <c r="A138" s="5" t="s">
        <v>16</v>
      </c>
      <c r="B138" s="2" t="s">
        <v>17</v>
      </c>
      <c r="C138" s="2" t="s">
        <v>28</v>
      </c>
      <c r="D138" s="3">
        <v>6048</v>
      </c>
      <c r="E138" s="4">
        <v>27</v>
      </c>
      <c r="F138" s="29">
        <f>VLOOKUP(C138,products[],2,0)</f>
        <v>3.11</v>
      </c>
      <c r="G138" s="41">
        <f>Data[[#This Row],[Cost per unit]]*Data[[#This Row],[Units]]</f>
        <v>83.97</v>
      </c>
    </row>
    <row r="139" spans="1:7" x14ac:dyDescent="0.25">
      <c r="A139" s="5" t="s">
        <v>8</v>
      </c>
      <c r="B139" s="2" t="s">
        <v>20</v>
      </c>
      <c r="C139" s="2" t="s">
        <v>10</v>
      </c>
      <c r="D139" s="3">
        <v>3752</v>
      </c>
      <c r="E139" s="4">
        <v>213</v>
      </c>
      <c r="F139" s="29">
        <f>VLOOKUP(C139,products[],2,0)</f>
        <v>8.65</v>
      </c>
      <c r="G139" s="41">
        <f>Data[[#This Row],[Cost per unit]]*Data[[#This Row],[Units]]</f>
        <v>1842.45</v>
      </c>
    </row>
    <row r="140" spans="1:7" x14ac:dyDescent="0.25">
      <c r="A140" s="5" t="s">
        <v>25</v>
      </c>
      <c r="B140" s="2" t="s">
        <v>9</v>
      </c>
      <c r="C140" s="2" t="s">
        <v>32</v>
      </c>
      <c r="D140" s="3">
        <v>4480</v>
      </c>
      <c r="E140" s="4">
        <v>357</v>
      </c>
      <c r="F140" s="29">
        <f>VLOOKUP(C140,products[],2,0)</f>
        <v>7.16</v>
      </c>
      <c r="G140" s="41">
        <f>Data[[#This Row],[Cost per unit]]*Data[[#This Row],[Units]]</f>
        <v>2556.12</v>
      </c>
    </row>
    <row r="141" spans="1:7" x14ac:dyDescent="0.25">
      <c r="A141" s="5" t="s">
        <v>11</v>
      </c>
      <c r="B141" s="2" t="s">
        <v>6</v>
      </c>
      <c r="C141" s="2" t="s">
        <v>12</v>
      </c>
      <c r="D141" s="3">
        <v>259</v>
      </c>
      <c r="E141" s="4">
        <v>207</v>
      </c>
      <c r="F141" s="29">
        <f>VLOOKUP(C141,products[],2,0)</f>
        <v>11.88</v>
      </c>
      <c r="G141" s="41">
        <f>Data[[#This Row],[Cost per unit]]*Data[[#This Row],[Units]]</f>
        <v>2459.1600000000003</v>
      </c>
    </row>
    <row r="142" spans="1:7" x14ac:dyDescent="0.25">
      <c r="A142" s="5" t="s">
        <v>8</v>
      </c>
      <c r="B142" s="2" t="s">
        <v>6</v>
      </c>
      <c r="C142" s="2" t="s">
        <v>7</v>
      </c>
      <c r="D142" s="3">
        <v>42</v>
      </c>
      <c r="E142" s="4">
        <v>150</v>
      </c>
      <c r="F142" s="29">
        <f>VLOOKUP(C142,products[],2,0)</f>
        <v>14.49</v>
      </c>
      <c r="G142" s="41">
        <f>Data[[#This Row],[Cost per unit]]*Data[[#This Row],[Units]]</f>
        <v>2173.5</v>
      </c>
    </row>
    <row r="143" spans="1:7" x14ac:dyDescent="0.25">
      <c r="A143" s="5" t="s">
        <v>13</v>
      </c>
      <c r="B143" s="2" t="s">
        <v>14</v>
      </c>
      <c r="C143" s="2" t="s">
        <v>42</v>
      </c>
      <c r="D143" s="3">
        <v>98</v>
      </c>
      <c r="E143" s="4">
        <v>204</v>
      </c>
      <c r="F143" s="29">
        <f>VLOOKUP(C143,products[],2,0)</f>
        <v>5.6</v>
      </c>
      <c r="G143" s="41">
        <f>Data[[#This Row],[Cost per unit]]*Data[[#This Row],[Units]]</f>
        <v>1142.3999999999999</v>
      </c>
    </row>
    <row r="144" spans="1:7" x14ac:dyDescent="0.25">
      <c r="A144" s="5" t="s">
        <v>23</v>
      </c>
      <c r="B144" s="2" t="s">
        <v>9</v>
      </c>
      <c r="C144" s="2" t="s">
        <v>39</v>
      </c>
      <c r="D144" s="3">
        <v>2478</v>
      </c>
      <c r="E144" s="4">
        <v>21</v>
      </c>
      <c r="F144" s="29">
        <f>VLOOKUP(C144,products[],2,0)</f>
        <v>16.73</v>
      </c>
      <c r="G144" s="41">
        <f>Data[[#This Row],[Cost per unit]]*Data[[#This Row],[Units]]</f>
        <v>351.33</v>
      </c>
    </row>
    <row r="145" spans="1:7" x14ac:dyDescent="0.25">
      <c r="A145" s="5" t="s">
        <v>13</v>
      </c>
      <c r="B145" s="2" t="s">
        <v>30</v>
      </c>
      <c r="C145" s="2" t="s">
        <v>19</v>
      </c>
      <c r="D145" s="3">
        <v>7847</v>
      </c>
      <c r="E145" s="4">
        <v>174</v>
      </c>
      <c r="F145" s="29">
        <f>VLOOKUP(C145,products[],2,0)</f>
        <v>12.37</v>
      </c>
      <c r="G145" s="41">
        <f>Data[[#This Row],[Cost per unit]]*Data[[#This Row],[Units]]</f>
        <v>2152.3799999999997</v>
      </c>
    </row>
    <row r="146" spans="1:7" x14ac:dyDescent="0.25">
      <c r="A146" s="5" t="s">
        <v>26</v>
      </c>
      <c r="B146" s="2" t="s">
        <v>6</v>
      </c>
      <c r="C146" s="2" t="s">
        <v>28</v>
      </c>
      <c r="D146" s="3">
        <v>9926</v>
      </c>
      <c r="E146" s="4">
        <v>201</v>
      </c>
      <c r="F146" s="29">
        <f>VLOOKUP(C146,products[],2,0)</f>
        <v>3.11</v>
      </c>
      <c r="G146" s="41">
        <f>Data[[#This Row],[Cost per unit]]*Data[[#This Row],[Units]]</f>
        <v>625.11</v>
      </c>
    </row>
    <row r="147" spans="1:7" x14ac:dyDescent="0.25">
      <c r="A147" s="5" t="s">
        <v>8</v>
      </c>
      <c r="B147" s="2" t="s">
        <v>20</v>
      </c>
      <c r="C147" s="2" t="s">
        <v>31</v>
      </c>
      <c r="D147" s="3">
        <v>819</v>
      </c>
      <c r="E147" s="4">
        <v>510</v>
      </c>
      <c r="F147" s="29">
        <f>VLOOKUP(C147,products[],2,0)</f>
        <v>9.33</v>
      </c>
      <c r="G147" s="41">
        <f>Data[[#This Row],[Cost per unit]]*Data[[#This Row],[Units]]</f>
        <v>4758.3</v>
      </c>
    </row>
    <row r="148" spans="1:7" x14ac:dyDescent="0.25">
      <c r="A148" s="5" t="s">
        <v>16</v>
      </c>
      <c r="B148" s="2" t="s">
        <v>17</v>
      </c>
      <c r="C148" s="2" t="s">
        <v>32</v>
      </c>
      <c r="D148" s="3">
        <v>3052</v>
      </c>
      <c r="E148" s="4">
        <v>378</v>
      </c>
      <c r="F148" s="29">
        <f>VLOOKUP(C148,products[],2,0)</f>
        <v>7.16</v>
      </c>
      <c r="G148" s="41">
        <f>Data[[#This Row],[Cost per unit]]*Data[[#This Row],[Units]]</f>
        <v>2706.48</v>
      </c>
    </row>
    <row r="149" spans="1:7" x14ac:dyDescent="0.25">
      <c r="A149" s="5" t="s">
        <v>11</v>
      </c>
      <c r="B149" s="2" t="s">
        <v>30</v>
      </c>
      <c r="C149" s="2" t="s">
        <v>41</v>
      </c>
      <c r="D149" s="3">
        <v>6832</v>
      </c>
      <c r="E149" s="4">
        <v>27</v>
      </c>
      <c r="F149" s="29">
        <f>VLOOKUP(C149,products[],2,0)</f>
        <v>9</v>
      </c>
      <c r="G149" s="41">
        <f>Data[[#This Row],[Cost per unit]]*Data[[#This Row],[Units]]</f>
        <v>243</v>
      </c>
    </row>
    <row r="150" spans="1:7" x14ac:dyDescent="0.25">
      <c r="A150" s="5" t="s">
        <v>26</v>
      </c>
      <c r="B150" s="2" t="s">
        <v>17</v>
      </c>
      <c r="C150" s="2" t="s">
        <v>29</v>
      </c>
      <c r="D150" s="3">
        <v>2016</v>
      </c>
      <c r="E150" s="4">
        <v>117</v>
      </c>
      <c r="F150" s="29">
        <f>VLOOKUP(C150,products[],2,0)</f>
        <v>8.7899999999999991</v>
      </c>
      <c r="G150" s="41">
        <f>Data[[#This Row],[Cost per unit]]*Data[[#This Row],[Units]]</f>
        <v>1028.4299999999998</v>
      </c>
    </row>
    <row r="151" spans="1:7" x14ac:dyDescent="0.25">
      <c r="A151" s="5" t="s">
        <v>16</v>
      </c>
      <c r="B151" s="2" t="s">
        <v>20</v>
      </c>
      <c r="C151" s="2" t="s">
        <v>41</v>
      </c>
      <c r="D151" s="3">
        <v>7322</v>
      </c>
      <c r="E151" s="4">
        <v>36</v>
      </c>
      <c r="F151" s="29">
        <f>VLOOKUP(C151,products[],2,0)</f>
        <v>9</v>
      </c>
      <c r="G151" s="41">
        <f>Data[[#This Row],[Cost per unit]]*Data[[#This Row],[Units]]</f>
        <v>324</v>
      </c>
    </row>
    <row r="152" spans="1:7" x14ac:dyDescent="0.25">
      <c r="A152" s="5" t="s">
        <v>8</v>
      </c>
      <c r="B152" s="2" t="s">
        <v>9</v>
      </c>
      <c r="C152" s="2" t="s">
        <v>19</v>
      </c>
      <c r="D152" s="3">
        <v>357</v>
      </c>
      <c r="E152" s="4">
        <v>126</v>
      </c>
      <c r="F152" s="29">
        <f>VLOOKUP(C152,products[],2,0)</f>
        <v>12.37</v>
      </c>
      <c r="G152" s="41">
        <f>Data[[#This Row],[Cost per unit]]*Data[[#This Row],[Units]]</f>
        <v>1558.62</v>
      </c>
    </row>
    <row r="153" spans="1:7" x14ac:dyDescent="0.25">
      <c r="A153" s="5" t="s">
        <v>11</v>
      </c>
      <c r="B153" s="2" t="s">
        <v>17</v>
      </c>
      <c r="C153" s="2" t="s">
        <v>18</v>
      </c>
      <c r="D153" s="3">
        <v>3192</v>
      </c>
      <c r="E153" s="4">
        <v>72</v>
      </c>
      <c r="F153" s="29">
        <f>VLOOKUP(C153,products[],2,0)</f>
        <v>13.15</v>
      </c>
      <c r="G153" s="41">
        <f>Data[[#This Row],[Cost per unit]]*Data[[#This Row],[Units]]</f>
        <v>946.80000000000007</v>
      </c>
    </row>
    <row r="154" spans="1:7" x14ac:dyDescent="0.25">
      <c r="A154" s="5" t="s">
        <v>23</v>
      </c>
      <c r="B154" s="2" t="s">
        <v>14</v>
      </c>
      <c r="C154" s="2" t="s">
        <v>22</v>
      </c>
      <c r="D154" s="3">
        <v>8435</v>
      </c>
      <c r="E154" s="4">
        <v>42</v>
      </c>
      <c r="F154" s="29">
        <f>VLOOKUP(C154,products[],2,0)</f>
        <v>9.77</v>
      </c>
      <c r="G154" s="41">
        <f>Data[[#This Row],[Cost per unit]]*Data[[#This Row],[Units]]</f>
        <v>410.34</v>
      </c>
    </row>
    <row r="155" spans="1:7" x14ac:dyDescent="0.25">
      <c r="A155" s="5" t="s">
        <v>5</v>
      </c>
      <c r="B155" s="2" t="s">
        <v>17</v>
      </c>
      <c r="C155" s="2" t="s">
        <v>32</v>
      </c>
      <c r="D155" s="3">
        <v>0</v>
      </c>
      <c r="E155" s="4">
        <v>135</v>
      </c>
      <c r="F155" s="29">
        <f>VLOOKUP(C155,products[],2,0)</f>
        <v>7.16</v>
      </c>
      <c r="G155" s="41">
        <f>Data[[#This Row],[Cost per unit]]*Data[[#This Row],[Units]]</f>
        <v>966.6</v>
      </c>
    </row>
    <row r="156" spans="1:7" x14ac:dyDescent="0.25">
      <c r="A156" s="5" t="s">
        <v>23</v>
      </c>
      <c r="B156" s="2" t="s">
        <v>30</v>
      </c>
      <c r="C156" s="2" t="s">
        <v>38</v>
      </c>
      <c r="D156" s="3">
        <v>8862</v>
      </c>
      <c r="E156" s="4">
        <v>189</v>
      </c>
      <c r="F156" s="29">
        <f>VLOOKUP(C156,products[],2,0)</f>
        <v>4.97</v>
      </c>
      <c r="G156" s="41">
        <f>Data[[#This Row],[Cost per unit]]*Data[[#This Row],[Units]]</f>
        <v>939.32999999999993</v>
      </c>
    </row>
    <row r="157" spans="1:7" x14ac:dyDescent="0.25">
      <c r="A157" s="5" t="s">
        <v>16</v>
      </c>
      <c r="B157" s="2" t="s">
        <v>6</v>
      </c>
      <c r="C157" s="2" t="s">
        <v>40</v>
      </c>
      <c r="D157" s="3">
        <v>3556</v>
      </c>
      <c r="E157" s="4">
        <v>459</v>
      </c>
      <c r="F157" s="29">
        <f>VLOOKUP(C157,products[],2,0)</f>
        <v>10.38</v>
      </c>
      <c r="G157" s="41">
        <f>Data[[#This Row],[Cost per unit]]*Data[[#This Row],[Units]]</f>
        <v>4764.42</v>
      </c>
    </row>
    <row r="158" spans="1:7" x14ac:dyDescent="0.25">
      <c r="A158" s="5" t="s">
        <v>25</v>
      </c>
      <c r="B158" s="2" t="s">
        <v>30</v>
      </c>
      <c r="C158" s="2" t="s">
        <v>37</v>
      </c>
      <c r="D158" s="3">
        <v>7280</v>
      </c>
      <c r="E158" s="4">
        <v>201</v>
      </c>
      <c r="F158" s="29">
        <f>VLOOKUP(C158,products[],2,0)</f>
        <v>11.73</v>
      </c>
      <c r="G158" s="41">
        <f>Data[[#This Row],[Cost per unit]]*Data[[#This Row],[Units]]</f>
        <v>2357.73</v>
      </c>
    </row>
    <row r="159" spans="1:7" x14ac:dyDescent="0.25">
      <c r="A159" s="5" t="s">
        <v>16</v>
      </c>
      <c r="B159" s="2" t="s">
        <v>30</v>
      </c>
      <c r="C159" s="2" t="s">
        <v>7</v>
      </c>
      <c r="D159" s="3">
        <v>3402</v>
      </c>
      <c r="E159" s="4">
        <v>366</v>
      </c>
      <c r="F159" s="29">
        <f>VLOOKUP(C159,products[],2,0)</f>
        <v>14.49</v>
      </c>
      <c r="G159" s="41">
        <f>Data[[#This Row],[Cost per unit]]*Data[[#This Row],[Units]]</f>
        <v>5303.34</v>
      </c>
    </row>
    <row r="160" spans="1:7" x14ac:dyDescent="0.25">
      <c r="A160" s="5" t="s">
        <v>27</v>
      </c>
      <c r="B160" s="2" t="s">
        <v>6</v>
      </c>
      <c r="C160" s="2" t="s">
        <v>32</v>
      </c>
      <c r="D160" s="3">
        <v>4592</v>
      </c>
      <c r="E160" s="4">
        <v>324</v>
      </c>
      <c r="F160" s="29">
        <f>VLOOKUP(C160,products[],2,0)</f>
        <v>7.16</v>
      </c>
      <c r="G160" s="41">
        <f>Data[[#This Row],[Cost per unit]]*Data[[#This Row],[Units]]</f>
        <v>2319.84</v>
      </c>
    </row>
    <row r="161" spans="1:7" x14ac:dyDescent="0.25">
      <c r="A161" s="5" t="s">
        <v>11</v>
      </c>
      <c r="B161" s="2" t="s">
        <v>9</v>
      </c>
      <c r="C161" s="2" t="s">
        <v>37</v>
      </c>
      <c r="D161" s="3">
        <v>7833</v>
      </c>
      <c r="E161" s="4">
        <v>243</v>
      </c>
      <c r="F161" s="29">
        <f>VLOOKUP(C161,products[],2,0)</f>
        <v>11.73</v>
      </c>
      <c r="G161" s="41">
        <f>Data[[#This Row],[Cost per unit]]*Data[[#This Row],[Units]]</f>
        <v>2850.3900000000003</v>
      </c>
    </row>
    <row r="162" spans="1:7" x14ac:dyDescent="0.25">
      <c r="A162" s="5" t="s">
        <v>26</v>
      </c>
      <c r="B162" s="2" t="s">
        <v>17</v>
      </c>
      <c r="C162" s="2" t="s">
        <v>41</v>
      </c>
      <c r="D162" s="3">
        <v>7651</v>
      </c>
      <c r="E162" s="4">
        <v>213</v>
      </c>
      <c r="F162" s="29">
        <f>VLOOKUP(C162,products[],2,0)</f>
        <v>9</v>
      </c>
      <c r="G162" s="41">
        <f>Data[[#This Row],[Cost per unit]]*Data[[#This Row],[Units]]</f>
        <v>1917</v>
      </c>
    </row>
    <row r="163" spans="1:7" x14ac:dyDescent="0.25">
      <c r="A163" s="5" t="s">
        <v>5</v>
      </c>
      <c r="B163" s="2" t="s">
        <v>9</v>
      </c>
      <c r="C163" s="2" t="s">
        <v>7</v>
      </c>
      <c r="D163" s="3">
        <v>2275</v>
      </c>
      <c r="E163" s="4">
        <v>447</v>
      </c>
      <c r="F163" s="29">
        <f>VLOOKUP(C163,products[],2,0)</f>
        <v>14.49</v>
      </c>
      <c r="G163" s="41">
        <f>Data[[#This Row],[Cost per unit]]*Data[[#This Row],[Units]]</f>
        <v>6477.03</v>
      </c>
    </row>
    <row r="164" spans="1:7" x14ac:dyDescent="0.25">
      <c r="A164" s="5" t="s">
        <v>5</v>
      </c>
      <c r="B164" s="2" t="s">
        <v>20</v>
      </c>
      <c r="C164" s="2" t="s">
        <v>31</v>
      </c>
      <c r="D164" s="3">
        <v>5670</v>
      </c>
      <c r="E164" s="4">
        <v>297</v>
      </c>
      <c r="F164" s="29">
        <f>VLOOKUP(C164,products[],2,0)</f>
        <v>9.33</v>
      </c>
      <c r="G164" s="41">
        <f>Data[[#This Row],[Cost per unit]]*Data[[#This Row],[Units]]</f>
        <v>2771.01</v>
      </c>
    </row>
    <row r="165" spans="1:7" x14ac:dyDescent="0.25">
      <c r="A165" s="5" t="s">
        <v>23</v>
      </c>
      <c r="B165" s="2" t="s">
        <v>9</v>
      </c>
      <c r="C165" s="2" t="s">
        <v>29</v>
      </c>
      <c r="D165" s="3">
        <v>2135</v>
      </c>
      <c r="E165" s="4">
        <v>27</v>
      </c>
      <c r="F165" s="29">
        <f>VLOOKUP(C165,products[],2,0)</f>
        <v>8.7899999999999991</v>
      </c>
      <c r="G165" s="41">
        <f>Data[[#This Row],[Cost per unit]]*Data[[#This Row],[Units]]</f>
        <v>237.32999999999998</v>
      </c>
    </row>
    <row r="166" spans="1:7" x14ac:dyDescent="0.25">
      <c r="A166" s="5" t="s">
        <v>5</v>
      </c>
      <c r="B166" s="2" t="s">
        <v>30</v>
      </c>
      <c r="C166" s="2" t="s">
        <v>34</v>
      </c>
      <c r="D166" s="3">
        <v>2779</v>
      </c>
      <c r="E166" s="4">
        <v>75</v>
      </c>
      <c r="F166" s="29">
        <f>VLOOKUP(C166,products[],2,0)</f>
        <v>6.49</v>
      </c>
      <c r="G166" s="41">
        <f>Data[[#This Row],[Cost per unit]]*Data[[#This Row],[Units]]</f>
        <v>486.75</v>
      </c>
    </row>
    <row r="167" spans="1:7" x14ac:dyDescent="0.25">
      <c r="A167" s="5" t="s">
        <v>35</v>
      </c>
      <c r="B167" s="2" t="s">
        <v>17</v>
      </c>
      <c r="C167" s="2" t="s">
        <v>19</v>
      </c>
      <c r="D167" s="3">
        <v>12950</v>
      </c>
      <c r="E167" s="4">
        <v>30</v>
      </c>
      <c r="F167" s="29">
        <f>VLOOKUP(C167,products[],2,0)</f>
        <v>12.37</v>
      </c>
      <c r="G167" s="41">
        <f>Data[[#This Row],[Cost per unit]]*Data[[#This Row],[Units]]</f>
        <v>371.09999999999997</v>
      </c>
    </row>
    <row r="168" spans="1:7" x14ac:dyDescent="0.25">
      <c r="A168" s="5" t="s">
        <v>23</v>
      </c>
      <c r="B168" s="2" t="s">
        <v>14</v>
      </c>
      <c r="C168" s="2" t="s">
        <v>15</v>
      </c>
      <c r="D168" s="3">
        <v>2646</v>
      </c>
      <c r="E168" s="4">
        <v>177</v>
      </c>
      <c r="F168" s="29">
        <f>VLOOKUP(C168,products[],2,0)</f>
        <v>6.47</v>
      </c>
      <c r="G168" s="41">
        <f>Data[[#This Row],[Cost per unit]]*Data[[#This Row],[Units]]</f>
        <v>1145.19</v>
      </c>
    </row>
    <row r="169" spans="1:7" x14ac:dyDescent="0.25">
      <c r="A169" s="5" t="s">
        <v>5</v>
      </c>
      <c r="B169" s="2" t="s">
        <v>30</v>
      </c>
      <c r="C169" s="2" t="s">
        <v>19</v>
      </c>
      <c r="D169" s="3">
        <v>3794</v>
      </c>
      <c r="E169" s="4">
        <v>159</v>
      </c>
      <c r="F169" s="29">
        <f>VLOOKUP(C169,products[],2,0)</f>
        <v>12.37</v>
      </c>
      <c r="G169" s="41">
        <f>Data[[#This Row],[Cost per unit]]*Data[[#This Row],[Units]]</f>
        <v>1966.83</v>
      </c>
    </row>
    <row r="170" spans="1:7" x14ac:dyDescent="0.25">
      <c r="A170" s="5" t="s">
        <v>27</v>
      </c>
      <c r="B170" s="2" t="s">
        <v>9</v>
      </c>
      <c r="C170" s="2" t="s">
        <v>19</v>
      </c>
      <c r="D170" s="3">
        <v>819</v>
      </c>
      <c r="E170" s="4">
        <v>306</v>
      </c>
      <c r="F170" s="29">
        <f>VLOOKUP(C170,products[],2,0)</f>
        <v>12.37</v>
      </c>
      <c r="G170" s="41">
        <f>Data[[#This Row],[Cost per unit]]*Data[[#This Row],[Units]]</f>
        <v>3785.22</v>
      </c>
    </row>
    <row r="171" spans="1:7" x14ac:dyDescent="0.25">
      <c r="A171" s="5" t="s">
        <v>27</v>
      </c>
      <c r="B171" s="2" t="s">
        <v>30</v>
      </c>
      <c r="C171" s="2" t="s">
        <v>33</v>
      </c>
      <c r="D171" s="3">
        <v>2583</v>
      </c>
      <c r="E171" s="4">
        <v>18</v>
      </c>
      <c r="F171" s="29">
        <f>VLOOKUP(C171,products[],2,0)</f>
        <v>10.62</v>
      </c>
      <c r="G171" s="41">
        <f>Data[[#This Row],[Cost per unit]]*Data[[#This Row],[Units]]</f>
        <v>191.16</v>
      </c>
    </row>
    <row r="172" spans="1:7" x14ac:dyDescent="0.25">
      <c r="A172" s="5" t="s">
        <v>23</v>
      </c>
      <c r="B172" s="2" t="s">
        <v>9</v>
      </c>
      <c r="C172" s="2" t="s">
        <v>36</v>
      </c>
      <c r="D172" s="3">
        <v>4585</v>
      </c>
      <c r="E172" s="4">
        <v>240</v>
      </c>
      <c r="F172" s="29">
        <f>VLOOKUP(C172,products[],2,0)</f>
        <v>7.64</v>
      </c>
      <c r="G172" s="41">
        <f>Data[[#This Row],[Cost per unit]]*Data[[#This Row],[Units]]</f>
        <v>1833.6</v>
      </c>
    </row>
    <row r="173" spans="1:7" x14ac:dyDescent="0.25">
      <c r="A173" s="5" t="s">
        <v>25</v>
      </c>
      <c r="B173" s="2" t="s">
        <v>30</v>
      </c>
      <c r="C173" s="2" t="s">
        <v>19</v>
      </c>
      <c r="D173" s="3">
        <v>1652</v>
      </c>
      <c r="E173" s="4">
        <v>93</v>
      </c>
      <c r="F173" s="29">
        <f>VLOOKUP(C173,products[],2,0)</f>
        <v>12.37</v>
      </c>
      <c r="G173" s="41">
        <f>Data[[#This Row],[Cost per unit]]*Data[[#This Row],[Units]]</f>
        <v>1150.4099999999999</v>
      </c>
    </row>
    <row r="174" spans="1:7" x14ac:dyDescent="0.25">
      <c r="A174" s="5" t="s">
        <v>35</v>
      </c>
      <c r="B174" s="2" t="s">
        <v>30</v>
      </c>
      <c r="C174" s="2" t="s">
        <v>42</v>
      </c>
      <c r="D174" s="3">
        <v>4991</v>
      </c>
      <c r="E174" s="4">
        <v>9</v>
      </c>
      <c r="F174" s="29">
        <f>VLOOKUP(C174,products[],2,0)</f>
        <v>5.6</v>
      </c>
      <c r="G174" s="41">
        <f>Data[[#This Row],[Cost per unit]]*Data[[#This Row],[Units]]</f>
        <v>50.4</v>
      </c>
    </row>
    <row r="175" spans="1:7" x14ac:dyDescent="0.25">
      <c r="A175" s="5" t="s">
        <v>8</v>
      </c>
      <c r="B175" s="2" t="s">
        <v>30</v>
      </c>
      <c r="C175" s="2" t="s">
        <v>29</v>
      </c>
      <c r="D175" s="3">
        <v>2009</v>
      </c>
      <c r="E175" s="4">
        <v>219</v>
      </c>
      <c r="F175" s="29">
        <f>VLOOKUP(C175,products[],2,0)</f>
        <v>8.7899999999999991</v>
      </c>
      <c r="G175" s="41">
        <f>Data[[#This Row],[Cost per unit]]*Data[[#This Row],[Units]]</f>
        <v>1925.0099999999998</v>
      </c>
    </row>
    <row r="176" spans="1:7" x14ac:dyDescent="0.25">
      <c r="A176" s="5" t="s">
        <v>26</v>
      </c>
      <c r="B176" s="2" t="s">
        <v>17</v>
      </c>
      <c r="C176" s="2" t="s">
        <v>22</v>
      </c>
      <c r="D176" s="3">
        <v>1568</v>
      </c>
      <c r="E176" s="4">
        <v>141</v>
      </c>
      <c r="F176" s="29">
        <f>VLOOKUP(C176,products[],2,0)</f>
        <v>9.77</v>
      </c>
      <c r="G176" s="41">
        <f>Data[[#This Row],[Cost per unit]]*Data[[#This Row],[Units]]</f>
        <v>1377.57</v>
      </c>
    </row>
    <row r="177" spans="1:7" x14ac:dyDescent="0.25">
      <c r="A177" s="5" t="s">
        <v>13</v>
      </c>
      <c r="B177" s="2" t="s">
        <v>6</v>
      </c>
      <c r="C177" s="2" t="s">
        <v>33</v>
      </c>
      <c r="D177" s="3">
        <v>3388</v>
      </c>
      <c r="E177" s="4">
        <v>123</v>
      </c>
      <c r="F177" s="29">
        <f>VLOOKUP(C177,products[],2,0)</f>
        <v>10.62</v>
      </c>
      <c r="G177" s="41">
        <f>Data[[#This Row],[Cost per unit]]*Data[[#This Row],[Units]]</f>
        <v>1306.26</v>
      </c>
    </row>
    <row r="178" spans="1:7" x14ac:dyDescent="0.25">
      <c r="A178" s="5" t="s">
        <v>5</v>
      </c>
      <c r="B178" s="2" t="s">
        <v>20</v>
      </c>
      <c r="C178" s="2" t="s">
        <v>38</v>
      </c>
      <c r="D178" s="3">
        <v>623</v>
      </c>
      <c r="E178" s="4">
        <v>51</v>
      </c>
      <c r="F178" s="29">
        <f>VLOOKUP(C178,products[],2,0)</f>
        <v>4.97</v>
      </c>
      <c r="G178" s="41">
        <f>Data[[#This Row],[Cost per unit]]*Data[[#This Row],[Units]]</f>
        <v>253.47</v>
      </c>
    </row>
    <row r="179" spans="1:7" x14ac:dyDescent="0.25">
      <c r="A179" s="5" t="s">
        <v>16</v>
      </c>
      <c r="B179" s="2" t="s">
        <v>14</v>
      </c>
      <c r="C179" s="2" t="s">
        <v>12</v>
      </c>
      <c r="D179" s="3">
        <v>10073</v>
      </c>
      <c r="E179" s="4">
        <v>120</v>
      </c>
      <c r="F179" s="29">
        <f>VLOOKUP(C179,products[],2,0)</f>
        <v>11.88</v>
      </c>
      <c r="G179" s="41">
        <f>Data[[#This Row],[Cost per unit]]*Data[[#This Row],[Units]]</f>
        <v>1425.6000000000001</v>
      </c>
    </row>
    <row r="180" spans="1:7" x14ac:dyDescent="0.25">
      <c r="A180" s="5" t="s">
        <v>8</v>
      </c>
      <c r="B180" s="2" t="s">
        <v>17</v>
      </c>
      <c r="C180" s="2" t="s">
        <v>42</v>
      </c>
      <c r="D180" s="3">
        <v>1561</v>
      </c>
      <c r="E180" s="4">
        <v>27</v>
      </c>
      <c r="F180" s="29">
        <f>VLOOKUP(C180,products[],2,0)</f>
        <v>5.6</v>
      </c>
      <c r="G180" s="41">
        <f>Data[[#This Row],[Cost per unit]]*Data[[#This Row],[Units]]</f>
        <v>151.19999999999999</v>
      </c>
    </row>
    <row r="181" spans="1:7" x14ac:dyDescent="0.25">
      <c r="A181" s="5" t="s">
        <v>11</v>
      </c>
      <c r="B181" s="2" t="s">
        <v>14</v>
      </c>
      <c r="C181" s="2" t="s">
        <v>39</v>
      </c>
      <c r="D181" s="3">
        <v>11522</v>
      </c>
      <c r="E181" s="4">
        <v>204</v>
      </c>
      <c r="F181" s="29">
        <f>VLOOKUP(C181,products[],2,0)</f>
        <v>16.73</v>
      </c>
      <c r="G181" s="41">
        <f>Data[[#This Row],[Cost per unit]]*Data[[#This Row],[Units]]</f>
        <v>3412.92</v>
      </c>
    </row>
    <row r="182" spans="1:7" x14ac:dyDescent="0.25">
      <c r="A182" s="5" t="s">
        <v>16</v>
      </c>
      <c r="B182" s="2" t="s">
        <v>20</v>
      </c>
      <c r="C182" s="2" t="s">
        <v>31</v>
      </c>
      <c r="D182" s="3">
        <v>2317</v>
      </c>
      <c r="E182" s="4">
        <v>123</v>
      </c>
      <c r="F182" s="29">
        <f>VLOOKUP(C182,products[],2,0)</f>
        <v>9.33</v>
      </c>
      <c r="G182" s="41">
        <f>Data[[#This Row],[Cost per unit]]*Data[[#This Row],[Units]]</f>
        <v>1147.5899999999999</v>
      </c>
    </row>
    <row r="183" spans="1:7" x14ac:dyDescent="0.25">
      <c r="A183" s="5" t="s">
        <v>35</v>
      </c>
      <c r="B183" s="2" t="s">
        <v>6</v>
      </c>
      <c r="C183" s="2" t="s">
        <v>40</v>
      </c>
      <c r="D183" s="3">
        <v>3059</v>
      </c>
      <c r="E183" s="4">
        <v>27</v>
      </c>
      <c r="F183" s="29">
        <f>VLOOKUP(C183,products[],2,0)</f>
        <v>10.38</v>
      </c>
      <c r="G183" s="41">
        <f>Data[[#This Row],[Cost per unit]]*Data[[#This Row],[Units]]</f>
        <v>280.26000000000005</v>
      </c>
    </row>
    <row r="184" spans="1:7" x14ac:dyDescent="0.25">
      <c r="A184" s="5" t="s">
        <v>13</v>
      </c>
      <c r="B184" s="2" t="s">
        <v>6</v>
      </c>
      <c r="C184" s="2" t="s">
        <v>42</v>
      </c>
      <c r="D184" s="3">
        <v>2324</v>
      </c>
      <c r="E184" s="4">
        <v>177</v>
      </c>
      <c r="F184" s="29">
        <f>VLOOKUP(C184,products[],2,0)</f>
        <v>5.6</v>
      </c>
      <c r="G184" s="41">
        <f>Data[[#This Row],[Cost per unit]]*Data[[#This Row],[Units]]</f>
        <v>991.19999999999993</v>
      </c>
    </row>
    <row r="185" spans="1:7" x14ac:dyDescent="0.25">
      <c r="A185" s="5" t="s">
        <v>27</v>
      </c>
      <c r="B185" s="2" t="s">
        <v>17</v>
      </c>
      <c r="C185" s="2" t="s">
        <v>42</v>
      </c>
      <c r="D185" s="3">
        <v>4956</v>
      </c>
      <c r="E185" s="4">
        <v>171</v>
      </c>
      <c r="F185" s="29">
        <f>VLOOKUP(C185,products[],2,0)</f>
        <v>5.6</v>
      </c>
      <c r="G185" s="41">
        <f>Data[[#This Row],[Cost per unit]]*Data[[#This Row],[Units]]</f>
        <v>957.59999999999991</v>
      </c>
    </row>
    <row r="186" spans="1:7" x14ac:dyDescent="0.25">
      <c r="A186" s="5" t="s">
        <v>35</v>
      </c>
      <c r="B186" s="2" t="s">
        <v>30</v>
      </c>
      <c r="C186" s="2" t="s">
        <v>36</v>
      </c>
      <c r="D186" s="3">
        <v>5355</v>
      </c>
      <c r="E186" s="4">
        <v>204</v>
      </c>
      <c r="F186" s="29">
        <f>VLOOKUP(C186,products[],2,0)</f>
        <v>7.64</v>
      </c>
      <c r="G186" s="41">
        <f>Data[[#This Row],[Cost per unit]]*Data[[#This Row],[Units]]</f>
        <v>1558.56</v>
      </c>
    </row>
    <row r="187" spans="1:7" x14ac:dyDescent="0.25">
      <c r="A187" s="5" t="s">
        <v>27</v>
      </c>
      <c r="B187" s="2" t="s">
        <v>30</v>
      </c>
      <c r="C187" s="2" t="s">
        <v>24</v>
      </c>
      <c r="D187" s="3">
        <v>7259</v>
      </c>
      <c r="E187" s="4">
        <v>276</v>
      </c>
      <c r="F187" s="29">
        <f>VLOOKUP(C187,products[],2,0)</f>
        <v>11.7</v>
      </c>
      <c r="G187" s="41">
        <f>Data[[#This Row],[Cost per unit]]*Data[[#This Row],[Units]]</f>
        <v>3229.2</v>
      </c>
    </row>
    <row r="188" spans="1:7" x14ac:dyDescent="0.25">
      <c r="A188" s="5" t="s">
        <v>8</v>
      </c>
      <c r="B188" s="2" t="s">
        <v>6</v>
      </c>
      <c r="C188" s="2" t="s">
        <v>42</v>
      </c>
      <c r="D188" s="3">
        <v>6279</v>
      </c>
      <c r="E188" s="4">
        <v>45</v>
      </c>
      <c r="F188" s="29">
        <f>VLOOKUP(C188,products[],2,0)</f>
        <v>5.6</v>
      </c>
      <c r="G188" s="41">
        <f>Data[[#This Row],[Cost per unit]]*Data[[#This Row],[Units]]</f>
        <v>251.99999999999997</v>
      </c>
    </row>
    <row r="189" spans="1:7" x14ac:dyDescent="0.25">
      <c r="A189" s="5" t="s">
        <v>5</v>
      </c>
      <c r="B189" s="2" t="s">
        <v>20</v>
      </c>
      <c r="C189" s="2" t="s">
        <v>32</v>
      </c>
      <c r="D189" s="3">
        <v>2541</v>
      </c>
      <c r="E189" s="4">
        <v>45</v>
      </c>
      <c r="F189" s="29">
        <f>VLOOKUP(C189,products[],2,0)</f>
        <v>7.16</v>
      </c>
      <c r="G189" s="41">
        <f>Data[[#This Row],[Cost per unit]]*Data[[#This Row],[Units]]</f>
        <v>322.2</v>
      </c>
    </row>
    <row r="190" spans="1:7" x14ac:dyDescent="0.25">
      <c r="A190" s="5" t="s">
        <v>16</v>
      </c>
      <c r="B190" s="2" t="s">
        <v>9</v>
      </c>
      <c r="C190" s="2" t="s">
        <v>39</v>
      </c>
      <c r="D190" s="3">
        <v>3864</v>
      </c>
      <c r="E190" s="4">
        <v>177</v>
      </c>
      <c r="F190" s="29">
        <f>VLOOKUP(C190,products[],2,0)</f>
        <v>16.73</v>
      </c>
      <c r="G190" s="41">
        <f>Data[[#This Row],[Cost per unit]]*Data[[#This Row],[Units]]</f>
        <v>2961.21</v>
      </c>
    </row>
    <row r="191" spans="1:7" x14ac:dyDescent="0.25">
      <c r="A191" s="5" t="s">
        <v>25</v>
      </c>
      <c r="B191" s="2" t="s">
        <v>14</v>
      </c>
      <c r="C191" s="2" t="s">
        <v>31</v>
      </c>
      <c r="D191" s="3">
        <v>6146</v>
      </c>
      <c r="E191" s="4">
        <v>63</v>
      </c>
      <c r="F191" s="29">
        <f>VLOOKUP(C191,products[],2,0)</f>
        <v>9.33</v>
      </c>
      <c r="G191" s="41">
        <f>Data[[#This Row],[Cost per unit]]*Data[[#This Row],[Units]]</f>
        <v>587.79</v>
      </c>
    </row>
    <row r="192" spans="1:7" x14ac:dyDescent="0.25">
      <c r="A192" s="5" t="s">
        <v>11</v>
      </c>
      <c r="B192" s="2" t="s">
        <v>17</v>
      </c>
      <c r="C192" s="2" t="s">
        <v>15</v>
      </c>
      <c r="D192" s="3">
        <v>2639</v>
      </c>
      <c r="E192" s="4">
        <v>204</v>
      </c>
      <c r="F192" s="29">
        <f>VLOOKUP(C192,products[],2,0)</f>
        <v>6.47</v>
      </c>
      <c r="G192" s="41">
        <f>Data[[#This Row],[Cost per unit]]*Data[[#This Row],[Units]]</f>
        <v>1319.8799999999999</v>
      </c>
    </row>
    <row r="193" spans="1:7" x14ac:dyDescent="0.25">
      <c r="A193" s="5" t="s">
        <v>8</v>
      </c>
      <c r="B193" s="2" t="s">
        <v>6</v>
      </c>
      <c r="C193" s="2" t="s">
        <v>22</v>
      </c>
      <c r="D193" s="3">
        <v>1890</v>
      </c>
      <c r="E193" s="4">
        <v>195</v>
      </c>
      <c r="F193" s="29">
        <f>VLOOKUP(C193,products[],2,0)</f>
        <v>9.77</v>
      </c>
      <c r="G193" s="41">
        <f>Data[[#This Row],[Cost per unit]]*Data[[#This Row],[Units]]</f>
        <v>1905.1499999999999</v>
      </c>
    </row>
    <row r="194" spans="1:7" x14ac:dyDescent="0.25">
      <c r="A194" s="5" t="s">
        <v>23</v>
      </c>
      <c r="B194" s="2" t="s">
        <v>30</v>
      </c>
      <c r="C194" s="2" t="s">
        <v>24</v>
      </c>
      <c r="D194" s="3">
        <v>1932</v>
      </c>
      <c r="E194" s="4">
        <v>369</v>
      </c>
      <c r="F194" s="29">
        <f>VLOOKUP(C194,products[],2,0)</f>
        <v>11.7</v>
      </c>
      <c r="G194" s="41">
        <f>Data[[#This Row],[Cost per unit]]*Data[[#This Row],[Units]]</f>
        <v>4317.3</v>
      </c>
    </row>
    <row r="195" spans="1:7" x14ac:dyDescent="0.25">
      <c r="A195" s="5" t="s">
        <v>27</v>
      </c>
      <c r="B195" s="2" t="s">
        <v>30</v>
      </c>
      <c r="C195" s="2" t="s">
        <v>18</v>
      </c>
      <c r="D195" s="3">
        <v>6300</v>
      </c>
      <c r="E195" s="4">
        <v>42</v>
      </c>
      <c r="F195" s="29">
        <f>VLOOKUP(C195,products[],2,0)</f>
        <v>13.15</v>
      </c>
      <c r="G195" s="41">
        <f>Data[[#This Row],[Cost per unit]]*Data[[#This Row],[Units]]</f>
        <v>552.30000000000007</v>
      </c>
    </row>
    <row r="196" spans="1:7" x14ac:dyDescent="0.25">
      <c r="A196" s="5" t="s">
        <v>16</v>
      </c>
      <c r="B196" s="2" t="s">
        <v>6</v>
      </c>
      <c r="C196" s="2" t="s">
        <v>7</v>
      </c>
      <c r="D196" s="3">
        <v>560</v>
      </c>
      <c r="E196" s="4">
        <v>81</v>
      </c>
      <c r="F196" s="29">
        <f>VLOOKUP(C196,products[],2,0)</f>
        <v>14.49</v>
      </c>
      <c r="G196" s="41">
        <f>Data[[#This Row],[Cost per unit]]*Data[[#This Row],[Units]]</f>
        <v>1173.69</v>
      </c>
    </row>
    <row r="197" spans="1:7" x14ac:dyDescent="0.25">
      <c r="A197" s="5" t="s">
        <v>11</v>
      </c>
      <c r="B197" s="2" t="s">
        <v>6</v>
      </c>
      <c r="C197" s="2" t="s">
        <v>42</v>
      </c>
      <c r="D197" s="3">
        <v>2856</v>
      </c>
      <c r="E197" s="4">
        <v>246</v>
      </c>
      <c r="F197" s="29">
        <f>VLOOKUP(C197,products[],2,0)</f>
        <v>5.6</v>
      </c>
      <c r="G197" s="41">
        <f>Data[[#This Row],[Cost per unit]]*Data[[#This Row],[Units]]</f>
        <v>1377.6</v>
      </c>
    </row>
    <row r="198" spans="1:7" x14ac:dyDescent="0.25">
      <c r="A198" s="5" t="s">
        <v>11</v>
      </c>
      <c r="B198" s="2" t="s">
        <v>30</v>
      </c>
      <c r="C198" s="2" t="s">
        <v>28</v>
      </c>
      <c r="D198" s="3">
        <v>707</v>
      </c>
      <c r="E198" s="4">
        <v>174</v>
      </c>
      <c r="F198" s="29">
        <f>VLOOKUP(C198,products[],2,0)</f>
        <v>3.11</v>
      </c>
      <c r="G198" s="41">
        <f>Data[[#This Row],[Cost per unit]]*Data[[#This Row],[Units]]</f>
        <v>541.14</v>
      </c>
    </row>
    <row r="199" spans="1:7" x14ac:dyDescent="0.25">
      <c r="A199" s="5" t="s">
        <v>8</v>
      </c>
      <c r="B199" s="2" t="s">
        <v>9</v>
      </c>
      <c r="C199" s="2" t="s">
        <v>7</v>
      </c>
      <c r="D199" s="3">
        <v>3598</v>
      </c>
      <c r="E199" s="4">
        <v>81</v>
      </c>
      <c r="F199" s="29">
        <f>VLOOKUP(C199,products[],2,0)</f>
        <v>14.49</v>
      </c>
      <c r="G199" s="41">
        <f>Data[[#This Row],[Cost per unit]]*Data[[#This Row],[Units]]</f>
        <v>1173.69</v>
      </c>
    </row>
    <row r="200" spans="1:7" x14ac:dyDescent="0.25">
      <c r="A200" s="5" t="s">
        <v>5</v>
      </c>
      <c r="B200" s="2" t="s">
        <v>9</v>
      </c>
      <c r="C200" s="2" t="s">
        <v>22</v>
      </c>
      <c r="D200" s="3">
        <v>6853</v>
      </c>
      <c r="E200" s="4">
        <v>372</v>
      </c>
      <c r="F200" s="29">
        <f>VLOOKUP(C200,products[],2,0)</f>
        <v>9.77</v>
      </c>
      <c r="G200" s="41">
        <f>Data[[#This Row],[Cost per unit]]*Data[[#This Row],[Units]]</f>
        <v>3634.44</v>
      </c>
    </row>
    <row r="201" spans="1:7" x14ac:dyDescent="0.25">
      <c r="A201" s="5" t="s">
        <v>5</v>
      </c>
      <c r="B201" s="2" t="s">
        <v>9</v>
      </c>
      <c r="C201" s="2" t="s">
        <v>29</v>
      </c>
      <c r="D201" s="3">
        <v>4725</v>
      </c>
      <c r="E201" s="4">
        <v>174</v>
      </c>
      <c r="F201" s="29">
        <f>VLOOKUP(C201,products[],2,0)</f>
        <v>8.7899999999999991</v>
      </c>
      <c r="G201" s="41">
        <f>Data[[#This Row],[Cost per unit]]*Data[[#This Row],[Units]]</f>
        <v>1529.4599999999998</v>
      </c>
    </row>
    <row r="202" spans="1:7" x14ac:dyDescent="0.25">
      <c r="A202" s="5" t="s">
        <v>13</v>
      </c>
      <c r="B202" s="2" t="s">
        <v>14</v>
      </c>
      <c r="C202" s="2" t="s">
        <v>10</v>
      </c>
      <c r="D202" s="3">
        <v>10304</v>
      </c>
      <c r="E202" s="4">
        <v>84</v>
      </c>
      <c r="F202" s="29">
        <f>VLOOKUP(C202,products[],2,0)</f>
        <v>8.65</v>
      </c>
      <c r="G202" s="41">
        <f>Data[[#This Row],[Cost per unit]]*Data[[#This Row],[Units]]</f>
        <v>726.6</v>
      </c>
    </row>
    <row r="203" spans="1:7" x14ac:dyDescent="0.25">
      <c r="A203" s="5" t="s">
        <v>13</v>
      </c>
      <c r="B203" s="2" t="s">
        <v>30</v>
      </c>
      <c r="C203" s="2" t="s">
        <v>29</v>
      </c>
      <c r="D203" s="3">
        <v>1274</v>
      </c>
      <c r="E203" s="4">
        <v>225</v>
      </c>
      <c r="F203" s="29">
        <f>VLOOKUP(C203,products[],2,0)</f>
        <v>8.7899999999999991</v>
      </c>
      <c r="G203" s="41">
        <f>Data[[#This Row],[Cost per unit]]*Data[[#This Row],[Units]]</f>
        <v>1977.7499999999998</v>
      </c>
    </row>
    <row r="204" spans="1:7" x14ac:dyDescent="0.25">
      <c r="A204" s="5" t="s">
        <v>25</v>
      </c>
      <c r="B204" s="2" t="s">
        <v>14</v>
      </c>
      <c r="C204" s="2" t="s">
        <v>7</v>
      </c>
      <c r="D204" s="3">
        <v>1526</v>
      </c>
      <c r="E204" s="4">
        <v>105</v>
      </c>
      <c r="F204" s="29">
        <f>VLOOKUP(C204,products[],2,0)</f>
        <v>14.49</v>
      </c>
      <c r="G204" s="41">
        <f>Data[[#This Row],[Cost per unit]]*Data[[#This Row],[Units]]</f>
        <v>1521.45</v>
      </c>
    </row>
    <row r="205" spans="1:7" x14ac:dyDescent="0.25">
      <c r="A205" s="5" t="s">
        <v>5</v>
      </c>
      <c r="B205" s="2" t="s">
        <v>17</v>
      </c>
      <c r="C205" s="2" t="s">
        <v>40</v>
      </c>
      <c r="D205" s="3">
        <v>3101</v>
      </c>
      <c r="E205" s="4">
        <v>225</v>
      </c>
      <c r="F205" s="29">
        <f>VLOOKUP(C205,products[],2,0)</f>
        <v>10.38</v>
      </c>
      <c r="G205" s="41">
        <f>Data[[#This Row],[Cost per unit]]*Data[[#This Row],[Units]]</f>
        <v>2335.5</v>
      </c>
    </row>
    <row r="206" spans="1:7" x14ac:dyDescent="0.25">
      <c r="A206" s="5" t="s">
        <v>26</v>
      </c>
      <c r="B206" s="2" t="s">
        <v>6</v>
      </c>
      <c r="C206" s="2" t="s">
        <v>24</v>
      </c>
      <c r="D206" s="3">
        <v>1057</v>
      </c>
      <c r="E206" s="4">
        <v>54</v>
      </c>
      <c r="F206" s="29">
        <f>VLOOKUP(C206,products[],2,0)</f>
        <v>11.7</v>
      </c>
      <c r="G206" s="41">
        <f>Data[[#This Row],[Cost per unit]]*Data[[#This Row],[Units]]</f>
        <v>631.79999999999995</v>
      </c>
    </row>
    <row r="207" spans="1:7" x14ac:dyDescent="0.25">
      <c r="A207" s="5" t="s">
        <v>23</v>
      </c>
      <c r="B207" s="2" t="s">
        <v>6</v>
      </c>
      <c r="C207" s="2" t="s">
        <v>42</v>
      </c>
      <c r="D207" s="3">
        <v>5306</v>
      </c>
      <c r="E207" s="4">
        <v>0</v>
      </c>
      <c r="F207" s="29">
        <f>VLOOKUP(C207,products[],2,0)</f>
        <v>5.6</v>
      </c>
      <c r="G207" s="41">
        <f>Data[[#This Row],[Cost per unit]]*Data[[#This Row],[Units]]</f>
        <v>0</v>
      </c>
    </row>
    <row r="208" spans="1:7" x14ac:dyDescent="0.25">
      <c r="A208" s="5" t="s">
        <v>25</v>
      </c>
      <c r="B208" s="2" t="s">
        <v>17</v>
      </c>
      <c r="C208" s="2" t="s">
        <v>38</v>
      </c>
      <c r="D208" s="3">
        <v>4018</v>
      </c>
      <c r="E208" s="4">
        <v>171</v>
      </c>
      <c r="F208" s="29">
        <f>VLOOKUP(C208,products[],2,0)</f>
        <v>4.97</v>
      </c>
      <c r="G208" s="41">
        <f>Data[[#This Row],[Cost per unit]]*Data[[#This Row],[Units]]</f>
        <v>849.87</v>
      </c>
    </row>
    <row r="209" spans="1:7" x14ac:dyDescent="0.25">
      <c r="A209" s="5" t="s">
        <v>11</v>
      </c>
      <c r="B209" s="2" t="s">
        <v>30</v>
      </c>
      <c r="C209" s="2" t="s">
        <v>29</v>
      </c>
      <c r="D209" s="3">
        <v>938</v>
      </c>
      <c r="E209" s="4">
        <v>189</v>
      </c>
      <c r="F209" s="29">
        <f>VLOOKUP(C209,products[],2,0)</f>
        <v>8.7899999999999991</v>
      </c>
      <c r="G209" s="41">
        <f>Data[[#This Row],[Cost per unit]]*Data[[#This Row],[Units]]</f>
        <v>1661.31</v>
      </c>
    </row>
    <row r="210" spans="1:7" x14ac:dyDescent="0.25">
      <c r="A210" s="5" t="s">
        <v>23</v>
      </c>
      <c r="B210" s="2" t="s">
        <v>20</v>
      </c>
      <c r="C210" s="2" t="s">
        <v>15</v>
      </c>
      <c r="D210" s="3">
        <v>1778</v>
      </c>
      <c r="E210" s="4">
        <v>270</v>
      </c>
      <c r="F210" s="29">
        <f>VLOOKUP(C210,products[],2,0)</f>
        <v>6.47</v>
      </c>
      <c r="G210" s="41">
        <f>Data[[#This Row],[Cost per unit]]*Data[[#This Row],[Units]]</f>
        <v>1746.8999999999999</v>
      </c>
    </row>
    <row r="211" spans="1:7" x14ac:dyDescent="0.25">
      <c r="A211" s="5" t="s">
        <v>16</v>
      </c>
      <c r="B211" s="2" t="s">
        <v>17</v>
      </c>
      <c r="C211" s="2" t="s">
        <v>7</v>
      </c>
      <c r="D211" s="3">
        <v>1638</v>
      </c>
      <c r="E211" s="4">
        <v>63</v>
      </c>
      <c r="F211" s="29">
        <f>VLOOKUP(C211,products[],2,0)</f>
        <v>14.49</v>
      </c>
      <c r="G211" s="41">
        <f>Data[[#This Row],[Cost per unit]]*Data[[#This Row],[Units]]</f>
        <v>912.87</v>
      </c>
    </row>
    <row r="212" spans="1:7" x14ac:dyDescent="0.25">
      <c r="A212" s="5" t="s">
        <v>13</v>
      </c>
      <c r="B212" s="2" t="s">
        <v>20</v>
      </c>
      <c r="C212" s="2" t="s">
        <v>18</v>
      </c>
      <c r="D212" s="3">
        <v>154</v>
      </c>
      <c r="E212" s="4">
        <v>21</v>
      </c>
      <c r="F212" s="29">
        <f>VLOOKUP(C212,products[],2,0)</f>
        <v>13.15</v>
      </c>
      <c r="G212" s="41">
        <f>Data[[#This Row],[Cost per unit]]*Data[[#This Row],[Units]]</f>
        <v>276.15000000000003</v>
      </c>
    </row>
    <row r="213" spans="1:7" x14ac:dyDescent="0.25">
      <c r="A213" s="5" t="s">
        <v>23</v>
      </c>
      <c r="B213" s="2" t="s">
        <v>6</v>
      </c>
      <c r="C213" s="2" t="s">
        <v>22</v>
      </c>
      <c r="D213" s="3">
        <v>9835</v>
      </c>
      <c r="E213" s="4">
        <v>207</v>
      </c>
      <c r="F213" s="29">
        <f>VLOOKUP(C213,products[],2,0)</f>
        <v>9.77</v>
      </c>
      <c r="G213" s="41">
        <f>Data[[#This Row],[Cost per unit]]*Data[[#This Row],[Units]]</f>
        <v>2022.3899999999999</v>
      </c>
    </row>
    <row r="214" spans="1:7" x14ac:dyDescent="0.25">
      <c r="A214" s="5" t="s">
        <v>11</v>
      </c>
      <c r="B214" s="2" t="s">
        <v>6</v>
      </c>
      <c r="C214" s="2" t="s">
        <v>33</v>
      </c>
      <c r="D214" s="3">
        <v>7273</v>
      </c>
      <c r="E214" s="4">
        <v>96</v>
      </c>
      <c r="F214" s="29">
        <f>VLOOKUP(C214,products[],2,0)</f>
        <v>10.62</v>
      </c>
      <c r="G214" s="41">
        <f>Data[[#This Row],[Cost per unit]]*Data[[#This Row],[Units]]</f>
        <v>1019.52</v>
      </c>
    </row>
    <row r="215" spans="1:7" x14ac:dyDescent="0.25">
      <c r="A215" s="5" t="s">
        <v>25</v>
      </c>
      <c r="B215" s="2" t="s">
        <v>17</v>
      </c>
      <c r="C215" s="2" t="s">
        <v>22</v>
      </c>
      <c r="D215" s="3">
        <v>6909</v>
      </c>
      <c r="E215" s="4">
        <v>81</v>
      </c>
      <c r="F215" s="29">
        <f>VLOOKUP(C215,products[],2,0)</f>
        <v>9.77</v>
      </c>
      <c r="G215" s="41">
        <f>Data[[#This Row],[Cost per unit]]*Data[[#This Row],[Units]]</f>
        <v>791.37</v>
      </c>
    </row>
    <row r="216" spans="1:7" x14ac:dyDescent="0.25">
      <c r="A216" s="5" t="s">
        <v>11</v>
      </c>
      <c r="B216" s="2" t="s">
        <v>17</v>
      </c>
      <c r="C216" s="2" t="s">
        <v>38</v>
      </c>
      <c r="D216" s="3">
        <v>3920</v>
      </c>
      <c r="E216" s="4">
        <v>306</v>
      </c>
      <c r="F216" s="29">
        <f>VLOOKUP(C216,products[],2,0)</f>
        <v>4.97</v>
      </c>
      <c r="G216" s="41">
        <f>Data[[#This Row],[Cost per unit]]*Data[[#This Row],[Units]]</f>
        <v>1520.82</v>
      </c>
    </row>
    <row r="217" spans="1:7" x14ac:dyDescent="0.25">
      <c r="A217" s="5" t="s">
        <v>35</v>
      </c>
      <c r="B217" s="2" t="s">
        <v>17</v>
      </c>
      <c r="C217" s="2" t="s">
        <v>41</v>
      </c>
      <c r="D217" s="3">
        <v>4858</v>
      </c>
      <c r="E217" s="4">
        <v>279</v>
      </c>
      <c r="F217" s="29">
        <f>VLOOKUP(C217,products[],2,0)</f>
        <v>9</v>
      </c>
      <c r="G217" s="41">
        <f>Data[[#This Row],[Cost per unit]]*Data[[#This Row],[Units]]</f>
        <v>2511</v>
      </c>
    </row>
    <row r="218" spans="1:7" x14ac:dyDescent="0.25">
      <c r="A218" s="5" t="s">
        <v>26</v>
      </c>
      <c r="B218" s="2" t="s">
        <v>20</v>
      </c>
      <c r="C218" s="2" t="s">
        <v>12</v>
      </c>
      <c r="D218" s="3">
        <v>3549</v>
      </c>
      <c r="E218" s="4">
        <v>3</v>
      </c>
      <c r="F218" s="29">
        <f>VLOOKUP(C218,products[],2,0)</f>
        <v>11.88</v>
      </c>
      <c r="G218" s="41">
        <f>Data[[#This Row],[Cost per unit]]*Data[[#This Row],[Units]]</f>
        <v>35.64</v>
      </c>
    </row>
    <row r="219" spans="1:7" x14ac:dyDescent="0.25">
      <c r="A219" s="5" t="s">
        <v>23</v>
      </c>
      <c r="B219" s="2" t="s">
        <v>17</v>
      </c>
      <c r="C219" s="2" t="s">
        <v>39</v>
      </c>
      <c r="D219" s="3">
        <v>966</v>
      </c>
      <c r="E219" s="4">
        <v>198</v>
      </c>
      <c r="F219" s="29">
        <f>VLOOKUP(C219,products[],2,0)</f>
        <v>16.73</v>
      </c>
      <c r="G219" s="41">
        <f>Data[[#This Row],[Cost per unit]]*Data[[#This Row],[Units]]</f>
        <v>3312.54</v>
      </c>
    </row>
    <row r="220" spans="1:7" x14ac:dyDescent="0.25">
      <c r="A220" s="5" t="s">
        <v>25</v>
      </c>
      <c r="B220" s="2" t="s">
        <v>17</v>
      </c>
      <c r="C220" s="2" t="s">
        <v>15</v>
      </c>
      <c r="D220" s="3">
        <v>385</v>
      </c>
      <c r="E220" s="4">
        <v>249</v>
      </c>
      <c r="F220" s="29">
        <f>VLOOKUP(C220,products[],2,0)</f>
        <v>6.47</v>
      </c>
      <c r="G220" s="41">
        <f>Data[[#This Row],[Cost per unit]]*Data[[#This Row],[Units]]</f>
        <v>1611.03</v>
      </c>
    </row>
    <row r="221" spans="1:7" x14ac:dyDescent="0.25">
      <c r="A221" s="5" t="s">
        <v>16</v>
      </c>
      <c r="B221" s="2" t="s">
        <v>30</v>
      </c>
      <c r="C221" s="2" t="s">
        <v>29</v>
      </c>
      <c r="D221" s="3">
        <v>2219</v>
      </c>
      <c r="E221" s="4">
        <v>75</v>
      </c>
      <c r="F221" s="29">
        <f>VLOOKUP(C221,products[],2,0)</f>
        <v>8.7899999999999991</v>
      </c>
      <c r="G221" s="41">
        <f>Data[[#This Row],[Cost per unit]]*Data[[#This Row],[Units]]</f>
        <v>659.24999999999989</v>
      </c>
    </row>
    <row r="222" spans="1:7" x14ac:dyDescent="0.25">
      <c r="A222" s="5" t="s">
        <v>11</v>
      </c>
      <c r="B222" s="2" t="s">
        <v>14</v>
      </c>
      <c r="C222" s="2" t="s">
        <v>10</v>
      </c>
      <c r="D222" s="3">
        <v>2954</v>
      </c>
      <c r="E222" s="4">
        <v>189</v>
      </c>
      <c r="F222" s="29">
        <f>VLOOKUP(C222,products[],2,0)</f>
        <v>8.65</v>
      </c>
      <c r="G222" s="41">
        <f>Data[[#This Row],[Cost per unit]]*Data[[#This Row],[Units]]</f>
        <v>1634.8500000000001</v>
      </c>
    </row>
    <row r="223" spans="1:7" x14ac:dyDescent="0.25">
      <c r="A223" s="5" t="s">
        <v>23</v>
      </c>
      <c r="B223" s="2" t="s">
        <v>14</v>
      </c>
      <c r="C223" s="2" t="s">
        <v>10</v>
      </c>
      <c r="D223" s="3">
        <v>280</v>
      </c>
      <c r="E223" s="4">
        <v>87</v>
      </c>
      <c r="F223" s="29">
        <f>VLOOKUP(C223,products[],2,0)</f>
        <v>8.65</v>
      </c>
      <c r="G223" s="41">
        <f>Data[[#This Row],[Cost per unit]]*Data[[#This Row],[Units]]</f>
        <v>752.55000000000007</v>
      </c>
    </row>
    <row r="224" spans="1:7" x14ac:dyDescent="0.25">
      <c r="A224" s="5" t="s">
        <v>13</v>
      </c>
      <c r="B224" s="2" t="s">
        <v>14</v>
      </c>
      <c r="C224" s="2" t="s">
        <v>7</v>
      </c>
      <c r="D224" s="3">
        <v>6118</v>
      </c>
      <c r="E224" s="4">
        <v>174</v>
      </c>
      <c r="F224" s="29">
        <f>VLOOKUP(C224,products[],2,0)</f>
        <v>14.49</v>
      </c>
      <c r="G224" s="41">
        <f>Data[[#This Row],[Cost per unit]]*Data[[#This Row],[Units]]</f>
        <v>2521.2600000000002</v>
      </c>
    </row>
    <row r="225" spans="1:7" x14ac:dyDescent="0.25">
      <c r="A225" s="5" t="s">
        <v>26</v>
      </c>
      <c r="B225" s="2" t="s">
        <v>17</v>
      </c>
      <c r="C225" s="2" t="s">
        <v>37</v>
      </c>
      <c r="D225" s="3">
        <v>4802</v>
      </c>
      <c r="E225" s="4">
        <v>36</v>
      </c>
      <c r="F225" s="29">
        <f>VLOOKUP(C225,products[],2,0)</f>
        <v>11.73</v>
      </c>
      <c r="G225" s="41">
        <f>Data[[#This Row],[Cost per unit]]*Data[[#This Row],[Units]]</f>
        <v>422.28000000000003</v>
      </c>
    </row>
    <row r="226" spans="1:7" x14ac:dyDescent="0.25">
      <c r="A226" s="5" t="s">
        <v>11</v>
      </c>
      <c r="B226" s="2" t="s">
        <v>20</v>
      </c>
      <c r="C226" s="2" t="s">
        <v>38</v>
      </c>
      <c r="D226" s="3">
        <v>4137</v>
      </c>
      <c r="E226" s="4">
        <v>60</v>
      </c>
      <c r="F226" s="29">
        <f>VLOOKUP(C226,products[],2,0)</f>
        <v>4.97</v>
      </c>
      <c r="G226" s="41">
        <f>Data[[#This Row],[Cost per unit]]*Data[[#This Row],[Units]]</f>
        <v>298.2</v>
      </c>
    </row>
    <row r="227" spans="1:7" x14ac:dyDescent="0.25">
      <c r="A227" s="5" t="s">
        <v>27</v>
      </c>
      <c r="B227" s="2" t="s">
        <v>9</v>
      </c>
      <c r="C227" s="2" t="s">
        <v>34</v>
      </c>
      <c r="D227" s="3">
        <v>2023</v>
      </c>
      <c r="E227" s="4">
        <v>78</v>
      </c>
      <c r="F227" s="29">
        <f>VLOOKUP(C227,products[],2,0)</f>
        <v>6.49</v>
      </c>
      <c r="G227" s="41">
        <f>Data[[#This Row],[Cost per unit]]*Data[[#This Row],[Units]]</f>
        <v>506.22</v>
      </c>
    </row>
    <row r="228" spans="1:7" x14ac:dyDescent="0.25">
      <c r="A228" s="5" t="s">
        <v>11</v>
      </c>
      <c r="B228" s="2" t="s">
        <v>14</v>
      </c>
      <c r="C228" s="2" t="s">
        <v>7</v>
      </c>
      <c r="D228" s="3">
        <v>9051</v>
      </c>
      <c r="E228" s="4">
        <v>57</v>
      </c>
      <c r="F228" s="29">
        <f>VLOOKUP(C228,products[],2,0)</f>
        <v>14.49</v>
      </c>
      <c r="G228" s="41">
        <f>Data[[#This Row],[Cost per unit]]*Data[[#This Row],[Units]]</f>
        <v>825.93000000000006</v>
      </c>
    </row>
    <row r="229" spans="1:7" x14ac:dyDescent="0.25">
      <c r="A229" s="5" t="s">
        <v>11</v>
      </c>
      <c r="B229" s="2" t="s">
        <v>6</v>
      </c>
      <c r="C229" s="2" t="s">
        <v>40</v>
      </c>
      <c r="D229" s="3">
        <v>2919</v>
      </c>
      <c r="E229" s="4">
        <v>45</v>
      </c>
      <c r="F229" s="29">
        <f>VLOOKUP(C229,products[],2,0)</f>
        <v>10.38</v>
      </c>
      <c r="G229" s="41">
        <f>Data[[#This Row],[Cost per unit]]*Data[[#This Row],[Units]]</f>
        <v>467.1</v>
      </c>
    </row>
    <row r="230" spans="1:7" x14ac:dyDescent="0.25">
      <c r="A230" s="5" t="s">
        <v>13</v>
      </c>
      <c r="B230" s="2" t="s">
        <v>20</v>
      </c>
      <c r="C230" s="2" t="s">
        <v>22</v>
      </c>
      <c r="D230" s="3">
        <v>5915</v>
      </c>
      <c r="E230" s="4">
        <v>3</v>
      </c>
      <c r="F230" s="29">
        <f>VLOOKUP(C230,products[],2,0)</f>
        <v>9.77</v>
      </c>
      <c r="G230" s="41">
        <f>Data[[#This Row],[Cost per unit]]*Data[[#This Row],[Units]]</f>
        <v>29.31</v>
      </c>
    </row>
    <row r="231" spans="1:7" x14ac:dyDescent="0.25">
      <c r="A231" s="5" t="s">
        <v>35</v>
      </c>
      <c r="B231" s="2" t="s">
        <v>9</v>
      </c>
      <c r="C231" s="2" t="s">
        <v>37</v>
      </c>
      <c r="D231" s="3">
        <v>2562</v>
      </c>
      <c r="E231" s="4">
        <v>6</v>
      </c>
      <c r="F231" s="29">
        <f>VLOOKUP(C231,products[],2,0)</f>
        <v>11.73</v>
      </c>
      <c r="G231" s="41">
        <f>Data[[#This Row],[Cost per unit]]*Data[[#This Row],[Units]]</f>
        <v>70.38</v>
      </c>
    </row>
    <row r="232" spans="1:7" x14ac:dyDescent="0.25">
      <c r="A232" s="5" t="s">
        <v>25</v>
      </c>
      <c r="B232" s="2" t="s">
        <v>6</v>
      </c>
      <c r="C232" s="2" t="s">
        <v>18</v>
      </c>
      <c r="D232" s="3">
        <v>8813</v>
      </c>
      <c r="E232" s="4">
        <v>21</v>
      </c>
      <c r="F232" s="29">
        <f>VLOOKUP(C232,products[],2,0)</f>
        <v>13.15</v>
      </c>
      <c r="G232" s="41">
        <f>Data[[#This Row],[Cost per unit]]*Data[[#This Row],[Units]]</f>
        <v>276.15000000000003</v>
      </c>
    </row>
    <row r="233" spans="1:7" x14ac:dyDescent="0.25">
      <c r="A233" s="5" t="s">
        <v>25</v>
      </c>
      <c r="B233" s="2" t="s">
        <v>14</v>
      </c>
      <c r="C233" s="2" t="s">
        <v>15</v>
      </c>
      <c r="D233" s="3">
        <v>6111</v>
      </c>
      <c r="E233" s="4">
        <v>3</v>
      </c>
      <c r="F233" s="29">
        <f>VLOOKUP(C233,products[],2,0)</f>
        <v>6.47</v>
      </c>
      <c r="G233" s="41">
        <f>Data[[#This Row],[Cost per unit]]*Data[[#This Row],[Units]]</f>
        <v>19.41</v>
      </c>
    </row>
    <row r="234" spans="1:7" x14ac:dyDescent="0.25">
      <c r="A234" s="5" t="s">
        <v>8</v>
      </c>
      <c r="B234" s="2" t="s">
        <v>30</v>
      </c>
      <c r="C234" s="2" t="s">
        <v>21</v>
      </c>
      <c r="D234" s="3">
        <v>3507</v>
      </c>
      <c r="E234" s="4">
        <v>288</v>
      </c>
      <c r="F234" s="29">
        <f>VLOOKUP(C234,products[],2,0)</f>
        <v>5.79</v>
      </c>
      <c r="G234" s="41">
        <f>Data[[#This Row],[Cost per unit]]*Data[[#This Row],[Units]]</f>
        <v>1667.52</v>
      </c>
    </row>
    <row r="235" spans="1:7" x14ac:dyDescent="0.25">
      <c r="A235" s="5" t="s">
        <v>16</v>
      </c>
      <c r="B235" s="2" t="s">
        <v>14</v>
      </c>
      <c r="C235" s="2" t="s">
        <v>31</v>
      </c>
      <c r="D235" s="3">
        <v>4319</v>
      </c>
      <c r="E235" s="4">
        <v>30</v>
      </c>
      <c r="F235" s="29">
        <f>VLOOKUP(C235,products[],2,0)</f>
        <v>9.33</v>
      </c>
      <c r="G235" s="41">
        <f>Data[[#This Row],[Cost per unit]]*Data[[#This Row],[Units]]</f>
        <v>279.89999999999998</v>
      </c>
    </row>
    <row r="236" spans="1:7" x14ac:dyDescent="0.25">
      <c r="A236" s="5" t="s">
        <v>5</v>
      </c>
      <c r="B236" s="2" t="s">
        <v>20</v>
      </c>
      <c r="C236" s="2" t="s">
        <v>42</v>
      </c>
      <c r="D236" s="3">
        <v>609</v>
      </c>
      <c r="E236" s="4">
        <v>87</v>
      </c>
      <c r="F236" s="29">
        <f>VLOOKUP(C236,products[],2,0)</f>
        <v>5.6</v>
      </c>
      <c r="G236" s="41">
        <f>Data[[#This Row],[Cost per unit]]*Data[[#This Row],[Units]]</f>
        <v>487.2</v>
      </c>
    </row>
    <row r="237" spans="1:7" x14ac:dyDescent="0.25">
      <c r="A237" s="5" t="s">
        <v>5</v>
      </c>
      <c r="B237" s="2" t="s">
        <v>17</v>
      </c>
      <c r="C237" s="2" t="s">
        <v>39</v>
      </c>
      <c r="D237" s="3">
        <v>6370</v>
      </c>
      <c r="E237" s="4">
        <v>30</v>
      </c>
      <c r="F237" s="29">
        <f>VLOOKUP(C237,products[],2,0)</f>
        <v>16.73</v>
      </c>
      <c r="G237" s="41">
        <f>Data[[#This Row],[Cost per unit]]*Data[[#This Row],[Units]]</f>
        <v>501.90000000000003</v>
      </c>
    </row>
    <row r="238" spans="1:7" x14ac:dyDescent="0.25">
      <c r="A238" s="5" t="s">
        <v>25</v>
      </c>
      <c r="B238" s="2" t="s">
        <v>20</v>
      </c>
      <c r="C238" s="2" t="s">
        <v>36</v>
      </c>
      <c r="D238" s="3">
        <v>5474</v>
      </c>
      <c r="E238" s="4">
        <v>168</v>
      </c>
      <c r="F238" s="29">
        <f>VLOOKUP(C238,products[],2,0)</f>
        <v>7.64</v>
      </c>
      <c r="G238" s="41">
        <f>Data[[#This Row],[Cost per unit]]*Data[[#This Row],[Units]]</f>
        <v>1283.52</v>
      </c>
    </row>
    <row r="239" spans="1:7" x14ac:dyDescent="0.25">
      <c r="A239" s="5" t="s">
        <v>5</v>
      </c>
      <c r="B239" s="2" t="s">
        <v>14</v>
      </c>
      <c r="C239" s="2" t="s">
        <v>39</v>
      </c>
      <c r="D239" s="3">
        <v>3164</v>
      </c>
      <c r="E239" s="4">
        <v>306</v>
      </c>
      <c r="F239" s="29">
        <f>VLOOKUP(C239,products[],2,0)</f>
        <v>16.73</v>
      </c>
      <c r="G239" s="41">
        <f>Data[[#This Row],[Cost per unit]]*Data[[#This Row],[Units]]</f>
        <v>5119.38</v>
      </c>
    </row>
    <row r="240" spans="1:7" x14ac:dyDescent="0.25">
      <c r="A240" s="5" t="s">
        <v>16</v>
      </c>
      <c r="B240" s="2" t="s">
        <v>9</v>
      </c>
      <c r="C240" s="2" t="s">
        <v>12</v>
      </c>
      <c r="D240" s="3">
        <v>1302</v>
      </c>
      <c r="E240" s="4">
        <v>402</v>
      </c>
      <c r="F240" s="29">
        <f>VLOOKUP(C240,products[],2,0)</f>
        <v>11.88</v>
      </c>
      <c r="G240" s="41">
        <f>Data[[#This Row],[Cost per unit]]*Data[[#This Row],[Units]]</f>
        <v>4775.76</v>
      </c>
    </row>
    <row r="241" spans="1:7" x14ac:dyDescent="0.25">
      <c r="A241" s="5" t="s">
        <v>27</v>
      </c>
      <c r="B241" s="2" t="s">
        <v>6</v>
      </c>
      <c r="C241" s="2" t="s">
        <v>40</v>
      </c>
      <c r="D241" s="3">
        <v>7308</v>
      </c>
      <c r="E241" s="4">
        <v>327</v>
      </c>
      <c r="F241" s="29">
        <f>VLOOKUP(C241,products[],2,0)</f>
        <v>10.38</v>
      </c>
      <c r="G241" s="41">
        <f>Data[[#This Row],[Cost per unit]]*Data[[#This Row],[Units]]</f>
        <v>3394.26</v>
      </c>
    </row>
    <row r="242" spans="1:7" x14ac:dyDescent="0.25">
      <c r="A242" s="5" t="s">
        <v>5</v>
      </c>
      <c r="B242" s="2" t="s">
        <v>6</v>
      </c>
      <c r="C242" s="2" t="s">
        <v>39</v>
      </c>
      <c r="D242" s="3">
        <v>6132</v>
      </c>
      <c r="E242" s="4">
        <v>93</v>
      </c>
      <c r="F242" s="29">
        <f>VLOOKUP(C242,products[],2,0)</f>
        <v>16.73</v>
      </c>
      <c r="G242" s="41">
        <f>Data[[#This Row],[Cost per unit]]*Data[[#This Row],[Units]]</f>
        <v>1555.89</v>
      </c>
    </row>
    <row r="243" spans="1:7" x14ac:dyDescent="0.25">
      <c r="A243" s="5" t="s">
        <v>35</v>
      </c>
      <c r="B243" s="2" t="s">
        <v>9</v>
      </c>
      <c r="C243" s="2" t="s">
        <v>24</v>
      </c>
      <c r="D243" s="3">
        <v>3472</v>
      </c>
      <c r="E243" s="4">
        <v>96</v>
      </c>
      <c r="F243" s="29">
        <f>VLOOKUP(C243,products[],2,0)</f>
        <v>11.7</v>
      </c>
      <c r="G243" s="41">
        <f>Data[[#This Row],[Cost per unit]]*Data[[#This Row],[Units]]</f>
        <v>1123.1999999999998</v>
      </c>
    </row>
    <row r="244" spans="1:7" x14ac:dyDescent="0.25">
      <c r="A244" s="5" t="s">
        <v>8</v>
      </c>
      <c r="B244" s="2" t="s">
        <v>17</v>
      </c>
      <c r="C244" s="2" t="s">
        <v>15</v>
      </c>
      <c r="D244" s="3">
        <v>9660</v>
      </c>
      <c r="E244" s="4">
        <v>27</v>
      </c>
      <c r="F244" s="29">
        <f>VLOOKUP(C244,products[],2,0)</f>
        <v>6.47</v>
      </c>
      <c r="G244" s="41">
        <f>Data[[#This Row],[Cost per unit]]*Data[[#This Row],[Units]]</f>
        <v>174.69</v>
      </c>
    </row>
    <row r="245" spans="1:7" x14ac:dyDescent="0.25">
      <c r="A245" s="5" t="s">
        <v>11</v>
      </c>
      <c r="B245" s="2" t="s">
        <v>20</v>
      </c>
      <c r="C245" s="2" t="s">
        <v>42</v>
      </c>
      <c r="D245" s="3">
        <v>2436</v>
      </c>
      <c r="E245" s="4">
        <v>99</v>
      </c>
      <c r="F245" s="29">
        <f>VLOOKUP(C245,products[],2,0)</f>
        <v>5.6</v>
      </c>
      <c r="G245" s="41">
        <f>Data[[#This Row],[Cost per unit]]*Data[[#This Row],[Units]]</f>
        <v>554.4</v>
      </c>
    </row>
    <row r="246" spans="1:7" x14ac:dyDescent="0.25">
      <c r="A246" s="5" t="s">
        <v>11</v>
      </c>
      <c r="B246" s="2" t="s">
        <v>20</v>
      </c>
      <c r="C246" s="2" t="s">
        <v>19</v>
      </c>
      <c r="D246" s="3">
        <v>9506</v>
      </c>
      <c r="E246" s="4">
        <v>87</v>
      </c>
      <c r="F246" s="29">
        <f>VLOOKUP(C246,products[],2,0)</f>
        <v>12.37</v>
      </c>
      <c r="G246" s="41">
        <f>Data[[#This Row],[Cost per unit]]*Data[[#This Row],[Units]]</f>
        <v>1076.1899999999998</v>
      </c>
    </row>
    <row r="247" spans="1:7" x14ac:dyDescent="0.25">
      <c r="A247" s="5" t="s">
        <v>35</v>
      </c>
      <c r="B247" s="2" t="s">
        <v>6</v>
      </c>
      <c r="C247" s="2" t="s">
        <v>41</v>
      </c>
      <c r="D247" s="3">
        <v>245</v>
      </c>
      <c r="E247" s="4">
        <v>288</v>
      </c>
      <c r="F247" s="29">
        <f>VLOOKUP(C247,products[],2,0)</f>
        <v>9</v>
      </c>
      <c r="G247" s="41">
        <f>Data[[#This Row],[Cost per unit]]*Data[[#This Row],[Units]]</f>
        <v>2592</v>
      </c>
    </row>
    <row r="248" spans="1:7" x14ac:dyDescent="0.25">
      <c r="A248" s="5" t="s">
        <v>8</v>
      </c>
      <c r="B248" s="2" t="s">
        <v>9</v>
      </c>
      <c r="C248" s="2" t="s">
        <v>33</v>
      </c>
      <c r="D248" s="3">
        <v>2702</v>
      </c>
      <c r="E248" s="4">
        <v>363</v>
      </c>
      <c r="F248" s="29">
        <f>VLOOKUP(C248,products[],2,0)</f>
        <v>10.62</v>
      </c>
      <c r="G248" s="41">
        <f>Data[[#This Row],[Cost per unit]]*Data[[#This Row],[Units]]</f>
        <v>3855.0599999999995</v>
      </c>
    </row>
    <row r="249" spans="1:7" x14ac:dyDescent="0.25">
      <c r="A249" s="5" t="s">
        <v>35</v>
      </c>
      <c r="B249" s="2" t="s">
        <v>30</v>
      </c>
      <c r="C249" s="2" t="s">
        <v>28</v>
      </c>
      <c r="D249" s="3">
        <v>700</v>
      </c>
      <c r="E249" s="4">
        <v>87</v>
      </c>
      <c r="F249" s="29">
        <f>VLOOKUP(C249,products[],2,0)</f>
        <v>3.11</v>
      </c>
      <c r="G249" s="41">
        <f>Data[[#This Row],[Cost per unit]]*Data[[#This Row],[Units]]</f>
        <v>270.57</v>
      </c>
    </row>
    <row r="250" spans="1:7" x14ac:dyDescent="0.25">
      <c r="A250" s="5" t="s">
        <v>16</v>
      </c>
      <c r="B250" s="2" t="s">
        <v>30</v>
      </c>
      <c r="C250" s="2" t="s">
        <v>28</v>
      </c>
      <c r="D250" s="3">
        <v>3759</v>
      </c>
      <c r="E250" s="4">
        <v>150</v>
      </c>
      <c r="F250" s="29">
        <f>VLOOKUP(C250,products[],2,0)</f>
        <v>3.11</v>
      </c>
      <c r="G250" s="41">
        <f>Data[[#This Row],[Cost per unit]]*Data[[#This Row],[Units]]</f>
        <v>466.5</v>
      </c>
    </row>
    <row r="251" spans="1:7" x14ac:dyDescent="0.25">
      <c r="A251" s="5" t="s">
        <v>26</v>
      </c>
      <c r="B251" s="2" t="s">
        <v>9</v>
      </c>
      <c r="C251" s="2" t="s">
        <v>28</v>
      </c>
      <c r="D251" s="3">
        <v>1589</v>
      </c>
      <c r="E251" s="4">
        <v>303</v>
      </c>
      <c r="F251" s="29">
        <f>VLOOKUP(C251,products[],2,0)</f>
        <v>3.11</v>
      </c>
      <c r="G251" s="41">
        <f>Data[[#This Row],[Cost per unit]]*Data[[#This Row],[Units]]</f>
        <v>942.32999999999993</v>
      </c>
    </row>
    <row r="252" spans="1:7" x14ac:dyDescent="0.25">
      <c r="A252" s="5" t="s">
        <v>23</v>
      </c>
      <c r="B252" s="2" t="s">
        <v>9</v>
      </c>
      <c r="C252" s="2" t="s">
        <v>40</v>
      </c>
      <c r="D252" s="3">
        <v>5194</v>
      </c>
      <c r="E252" s="4">
        <v>288</v>
      </c>
      <c r="F252" s="29">
        <f>VLOOKUP(C252,products[],2,0)</f>
        <v>10.38</v>
      </c>
      <c r="G252" s="41">
        <f>Data[[#This Row],[Cost per unit]]*Data[[#This Row],[Units]]</f>
        <v>2989.44</v>
      </c>
    </row>
    <row r="253" spans="1:7" x14ac:dyDescent="0.25">
      <c r="A253" s="5" t="s">
        <v>35</v>
      </c>
      <c r="B253" s="2" t="s">
        <v>14</v>
      </c>
      <c r="C253" s="2" t="s">
        <v>31</v>
      </c>
      <c r="D253" s="3">
        <v>945</v>
      </c>
      <c r="E253" s="4">
        <v>75</v>
      </c>
      <c r="F253" s="29">
        <f>VLOOKUP(C253,products[],2,0)</f>
        <v>9.33</v>
      </c>
      <c r="G253" s="41">
        <f>Data[[#This Row],[Cost per unit]]*Data[[#This Row],[Units]]</f>
        <v>699.75</v>
      </c>
    </row>
    <row r="254" spans="1:7" x14ac:dyDescent="0.25">
      <c r="A254" s="5" t="s">
        <v>5</v>
      </c>
      <c r="B254" s="2" t="s">
        <v>20</v>
      </c>
      <c r="C254" s="2" t="s">
        <v>21</v>
      </c>
      <c r="D254" s="3">
        <v>1988</v>
      </c>
      <c r="E254" s="4">
        <v>39</v>
      </c>
      <c r="F254" s="29">
        <f>VLOOKUP(C254,products[],2,0)</f>
        <v>5.79</v>
      </c>
      <c r="G254" s="41">
        <f>Data[[#This Row],[Cost per unit]]*Data[[#This Row],[Units]]</f>
        <v>225.81</v>
      </c>
    </row>
    <row r="255" spans="1:7" x14ac:dyDescent="0.25">
      <c r="A255" s="5" t="s">
        <v>16</v>
      </c>
      <c r="B255" s="2" t="s">
        <v>30</v>
      </c>
      <c r="C255" s="2" t="s">
        <v>10</v>
      </c>
      <c r="D255" s="3">
        <v>6734</v>
      </c>
      <c r="E255" s="4">
        <v>123</v>
      </c>
      <c r="F255" s="29">
        <f>VLOOKUP(C255,products[],2,0)</f>
        <v>8.65</v>
      </c>
      <c r="G255" s="41">
        <f>Data[[#This Row],[Cost per unit]]*Data[[#This Row],[Units]]</f>
        <v>1063.95</v>
      </c>
    </row>
    <row r="256" spans="1:7" x14ac:dyDescent="0.25">
      <c r="A256" s="5" t="s">
        <v>5</v>
      </c>
      <c r="B256" s="2" t="s">
        <v>14</v>
      </c>
      <c r="C256" s="2" t="s">
        <v>12</v>
      </c>
      <c r="D256" s="3">
        <v>217</v>
      </c>
      <c r="E256" s="4">
        <v>36</v>
      </c>
      <c r="F256" s="29">
        <f>VLOOKUP(C256,products[],2,0)</f>
        <v>11.88</v>
      </c>
      <c r="G256" s="41">
        <f>Data[[#This Row],[Cost per unit]]*Data[[#This Row],[Units]]</f>
        <v>427.68</v>
      </c>
    </row>
    <row r="257" spans="1:7" x14ac:dyDescent="0.25">
      <c r="A257" s="5" t="s">
        <v>25</v>
      </c>
      <c r="B257" s="2" t="s">
        <v>30</v>
      </c>
      <c r="C257" s="2" t="s">
        <v>22</v>
      </c>
      <c r="D257" s="3">
        <v>6279</v>
      </c>
      <c r="E257" s="4">
        <v>237</v>
      </c>
      <c r="F257" s="29">
        <f>VLOOKUP(C257,products[],2,0)</f>
        <v>9.77</v>
      </c>
      <c r="G257" s="41">
        <f>Data[[#This Row],[Cost per unit]]*Data[[#This Row],[Units]]</f>
        <v>2315.4899999999998</v>
      </c>
    </row>
    <row r="258" spans="1:7" x14ac:dyDescent="0.25">
      <c r="A258" s="5" t="s">
        <v>5</v>
      </c>
      <c r="B258" s="2" t="s">
        <v>14</v>
      </c>
      <c r="C258" s="2" t="s">
        <v>31</v>
      </c>
      <c r="D258" s="3">
        <v>4424</v>
      </c>
      <c r="E258" s="4">
        <v>201</v>
      </c>
      <c r="F258" s="29">
        <f>VLOOKUP(C258,products[],2,0)</f>
        <v>9.33</v>
      </c>
      <c r="G258" s="41">
        <f>Data[[#This Row],[Cost per unit]]*Data[[#This Row],[Units]]</f>
        <v>1875.33</v>
      </c>
    </row>
    <row r="259" spans="1:7" x14ac:dyDescent="0.25">
      <c r="A259" s="5" t="s">
        <v>26</v>
      </c>
      <c r="B259" s="2" t="s">
        <v>14</v>
      </c>
      <c r="C259" s="2" t="s">
        <v>28</v>
      </c>
      <c r="D259" s="3">
        <v>189</v>
      </c>
      <c r="E259" s="4">
        <v>48</v>
      </c>
      <c r="F259" s="29">
        <f>VLOOKUP(C259,products[],2,0)</f>
        <v>3.11</v>
      </c>
      <c r="G259" s="41">
        <f>Data[[#This Row],[Cost per unit]]*Data[[#This Row],[Units]]</f>
        <v>149.28</v>
      </c>
    </row>
    <row r="260" spans="1:7" x14ac:dyDescent="0.25">
      <c r="A260" s="5" t="s">
        <v>25</v>
      </c>
      <c r="B260" s="2" t="s">
        <v>9</v>
      </c>
      <c r="C260" s="2" t="s">
        <v>22</v>
      </c>
      <c r="D260" s="3">
        <v>490</v>
      </c>
      <c r="E260" s="4">
        <v>84</v>
      </c>
      <c r="F260" s="29">
        <f>VLOOKUP(C260,products[],2,0)</f>
        <v>9.77</v>
      </c>
      <c r="G260" s="41">
        <f>Data[[#This Row],[Cost per unit]]*Data[[#This Row],[Units]]</f>
        <v>820.68</v>
      </c>
    </row>
    <row r="261" spans="1:7" x14ac:dyDescent="0.25">
      <c r="A261" s="5" t="s">
        <v>8</v>
      </c>
      <c r="B261" s="2" t="s">
        <v>6</v>
      </c>
      <c r="C261" s="2" t="s">
        <v>41</v>
      </c>
      <c r="D261" s="3">
        <v>434</v>
      </c>
      <c r="E261" s="4">
        <v>87</v>
      </c>
      <c r="F261" s="29">
        <f>VLOOKUP(C261,products[],2,0)</f>
        <v>9</v>
      </c>
      <c r="G261" s="41">
        <f>Data[[#This Row],[Cost per unit]]*Data[[#This Row],[Units]]</f>
        <v>783</v>
      </c>
    </row>
    <row r="262" spans="1:7" x14ac:dyDescent="0.25">
      <c r="A262" s="5" t="s">
        <v>23</v>
      </c>
      <c r="B262" s="2" t="s">
        <v>20</v>
      </c>
      <c r="C262" s="2" t="s">
        <v>7</v>
      </c>
      <c r="D262" s="3">
        <v>10129</v>
      </c>
      <c r="E262" s="4">
        <v>312</v>
      </c>
      <c r="F262" s="29">
        <f>VLOOKUP(C262,products[],2,0)</f>
        <v>14.49</v>
      </c>
      <c r="G262" s="41">
        <f>Data[[#This Row],[Cost per unit]]*Data[[#This Row],[Units]]</f>
        <v>4520.88</v>
      </c>
    </row>
    <row r="263" spans="1:7" x14ac:dyDescent="0.25">
      <c r="A263" s="5" t="s">
        <v>27</v>
      </c>
      <c r="B263" s="2" t="s">
        <v>17</v>
      </c>
      <c r="C263" s="2" t="s">
        <v>40</v>
      </c>
      <c r="D263" s="3">
        <v>1652</v>
      </c>
      <c r="E263" s="4">
        <v>102</v>
      </c>
      <c r="F263" s="29">
        <f>VLOOKUP(C263,products[],2,0)</f>
        <v>10.38</v>
      </c>
      <c r="G263" s="41">
        <f>Data[[#This Row],[Cost per unit]]*Data[[#This Row],[Units]]</f>
        <v>1058.76</v>
      </c>
    </row>
    <row r="264" spans="1:7" x14ac:dyDescent="0.25">
      <c r="A264" s="5" t="s">
        <v>8</v>
      </c>
      <c r="B264" s="2" t="s">
        <v>20</v>
      </c>
      <c r="C264" s="2" t="s">
        <v>41</v>
      </c>
      <c r="D264" s="3">
        <v>6433</v>
      </c>
      <c r="E264" s="4">
        <v>78</v>
      </c>
      <c r="F264" s="29">
        <f>VLOOKUP(C264,products[],2,0)</f>
        <v>9</v>
      </c>
      <c r="G264" s="41">
        <f>Data[[#This Row],[Cost per unit]]*Data[[#This Row],[Units]]</f>
        <v>702</v>
      </c>
    </row>
    <row r="265" spans="1:7" x14ac:dyDescent="0.25">
      <c r="A265" s="5" t="s">
        <v>27</v>
      </c>
      <c r="B265" s="2" t="s">
        <v>30</v>
      </c>
      <c r="C265" s="2" t="s">
        <v>34</v>
      </c>
      <c r="D265" s="3">
        <v>2212</v>
      </c>
      <c r="E265" s="4">
        <v>117</v>
      </c>
      <c r="F265" s="29">
        <f>VLOOKUP(C265,products[],2,0)</f>
        <v>6.49</v>
      </c>
      <c r="G265" s="41">
        <f>Data[[#This Row],[Cost per unit]]*Data[[#This Row],[Units]]</f>
        <v>759.33</v>
      </c>
    </row>
    <row r="266" spans="1:7" x14ac:dyDescent="0.25">
      <c r="A266" s="5" t="s">
        <v>13</v>
      </c>
      <c r="B266" s="2" t="s">
        <v>9</v>
      </c>
      <c r="C266" s="2" t="s">
        <v>36</v>
      </c>
      <c r="D266" s="3">
        <v>609</v>
      </c>
      <c r="E266" s="4">
        <v>99</v>
      </c>
      <c r="F266" s="29">
        <f>VLOOKUP(C266,products[],2,0)</f>
        <v>7.64</v>
      </c>
      <c r="G266" s="41">
        <f>Data[[#This Row],[Cost per unit]]*Data[[#This Row],[Units]]</f>
        <v>756.36</v>
      </c>
    </row>
    <row r="267" spans="1:7" x14ac:dyDescent="0.25">
      <c r="A267" s="5" t="s">
        <v>5</v>
      </c>
      <c r="B267" s="2" t="s">
        <v>9</v>
      </c>
      <c r="C267" s="2" t="s">
        <v>38</v>
      </c>
      <c r="D267" s="3">
        <v>1638</v>
      </c>
      <c r="E267" s="4">
        <v>48</v>
      </c>
      <c r="F267" s="29">
        <f>VLOOKUP(C267,products[],2,0)</f>
        <v>4.97</v>
      </c>
      <c r="G267" s="41">
        <f>Data[[#This Row],[Cost per unit]]*Data[[#This Row],[Units]]</f>
        <v>238.56</v>
      </c>
    </row>
    <row r="268" spans="1:7" x14ac:dyDescent="0.25">
      <c r="A268" s="5" t="s">
        <v>23</v>
      </c>
      <c r="B268" s="2" t="s">
        <v>30</v>
      </c>
      <c r="C268" s="2" t="s">
        <v>37</v>
      </c>
      <c r="D268" s="3">
        <v>3829</v>
      </c>
      <c r="E268" s="4">
        <v>24</v>
      </c>
      <c r="F268" s="29">
        <f>VLOOKUP(C268,products[],2,0)</f>
        <v>11.73</v>
      </c>
      <c r="G268" s="41">
        <f>Data[[#This Row],[Cost per unit]]*Data[[#This Row],[Units]]</f>
        <v>281.52</v>
      </c>
    </row>
    <row r="269" spans="1:7" x14ac:dyDescent="0.25">
      <c r="A269" s="5" t="s">
        <v>5</v>
      </c>
      <c r="B269" s="2" t="s">
        <v>17</v>
      </c>
      <c r="C269" s="2" t="s">
        <v>37</v>
      </c>
      <c r="D269" s="3">
        <v>5775</v>
      </c>
      <c r="E269" s="4">
        <v>42</v>
      </c>
      <c r="F269" s="29">
        <f>VLOOKUP(C269,products[],2,0)</f>
        <v>11.73</v>
      </c>
      <c r="G269" s="41">
        <f>Data[[#This Row],[Cost per unit]]*Data[[#This Row],[Units]]</f>
        <v>492.66</v>
      </c>
    </row>
    <row r="270" spans="1:7" x14ac:dyDescent="0.25">
      <c r="A270" s="5" t="s">
        <v>16</v>
      </c>
      <c r="B270" s="2" t="s">
        <v>9</v>
      </c>
      <c r="C270" s="2" t="s">
        <v>33</v>
      </c>
      <c r="D270" s="3">
        <v>1071</v>
      </c>
      <c r="E270" s="4">
        <v>270</v>
      </c>
      <c r="F270" s="29">
        <f>VLOOKUP(C270,products[],2,0)</f>
        <v>10.62</v>
      </c>
      <c r="G270" s="41">
        <f>Data[[#This Row],[Cost per unit]]*Data[[#This Row],[Units]]</f>
        <v>2867.3999999999996</v>
      </c>
    </row>
    <row r="271" spans="1:7" x14ac:dyDescent="0.25">
      <c r="A271" s="5" t="s">
        <v>8</v>
      </c>
      <c r="B271" s="2" t="s">
        <v>14</v>
      </c>
      <c r="C271" s="2" t="s">
        <v>34</v>
      </c>
      <c r="D271" s="3">
        <v>5019</v>
      </c>
      <c r="E271" s="4">
        <v>150</v>
      </c>
      <c r="F271" s="29">
        <f>VLOOKUP(C271,products[],2,0)</f>
        <v>6.49</v>
      </c>
      <c r="G271" s="41">
        <f>Data[[#This Row],[Cost per unit]]*Data[[#This Row],[Units]]</f>
        <v>973.5</v>
      </c>
    </row>
    <row r="272" spans="1:7" x14ac:dyDescent="0.25">
      <c r="A272" s="5" t="s">
        <v>26</v>
      </c>
      <c r="B272" s="2" t="s">
        <v>6</v>
      </c>
      <c r="C272" s="2" t="s">
        <v>37</v>
      </c>
      <c r="D272" s="3">
        <v>2863</v>
      </c>
      <c r="E272" s="4">
        <v>42</v>
      </c>
      <c r="F272" s="29">
        <f>VLOOKUP(C272,products[],2,0)</f>
        <v>11.73</v>
      </c>
      <c r="G272" s="41">
        <f>Data[[#This Row],[Cost per unit]]*Data[[#This Row],[Units]]</f>
        <v>492.66</v>
      </c>
    </row>
    <row r="273" spans="1:7" x14ac:dyDescent="0.25">
      <c r="A273" s="5" t="s">
        <v>5</v>
      </c>
      <c r="B273" s="2" t="s">
        <v>9</v>
      </c>
      <c r="C273" s="2" t="s">
        <v>32</v>
      </c>
      <c r="D273" s="3">
        <v>1617</v>
      </c>
      <c r="E273" s="4">
        <v>126</v>
      </c>
      <c r="F273" s="29">
        <f>VLOOKUP(C273,products[],2,0)</f>
        <v>7.16</v>
      </c>
      <c r="G273" s="41">
        <f>Data[[#This Row],[Cost per unit]]*Data[[#This Row],[Units]]</f>
        <v>902.16</v>
      </c>
    </row>
    <row r="274" spans="1:7" x14ac:dyDescent="0.25">
      <c r="A274" s="5" t="s">
        <v>16</v>
      </c>
      <c r="B274" s="2" t="s">
        <v>6</v>
      </c>
      <c r="C274" s="2" t="s">
        <v>42</v>
      </c>
      <c r="D274" s="3">
        <v>6818</v>
      </c>
      <c r="E274" s="4">
        <v>6</v>
      </c>
      <c r="F274" s="29">
        <f>VLOOKUP(C274,products[],2,0)</f>
        <v>5.6</v>
      </c>
      <c r="G274" s="41">
        <f>Data[[#This Row],[Cost per unit]]*Data[[#This Row],[Units]]</f>
        <v>33.599999999999994</v>
      </c>
    </row>
    <row r="275" spans="1:7" x14ac:dyDescent="0.25">
      <c r="A275" s="5" t="s">
        <v>27</v>
      </c>
      <c r="B275" s="2" t="s">
        <v>9</v>
      </c>
      <c r="C275" s="2" t="s">
        <v>37</v>
      </c>
      <c r="D275" s="3">
        <v>6657</v>
      </c>
      <c r="E275" s="4">
        <v>276</v>
      </c>
      <c r="F275" s="29">
        <f>VLOOKUP(C275,products[],2,0)</f>
        <v>11.73</v>
      </c>
      <c r="G275" s="41">
        <f>Data[[#This Row],[Cost per unit]]*Data[[#This Row],[Units]]</f>
        <v>3237.48</v>
      </c>
    </row>
    <row r="276" spans="1:7" x14ac:dyDescent="0.25">
      <c r="A276" s="5" t="s">
        <v>27</v>
      </c>
      <c r="B276" s="2" t="s">
        <v>30</v>
      </c>
      <c r="C276" s="2" t="s">
        <v>28</v>
      </c>
      <c r="D276" s="3">
        <v>2919</v>
      </c>
      <c r="E276" s="4">
        <v>93</v>
      </c>
      <c r="F276" s="29">
        <f>VLOOKUP(C276,products[],2,0)</f>
        <v>3.11</v>
      </c>
      <c r="G276" s="41">
        <f>Data[[#This Row],[Cost per unit]]*Data[[#This Row],[Units]]</f>
        <v>289.22999999999996</v>
      </c>
    </row>
    <row r="277" spans="1:7" x14ac:dyDescent="0.25">
      <c r="A277" s="5" t="s">
        <v>26</v>
      </c>
      <c r="B277" s="2" t="s">
        <v>14</v>
      </c>
      <c r="C277" s="2" t="s">
        <v>21</v>
      </c>
      <c r="D277" s="3">
        <v>3094</v>
      </c>
      <c r="E277" s="4">
        <v>246</v>
      </c>
      <c r="F277" s="29">
        <f>VLOOKUP(C277,products[],2,0)</f>
        <v>5.79</v>
      </c>
      <c r="G277" s="41">
        <f>Data[[#This Row],[Cost per unit]]*Data[[#This Row],[Units]]</f>
        <v>1424.34</v>
      </c>
    </row>
    <row r="278" spans="1:7" x14ac:dyDescent="0.25">
      <c r="A278" s="5" t="s">
        <v>16</v>
      </c>
      <c r="B278" s="2" t="s">
        <v>17</v>
      </c>
      <c r="C278" s="2" t="s">
        <v>38</v>
      </c>
      <c r="D278" s="3">
        <v>2989</v>
      </c>
      <c r="E278" s="4">
        <v>3</v>
      </c>
      <c r="F278" s="29">
        <f>VLOOKUP(C278,products[],2,0)</f>
        <v>4.97</v>
      </c>
      <c r="G278" s="41">
        <f>Data[[#This Row],[Cost per unit]]*Data[[#This Row],[Units]]</f>
        <v>14.91</v>
      </c>
    </row>
    <row r="279" spans="1:7" x14ac:dyDescent="0.25">
      <c r="A279" s="5" t="s">
        <v>8</v>
      </c>
      <c r="B279" s="2" t="s">
        <v>20</v>
      </c>
      <c r="C279" s="2" t="s">
        <v>39</v>
      </c>
      <c r="D279" s="3">
        <v>2268</v>
      </c>
      <c r="E279" s="4">
        <v>63</v>
      </c>
      <c r="F279" s="29">
        <f>VLOOKUP(C279,products[],2,0)</f>
        <v>16.73</v>
      </c>
      <c r="G279" s="41">
        <f>Data[[#This Row],[Cost per unit]]*Data[[#This Row],[Units]]</f>
        <v>1053.99</v>
      </c>
    </row>
    <row r="280" spans="1:7" x14ac:dyDescent="0.25">
      <c r="A280" s="5" t="s">
        <v>25</v>
      </c>
      <c r="B280" s="2" t="s">
        <v>9</v>
      </c>
      <c r="C280" s="2" t="s">
        <v>21</v>
      </c>
      <c r="D280" s="3">
        <v>4753</v>
      </c>
      <c r="E280" s="4">
        <v>246</v>
      </c>
      <c r="F280" s="29">
        <f>VLOOKUP(C280,products[],2,0)</f>
        <v>5.79</v>
      </c>
      <c r="G280" s="41">
        <f>Data[[#This Row],[Cost per unit]]*Data[[#This Row],[Units]]</f>
        <v>1424.34</v>
      </c>
    </row>
    <row r="281" spans="1:7" x14ac:dyDescent="0.25">
      <c r="A281" s="5" t="s">
        <v>26</v>
      </c>
      <c r="B281" s="2" t="s">
        <v>30</v>
      </c>
      <c r="C281" s="2" t="s">
        <v>36</v>
      </c>
      <c r="D281" s="3">
        <v>7511</v>
      </c>
      <c r="E281" s="4">
        <v>120</v>
      </c>
      <c r="F281" s="29">
        <f>VLOOKUP(C281,products[],2,0)</f>
        <v>7.64</v>
      </c>
      <c r="G281" s="41">
        <f>Data[[#This Row],[Cost per unit]]*Data[[#This Row],[Units]]</f>
        <v>916.8</v>
      </c>
    </row>
    <row r="282" spans="1:7" x14ac:dyDescent="0.25">
      <c r="A282" s="5" t="s">
        <v>26</v>
      </c>
      <c r="B282" s="2" t="s">
        <v>20</v>
      </c>
      <c r="C282" s="2" t="s">
        <v>21</v>
      </c>
      <c r="D282" s="3">
        <v>4326</v>
      </c>
      <c r="E282" s="4">
        <v>348</v>
      </c>
      <c r="F282" s="29">
        <f>VLOOKUP(C282,products[],2,0)</f>
        <v>5.79</v>
      </c>
      <c r="G282" s="41">
        <f>Data[[#This Row],[Cost per unit]]*Data[[#This Row],[Units]]</f>
        <v>2014.92</v>
      </c>
    </row>
    <row r="283" spans="1:7" x14ac:dyDescent="0.25">
      <c r="A283" s="5" t="s">
        <v>13</v>
      </c>
      <c r="B283" s="2" t="s">
        <v>30</v>
      </c>
      <c r="C283" s="2" t="s">
        <v>34</v>
      </c>
      <c r="D283" s="3">
        <v>4935</v>
      </c>
      <c r="E283" s="4">
        <v>126</v>
      </c>
      <c r="F283" s="29">
        <f>VLOOKUP(C283,products[],2,0)</f>
        <v>6.49</v>
      </c>
      <c r="G283" s="41">
        <f>Data[[#This Row],[Cost per unit]]*Data[[#This Row],[Units]]</f>
        <v>817.74</v>
      </c>
    </row>
    <row r="284" spans="1:7" x14ac:dyDescent="0.25">
      <c r="A284" s="5" t="s">
        <v>16</v>
      </c>
      <c r="B284" s="2" t="s">
        <v>9</v>
      </c>
      <c r="C284" s="2" t="s">
        <v>7</v>
      </c>
      <c r="D284" s="3">
        <v>4781</v>
      </c>
      <c r="E284" s="4">
        <v>123</v>
      </c>
      <c r="F284" s="29">
        <f>VLOOKUP(C284,products[],2,0)</f>
        <v>14.49</v>
      </c>
      <c r="G284" s="41">
        <f>Data[[#This Row],[Cost per unit]]*Data[[#This Row],[Units]]</f>
        <v>1782.27</v>
      </c>
    </row>
    <row r="285" spans="1:7" x14ac:dyDescent="0.25">
      <c r="A285" s="5" t="s">
        <v>25</v>
      </c>
      <c r="B285" s="2" t="s">
        <v>20</v>
      </c>
      <c r="C285" s="2" t="s">
        <v>18</v>
      </c>
      <c r="D285" s="3">
        <v>7483</v>
      </c>
      <c r="E285" s="4">
        <v>45</v>
      </c>
      <c r="F285" s="29">
        <f>VLOOKUP(C285,products[],2,0)</f>
        <v>13.15</v>
      </c>
      <c r="G285" s="41">
        <f>Data[[#This Row],[Cost per unit]]*Data[[#This Row],[Units]]</f>
        <v>591.75</v>
      </c>
    </row>
    <row r="286" spans="1:7" x14ac:dyDescent="0.25">
      <c r="A286" s="5" t="s">
        <v>35</v>
      </c>
      <c r="B286" s="2" t="s">
        <v>20</v>
      </c>
      <c r="C286" s="2" t="s">
        <v>12</v>
      </c>
      <c r="D286" s="3">
        <v>6860</v>
      </c>
      <c r="E286" s="4">
        <v>126</v>
      </c>
      <c r="F286" s="29">
        <f>VLOOKUP(C286,products[],2,0)</f>
        <v>11.88</v>
      </c>
      <c r="G286" s="41">
        <f>Data[[#This Row],[Cost per unit]]*Data[[#This Row],[Units]]</f>
        <v>1496.88</v>
      </c>
    </row>
    <row r="287" spans="1:7" x14ac:dyDescent="0.25">
      <c r="A287" s="5" t="s">
        <v>5</v>
      </c>
      <c r="B287" s="2" t="s">
        <v>6</v>
      </c>
      <c r="C287" s="2" t="s">
        <v>32</v>
      </c>
      <c r="D287" s="3">
        <v>9002</v>
      </c>
      <c r="E287" s="4">
        <v>72</v>
      </c>
      <c r="F287" s="29">
        <f>VLOOKUP(C287,products[],2,0)</f>
        <v>7.16</v>
      </c>
      <c r="G287" s="41">
        <f>Data[[#This Row],[Cost per unit]]*Data[[#This Row],[Units]]</f>
        <v>515.52</v>
      </c>
    </row>
    <row r="288" spans="1:7" x14ac:dyDescent="0.25">
      <c r="A288" s="5" t="s">
        <v>16</v>
      </c>
      <c r="B288" s="2" t="s">
        <v>14</v>
      </c>
      <c r="C288" s="2" t="s">
        <v>32</v>
      </c>
      <c r="D288" s="3">
        <v>1400</v>
      </c>
      <c r="E288" s="4">
        <v>135</v>
      </c>
      <c r="F288" s="29">
        <f>VLOOKUP(C288,products[],2,0)</f>
        <v>7.16</v>
      </c>
      <c r="G288" s="41">
        <f>Data[[#This Row],[Cost per unit]]*Data[[#This Row],[Units]]</f>
        <v>966.6</v>
      </c>
    </row>
    <row r="289" spans="1:7" x14ac:dyDescent="0.25">
      <c r="A289" s="5" t="s">
        <v>35</v>
      </c>
      <c r="B289" s="2" t="s">
        <v>30</v>
      </c>
      <c r="C289" s="2" t="s">
        <v>22</v>
      </c>
      <c r="D289" s="3">
        <v>4053</v>
      </c>
      <c r="E289" s="4">
        <v>24</v>
      </c>
      <c r="F289" s="29">
        <f>VLOOKUP(C289,products[],2,0)</f>
        <v>9.77</v>
      </c>
      <c r="G289" s="41">
        <f>Data[[#This Row],[Cost per unit]]*Data[[#This Row],[Units]]</f>
        <v>234.48</v>
      </c>
    </row>
    <row r="290" spans="1:7" x14ac:dyDescent="0.25">
      <c r="A290" s="5" t="s">
        <v>23</v>
      </c>
      <c r="B290" s="2" t="s">
        <v>14</v>
      </c>
      <c r="C290" s="2" t="s">
        <v>21</v>
      </c>
      <c r="D290" s="3">
        <v>2149</v>
      </c>
      <c r="E290" s="4">
        <v>117</v>
      </c>
      <c r="F290" s="29">
        <f>VLOOKUP(C290,products[],2,0)</f>
        <v>5.79</v>
      </c>
      <c r="G290" s="41">
        <f>Data[[#This Row],[Cost per unit]]*Data[[#This Row],[Units]]</f>
        <v>677.43</v>
      </c>
    </row>
    <row r="291" spans="1:7" x14ac:dyDescent="0.25">
      <c r="A291" s="5" t="s">
        <v>27</v>
      </c>
      <c r="B291" s="2" t="s">
        <v>17</v>
      </c>
      <c r="C291" s="2" t="s">
        <v>32</v>
      </c>
      <c r="D291" s="3">
        <v>3640</v>
      </c>
      <c r="E291" s="4">
        <v>51</v>
      </c>
      <c r="F291" s="29">
        <f>VLOOKUP(C291,products[],2,0)</f>
        <v>7.16</v>
      </c>
      <c r="G291" s="41">
        <f>Data[[#This Row],[Cost per unit]]*Data[[#This Row],[Units]]</f>
        <v>365.16</v>
      </c>
    </row>
    <row r="292" spans="1:7" x14ac:dyDescent="0.25">
      <c r="A292" s="5" t="s">
        <v>26</v>
      </c>
      <c r="B292" s="2" t="s">
        <v>17</v>
      </c>
      <c r="C292" s="2" t="s">
        <v>34</v>
      </c>
      <c r="D292" s="3">
        <v>630</v>
      </c>
      <c r="E292" s="4">
        <v>36</v>
      </c>
      <c r="F292" s="29">
        <f>VLOOKUP(C292,products[],2,0)</f>
        <v>6.49</v>
      </c>
      <c r="G292" s="41">
        <f>Data[[#This Row],[Cost per unit]]*Data[[#This Row],[Units]]</f>
        <v>233.64000000000001</v>
      </c>
    </row>
    <row r="293" spans="1:7" x14ac:dyDescent="0.25">
      <c r="A293" s="5" t="s">
        <v>11</v>
      </c>
      <c r="B293" s="2" t="s">
        <v>9</v>
      </c>
      <c r="C293" s="2" t="s">
        <v>39</v>
      </c>
      <c r="D293" s="3">
        <v>2429</v>
      </c>
      <c r="E293" s="4">
        <v>144</v>
      </c>
      <c r="F293" s="29">
        <f>VLOOKUP(C293,products[],2,0)</f>
        <v>16.73</v>
      </c>
      <c r="G293" s="41">
        <f>Data[[#This Row],[Cost per unit]]*Data[[#This Row],[Units]]</f>
        <v>2409.12</v>
      </c>
    </row>
    <row r="294" spans="1:7" x14ac:dyDescent="0.25">
      <c r="A294" s="5" t="s">
        <v>11</v>
      </c>
      <c r="B294" s="2" t="s">
        <v>14</v>
      </c>
      <c r="C294" s="2" t="s">
        <v>18</v>
      </c>
      <c r="D294" s="3">
        <v>2142</v>
      </c>
      <c r="E294" s="4">
        <v>114</v>
      </c>
      <c r="F294" s="29">
        <f>VLOOKUP(C294,products[],2,0)</f>
        <v>13.15</v>
      </c>
      <c r="G294" s="41">
        <f>Data[[#This Row],[Cost per unit]]*Data[[#This Row],[Units]]</f>
        <v>1499.1000000000001</v>
      </c>
    </row>
    <row r="295" spans="1:7" x14ac:dyDescent="0.25">
      <c r="A295" s="5" t="s">
        <v>23</v>
      </c>
      <c r="B295" s="2" t="s">
        <v>6</v>
      </c>
      <c r="C295" s="2" t="s">
        <v>7</v>
      </c>
      <c r="D295" s="3">
        <v>6454</v>
      </c>
      <c r="E295" s="4">
        <v>54</v>
      </c>
      <c r="F295" s="29">
        <f>VLOOKUP(C295,products[],2,0)</f>
        <v>14.49</v>
      </c>
      <c r="G295" s="41">
        <f>Data[[#This Row],[Cost per unit]]*Data[[#This Row],[Units]]</f>
        <v>782.46</v>
      </c>
    </row>
    <row r="296" spans="1:7" x14ac:dyDescent="0.25">
      <c r="A296" s="5" t="s">
        <v>23</v>
      </c>
      <c r="B296" s="2" t="s">
        <v>6</v>
      </c>
      <c r="C296" s="2" t="s">
        <v>29</v>
      </c>
      <c r="D296" s="3">
        <v>4487</v>
      </c>
      <c r="E296" s="4">
        <v>333</v>
      </c>
      <c r="F296" s="29">
        <f>VLOOKUP(C296,products[],2,0)</f>
        <v>8.7899999999999991</v>
      </c>
      <c r="G296" s="41">
        <f>Data[[#This Row],[Cost per unit]]*Data[[#This Row],[Units]]</f>
        <v>2927.0699999999997</v>
      </c>
    </row>
    <row r="297" spans="1:7" x14ac:dyDescent="0.25">
      <c r="A297" s="5" t="s">
        <v>27</v>
      </c>
      <c r="B297" s="2" t="s">
        <v>6</v>
      </c>
      <c r="C297" s="2" t="s">
        <v>12</v>
      </c>
      <c r="D297" s="3">
        <v>938</v>
      </c>
      <c r="E297" s="4">
        <v>366</v>
      </c>
      <c r="F297" s="29">
        <f>VLOOKUP(C297,products[],2,0)</f>
        <v>11.88</v>
      </c>
      <c r="G297" s="41">
        <f>Data[[#This Row],[Cost per unit]]*Data[[#This Row],[Units]]</f>
        <v>4348.08</v>
      </c>
    </row>
    <row r="298" spans="1:7" x14ac:dyDescent="0.25">
      <c r="A298" s="5" t="s">
        <v>27</v>
      </c>
      <c r="B298" s="2" t="s">
        <v>20</v>
      </c>
      <c r="C298" s="2" t="s">
        <v>42</v>
      </c>
      <c r="D298" s="3">
        <v>8841</v>
      </c>
      <c r="E298" s="4">
        <v>303</v>
      </c>
      <c r="F298" s="29">
        <f>VLOOKUP(C298,products[],2,0)</f>
        <v>5.6</v>
      </c>
      <c r="G298" s="41">
        <f>Data[[#This Row],[Cost per unit]]*Data[[#This Row],[Units]]</f>
        <v>1696.8</v>
      </c>
    </row>
    <row r="299" spans="1:7" x14ac:dyDescent="0.25">
      <c r="A299" s="5" t="s">
        <v>26</v>
      </c>
      <c r="B299" s="2" t="s">
        <v>17</v>
      </c>
      <c r="C299" s="2" t="s">
        <v>19</v>
      </c>
      <c r="D299" s="3">
        <v>4018</v>
      </c>
      <c r="E299" s="4">
        <v>126</v>
      </c>
      <c r="F299" s="29">
        <f>VLOOKUP(C299,products[],2,0)</f>
        <v>12.37</v>
      </c>
      <c r="G299" s="41">
        <f>Data[[#This Row],[Cost per unit]]*Data[[#This Row],[Units]]</f>
        <v>1558.62</v>
      </c>
    </row>
    <row r="300" spans="1:7" x14ac:dyDescent="0.25">
      <c r="A300" s="5" t="s">
        <v>13</v>
      </c>
      <c r="B300" s="2" t="s">
        <v>6</v>
      </c>
      <c r="C300" s="2" t="s">
        <v>37</v>
      </c>
      <c r="D300" s="3">
        <v>714</v>
      </c>
      <c r="E300" s="4">
        <v>231</v>
      </c>
      <c r="F300" s="29">
        <f>VLOOKUP(C300,products[],2,0)</f>
        <v>11.73</v>
      </c>
      <c r="G300" s="41">
        <f>Data[[#This Row],[Cost per unit]]*Data[[#This Row],[Units]]</f>
        <v>2709.63</v>
      </c>
    </row>
    <row r="301" spans="1:7" x14ac:dyDescent="0.25">
      <c r="A301" s="11" t="s">
        <v>11</v>
      </c>
      <c r="B301" s="12" t="s">
        <v>20</v>
      </c>
      <c r="C301" s="12" t="s">
        <v>18</v>
      </c>
      <c r="D301" s="13">
        <v>3850</v>
      </c>
      <c r="E301" s="42">
        <v>102</v>
      </c>
      <c r="F301" s="44">
        <f>VLOOKUP(C301,products[],2,0)</f>
        <v>13.15</v>
      </c>
      <c r="G301" s="43">
        <f>Data[[#This Row],[Cost per unit]]*Data[[#This Row],[Units]]</f>
        <v>1341.3</v>
      </c>
    </row>
  </sheetData>
  <pageMargins left="0.7" right="0.7" top="0.75" bottom="0.75" header="0.3" footer="0.3"/>
  <tableParts count="2">
    <tablePart r:id="rId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D8745C-F470-4053-A573-06FA312E3C47}">
  <dimension ref="A1:R16"/>
  <sheetViews>
    <sheetView tabSelected="1" workbookViewId="0">
      <selection activeCell="E23" sqref="E23"/>
    </sheetView>
  </sheetViews>
  <sheetFormatPr defaultRowHeight="15" x14ac:dyDescent="0.25"/>
  <cols>
    <col min="3" max="3" width="20.5703125" customWidth="1"/>
    <col min="4" max="4" width="12.5703125" customWidth="1"/>
    <col min="5" max="5" width="12.140625" bestFit="1" customWidth="1"/>
    <col min="8" max="8" width="16" bestFit="1" customWidth="1"/>
    <col min="9" max="9" width="13.5703125" customWidth="1"/>
    <col min="15" max="15" width="12.5703125" bestFit="1" customWidth="1"/>
  </cols>
  <sheetData>
    <row r="1" spans="1:18" s="18" customFormat="1" ht="52.5" customHeight="1" x14ac:dyDescent="0.25">
      <c r="A1" s="15"/>
      <c r="B1" s="16">
        <v>9</v>
      </c>
      <c r="C1" s="17" t="s">
        <v>70</v>
      </c>
    </row>
    <row r="3" spans="1:18" ht="18.75" x14ac:dyDescent="0.3">
      <c r="C3" s="46" t="s">
        <v>71</v>
      </c>
      <c r="D3" s="49" t="s">
        <v>14</v>
      </c>
    </row>
    <row r="5" spans="1:18" ht="18.75" x14ac:dyDescent="0.3">
      <c r="C5" s="53" t="s">
        <v>72</v>
      </c>
      <c r="D5" s="52"/>
      <c r="E5" s="52"/>
      <c r="F5" s="52"/>
      <c r="H5" s="53" t="s">
        <v>73</v>
      </c>
      <c r="I5" s="52"/>
      <c r="J5" s="52"/>
      <c r="K5" s="52"/>
      <c r="L5" s="52"/>
    </row>
    <row r="6" spans="1:18" ht="15.75" x14ac:dyDescent="0.25">
      <c r="H6" s="57"/>
      <c r="I6" s="55" t="s">
        <v>3</v>
      </c>
      <c r="J6" s="55" t="s">
        <v>4</v>
      </c>
      <c r="K6" s="61"/>
    </row>
    <row r="7" spans="1:18" ht="19.5" thickBot="1" x14ac:dyDescent="0.35">
      <c r="C7" s="47" t="s">
        <v>74</v>
      </c>
      <c r="D7" s="48"/>
      <c r="E7" s="59">
        <f>COUNTIFS(Data[Geography],D3)</f>
        <v>50</v>
      </c>
      <c r="H7" s="58" t="s">
        <v>5</v>
      </c>
      <c r="I7" s="56">
        <f>SUMIFS(Data[Amount],Data[Geography],$D$3,Data[Sales Person],$H7)</f>
        <v>23016</v>
      </c>
      <c r="J7" s="56">
        <f>SUMIFS(Data[Units],Data[Geography],$D$3,Data[Sales Person],$H7)</f>
        <v>663</v>
      </c>
      <c r="K7" s="30">
        <f>IF(I7&gt;12000,1,-1)</f>
        <v>1</v>
      </c>
    </row>
    <row r="8" spans="1:18" ht="15.75" x14ac:dyDescent="0.25">
      <c r="H8" s="58" t="s">
        <v>8</v>
      </c>
      <c r="I8" s="56">
        <f>SUMIFS(Data[Amount],Data[Geography],$D$3,Data[Sales Person],$H8)</f>
        <v>5019</v>
      </c>
      <c r="J8" s="56">
        <f>SUMIFS(Data[Units],Data[Geography],$D$3,Data[Sales Person],$H8)</f>
        <v>150</v>
      </c>
      <c r="K8" s="30">
        <f t="shared" ref="K8:K16" si="0">IF(I8&gt;12000,1,-1)</f>
        <v>-1</v>
      </c>
      <c r="R8" s="32" t="s">
        <v>54</v>
      </c>
    </row>
    <row r="9" spans="1:18" ht="15.75" x14ac:dyDescent="0.25">
      <c r="H9" s="58" t="s">
        <v>11</v>
      </c>
      <c r="I9" s="56">
        <f>SUMIFS(Data[Amount],Data[Geography],$D$3,Data[Sales Person],$H9)</f>
        <v>25669</v>
      </c>
      <c r="J9" s="56">
        <f>SUMIFS(Data[Units],Data[Geography],$D$3,Data[Sales Person],$H9)</f>
        <v>564</v>
      </c>
      <c r="K9" s="30">
        <f t="shared" si="0"/>
        <v>1</v>
      </c>
      <c r="R9" s="31" t="s">
        <v>30</v>
      </c>
    </row>
    <row r="10" spans="1:18" ht="18.75" x14ac:dyDescent="0.3">
      <c r="C10" s="54"/>
      <c r="D10" s="60" t="s">
        <v>78</v>
      </c>
      <c r="E10" s="60" t="s">
        <v>44</v>
      </c>
      <c r="H10" s="58" t="s">
        <v>13</v>
      </c>
      <c r="I10" s="56">
        <f>SUMIFS(Data[Amount],Data[Geography],$D$3,Data[Sales Person],$H10)</f>
        <v>39242</v>
      </c>
      <c r="J10" s="56">
        <f>SUMIFS(Data[Units],Data[Geography],$D$3,Data[Sales Person],$H10)</f>
        <v>1482</v>
      </c>
      <c r="K10" s="30">
        <f t="shared" si="0"/>
        <v>1</v>
      </c>
      <c r="R10" s="31" t="s">
        <v>14</v>
      </c>
    </row>
    <row r="11" spans="1:18" ht="21" x14ac:dyDescent="0.35">
      <c r="C11" s="50" t="s">
        <v>75</v>
      </c>
      <c r="D11" s="51">
        <f>SUMIFS(Data[Amount],Data[Geography],$D$3)</f>
        <v>237944</v>
      </c>
      <c r="E11" s="51">
        <f>AVERAGEIFS(Data[Amount],Data[Geography],$D$3)</f>
        <v>4758.88</v>
      </c>
      <c r="H11" s="58" t="s">
        <v>16</v>
      </c>
      <c r="I11" s="56">
        <f>SUMIFS(Data[Amount],Data[Geography],$D$3,Data[Sales Person],$H11)</f>
        <v>27377</v>
      </c>
      <c r="J11" s="56">
        <f>SUMIFS(Data[Units],Data[Geography],$D$3,Data[Sales Person],$H11)</f>
        <v>513</v>
      </c>
      <c r="K11" s="30">
        <f t="shared" si="0"/>
        <v>1</v>
      </c>
      <c r="R11" s="31" t="s">
        <v>6</v>
      </c>
    </row>
    <row r="12" spans="1:18" ht="21" x14ac:dyDescent="0.35">
      <c r="C12" s="50" t="s">
        <v>67</v>
      </c>
      <c r="D12" s="51">
        <f>SUMIFS(Data[Cost],Data[Geography],$D$3)</f>
        <v>68259.839999999997</v>
      </c>
      <c r="E12" s="51">
        <f>AVERAGEIFS(Data[Cost],Data[Geography],$D$3)</f>
        <v>1365.1967999999999</v>
      </c>
      <c r="H12" s="58" t="s">
        <v>23</v>
      </c>
      <c r="I12" s="56">
        <f>SUMIFS(Data[Amount],Data[Geography],$D$3,Data[Sales Person],$H12)</f>
        <v>21931</v>
      </c>
      <c r="J12" s="56">
        <f>SUMIFS(Data[Units],Data[Geography],$D$3,Data[Sales Person],$H12)</f>
        <v>975</v>
      </c>
      <c r="K12" s="30">
        <f t="shared" si="0"/>
        <v>1</v>
      </c>
      <c r="R12" s="31" t="s">
        <v>9</v>
      </c>
    </row>
    <row r="13" spans="1:18" ht="21" x14ac:dyDescent="0.35">
      <c r="C13" s="50" t="s">
        <v>76</v>
      </c>
      <c r="D13" s="51">
        <f>D11-D12</f>
        <v>169684.16</v>
      </c>
      <c r="E13" s="51">
        <f>E11-E12</f>
        <v>3393.6832000000004</v>
      </c>
      <c r="H13" s="58" t="s">
        <v>25</v>
      </c>
      <c r="I13" s="56">
        <f>SUMIFS(Data[Amount],Data[Geography],$D$3,Data[Sales Person],$H13)</f>
        <v>39620</v>
      </c>
      <c r="J13" s="56">
        <f>SUMIFS(Data[Units],Data[Geography],$D$3,Data[Sales Person],$H13)</f>
        <v>573</v>
      </c>
      <c r="K13" s="30">
        <f t="shared" si="0"/>
        <v>1</v>
      </c>
      <c r="R13" s="31" t="s">
        <v>17</v>
      </c>
    </row>
    <row r="14" spans="1:18" ht="21" x14ac:dyDescent="0.35">
      <c r="C14" s="50" t="s">
        <v>77</v>
      </c>
      <c r="D14" s="51">
        <f>SUMIFS(Data[Units],Data[Geography],$D$3)</f>
        <v>7302</v>
      </c>
      <c r="E14" s="51">
        <f>AVERAGEIFS(Data[Units],Data[Geography],$D$3)</f>
        <v>146.04</v>
      </c>
      <c r="H14" s="58" t="s">
        <v>26</v>
      </c>
      <c r="I14" s="56">
        <f>SUMIFS(Data[Amount],Data[Geography],$D$3,Data[Sales Person],$H14)</f>
        <v>23709</v>
      </c>
      <c r="J14" s="56">
        <f>SUMIFS(Data[Units],Data[Geography],$D$3,Data[Sales Person],$H14)</f>
        <v>909</v>
      </c>
      <c r="K14" s="30">
        <f t="shared" si="0"/>
        <v>1</v>
      </c>
      <c r="R14" s="31" t="s">
        <v>20</v>
      </c>
    </row>
    <row r="15" spans="1:18" ht="15.75" x14ac:dyDescent="0.25">
      <c r="H15" s="58" t="s">
        <v>27</v>
      </c>
      <c r="I15" s="56">
        <f>SUMIFS(Data[Amount],Data[Geography],$D$3,Data[Sales Person],$H15)</f>
        <v>18564</v>
      </c>
      <c r="J15" s="56">
        <f>SUMIFS(Data[Units],Data[Geography],$D$3,Data[Sales Person],$H15)</f>
        <v>420</v>
      </c>
      <c r="K15" s="30">
        <f t="shared" si="0"/>
        <v>1</v>
      </c>
    </row>
    <row r="16" spans="1:18" ht="15.75" x14ac:dyDescent="0.25">
      <c r="H16" s="58" t="s">
        <v>35</v>
      </c>
      <c r="I16" s="56">
        <f>SUMIFS(Data[Amount],Data[Geography],$D$3,Data[Sales Person],$H16)</f>
        <v>13797</v>
      </c>
      <c r="J16" s="56">
        <f>SUMIFS(Data[Units],Data[Geography],$D$3,Data[Sales Person],$H16)</f>
        <v>1053</v>
      </c>
      <c r="K16" s="30">
        <f t="shared" si="0"/>
        <v>1</v>
      </c>
    </row>
  </sheetData>
  <conditionalFormatting sqref="I7:I16">
    <cfRule type="dataBar" priority="2">
      <dataBar>
        <cfvo type="min"/>
        <cfvo type="max"/>
        <color rgb="FF638EC6"/>
      </dataBar>
      <extLst>
        <ext xmlns:x14="http://schemas.microsoft.com/office/spreadsheetml/2009/9/main" uri="{B025F937-C7B1-47D3-B67F-A62EFF666E3E}">
          <x14:id>{9E62E693-2BDC-4D6B-865C-7CBAF30830FA}</x14:id>
        </ext>
      </extLst>
    </cfRule>
  </conditionalFormatting>
  <dataValidations count="1">
    <dataValidation type="list" allowBlank="1" showInputMessage="1" showErrorMessage="1" sqref="D3" xr:uid="{30794C4D-47C0-44BA-A3E3-D8DC28EF1840}">
      <formula1>$R$9:$R$14</formula1>
    </dataValidation>
  </dataValidation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9E62E693-2BDC-4D6B-865C-7CBAF30830FA}">
            <x14:dataBar minLength="0" maxLength="100" gradient="0">
              <x14:cfvo type="autoMin"/>
              <x14:cfvo type="autoMax"/>
              <x14:negativeFillColor rgb="FFFF0000"/>
              <x14:axisColor rgb="FF000000"/>
            </x14:dataBar>
          </x14:cfRule>
          <xm:sqref>I7:I16</xm:sqref>
        </x14:conditionalFormatting>
        <x14:conditionalFormatting xmlns:xm="http://schemas.microsoft.com/office/excel/2006/main">
          <x14:cfRule type="iconSet" priority="1" id="{B12D54C6-CEE5-4D99-A471-75580333C1FF}">
            <x14:iconSet iconSet="3Symbols" showValue="0" custom="1">
              <x14:cfvo type="percent">
                <xm:f>0</xm:f>
              </x14:cfvo>
              <x14:cfvo type="num">
                <xm:f>0</xm:f>
              </x14:cfvo>
              <x14:cfvo type="num">
                <xm:f>0</xm:f>
              </x14:cfvo>
              <x14:cfIcon iconSet="3Symbols" iconId="0"/>
              <x14:cfIcon iconSet="NoIcons" iconId="0"/>
              <x14:cfIcon iconSet="3Symbols" iconId="2"/>
            </x14:iconSet>
          </x14:cfRule>
          <xm:sqref>K7:K16</xm:sqref>
        </x14:conditionalFormatting>
      </x14:conditionalFormatting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2420A6-2D47-43A5-862B-1F46ADB0A32F}">
  <dimension ref="A1:G27"/>
  <sheetViews>
    <sheetView workbookViewId="0">
      <selection activeCell="N14" sqref="N14"/>
    </sheetView>
  </sheetViews>
  <sheetFormatPr defaultRowHeight="15" x14ac:dyDescent="0.25"/>
  <cols>
    <col min="3" max="3" width="21.85546875" bestFit="1" customWidth="1"/>
    <col min="4" max="4" width="14.85546875" bestFit="1" customWidth="1"/>
    <col min="5" max="5" width="12.28515625" bestFit="1" customWidth="1"/>
    <col min="6" max="6" width="10.85546875" bestFit="1" customWidth="1"/>
    <col min="7" max="7" width="13.42578125" bestFit="1" customWidth="1"/>
  </cols>
  <sheetData>
    <row r="1" spans="1:7" s="18" customFormat="1" ht="52.5" customHeight="1" x14ac:dyDescent="0.25">
      <c r="A1" s="15"/>
      <c r="B1" s="16">
        <v>10</v>
      </c>
      <c r="C1" s="17" t="s">
        <v>79</v>
      </c>
    </row>
    <row r="4" spans="1:7" x14ac:dyDescent="0.25">
      <c r="C4" s="33" t="s">
        <v>56</v>
      </c>
      <c r="D4" t="s">
        <v>58</v>
      </c>
      <c r="E4" t="s">
        <v>59</v>
      </c>
      <c r="F4" t="s">
        <v>69</v>
      </c>
      <c r="G4" t="s">
        <v>80</v>
      </c>
    </row>
    <row r="5" spans="1:7" x14ac:dyDescent="0.25">
      <c r="C5" s="34" t="s">
        <v>12</v>
      </c>
      <c r="D5" s="35">
        <v>33551</v>
      </c>
      <c r="E5" s="35">
        <v>1566</v>
      </c>
      <c r="F5" s="45">
        <v>14946.919999999998</v>
      </c>
      <c r="G5" s="62">
        <v>0.44549849482876808</v>
      </c>
    </row>
    <row r="6" spans="1:7" x14ac:dyDescent="0.25">
      <c r="C6" s="34" t="s">
        <v>38</v>
      </c>
      <c r="D6" s="35">
        <v>35378</v>
      </c>
      <c r="E6" s="35">
        <v>1044</v>
      </c>
      <c r="F6" s="45">
        <v>30189.32</v>
      </c>
      <c r="G6" s="62">
        <v>0.85333597150771667</v>
      </c>
    </row>
    <row r="7" spans="1:7" x14ac:dyDescent="0.25">
      <c r="C7" s="34" t="s">
        <v>41</v>
      </c>
      <c r="D7" s="35">
        <v>37772</v>
      </c>
      <c r="E7" s="35">
        <v>1308</v>
      </c>
      <c r="F7" s="45">
        <v>26000</v>
      </c>
      <c r="G7" s="62">
        <v>0.68834056973419466</v>
      </c>
    </row>
    <row r="8" spans="1:7" x14ac:dyDescent="0.25">
      <c r="C8" s="34" t="s">
        <v>21</v>
      </c>
      <c r="D8" s="35">
        <v>39263</v>
      </c>
      <c r="E8" s="35">
        <v>1683</v>
      </c>
      <c r="F8" s="45">
        <v>29518.43</v>
      </c>
      <c r="G8" s="62">
        <v>0.75181290273285284</v>
      </c>
    </row>
    <row r="9" spans="1:7" x14ac:dyDescent="0.25">
      <c r="C9" s="34" t="s">
        <v>24</v>
      </c>
      <c r="D9" s="35">
        <v>43183</v>
      </c>
      <c r="E9" s="35">
        <v>2022</v>
      </c>
      <c r="F9" s="45">
        <v>19525.600000000002</v>
      </c>
      <c r="G9" s="62">
        <v>0.45215941458444298</v>
      </c>
    </row>
    <row r="10" spans="1:7" x14ac:dyDescent="0.25">
      <c r="C10" s="34" t="s">
        <v>36</v>
      </c>
      <c r="D10" s="35">
        <v>44744</v>
      </c>
      <c r="E10" s="35">
        <v>1956</v>
      </c>
      <c r="F10" s="45">
        <v>29800.160000000003</v>
      </c>
      <c r="G10" s="62">
        <v>0.66601466118362251</v>
      </c>
    </row>
    <row r="11" spans="1:7" x14ac:dyDescent="0.25">
      <c r="C11" s="34" t="s">
        <v>31</v>
      </c>
      <c r="D11" s="35">
        <v>47271</v>
      </c>
      <c r="E11" s="35">
        <v>1881</v>
      </c>
      <c r="F11" s="45">
        <v>29721.27</v>
      </c>
      <c r="G11" s="62">
        <v>0.62874214634765502</v>
      </c>
    </row>
    <row r="12" spans="1:7" x14ac:dyDescent="0.25">
      <c r="C12" s="34" t="s">
        <v>15</v>
      </c>
      <c r="D12" s="35">
        <v>52150</v>
      </c>
      <c r="E12" s="35">
        <v>1752</v>
      </c>
      <c r="F12" s="45">
        <v>40814.559999999998</v>
      </c>
      <c r="G12" s="62">
        <v>0.78263777564717163</v>
      </c>
    </row>
    <row r="13" spans="1:7" x14ac:dyDescent="0.25">
      <c r="C13" s="34" t="s">
        <v>33</v>
      </c>
      <c r="D13" s="35">
        <v>54712</v>
      </c>
      <c r="E13" s="35">
        <v>2196</v>
      </c>
      <c r="F13" s="45">
        <v>31390.480000000003</v>
      </c>
      <c r="G13" s="62">
        <v>0.57374031291124439</v>
      </c>
    </row>
    <row r="14" spans="1:7" x14ac:dyDescent="0.25">
      <c r="C14" s="34" t="s">
        <v>34</v>
      </c>
      <c r="D14" s="35">
        <v>56644</v>
      </c>
      <c r="E14" s="35">
        <v>1812</v>
      </c>
      <c r="F14" s="45">
        <v>44884.12</v>
      </c>
      <c r="G14" s="62">
        <v>0.79238966174705183</v>
      </c>
    </row>
    <row r="15" spans="1:7" x14ac:dyDescent="0.25">
      <c r="C15" s="34" t="s">
        <v>18</v>
      </c>
      <c r="D15" s="35">
        <v>57372</v>
      </c>
      <c r="E15" s="35">
        <v>2106</v>
      </c>
      <c r="F15" s="45">
        <v>29678.099999999995</v>
      </c>
      <c r="G15" s="62">
        <v>0.51729240744614091</v>
      </c>
    </row>
    <row r="16" spans="1:7" x14ac:dyDescent="0.25">
      <c r="C16" s="34" t="s">
        <v>32</v>
      </c>
      <c r="D16" s="35">
        <v>58009</v>
      </c>
      <c r="E16" s="35">
        <v>2976</v>
      </c>
      <c r="F16" s="45">
        <v>36700.840000000004</v>
      </c>
      <c r="G16" s="62">
        <v>0.6326749297522799</v>
      </c>
    </row>
    <row r="17" spans="3:7" x14ac:dyDescent="0.25">
      <c r="C17" s="34" t="s">
        <v>29</v>
      </c>
      <c r="D17" s="35">
        <v>62111</v>
      </c>
      <c r="E17" s="35">
        <v>2154</v>
      </c>
      <c r="F17" s="45">
        <v>43177.340000000004</v>
      </c>
      <c r="G17" s="62">
        <v>0.6951641416174269</v>
      </c>
    </row>
    <row r="18" spans="3:7" x14ac:dyDescent="0.25">
      <c r="C18" s="34" t="s">
        <v>28</v>
      </c>
      <c r="D18" s="35">
        <v>63721</v>
      </c>
      <c r="E18" s="35">
        <v>2331</v>
      </c>
      <c r="F18" s="45">
        <v>56471.590000000004</v>
      </c>
      <c r="G18" s="62">
        <v>0.88623201142480512</v>
      </c>
    </row>
    <row r="19" spans="3:7" x14ac:dyDescent="0.25">
      <c r="C19" s="34" t="s">
        <v>22</v>
      </c>
      <c r="D19" s="35">
        <v>66283</v>
      </c>
      <c r="E19" s="35">
        <v>2052</v>
      </c>
      <c r="F19" s="45">
        <v>46234.960000000006</v>
      </c>
      <c r="G19" s="62">
        <v>0.69753873542235578</v>
      </c>
    </row>
    <row r="20" spans="3:7" x14ac:dyDescent="0.25">
      <c r="C20" s="34" t="s">
        <v>7</v>
      </c>
      <c r="D20" s="35">
        <v>66500</v>
      </c>
      <c r="E20" s="35">
        <v>2802</v>
      </c>
      <c r="F20" s="45">
        <v>25899.020000000011</v>
      </c>
      <c r="G20" s="62">
        <v>0.38945894736842124</v>
      </c>
    </row>
    <row r="21" spans="3:7" x14ac:dyDescent="0.25">
      <c r="C21" s="34" t="s">
        <v>37</v>
      </c>
      <c r="D21" s="35">
        <v>68971</v>
      </c>
      <c r="E21" s="35">
        <v>1533</v>
      </c>
      <c r="F21" s="45">
        <v>50988.91</v>
      </c>
      <c r="G21" s="62">
        <v>0.73928042220643464</v>
      </c>
    </row>
    <row r="22" spans="3:7" x14ac:dyDescent="0.25">
      <c r="C22" s="34" t="s">
        <v>19</v>
      </c>
      <c r="D22" s="35">
        <v>69160</v>
      </c>
      <c r="E22" s="35">
        <v>1854</v>
      </c>
      <c r="F22" s="45">
        <v>46226.020000000004</v>
      </c>
      <c r="G22" s="62">
        <v>0.6683924233661076</v>
      </c>
    </row>
    <row r="23" spans="3:7" x14ac:dyDescent="0.25">
      <c r="C23" s="34" t="s">
        <v>39</v>
      </c>
      <c r="D23" s="35">
        <v>69461</v>
      </c>
      <c r="E23" s="35">
        <v>2982</v>
      </c>
      <c r="F23" s="45">
        <v>19572.14</v>
      </c>
      <c r="G23" s="62">
        <v>0.28177164164063284</v>
      </c>
    </row>
    <row r="24" spans="3:7" x14ac:dyDescent="0.25">
      <c r="C24" s="34" t="s">
        <v>42</v>
      </c>
      <c r="D24" s="35">
        <v>70273</v>
      </c>
      <c r="E24" s="35">
        <v>2142</v>
      </c>
      <c r="F24" s="45">
        <v>58277.8</v>
      </c>
      <c r="G24" s="62">
        <v>0.82930570773981471</v>
      </c>
    </row>
    <row r="25" spans="3:7" x14ac:dyDescent="0.25">
      <c r="C25" s="34" t="s">
        <v>10</v>
      </c>
      <c r="D25" s="35">
        <v>71967</v>
      </c>
      <c r="E25" s="35">
        <v>2301</v>
      </c>
      <c r="F25" s="45">
        <v>52063.35</v>
      </c>
      <c r="G25" s="62">
        <v>0.72343365709283425</v>
      </c>
    </row>
    <row r="26" spans="3:7" x14ac:dyDescent="0.25">
      <c r="C26" s="34" t="s">
        <v>40</v>
      </c>
      <c r="D26" s="35">
        <v>72373</v>
      </c>
      <c r="E26" s="35">
        <v>3207</v>
      </c>
      <c r="F26" s="45">
        <v>39084.340000000004</v>
      </c>
      <c r="G26" s="62">
        <v>0.54004034653807365</v>
      </c>
    </row>
    <row r="27" spans="3:7" x14ac:dyDescent="0.25">
      <c r="C27" s="34" t="s">
        <v>57</v>
      </c>
      <c r="D27" s="35">
        <v>1240869</v>
      </c>
      <c r="E27" s="35">
        <v>45660</v>
      </c>
      <c r="F27" s="45">
        <v>801165.2699999999</v>
      </c>
      <c r="G27" s="62">
        <v>0.64564854952456696</v>
      </c>
    </row>
  </sheetData>
  <conditionalFormatting pivot="1" sqref="G5:G26">
    <cfRule type="colorScale" priority="1">
      <colorScale>
        <cfvo type="min"/>
        <cfvo type="max"/>
        <color rgb="FFFCFCFF"/>
        <color rgb="FF63BE7B"/>
      </colorScale>
    </cfRule>
  </conditionalFormatting>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CFCA26-0515-423A-8A65-76595F4BE37B}">
  <dimension ref="A1:D14"/>
  <sheetViews>
    <sheetView workbookViewId="0">
      <selection activeCell="F7" sqref="F7"/>
    </sheetView>
  </sheetViews>
  <sheetFormatPr defaultRowHeight="15" x14ac:dyDescent="0.25"/>
  <sheetData>
    <row r="1" spans="1:4" s="18" customFormat="1" ht="52.5" customHeight="1" x14ac:dyDescent="0.25">
      <c r="A1" s="15"/>
      <c r="B1" s="16">
        <v>1</v>
      </c>
      <c r="C1" s="17" t="s">
        <v>43</v>
      </c>
    </row>
    <row r="4" spans="1:4" x14ac:dyDescent="0.25">
      <c r="A4" s="19"/>
      <c r="B4" s="20" t="s">
        <v>3</v>
      </c>
      <c r="C4" s="20" t="s">
        <v>4</v>
      </c>
    </row>
    <row r="5" spans="1:4" x14ac:dyDescent="0.25">
      <c r="A5" s="19" t="s">
        <v>44</v>
      </c>
      <c r="B5" s="19">
        <f>AVERAGE(Data[Amount])</f>
        <v>4136.2299999999996</v>
      </c>
      <c r="C5" s="19">
        <f>AVERAGE(Data[Units])</f>
        <v>152.19999999999999</v>
      </c>
    </row>
    <row r="6" spans="1:4" x14ac:dyDescent="0.25">
      <c r="A6" s="19" t="s">
        <v>45</v>
      </c>
      <c r="B6" s="19">
        <f>MEDIAN(Data[Amount])</f>
        <v>3437</v>
      </c>
      <c r="C6" s="19">
        <f>MEDIAN(Data[Units])</f>
        <v>124.5</v>
      </c>
    </row>
    <row r="7" spans="1:4" x14ac:dyDescent="0.25">
      <c r="A7" s="19" t="s">
        <v>46</v>
      </c>
      <c r="B7" s="19">
        <f>MIN(Data[Amount])</f>
        <v>0</v>
      </c>
      <c r="C7" s="19">
        <f>MIN(Data[Units])</f>
        <v>0</v>
      </c>
    </row>
    <row r="8" spans="1:4" x14ac:dyDescent="0.25">
      <c r="A8" s="19" t="s">
        <v>47</v>
      </c>
      <c r="B8" s="19">
        <f>MAX(Data[Amount])</f>
        <v>16184</v>
      </c>
      <c r="C8" s="19">
        <f>MAX(Data[Units])</f>
        <v>525</v>
      </c>
    </row>
    <row r="9" spans="1:4" x14ac:dyDescent="0.25">
      <c r="A9" s="19" t="s">
        <v>48</v>
      </c>
      <c r="B9" s="19">
        <f>B8-B7</f>
        <v>16184</v>
      </c>
      <c r="C9" s="19">
        <f>C8-C7</f>
        <v>525</v>
      </c>
    </row>
    <row r="10" spans="1:4" x14ac:dyDescent="0.25">
      <c r="A10" s="19"/>
      <c r="B10" s="19"/>
      <c r="C10" s="19"/>
    </row>
    <row r="11" spans="1:4" x14ac:dyDescent="0.25">
      <c r="A11" s="19" t="s">
        <v>49</v>
      </c>
      <c r="B11" s="19">
        <f>_xlfn.PERCENTILE.EXC(Data[Amount],0.25)</f>
        <v>1652</v>
      </c>
      <c r="C11" s="19">
        <f>_xlfn.PERCENTILE.EXC(Data[Units],0.25)</f>
        <v>54</v>
      </c>
    </row>
    <row r="12" spans="1:4" x14ac:dyDescent="0.25">
      <c r="A12" s="19" t="s">
        <v>50</v>
      </c>
      <c r="B12" s="19">
        <f>_xlfn.PERCENTILE.EXC(Data[Amount],0.75)</f>
        <v>6245.75</v>
      </c>
      <c r="C12" s="19">
        <f>_xlfn.PERCENTILE.EXC(Data[Units],0.25)</f>
        <v>54</v>
      </c>
    </row>
    <row r="14" spans="1:4" x14ac:dyDescent="0.25">
      <c r="A14" s="1" t="s">
        <v>51</v>
      </c>
      <c r="B14" s="1"/>
      <c r="C14" s="1"/>
      <c r="D14">
        <f>SUMPRODUCT(1/COUNTIF(Data[Product],Data[Product]))</f>
        <v>21.999999999999993</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F407C-2987-49CA-B095-939356DA4870}">
  <dimension ref="A1:E304"/>
  <sheetViews>
    <sheetView topLeftCell="A22" workbookViewId="0">
      <selection activeCell="H9" sqref="H9"/>
    </sheetView>
  </sheetViews>
  <sheetFormatPr defaultRowHeight="15" x14ac:dyDescent="0.25"/>
  <cols>
    <col min="1" max="1" width="16" bestFit="1" customWidth="1"/>
    <col min="2" max="2" width="12.5703125" bestFit="1" customWidth="1"/>
    <col min="3" max="3" width="35.42578125" customWidth="1"/>
    <col min="4" max="4" width="11.28515625" customWidth="1"/>
    <col min="5" max="5" width="10.7109375" customWidth="1"/>
  </cols>
  <sheetData>
    <row r="1" spans="1:5" s="24" customFormat="1" ht="52.5" customHeight="1" x14ac:dyDescent="0.25">
      <c r="A1" s="21"/>
      <c r="B1" s="22">
        <v>2</v>
      </c>
      <c r="C1" s="23" t="s">
        <v>52</v>
      </c>
    </row>
    <row r="4" spans="1:5" x14ac:dyDescent="0.25">
      <c r="A4" s="7" t="s">
        <v>0</v>
      </c>
      <c r="B4" s="8" t="s">
        <v>1</v>
      </c>
      <c r="C4" s="8" t="s">
        <v>2</v>
      </c>
      <c r="D4" s="9" t="s">
        <v>3</v>
      </c>
      <c r="E4" s="10" t="s">
        <v>4</v>
      </c>
    </row>
    <row r="5" spans="1:5" x14ac:dyDescent="0.25">
      <c r="A5" s="5" t="s">
        <v>25</v>
      </c>
      <c r="B5" s="2" t="s">
        <v>30</v>
      </c>
      <c r="C5" s="2" t="s">
        <v>33</v>
      </c>
      <c r="D5" s="3">
        <v>15610</v>
      </c>
      <c r="E5" s="6">
        <v>339</v>
      </c>
    </row>
    <row r="6" spans="1:5" x14ac:dyDescent="0.25">
      <c r="A6" s="5" t="s">
        <v>5</v>
      </c>
      <c r="B6" s="2" t="s">
        <v>9</v>
      </c>
      <c r="C6" s="2" t="s">
        <v>10</v>
      </c>
      <c r="D6" s="3">
        <v>12348</v>
      </c>
      <c r="E6" s="6">
        <v>234</v>
      </c>
    </row>
    <row r="7" spans="1:5" x14ac:dyDescent="0.25">
      <c r="A7" s="5" t="s">
        <v>13</v>
      </c>
      <c r="B7" s="2" t="s">
        <v>14</v>
      </c>
      <c r="C7" s="2" t="s">
        <v>31</v>
      </c>
      <c r="D7" s="3">
        <v>10311</v>
      </c>
      <c r="E7" s="6">
        <v>231</v>
      </c>
    </row>
    <row r="8" spans="1:5" x14ac:dyDescent="0.25">
      <c r="A8" s="5" t="s">
        <v>11</v>
      </c>
      <c r="B8" s="2" t="s">
        <v>14</v>
      </c>
      <c r="C8" s="2" t="s">
        <v>39</v>
      </c>
      <c r="D8" s="3">
        <v>11522</v>
      </c>
      <c r="E8" s="6">
        <v>204</v>
      </c>
    </row>
    <row r="9" spans="1:5" x14ac:dyDescent="0.25">
      <c r="A9" s="5" t="s">
        <v>25</v>
      </c>
      <c r="B9" s="2" t="s">
        <v>9</v>
      </c>
      <c r="C9" s="2" t="s">
        <v>37</v>
      </c>
      <c r="D9" s="3">
        <v>13391</v>
      </c>
      <c r="E9" s="6">
        <v>201</v>
      </c>
    </row>
    <row r="10" spans="1:5" x14ac:dyDescent="0.25">
      <c r="A10" s="5" t="s">
        <v>11</v>
      </c>
      <c r="B10" s="2" t="s">
        <v>30</v>
      </c>
      <c r="C10" s="2" t="s">
        <v>40</v>
      </c>
      <c r="D10" s="3">
        <v>14329</v>
      </c>
      <c r="E10" s="6">
        <v>150</v>
      </c>
    </row>
    <row r="11" spans="1:5" x14ac:dyDescent="0.25">
      <c r="A11" s="5" t="s">
        <v>26</v>
      </c>
      <c r="B11" s="2" t="s">
        <v>6</v>
      </c>
      <c r="C11" s="2" t="s">
        <v>15</v>
      </c>
      <c r="D11" s="3">
        <v>11571</v>
      </c>
      <c r="E11" s="6">
        <v>138</v>
      </c>
    </row>
    <row r="12" spans="1:5" x14ac:dyDescent="0.25">
      <c r="A12" s="5" t="s">
        <v>25</v>
      </c>
      <c r="B12" s="2" t="s">
        <v>14</v>
      </c>
      <c r="C12" s="2" t="s">
        <v>29</v>
      </c>
      <c r="D12" s="3">
        <v>16184</v>
      </c>
      <c r="E12" s="6">
        <v>39</v>
      </c>
    </row>
    <row r="13" spans="1:5" x14ac:dyDescent="0.25">
      <c r="A13" s="5" t="s">
        <v>35</v>
      </c>
      <c r="B13" s="2" t="s">
        <v>17</v>
      </c>
      <c r="C13" s="2" t="s">
        <v>19</v>
      </c>
      <c r="D13" s="3">
        <v>12950</v>
      </c>
      <c r="E13" s="6">
        <v>30</v>
      </c>
    </row>
    <row r="14" spans="1:5" x14ac:dyDescent="0.25">
      <c r="A14" s="5" t="s">
        <v>26</v>
      </c>
      <c r="B14" s="2" t="s">
        <v>14</v>
      </c>
      <c r="C14" s="2" t="s">
        <v>29</v>
      </c>
      <c r="D14" s="3">
        <v>11417</v>
      </c>
      <c r="E14" s="6">
        <v>21</v>
      </c>
    </row>
    <row r="15" spans="1:5" x14ac:dyDescent="0.25">
      <c r="A15" s="5" t="s">
        <v>35</v>
      </c>
      <c r="B15" s="2" t="s">
        <v>20</v>
      </c>
      <c r="C15" s="2" t="s">
        <v>24</v>
      </c>
      <c r="D15" s="3">
        <v>5586</v>
      </c>
      <c r="E15" s="6">
        <v>525</v>
      </c>
    </row>
    <row r="16" spans="1:5" x14ac:dyDescent="0.25">
      <c r="A16" s="5" t="s">
        <v>26</v>
      </c>
      <c r="B16" s="2" t="s">
        <v>14</v>
      </c>
      <c r="C16" s="2" t="s">
        <v>39</v>
      </c>
      <c r="D16" s="3">
        <v>798</v>
      </c>
      <c r="E16" s="6">
        <v>519</v>
      </c>
    </row>
    <row r="17" spans="1:5" x14ac:dyDescent="0.25">
      <c r="A17" s="5" t="s">
        <v>8</v>
      </c>
      <c r="B17" s="2" t="s">
        <v>20</v>
      </c>
      <c r="C17" s="2" t="s">
        <v>31</v>
      </c>
      <c r="D17" s="3">
        <v>819</v>
      </c>
      <c r="E17" s="6">
        <v>510</v>
      </c>
    </row>
    <row r="18" spans="1:5" x14ac:dyDescent="0.25">
      <c r="A18" s="5" t="s">
        <v>27</v>
      </c>
      <c r="B18" s="2" t="s">
        <v>30</v>
      </c>
      <c r="C18" s="2" t="s">
        <v>10</v>
      </c>
      <c r="D18" s="3">
        <v>7777</v>
      </c>
      <c r="E18" s="6">
        <v>504</v>
      </c>
    </row>
    <row r="19" spans="1:5" x14ac:dyDescent="0.25">
      <c r="A19" s="5" t="s">
        <v>11</v>
      </c>
      <c r="B19" s="2" t="s">
        <v>30</v>
      </c>
      <c r="C19" s="2" t="s">
        <v>33</v>
      </c>
      <c r="D19" s="3">
        <v>8463</v>
      </c>
      <c r="E19" s="6">
        <v>492</v>
      </c>
    </row>
    <row r="20" spans="1:5" x14ac:dyDescent="0.25">
      <c r="A20" s="5" t="s">
        <v>26</v>
      </c>
      <c r="B20" s="2" t="s">
        <v>17</v>
      </c>
      <c r="C20" s="2" t="s">
        <v>18</v>
      </c>
      <c r="D20" s="3">
        <v>1785</v>
      </c>
      <c r="E20" s="6">
        <v>462</v>
      </c>
    </row>
    <row r="21" spans="1:5" x14ac:dyDescent="0.25">
      <c r="A21" s="5" t="s">
        <v>8</v>
      </c>
      <c r="B21" s="2" t="s">
        <v>9</v>
      </c>
      <c r="C21" s="2" t="s">
        <v>10</v>
      </c>
      <c r="D21" s="3">
        <v>6706</v>
      </c>
      <c r="E21" s="6">
        <v>459</v>
      </c>
    </row>
    <row r="22" spans="1:5" x14ac:dyDescent="0.25">
      <c r="A22" s="5" t="s">
        <v>16</v>
      </c>
      <c r="B22" s="2" t="s">
        <v>6</v>
      </c>
      <c r="C22" s="2" t="s">
        <v>40</v>
      </c>
      <c r="D22" s="3">
        <v>3556</v>
      </c>
      <c r="E22" s="6">
        <v>459</v>
      </c>
    </row>
    <row r="23" spans="1:5" x14ac:dyDescent="0.25">
      <c r="A23" s="5" t="s">
        <v>16</v>
      </c>
      <c r="B23" s="2" t="s">
        <v>30</v>
      </c>
      <c r="C23" s="2" t="s">
        <v>42</v>
      </c>
      <c r="D23" s="3">
        <v>8008</v>
      </c>
      <c r="E23" s="6">
        <v>456</v>
      </c>
    </row>
    <row r="24" spans="1:5" x14ac:dyDescent="0.25">
      <c r="A24" s="5" t="s">
        <v>5</v>
      </c>
      <c r="B24" s="2" t="s">
        <v>9</v>
      </c>
      <c r="C24" s="2" t="s">
        <v>7</v>
      </c>
      <c r="D24" s="3">
        <v>2275</v>
      </c>
      <c r="E24" s="6">
        <v>447</v>
      </c>
    </row>
    <row r="25" spans="1:5" x14ac:dyDescent="0.25">
      <c r="A25" s="5" t="s">
        <v>5</v>
      </c>
      <c r="B25" s="2" t="s">
        <v>9</v>
      </c>
      <c r="C25" s="2" t="s">
        <v>19</v>
      </c>
      <c r="D25" s="3">
        <v>8869</v>
      </c>
      <c r="E25" s="6">
        <v>432</v>
      </c>
    </row>
    <row r="26" spans="1:5" x14ac:dyDescent="0.25">
      <c r="A26" s="5" t="s">
        <v>16</v>
      </c>
      <c r="B26" s="2" t="s">
        <v>17</v>
      </c>
      <c r="C26" s="2" t="s">
        <v>18</v>
      </c>
      <c r="D26" s="3">
        <v>2100</v>
      </c>
      <c r="E26" s="6">
        <v>414</v>
      </c>
    </row>
    <row r="27" spans="1:5" x14ac:dyDescent="0.25">
      <c r="A27" s="5" t="s">
        <v>16</v>
      </c>
      <c r="B27" s="2" t="s">
        <v>6</v>
      </c>
      <c r="C27" s="2" t="s">
        <v>29</v>
      </c>
      <c r="D27" s="3">
        <v>1904</v>
      </c>
      <c r="E27" s="6">
        <v>405</v>
      </c>
    </row>
    <row r="28" spans="1:5" x14ac:dyDescent="0.25">
      <c r="A28" s="5" t="s">
        <v>16</v>
      </c>
      <c r="B28" s="2" t="s">
        <v>9</v>
      </c>
      <c r="C28" s="2" t="s">
        <v>12</v>
      </c>
      <c r="D28" s="3">
        <v>1302</v>
      </c>
      <c r="E28" s="6">
        <v>402</v>
      </c>
    </row>
    <row r="29" spans="1:5" x14ac:dyDescent="0.25">
      <c r="A29" s="5" t="s">
        <v>16</v>
      </c>
      <c r="B29" s="2" t="s">
        <v>17</v>
      </c>
      <c r="C29" s="2" t="s">
        <v>32</v>
      </c>
      <c r="D29" s="3">
        <v>3052</v>
      </c>
      <c r="E29" s="6">
        <v>378</v>
      </c>
    </row>
    <row r="30" spans="1:5" x14ac:dyDescent="0.25">
      <c r="A30" s="5" t="s">
        <v>5</v>
      </c>
      <c r="B30" s="2" t="s">
        <v>9</v>
      </c>
      <c r="C30" s="2" t="s">
        <v>22</v>
      </c>
      <c r="D30" s="3">
        <v>6853</v>
      </c>
      <c r="E30" s="6">
        <v>372</v>
      </c>
    </row>
    <row r="31" spans="1:5" x14ac:dyDescent="0.25">
      <c r="A31" s="5" t="s">
        <v>23</v>
      </c>
      <c r="B31" s="2" t="s">
        <v>30</v>
      </c>
      <c r="C31" s="2" t="s">
        <v>24</v>
      </c>
      <c r="D31" s="3">
        <v>1932</v>
      </c>
      <c r="E31" s="6">
        <v>369</v>
      </c>
    </row>
    <row r="32" spans="1:5" x14ac:dyDescent="0.25">
      <c r="A32" s="5" t="s">
        <v>16</v>
      </c>
      <c r="B32" s="2" t="s">
        <v>30</v>
      </c>
      <c r="C32" s="2" t="s">
        <v>7</v>
      </c>
      <c r="D32" s="3">
        <v>3402</v>
      </c>
      <c r="E32" s="6">
        <v>366</v>
      </c>
    </row>
    <row r="33" spans="1:5" x14ac:dyDescent="0.25">
      <c r="A33" s="5" t="s">
        <v>27</v>
      </c>
      <c r="B33" s="2" t="s">
        <v>6</v>
      </c>
      <c r="C33" s="2" t="s">
        <v>12</v>
      </c>
      <c r="D33" s="3">
        <v>938</v>
      </c>
      <c r="E33" s="6">
        <v>366</v>
      </c>
    </row>
    <row r="34" spans="1:5" x14ac:dyDescent="0.25">
      <c r="A34" s="5" t="s">
        <v>8</v>
      </c>
      <c r="B34" s="2" t="s">
        <v>9</v>
      </c>
      <c r="C34" s="2" t="s">
        <v>33</v>
      </c>
      <c r="D34" s="3">
        <v>2702</v>
      </c>
      <c r="E34" s="6">
        <v>363</v>
      </c>
    </row>
    <row r="35" spans="1:5" x14ac:dyDescent="0.25">
      <c r="A35" s="5" t="s">
        <v>25</v>
      </c>
      <c r="B35" s="2" t="s">
        <v>9</v>
      </c>
      <c r="C35" s="2" t="s">
        <v>32</v>
      </c>
      <c r="D35" s="3">
        <v>4480</v>
      </c>
      <c r="E35" s="6">
        <v>357</v>
      </c>
    </row>
    <row r="36" spans="1:5" x14ac:dyDescent="0.25">
      <c r="A36" s="5" t="s">
        <v>26</v>
      </c>
      <c r="B36" s="2" t="s">
        <v>20</v>
      </c>
      <c r="C36" s="2" t="s">
        <v>21</v>
      </c>
      <c r="D36" s="3">
        <v>4326</v>
      </c>
      <c r="E36" s="6">
        <v>348</v>
      </c>
    </row>
    <row r="37" spans="1:5" x14ac:dyDescent="0.25">
      <c r="A37" s="5" t="s">
        <v>25</v>
      </c>
      <c r="B37" s="2" t="s">
        <v>14</v>
      </c>
      <c r="C37" s="2" t="s">
        <v>28</v>
      </c>
      <c r="D37" s="3">
        <v>3339</v>
      </c>
      <c r="E37" s="6">
        <v>348</v>
      </c>
    </row>
    <row r="38" spans="1:5" x14ac:dyDescent="0.25">
      <c r="A38" s="5" t="s">
        <v>35</v>
      </c>
      <c r="B38" s="2" t="s">
        <v>14</v>
      </c>
      <c r="C38" s="2" t="s">
        <v>32</v>
      </c>
      <c r="D38" s="3">
        <v>2471</v>
      </c>
      <c r="E38" s="6">
        <v>342</v>
      </c>
    </row>
    <row r="39" spans="1:5" x14ac:dyDescent="0.25">
      <c r="A39" s="5" t="s">
        <v>23</v>
      </c>
      <c r="B39" s="2" t="s">
        <v>6</v>
      </c>
      <c r="C39" s="2" t="s">
        <v>29</v>
      </c>
      <c r="D39" s="3">
        <v>4487</v>
      </c>
      <c r="E39" s="6">
        <v>333</v>
      </c>
    </row>
    <row r="40" spans="1:5" x14ac:dyDescent="0.25">
      <c r="A40" s="5" t="s">
        <v>27</v>
      </c>
      <c r="B40" s="2" t="s">
        <v>6</v>
      </c>
      <c r="C40" s="2" t="s">
        <v>40</v>
      </c>
      <c r="D40" s="3">
        <v>7308</v>
      </c>
      <c r="E40" s="6">
        <v>327</v>
      </c>
    </row>
    <row r="41" spans="1:5" x14ac:dyDescent="0.25">
      <c r="A41" s="5" t="s">
        <v>27</v>
      </c>
      <c r="B41" s="2" t="s">
        <v>6</v>
      </c>
      <c r="C41" s="2" t="s">
        <v>32</v>
      </c>
      <c r="D41" s="3">
        <v>4592</v>
      </c>
      <c r="E41" s="6">
        <v>324</v>
      </c>
    </row>
    <row r="42" spans="1:5" x14ac:dyDescent="0.25">
      <c r="A42" s="5" t="s">
        <v>23</v>
      </c>
      <c r="B42" s="2" t="s">
        <v>20</v>
      </c>
      <c r="C42" s="2" t="s">
        <v>7</v>
      </c>
      <c r="D42" s="3">
        <v>10129</v>
      </c>
      <c r="E42" s="6">
        <v>312</v>
      </c>
    </row>
    <row r="43" spans="1:5" x14ac:dyDescent="0.25">
      <c r="A43" s="5" t="s">
        <v>27</v>
      </c>
      <c r="B43" s="2" t="s">
        <v>30</v>
      </c>
      <c r="C43" s="2" t="s">
        <v>40</v>
      </c>
      <c r="D43" s="3">
        <v>3689</v>
      </c>
      <c r="E43" s="6">
        <v>312</v>
      </c>
    </row>
    <row r="44" spans="1:5" x14ac:dyDescent="0.25">
      <c r="A44" s="5" t="s">
        <v>13</v>
      </c>
      <c r="B44" s="2" t="s">
        <v>14</v>
      </c>
      <c r="C44" s="2" t="s">
        <v>40</v>
      </c>
      <c r="D44" s="3">
        <v>854</v>
      </c>
      <c r="E44" s="6">
        <v>309</v>
      </c>
    </row>
    <row r="45" spans="1:5" x14ac:dyDescent="0.25">
      <c r="A45" s="5" t="s">
        <v>11</v>
      </c>
      <c r="B45" s="2" t="s">
        <v>17</v>
      </c>
      <c r="C45" s="2" t="s">
        <v>38</v>
      </c>
      <c r="D45" s="3">
        <v>3920</v>
      </c>
      <c r="E45" s="6">
        <v>306</v>
      </c>
    </row>
    <row r="46" spans="1:5" x14ac:dyDescent="0.25">
      <c r="A46" s="5" t="s">
        <v>5</v>
      </c>
      <c r="B46" s="2" t="s">
        <v>14</v>
      </c>
      <c r="C46" s="2" t="s">
        <v>39</v>
      </c>
      <c r="D46" s="3">
        <v>3164</v>
      </c>
      <c r="E46" s="6">
        <v>306</v>
      </c>
    </row>
    <row r="47" spans="1:5" x14ac:dyDescent="0.25">
      <c r="A47" s="5" t="s">
        <v>27</v>
      </c>
      <c r="B47" s="2" t="s">
        <v>9</v>
      </c>
      <c r="C47" s="2" t="s">
        <v>19</v>
      </c>
      <c r="D47" s="3">
        <v>819</v>
      </c>
      <c r="E47" s="6">
        <v>306</v>
      </c>
    </row>
    <row r="48" spans="1:5" x14ac:dyDescent="0.25">
      <c r="A48" s="5" t="s">
        <v>27</v>
      </c>
      <c r="B48" s="2" t="s">
        <v>20</v>
      </c>
      <c r="C48" s="2" t="s">
        <v>42</v>
      </c>
      <c r="D48" s="3">
        <v>8841</v>
      </c>
      <c r="E48" s="6">
        <v>303</v>
      </c>
    </row>
    <row r="49" spans="1:5" x14ac:dyDescent="0.25">
      <c r="A49" s="5" t="s">
        <v>35</v>
      </c>
      <c r="B49" s="2" t="s">
        <v>14</v>
      </c>
      <c r="C49" s="2" t="s">
        <v>10</v>
      </c>
      <c r="D49" s="3">
        <v>6657</v>
      </c>
      <c r="E49" s="6">
        <v>303</v>
      </c>
    </row>
    <row r="50" spans="1:5" x14ac:dyDescent="0.25">
      <c r="A50" s="5" t="s">
        <v>26</v>
      </c>
      <c r="B50" s="2" t="s">
        <v>9</v>
      </c>
      <c r="C50" s="2" t="s">
        <v>28</v>
      </c>
      <c r="D50" s="3">
        <v>1589</v>
      </c>
      <c r="E50" s="6">
        <v>303</v>
      </c>
    </row>
    <row r="51" spans="1:5" x14ac:dyDescent="0.25">
      <c r="A51" s="5" t="s">
        <v>8</v>
      </c>
      <c r="B51" s="2" t="s">
        <v>9</v>
      </c>
      <c r="C51" s="2" t="s">
        <v>39</v>
      </c>
      <c r="D51" s="3">
        <v>4753</v>
      </c>
      <c r="E51" s="6">
        <v>300</v>
      </c>
    </row>
    <row r="52" spans="1:5" x14ac:dyDescent="0.25">
      <c r="A52" s="5" t="s">
        <v>23</v>
      </c>
      <c r="B52" s="2" t="s">
        <v>14</v>
      </c>
      <c r="C52" s="2" t="s">
        <v>36</v>
      </c>
      <c r="D52" s="3">
        <v>2870</v>
      </c>
      <c r="E52" s="6">
        <v>300</v>
      </c>
    </row>
    <row r="53" spans="1:5" x14ac:dyDescent="0.25">
      <c r="A53" s="5" t="s">
        <v>5</v>
      </c>
      <c r="B53" s="2" t="s">
        <v>20</v>
      </c>
      <c r="C53" s="2" t="s">
        <v>31</v>
      </c>
      <c r="D53" s="3">
        <v>5670</v>
      </c>
      <c r="E53" s="6">
        <v>297</v>
      </c>
    </row>
    <row r="54" spans="1:5" x14ac:dyDescent="0.25">
      <c r="A54" s="5" t="s">
        <v>13</v>
      </c>
      <c r="B54" s="2" t="s">
        <v>14</v>
      </c>
      <c r="C54" s="2" t="s">
        <v>15</v>
      </c>
      <c r="D54" s="3">
        <v>9632</v>
      </c>
      <c r="E54" s="6">
        <v>288</v>
      </c>
    </row>
    <row r="55" spans="1:5" x14ac:dyDescent="0.25">
      <c r="A55" s="5" t="s">
        <v>23</v>
      </c>
      <c r="B55" s="2" t="s">
        <v>9</v>
      </c>
      <c r="C55" s="2" t="s">
        <v>40</v>
      </c>
      <c r="D55" s="3">
        <v>5194</v>
      </c>
      <c r="E55" s="6">
        <v>288</v>
      </c>
    </row>
    <row r="56" spans="1:5" x14ac:dyDescent="0.25">
      <c r="A56" s="5" t="s">
        <v>8</v>
      </c>
      <c r="B56" s="2" t="s">
        <v>30</v>
      </c>
      <c r="C56" s="2" t="s">
        <v>21</v>
      </c>
      <c r="D56" s="3">
        <v>3507</v>
      </c>
      <c r="E56" s="6">
        <v>288</v>
      </c>
    </row>
    <row r="57" spans="1:5" x14ac:dyDescent="0.25">
      <c r="A57" s="5" t="s">
        <v>35</v>
      </c>
      <c r="B57" s="2" t="s">
        <v>6</v>
      </c>
      <c r="C57" s="2" t="s">
        <v>41</v>
      </c>
      <c r="D57" s="3">
        <v>245</v>
      </c>
      <c r="E57" s="6">
        <v>288</v>
      </c>
    </row>
    <row r="58" spans="1:5" x14ac:dyDescent="0.25">
      <c r="A58" s="5" t="s">
        <v>16</v>
      </c>
      <c r="B58" s="2" t="s">
        <v>20</v>
      </c>
      <c r="C58" s="2" t="s">
        <v>39</v>
      </c>
      <c r="D58" s="3">
        <v>1134</v>
      </c>
      <c r="E58" s="6">
        <v>282</v>
      </c>
    </row>
    <row r="59" spans="1:5" x14ac:dyDescent="0.25">
      <c r="A59" s="5" t="s">
        <v>35</v>
      </c>
      <c r="B59" s="2" t="s">
        <v>17</v>
      </c>
      <c r="C59" s="2" t="s">
        <v>41</v>
      </c>
      <c r="D59" s="3">
        <v>4858</v>
      </c>
      <c r="E59" s="6">
        <v>279</v>
      </c>
    </row>
    <row r="60" spans="1:5" x14ac:dyDescent="0.25">
      <c r="A60" s="5" t="s">
        <v>35</v>
      </c>
      <c r="B60" s="2" t="s">
        <v>9</v>
      </c>
      <c r="C60" s="2" t="s">
        <v>15</v>
      </c>
      <c r="D60" s="3">
        <v>3808</v>
      </c>
      <c r="E60" s="6">
        <v>279</v>
      </c>
    </row>
    <row r="61" spans="1:5" x14ac:dyDescent="0.25">
      <c r="A61" s="5" t="s">
        <v>27</v>
      </c>
      <c r="B61" s="2" t="s">
        <v>30</v>
      </c>
      <c r="C61" s="2" t="s">
        <v>24</v>
      </c>
      <c r="D61" s="3">
        <v>7259</v>
      </c>
      <c r="E61" s="6">
        <v>276</v>
      </c>
    </row>
    <row r="62" spans="1:5" x14ac:dyDescent="0.25">
      <c r="A62" s="5" t="s">
        <v>27</v>
      </c>
      <c r="B62" s="2" t="s">
        <v>9</v>
      </c>
      <c r="C62" s="2" t="s">
        <v>37</v>
      </c>
      <c r="D62" s="3">
        <v>6657</v>
      </c>
      <c r="E62" s="6">
        <v>276</v>
      </c>
    </row>
    <row r="63" spans="1:5" x14ac:dyDescent="0.25">
      <c r="A63" s="5" t="s">
        <v>11</v>
      </c>
      <c r="B63" s="2" t="s">
        <v>6</v>
      </c>
      <c r="C63" s="2" t="s">
        <v>32</v>
      </c>
      <c r="D63" s="3">
        <v>1085</v>
      </c>
      <c r="E63" s="6">
        <v>273</v>
      </c>
    </row>
    <row r="64" spans="1:5" x14ac:dyDescent="0.25">
      <c r="A64" s="5" t="s">
        <v>23</v>
      </c>
      <c r="B64" s="2" t="s">
        <v>20</v>
      </c>
      <c r="C64" s="2" t="s">
        <v>15</v>
      </c>
      <c r="D64" s="3">
        <v>1778</v>
      </c>
      <c r="E64" s="6">
        <v>270</v>
      </c>
    </row>
    <row r="65" spans="1:5" x14ac:dyDescent="0.25">
      <c r="A65" s="5" t="s">
        <v>16</v>
      </c>
      <c r="B65" s="2" t="s">
        <v>9</v>
      </c>
      <c r="C65" s="2" t="s">
        <v>33</v>
      </c>
      <c r="D65" s="3">
        <v>1071</v>
      </c>
      <c r="E65" s="6">
        <v>270</v>
      </c>
    </row>
    <row r="66" spans="1:5" x14ac:dyDescent="0.25">
      <c r="A66" s="5" t="s">
        <v>35</v>
      </c>
      <c r="B66" s="2" t="s">
        <v>14</v>
      </c>
      <c r="C66" s="2" t="s">
        <v>34</v>
      </c>
      <c r="D66" s="3">
        <v>2317</v>
      </c>
      <c r="E66" s="6">
        <v>261</v>
      </c>
    </row>
    <row r="67" spans="1:5" x14ac:dyDescent="0.25">
      <c r="A67" s="5" t="s">
        <v>23</v>
      </c>
      <c r="B67" s="2" t="s">
        <v>20</v>
      </c>
      <c r="C67" s="2" t="s">
        <v>40</v>
      </c>
      <c r="D67" s="3">
        <v>5677</v>
      </c>
      <c r="E67" s="6">
        <v>258</v>
      </c>
    </row>
    <row r="68" spans="1:5" x14ac:dyDescent="0.25">
      <c r="A68" s="5" t="s">
        <v>27</v>
      </c>
      <c r="B68" s="2" t="s">
        <v>9</v>
      </c>
      <c r="C68" s="2" t="s">
        <v>24</v>
      </c>
      <c r="D68" s="3">
        <v>2415</v>
      </c>
      <c r="E68" s="6">
        <v>255</v>
      </c>
    </row>
    <row r="69" spans="1:5" x14ac:dyDescent="0.25">
      <c r="A69" s="5" t="s">
        <v>23</v>
      </c>
      <c r="B69" s="2" t="s">
        <v>9</v>
      </c>
      <c r="C69" s="2" t="s">
        <v>7</v>
      </c>
      <c r="D69" s="3">
        <v>6755</v>
      </c>
      <c r="E69" s="6">
        <v>252</v>
      </c>
    </row>
    <row r="70" spans="1:5" x14ac:dyDescent="0.25">
      <c r="A70" s="5" t="s">
        <v>23</v>
      </c>
      <c r="B70" s="2" t="s">
        <v>14</v>
      </c>
      <c r="C70" s="2" t="s">
        <v>32</v>
      </c>
      <c r="D70" s="3">
        <v>5551</v>
      </c>
      <c r="E70" s="6">
        <v>252</v>
      </c>
    </row>
    <row r="71" spans="1:5" x14ac:dyDescent="0.25">
      <c r="A71" s="5" t="s">
        <v>25</v>
      </c>
      <c r="B71" s="2" t="s">
        <v>17</v>
      </c>
      <c r="C71" s="2" t="s">
        <v>15</v>
      </c>
      <c r="D71" s="3">
        <v>385</v>
      </c>
      <c r="E71" s="6">
        <v>249</v>
      </c>
    </row>
    <row r="72" spans="1:5" x14ac:dyDescent="0.25">
      <c r="A72" s="5" t="s">
        <v>25</v>
      </c>
      <c r="B72" s="2" t="s">
        <v>9</v>
      </c>
      <c r="C72" s="2" t="s">
        <v>21</v>
      </c>
      <c r="D72" s="3">
        <v>4753</v>
      </c>
      <c r="E72" s="6">
        <v>246</v>
      </c>
    </row>
    <row r="73" spans="1:5" x14ac:dyDescent="0.25">
      <c r="A73" s="5" t="s">
        <v>23</v>
      </c>
      <c r="B73" s="2" t="s">
        <v>17</v>
      </c>
      <c r="C73" s="2" t="s">
        <v>28</v>
      </c>
      <c r="D73" s="3">
        <v>4438</v>
      </c>
      <c r="E73" s="6">
        <v>246</v>
      </c>
    </row>
    <row r="74" spans="1:5" x14ac:dyDescent="0.25">
      <c r="A74" s="5" t="s">
        <v>26</v>
      </c>
      <c r="B74" s="2" t="s">
        <v>14</v>
      </c>
      <c r="C74" s="2" t="s">
        <v>21</v>
      </c>
      <c r="D74" s="3">
        <v>3094</v>
      </c>
      <c r="E74" s="6">
        <v>246</v>
      </c>
    </row>
    <row r="75" spans="1:5" x14ac:dyDescent="0.25">
      <c r="A75" s="5" t="s">
        <v>11</v>
      </c>
      <c r="B75" s="2" t="s">
        <v>6</v>
      </c>
      <c r="C75" s="2" t="s">
        <v>42</v>
      </c>
      <c r="D75" s="3">
        <v>2856</v>
      </c>
      <c r="E75" s="6">
        <v>246</v>
      </c>
    </row>
    <row r="76" spans="1:5" x14ac:dyDescent="0.25">
      <c r="A76" s="5" t="s">
        <v>11</v>
      </c>
      <c r="B76" s="2" t="s">
        <v>9</v>
      </c>
      <c r="C76" s="2" t="s">
        <v>37</v>
      </c>
      <c r="D76" s="3">
        <v>7833</v>
      </c>
      <c r="E76" s="6">
        <v>243</v>
      </c>
    </row>
    <row r="77" spans="1:5" x14ac:dyDescent="0.25">
      <c r="A77" s="5" t="s">
        <v>23</v>
      </c>
      <c r="B77" s="2" t="s">
        <v>9</v>
      </c>
      <c r="C77" s="2" t="s">
        <v>36</v>
      </c>
      <c r="D77" s="3">
        <v>4585</v>
      </c>
      <c r="E77" s="6">
        <v>240</v>
      </c>
    </row>
    <row r="78" spans="1:5" x14ac:dyDescent="0.25">
      <c r="A78" s="5" t="s">
        <v>13</v>
      </c>
      <c r="B78" s="2" t="s">
        <v>6</v>
      </c>
      <c r="C78" s="2" t="s">
        <v>7</v>
      </c>
      <c r="D78" s="3">
        <v>1526</v>
      </c>
      <c r="E78" s="6">
        <v>240</v>
      </c>
    </row>
    <row r="79" spans="1:5" x14ac:dyDescent="0.25">
      <c r="A79" s="5" t="s">
        <v>25</v>
      </c>
      <c r="B79" s="2" t="s">
        <v>30</v>
      </c>
      <c r="C79" s="2" t="s">
        <v>22</v>
      </c>
      <c r="D79" s="3">
        <v>6279</v>
      </c>
      <c r="E79" s="6">
        <v>237</v>
      </c>
    </row>
    <row r="80" spans="1:5" x14ac:dyDescent="0.25">
      <c r="A80" s="5" t="s">
        <v>27</v>
      </c>
      <c r="B80" s="2" t="s">
        <v>9</v>
      </c>
      <c r="C80" s="2" t="s">
        <v>18</v>
      </c>
      <c r="D80" s="3">
        <v>2464</v>
      </c>
      <c r="E80" s="6">
        <v>234</v>
      </c>
    </row>
    <row r="81" spans="1:5" x14ac:dyDescent="0.25">
      <c r="A81" s="5" t="s">
        <v>8</v>
      </c>
      <c r="B81" s="2" t="s">
        <v>20</v>
      </c>
      <c r="C81" s="2" t="s">
        <v>34</v>
      </c>
      <c r="D81" s="3">
        <v>1701</v>
      </c>
      <c r="E81" s="6">
        <v>234</v>
      </c>
    </row>
    <row r="82" spans="1:5" x14ac:dyDescent="0.25">
      <c r="A82" s="5" t="s">
        <v>13</v>
      </c>
      <c r="B82" s="2" t="s">
        <v>6</v>
      </c>
      <c r="C82" s="2" t="s">
        <v>37</v>
      </c>
      <c r="D82" s="3">
        <v>714</v>
      </c>
      <c r="E82" s="6">
        <v>231</v>
      </c>
    </row>
    <row r="83" spans="1:5" x14ac:dyDescent="0.25">
      <c r="A83" s="5" t="s">
        <v>35</v>
      </c>
      <c r="B83" s="2" t="s">
        <v>9</v>
      </c>
      <c r="C83" s="2" t="s">
        <v>41</v>
      </c>
      <c r="D83" s="3">
        <v>567</v>
      </c>
      <c r="E83" s="6">
        <v>228</v>
      </c>
    </row>
    <row r="84" spans="1:5" x14ac:dyDescent="0.25">
      <c r="A84" s="5" t="s">
        <v>23</v>
      </c>
      <c r="B84" s="2" t="s">
        <v>6</v>
      </c>
      <c r="C84" s="2" t="s">
        <v>24</v>
      </c>
      <c r="D84" s="3">
        <v>6608</v>
      </c>
      <c r="E84" s="6">
        <v>225</v>
      </c>
    </row>
    <row r="85" spans="1:5" x14ac:dyDescent="0.25">
      <c r="A85" s="5" t="s">
        <v>5</v>
      </c>
      <c r="B85" s="2" t="s">
        <v>17</v>
      </c>
      <c r="C85" s="2" t="s">
        <v>40</v>
      </c>
      <c r="D85" s="3">
        <v>3101</v>
      </c>
      <c r="E85" s="6">
        <v>225</v>
      </c>
    </row>
    <row r="86" spans="1:5" x14ac:dyDescent="0.25">
      <c r="A86" s="5" t="s">
        <v>13</v>
      </c>
      <c r="B86" s="2" t="s">
        <v>30</v>
      </c>
      <c r="C86" s="2" t="s">
        <v>29</v>
      </c>
      <c r="D86" s="3">
        <v>1274</v>
      </c>
      <c r="E86" s="6">
        <v>225</v>
      </c>
    </row>
    <row r="87" spans="1:5" x14ac:dyDescent="0.25">
      <c r="A87" s="5" t="s">
        <v>8</v>
      </c>
      <c r="B87" s="2" t="s">
        <v>30</v>
      </c>
      <c r="C87" s="2" t="s">
        <v>29</v>
      </c>
      <c r="D87" s="3">
        <v>2009</v>
      </c>
      <c r="E87" s="6">
        <v>219</v>
      </c>
    </row>
    <row r="88" spans="1:5" x14ac:dyDescent="0.25">
      <c r="A88" s="5" t="s">
        <v>13</v>
      </c>
      <c r="B88" s="2" t="s">
        <v>9</v>
      </c>
      <c r="C88" s="2" t="s">
        <v>40</v>
      </c>
      <c r="D88" s="3">
        <v>7455</v>
      </c>
      <c r="E88" s="6">
        <v>216</v>
      </c>
    </row>
    <row r="89" spans="1:5" x14ac:dyDescent="0.25">
      <c r="A89" s="5" t="s">
        <v>26</v>
      </c>
      <c r="B89" s="2" t="s">
        <v>17</v>
      </c>
      <c r="C89" s="2" t="s">
        <v>41</v>
      </c>
      <c r="D89" s="3">
        <v>7651</v>
      </c>
      <c r="E89" s="6">
        <v>213</v>
      </c>
    </row>
    <row r="90" spans="1:5" x14ac:dyDescent="0.25">
      <c r="A90" s="5" t="s">
        <v>8</v>
      </c>
      <c r="B90" s="2" t="s">
        <v>20</v>
      </c>
      <c r="C90" s="2" t="s">
        <v>10</v>
      </c>
      <c r="D90" s="3">
        <v>3752</v>
      </c>
      <c r="E90" s="6">
        <v>213</v>
      </c>
    </row>
    <row r="91" spans="1:5" x14ac:dyDescent="0.25">
      <c r="A91" s="5" t="s">
        <v>8</v>
      </c>
      <c r="B91" s="2" t="s">
        <v>17</v>
      </c>
      <c r="C91" s="2" t="s">
        <v>21</v>
      </c>
      <c r="D91" s="3">
        <v>8890</v>
      </c>
      <c r="E91" s="6">
        <v>210</v>
      </c>
    </row>
    <row r="92" spans="1:5" x14ac:dyDescent="0.25">
      <c r="A92" s="5" t="s">
        <v>8</v>
      </c>
      <c r="B92" s="2" t="s">
        <v>9</v>
      </c>
      <c r="C92" s="2" t="s">
        <v>22</v>
      </c>
      <c r="D92" s="3">
        <v>5012</v>
      </c>
      <c r="E92" s="6">
        <v>210</v>
      </c>
    </row>
    <row r="93" spans="1:5" x14ac:dyDescent="0.25">
      <c r="A93" s="5" t="s">
        <v>23</v>
      </c>
      <c r="B93" s="2" t="s">
        <v>6</v>
      </c>
      <c r="C93" s="2" t="s">
        <v>22</v>
      </c>
      <c r="D93" s="3">
        <v>9835</v>
      </c>
      <c r="E93" s="6">
        <v>207</v>
      </c>
    </row>
    <row r="94" spans="1:5" x14ac:dyDescent="0.25">
      <c r="A94" s="5" t="s">
        <v>16</v>
      </c>
      <c r="B94" s="2" t="s">
        <v>30</v>
      </c>
      <c r="C94" s="2" t="s">
        <v>39</v>
      </c>
      <c r="D94" s="3">
        <v>4242</v>
      </c>
      <c r="E94" s="6">
        <v>207</v>
      </c>
    </row>
    <row r="95" spans="1:5" x14ac:dyDescent="0.25">
      <c r="A95" s="5" t="s">
        <v>11</v>
      </c>
      <c r="B95" s="2" t="s">
        <v>6</v>
      </c>
      <c r="C95" s="2" t="s">
        <v>12</v>
      </c>
      <c r="D95" s="3">
        <v>259</v>
      </c>
      <c r="E95" s="6">
        <v>207</v>
      </c>
    </row>
    <row r="96" spans="1:5" x14ac:dyDescent="0.25">
      <c r="A96" s="5" t="s">
        <v>35</v>
      </c>
      <c r="B96" s="2" t="s">
        <v>30</v>
      </c>
      <c r="C96" s="2" t="s">
        <v>36</v>
      </c>
      <c r="D96" s="3">
        <v>5355</v>
      </c>
      <c r="E96" s="6">
        <v>204</v>
      </c>
    </row>
    <row r="97" spans="1:5" x14ac:dyDescent="0.25">
      <c r="A97" s="5" t="s">
        <v>11</v>
      </c>
      <c r="B97" s="2" t="s">
        <v>17</v>
      </c>
      <c r="C97" s="2" t="s">
        <v>15</v>
      </c>
      <c r="D97" s="3">
        <v>2639</v>
      </c>
      <c r="E97" s="6">
        <v>204</v>
      </c>
    </row>
    <row r="98" spans="1:5" x14ac:dyDescent="0.25">
      <c r="A98" s="5" t="s">
        <v>8</v>
      </c>
      <c r="B98" s="2" t="s">
        <v>6</v>
      </c>
      <c r="C98" s="2" t="s">
        <v>36</v>
      </c>
      <c r="D98" s="3">
        <v>1771</v>
      </c>
      <c r="E98" s="6">
        <v>204</v>
      </c>
    </row>
    <row r="99" spans="1:5" x14ac:dyDescent="0.25">
      <c r="A99" s="5" t="s">
        <v>13</v>
      </c>
      <c r="B99" s="2" t="s">
        <v>14</v>
      </c>
      <c r="C99" s="2" t="s">
        <v>42</v>
      </c>
      <c r="D99" s="3">
        <v>98</v>
      </c>
      <c r="E99" s="6">
        <v>204</v>
      </c>
    </row>
    <row r="100" spans="1:5" x14ac:dyDescent="0.25">
      <c r="A100" s="5" t="s">
        <v>26</v>
      </c>
      <c r="B100" s="2" t="s">
        <v>6</v>
      </c>
      <c r="C100" s="2" t="s">
        <v>28</v>
      </c>
      <c r="D100" s="3">
        <v>9926</v>
      </c>
      <c r="E100" s="6">
        <v>201</v>
      </c>
    </row>
    <row r="101" spans="1:5" x14ac:dyDescent="0.25">
      <c r="A101" s="5" t="s">
        <v>25</v>
      </c>
      <c r="B101" s="2" t="s">
        <v>30</v>
      </c>
      <c r="C101" s="2" t="s">
        <v>37</v>
      </c>
      <c r="D101" s="3">
        <v>7280</v>
      </c>
      <c r="E101" s="6">
        <v>201</v>
      </c>
    </row>
    <row r="102" spans="1:5" x14ac:dyDescent="0.25">
      <c r="A102" s="5" t="s">
        <v>5</v>
      </c>
      <c r="B102" s="2" t="s">
        <v>14</v>
      </c>
      <c r="C102" s="2" t="s">
        <v>31</v>
      </c>
      <c r="D102" s="3">
        <v>4424</v>
      </c>
      <c r="E102" s="6">
        <v>201</v>
      </c>
    </row>
    <row r="103" spans="1:5" x14ac:dyDescent="0.25">
      <c r="A103" s="5" t="s">
        <v>23</v>
      </c>
      <c r="B103" s="2" t="s">
        <v>17</v>
      </c>
      <c r="C103" s="2" t="s">
        <v>39</v>
      </c>
      <c r="D103" s="3">
        <v>966</v>
      </c>
      <c r="E103" s="6">
        <v>198</v>
      </c>
    </row>
    <row r="104" spans="1:5" x14ac:dyDescent="0.25">
      <c r="A104" s="5" t="s">
        <v>35</v>
      </c>
      <c r="B104" s="2" t="s">
        <v>9</v>
      </c>
      <c r="C104" s="2" t="s">
        <v>33</v>
      </c>
      <c r="D104" s="3">
        <v>1974</v>
      </c>
      <c r="E104" s="6">
        <v>195</v>
      </c>
    </row>
    <row r="105" spans="1:5" x14ac:dyDescent="0.25">
      <c r="A105" s="5" t="s">
        <v>8</v>
      </c>
      <c r="B105" s="2" t="s">
        <v>6</v>
      </c>
      <c r="C105" s="2" t="s">
        <v>22</v>
      </c>
      <c r="D105" s="3">
        <v>1890</v>
      </c>
      <c r="E105" s="6">
        <v>195</v>
      </c>
    </row>
    <row r="106" spans="1:5" x14ac:dyDescent="0.25">
      <c r="A106" s="5" t="s">
        <v>25</v>
      </c>
      <c r="B106" s="2" t="s">
        <v>30</v>
      </c>
      <c r="C106" s="2" t="s">
        <v>36</v>
      </c>
      <c r="D106" s="3">
        <v>861</v>
      </c>
      <c r="E106" s="6">
        <v>195</v>
      </c>
    </row>
    <row r="107" spans="1:5" x14ac:dyDescent="0.25">
      <c r="A107" s="5" t="s">
        <v>13</v>
      </c>
      <c r="B107" s="2" t="s">
        <v>14</v>
      </c>
      <c r="C107" s="2" t="s">
        <v>36</v>
      </c>
      <c r="D107" s="3">
        <v>1925</v>
      </c>
      <c r="E107" s="6">
        <v>192</v>
      </c>
    </row>
    <row r="108" spans="1:5" x14ac:dyDescent="0.25">
      <c r="A108" s="5" t="s">
        <v>23</v>
      </c>
      <c r="B108" s="2" t="s">
        <v>30</v>
      </c>
      <c r="C108" s="2" t="s">
        <v>38</v>
      </c>
      <c r="D108" s="3">
        <v>8862</v>
      </c>
      <c r="E108" s="6">
        <v>189</v>
      </c>
    </row>
    <row r="109" spans="1:5" x14ac:dyDescent="0.25">
      <c r="A109" s="5" t="s">
        <v>16</v>
      </c>
      <c r="B109" s="2" t="s">
        <v>6</v>
      </c>
      <c r="C109" s="2" t="s">
        <v>34</v>
      </c>
      <c r="D109" s="3">
        <v>4949</v>
      </c>
      <c r="E109" s="6">
        <v>189</v>
      </c>
    </row>
    <row r="110" spans="1:5" x14ac:dyDescent="0.25">
      <c r="A110" s="5" t="s">
        <v>11</v>
      </c>
      <c r="B110" s="2" t="s">
        <v>14</v>
      </c>
      <c r="C110" s="2" t="s">
        <v>10</v>
      </c>
      <c r="D110" s="3">
        <v>2954</v>
      </c>
      <c r="E110" s="6">
        <v>189</v>
      </c>
    </row>
    <row r="111" spans="1:5" x14ac:dyDescent="0.25">
      <c r="A111" s="5" t="s">
        <v>11</v>
      </c>
      <c r="B111" s="2" t="s">
        <v>30</v>
      </c>
      <c r="C111" s="2" t="s">
        <v>29</v>
      </c>
      <c r="D111" s="3">
        <v>938</v>
      </c>
      <c r="E111" s="6">
        <v>189</v>
      </c>
    </row>
    <row r="112" spans="1:5" x14ac:dyDescent="0.25">
      <c r="A112" s="5" t="s">
        <v>13</v>
      </c>
      <c r="B112" s="2" t="s">
        <v>9</v>
      </c>
      <c r="C112" s="2" t="s">
        <v>37</v>
      </c>
      <c r="D112" s="3">
        <v>2114</v>
      </c>
      <c r="E112" s="6">
        <v>186</v>
      </c>
    </row>
    <row r="113" spans="1:5" x14ac:dyDescent="0.25">
      <c r="A113" s="5" t="s">
        <v>8</v>
      </c>
      <c r="B113" s="2" t="s">
        <v>17</v>
      </c>
      <c r="C113" s="2" t="s">
        <v>7</v>
      </c>
      <c r="D113" s="3">
        <v>7021</v>
      </c>
      <c r="E113" s="6">
        <v>183</v>
      </c>
    </row>
    <row r="114" spans="1:5" x14ac:dyDescent="0.25">
      <c r="A114" s="5" t="s">
        <v>26</v>
      </c>
      <c r="B114" s="2" t="s">
        <v>20</v>
      </c>
      <c r="C114" s="2" t="s">
        <v>40</v>
      </c>
      <c r="D114" s="3">
        <v>6580</v>
      </c>
      <c r="E114" s="6">
        <v>183</v>
      </c>
    </row>
    <row r="115" spans="1:5" x14ac:dyDescent="0.25">
      <c r="A115" s="5" t="s">
        <v>16</v>
      </c>
      <c r="B115" s="2" t="s">
        <v>9</v>
      </c>
      <c r="C115" s="2" t="s">
        <v>39</v>
      </c>
      <c r="D115" s="3">
        <v>3864</v>
      </c>
      <c r="E115" s="6">
        <v>177</v>
      </c>
    </row>
    <row r="116" spans="1:5" x14ac:dyDescent="0.25">
      <c r="A116" s="5" t="s">
        <v>23</v>
      </c>
      <c r="B116" s="2" t="s">
        <v>14</v>
      </c>
      <c r="C116" s="2" t="s">
        <v>15</v>
      </c>
      <c r="D116" s="3">
        <v>2646</v>
      </c>
      <c r="E116" s="6">
        <v>177</v>
      </c>
    </row>
    <row r="117" spans="1:5" x14ac:dyDescent="0.25">
      <c r="A117" s="5" t="s">
        <v>13</v>
      </c>
      <c r="B117" s="2" t="s">
        <v>6</v>
      </c>
      <c r="C117" s="2" t="s">
        <v>42</v>
      </c>
      <c r="D117" s="3">
        <v>2324</v>
      </c>
      <c r="E117" s="6">
        <v>177</v>
      </c>
    </row>
    <row r="118" spans="1:5" x14ac:dyDescent="0.25">
      <c r="A118" s="5" t="s">
        <v>13</v>
      </c>
      <c r="B118" s="2" t="s">
        <v>30</v>
      </c>
      <c r="C118" s="2" t="s">
        <v>19</v>
      </c>
      <c r="D118" s="3">
        <v>7847</v>
      </c>
      <c r="E118" s="6">
        <v>174</v>
      </c>
    </row>
    <row r="119" spans="1:5" x14ac:dyDescent="0.25">
      <c r="A119" s="5" t="s">
        <v>13</v>
      </c>
      <c r="B119" s="2" t="s">
        <v>14</v>
      </c>
      <c r="C119" s="2" t="s">
        <v>7</v>
      </c>
      <c r="D119" s="3">
        <v>6118</v>
      </c>
      <c r="E119" s="6">
        <v>174</v>
      </c>
    </row>
    <row r="120" spans="1:5" x14ac:dyDescent="0.25">
      <c r="A120" s="5" t="s">
        <v>5</v>
      </c>
      <c r="B120" s="2" t="s">
        <v>9</v>
      </c>
      <c r="C120" s="2" t="s">
        <v>29</v>
      </c>
      <c r="D120" s="3">
        <v>4725</v>
      </c>
      <c r="E120" s="6">
        <v>174</v>
      </c>
    </row>
    <row r="121" spans="1:5" x14ac:dyDescent="0.25">
      <c r="A121" s="5" t="s">
        <v>11</v>
      </c>
      <c r="B121" s="2" t="s">
        <v>30</v>
      </c>
      <c r="C121" s="2" t="s">
        <v>28</v>
      </c>
      <c r="D121" s="3">
        <v>707</v>
      </c>
      <c r="E121" s="6">
        <v>174</v>
      </c>
    </row>
    <row r="122" spans="1:5" x14ac:dyDescent="0.25">
      <c r="A122" s="5" t="s">
        <v>27</v>
      </c>
      <c r="B122" s="2" t="s">
        <v>17</v>
      </c>
      <c r="C122" s="2" t="s">
        <v>42</v>
      </c>
      <c r="D122" s="3">
        <v>4956</v>
      </c>
      <c r="E122" s="6">
        <v>171</v>
      </c>
    </row>
    <row r="123" spans="1:5" x14ac:dyDescent="0.25">
      <c r="A123" s="5" t="s">
        <v>25</v>
      </c>
      <c r="B123" s="2" t="s">
        <v>17</v>
      </c>
      <c r="C123" s="2" t="s">
        <v>38</v>
      </c>
      <c r="D123" s="3">
        <v>4018</v>
      </c>
      <c r="E123" s="6">
        <v>171</v>
      </c>
    </row>
    <row r="124" spans="1:5" x14ac:dyDescent="0.25">
      <c r="A124" s="5" t="s">
        <v>25</v>
      </c>
      <c r="B124" s="2" t="s">
        <v>20</v>
      </c>
      <c r="C124" s="2" t="s">
        <v>36</v>
      </c>
      <c r="D124" s="3">
        <v>5474</v>
      </c>
      <c r="E124" s="6">
        <v>168</v>
      </c>
    </row>
    <row r="125" spans="1:5" x14ac:dyDescent="0.25">
      <c r="A125" s="5" t="s">
        <v>8</v>
      </c>
      <c r="B125" s="2" t="s">
        <v>9</v>
      </c>
      <c r="C125" s="2" t="s">
        <v>32</v>
      </c>
      <c r="D125" s="3">
        <v>2023</v>
      </c>
      <c r="E125" s="6">
        <v>168</v>
      </c>
    </row>
    <row r="126" spans="1:5" x14ac:dyDescent="0.25">
      <c r="A126" s="5" t="s">
        <v>27</v>
      </c>
      <c r="B126" s="2" t="s">
        <v>17</v>
      </c>
      <c r="C126" s="2" t="s">
        <v>29</v>
      </c>
      <c r="D126" s="3">
        <v>21</v>
      </c>
      <c r="E126" s="6">
        <v>168</v>
      </c>
    </row>
    <row r="127" spans="1:5" x14ac:dyDescent="0.25">
      <c r="A127" s="5" t="s">
        <v>27</v>
      </c>
      <c r="B127" s="2" t="s">
        <v>14</v>
      </c>
      <c r="C127" s="2" t="s">
        <v>34</v>
      </c>
      <c r="D127" s="3">
        <v>3773</v>
      </c>
      <c r="E127" s="6">
        <v>165</v>
      </c>
    </row>
    <row r="128" spans="1:5" x14ac:dyDescent="0.25">
      <c r="A128" s="5" t="s">
        <v>26</v>
      </c>
      <c r="B128" s="2" t="s">
        <v>17</v>
      </c>
      <c r="C128" s="2" t="s">
        <v>33</v>
      </c>
      <c r="D128" s="3">
        <v>9443</v>
      </c>
      <c r="E128" s="6">
        <v>162</v>
      </c>
    </row>
    <row r="129" spans="1:5" x14ac:dyDescent="0.25">
      <c r="A129" s="5" t="s">
        <v>5</v>
      </c>
      <c r="B129" s="2" t="s">
        <v>30</v>
      </c>
      <c r="C129" s="2" t="s">
        <v>36</v>
      </c>
      <c r="D129" s="3">
        <v>4018</v>
      </c>
      <c r="E129" s="6">
        <v>162</v>
      </c>
    </row>
    <row r="130" spans="1:5" x14ac:dyDescent="0.25">
      <c r="A130" s="5" t="s">
        <v>27</v>
      </c>
      <c r="B130" s="2" t="s">
        <v>14</v>
      </c>
      <c r="C130" s="2" t="s">
        <v>40</v>
      </c>
      <c r="D130" s="3">
        <v>973</v>
      </c>
      <c r="E130" s="6">
        <v>162</v>
      </c>
    </row>
    <row r="131" spans="1:5" x14ac:dyDescent="0.25">
      <c r="A131" s="5" t="s">
        <v>5</v>
      </c>
      <c r="B131" s="2" t="s">
        <v>30</v>
      </c>
      <c r="C131" s="2" t="s">
        <v>19</v>
      </c>
      <c r="D131" s="3">
        <v>3794</v>
      </c>
      <c r="E131" s="6">
        <v>159</v>
      </c>
    </row>
    <row r="132" spans="1:5" x14ac:dyDescent="0.25">
      <c r="A132" s="5" t="s">
        <v>11</v>
      </c>
      <c r="B132" s="2" t="s">
        <v>9</v>
      </c>
      <c r="C132" s="2" t="s">
        <v>42</v>
      </c>
      <c r="D132" s="3">
        <v>98</v>
      </c>
      <c r="E132" s="6">
        <v>159</v>
      </c>
    </row>
    <row r="133" spans="1:5" x14ac:dyDescent="0.25">
      <c r="A133" s="5" t="s">
        <v>5</v>
      </c>
      <c r="B133" s="2" t="s">
        <v>30</v>
      </c>
      <c r="C133" s="2" t="s">
        <v>28</v>
      </c>
      <c r="D133" s="3">
        <v>5019</v>
      </c>
      <c r="E133" s="6">
        <v>156</v>
      </c>
    </row>
    <row r="134" spans="1:5" x14ac:dyDescent="0.25">
      <c r="A134" s="5" t="s">
        <v>16</v>
      </c>
      <c r="B134" s="2" t="s">
        <v>14</v>
      </c>
      <c r="C134" s="2" t="s">
        <v>28</v>
      </c>
      <c r="D134" s="3">
        <v>4970</v>
      </c>
      <c r="E134" s="6">
        <v>156</v>
      </c>
    </row>
    <row r="135" spans="1:5" x14ac:dyDescent="0.25">
      <c r="A135" s="5" t="s">
        <v>11</v>
      </c>
      <c r="B135" s="2" t="s">
        <v>6</v>
      </c>
      <c r="C135" s="2" t="s">
        <v>18</v>
      </c>
      <c r="D135" s="3">
        <v>4305</v>
      </c>
      <c r="E135" s="6">
        <v>156</v>
      </c>
    </row>
    <row r="136" spans="1:5" x14ac:dyDescent="0.25">
      <c r="A136" s="5" t="s">
        <v>26</v>
      </c>
      <c r="B136" s="2" t="s">
        <v>20</v>
      </c>
      <c r="C136" s="2" t="s">
        <v>34</v>
      </c>
      <c r="D136" s="3">
        <v>4417</v>
      </c>
      <c r="E136" s="6">
        <v>153</v>
      </c>
    </row>
    <row r="137" spans="1:5" x14ac:dyDescent="0.25">
      <c r="A137" s="5" t="s">
        <v>8</v>
      </c>
      <c r="B137" s="2" t="s">
        <v>14</v>
      </c>
      <c r="C137" s="2" t="s">
        <v>34</v>
      </c>
      <c r="D137" s="3">
        <v>5019</v>
      </c>
      <c r="E137" s="6">
        <v>150</v>
      </c>
    </row>
    <row r="138" spans="1:5" x14ac:dyDescent="0.25">
      <c r="A138" s="5" t="s">
        <v>16</v>
      </c>
      <c r="B138" s="2" t="s">
        <v>30</v>
      </c>
      <c r="C138" s="2" t="s">
        <v>28</v>
      </c>
      <c r="D138" s="3">
        <v>3759</v>
      </c>
      <c r="E138" s="6">
        <v>150</v>
      </c>
    </row>
    <row r="139" spans="1:5" x14ac:dyDescent="0.25">
      <c r="A139" s="5" t="s">
        <v>8</v>
      </c>
      <c r="B139" s="2" t="s">
        <v>6</v>
      </c>
      <c r="C139" s="2" t="s">
        <v>7</v>
      </c>
      <c r="D139" s="3">
        <v>42</v>
      </c>
      <c r="E139" s="6">
        <v>150</v>
      </c>
    </row>
    <row r="140" spans="1:5" x14ac:dyDescent="0.25">
      <c r="A140" s="5" t="s">
        <v>11</v>
      </c>
      <c r="B140" s="2" t="s">
        <v>9</v>
      </c>
      <c r="C140" s="2" t="s">
        <v>12</v>
      </c>
      <c r="D140" s="3">
        <v>959</v>
      </c>
      <c r="E140" s="6">
        <v>147</v>
      </c>
    </row>
    <row r="141" spans="1:5" x14ac:dyDescent="0.25">
      <c r="A141" s="5" t="s">
        <v>26</v>
      </c>
      <c r="B141" s="2" t="s">
        <v>17</v>
      </c>
      <c r="C141" s="2" t="s">
        <v>40</v>
      </c>
      <c r="D141" s="3">
        <v>6027</v>
      </c>
      <c r="E141" s="6">
        <v>144</v>
      </c>
    </row>
    <row r="142" spans="1:5" x14ac:dyDescent="0.25">
      <c r="A142" s="5" t="s">
        <v>27</v>
      </c>
      <c r="B142" s="2" t="s">
        <v>6</v>
      </c>
      <c r="C142" s="2" t="s">
        <v>28</v>
      </c>
      <c r="D142" s="3">
        <v>3983</v>
      </c>
      <c r="E142" s="6">
        <v>144</v>
      </c>
    </row>
    <row r="143" spans="1:5" x14ac:dyDescent="0.25">
      <c r="A143" s="5" t="s">
        <v>11</v>
      </c>
      <c r="B143" s="2" t="s">
        <v>9</v>
      </c>
      <c r="C143" s="2" t="s">
        <v>39</v>
      </c>
      <c r="D143" s="3">
        <v>2429</v>
      </c>
      <c r="E143" s="6">
        <v>144</v>
      </c>
    </row>
    <row r="144" spans="1:5" x14ac:dyDescent="0.25">
      <c r="A144" s="5" t="s">
        <v>13</v>
      </c>
      <c r="B144" s="2" t="s">
        <v>30</v>
      </c>
      <c r="C144" s="2" t="s">
        <v>22</v>
      </c>
      <c r="D144" s="3">
        <v>336</v>
      </c>
      <c r="E144" s="6">
        <v>144</v>
      </c>
    </row>
    <row r="145" spans="1:5" x14ac:dyDescent="0.25">
      <c r="A145" s="5" t="s">
        <v>35</v>
      </c>
      <c r="B145" s="2" t="s">
        <v>20</v>
      </c>
      <c r="C145" s="2" t="s">
        <v>22</v>
      </c>
      <c r="D145" s="3">
        <v>2205</v>
      </c>
      <c r="E145" s="6">
        <v>141</v>
      </c>
    </row>
    <row r="146" spans="1:5" x14ac:dyDescent="0.25">
      <c r="A146" s="5" t="s">
        <v>26</v>
      </c>
      <c r="B146" s="2" t="s">
        <v>17</v>
      </c>
      <c r="C146" s="2" t="s">
        <v>22</v>
      </c>
      <c r="D146" s="3">
        <v>1568</v>
      </c>
      <c r="E146" s="6">
        <v>141</v>
      </c>
    </row>
    <row r="147" spans="1:5" x14ac:dyDescent="0.25">
      <c r="A147" s="5" t="s">
        <v>23</v>
      </c>
      <c r="B147" s="2" t="s">
        <v>30</v>
      </c>
      <c r="C147" s="2" t="s">
        <v>33</v>
      </c>
      <c r="D147" s="3">
        <v>2205</v>
      </c>
      <c r="E147" s="6">
        <v>138</v>
      </c>
    </row>
    <row r="148" spans="1:5" x14ac:dyDescent="0.25">
      <c r="A148" s="5" t="s">
        <v>5</v>
      </c>
      <c r="B148" s="2" t="s">
        <v>30</v>
      </c>
      <c r="C148" s="2" t="s">
        <v>39</v>
      </c>
      <c r="D148" s="3">
        <v>2289</v>
      </c>
      <c r="E148" s="6">
        <v>135</v>
      </c>
    </row>
    <row r="149" spans="1:5" x14ac:dyDescent="0.25">
      <c r="A149" s="5" t="s">
        <v>16</v>
      </c>
      <c r="B149" s="2" t="s">
        <v>14</v>
      </c>
      <c r="C149" s="2" t="s">
        <v>32</v>
      </c>
      <c r="D149" s="3">
        <v>1400</v>
      </c>
      <c r="E149" s="6">
        <v>135</v>
      </c>
    </row>
    <row r="150" spans="1:5" x14ac:dyDescent="0.25">
      <c r="A150" s="5" t="s">
        <v>16</v>
      </c>
      <c r="B150" s="2" t="s">
        <v>20</v>
      </c>
      <c r="C150" s="2" t="s">
        <v>19</v>
      </c>
      <c r="D150" s="3">
        <v>959</v>
      </c>
      <c r="E150" s="6">
        <v>135</v>
      </c>
    </row>
    <row r="151" spans="1:5" x14ac:dyDescent="0.25">
      <c r="A151" s="5" t="s">
        <v>5</v>
      </c>
      <c r="B151" s="2" t="s">
        <v>17</v>
      </c>
      <c r="C151" s="2" t="s">
        <v>32</v>
      </c>
      <c r="D151" s="3">
        <v>0</v>
      </c>
      <c r="E151" s="6">
        <v>135</v>
      </c>
    </row>
    <row r="152" spans="1:5" x14ac:dyDescent="0.25">
      <c r="A152" s="5" t="s">
        <v>13</v>
      </c>
      <c r="B152" s="2" t="s">
        <v>9</v>
      </c>
      <c r="C152" s="2" t="s">
        <v>39</v>
      </c>
      <c r="D152" s="3">
        <v>847</v>
      </c>
      <c r="E152" s="6">
        <v>129</v>
      </c>
    </row>
    <row r="153" spans="1:5" x14ac:dyDescent="0.25">
      <c r="A153" s="5" t="s">
        <v>35</v>
      </c>
      <c r="B153" s="2" t="s">
        <v>20</v>
      </c>
      <c r="C153" s="2" t="s">
        <v>12</v>
      </c>
      <c r="D153" s="3">
        <v>6860</v>
      </c>
      <c r="E153" s="6">
        <v>126</v>
      </c>
    </row>
    <row r="154" spans="1:5" x14ac:dyDescent="0.25">
      <c r="A154" s="5" t="s">
        <v>13</v>
      </c>
      <c r="B154" s="2" t="s">
        <v>30</v>
      </c>
      <c r="C154" s="2" t="s">
        <v>34</v>
      </c>
      <c r="D154" s="3">
        <v>4935</v>
      </c>
      <c r="E154" s="6">
        <v>126</v>
      </c>
    </row>
    <row r="155" spans="1:5" x14ac:dyDescent="0.25">
      <c r="A155" s="5" t="s">
        <v>26</v>
      </c>
      <c r="B155" s="2" t="s">
        <v>17</v>
      </c>
      <c r="C155" s="2" t="s">
        <v>19</v>
      </c>
      <c r="D155" s="3">
        <v>4018</v>
      </c>
      <c r="E155" s="6">
        <v>126</v>
      </c>
    </row>
    <row r="156" spans="1:5" x14ac:dyDescent="0.25">
      <c r="A156" s="5" t="s">
        <v>5</v>
      </c>
      <c r="B156" s="2" t="s">
        <v>9</v>
      </c>
      <c r="C156" s="2" t="s">
        <v>32</v>
      </c>
      <c r="D156" s="3">
        <v>1617</v>
      </c>
      <c r="E156" s="6">
        <v>126</v>
      </c>
    </row>
    <row r="157" spans="1:5" x14ac:dyDescent="0.25">
      <c r="A157" s="5" t="s">
        <v>8</v>
      </c>
      <c r="B157" s="2" t="s">
        <v>9</v>
      </c>
      <c r="C157" s="2" t="s">
        <v>19</v>
      </c>
      <c r="D157" s="3">
        <v>357</v>
      </c>
      <c r="E157" s="6">
        <v>126</v>
      </c>
    </row>
    <row r="158" spans="1:5" x14ac:dyDescent="0.25">
      <c r="A158" s="5" t="s">
        <v>16</v>
      </c>
      <c r="B158" s="2" t="s">
        <v>30</v>
      </c>
      <c r="C158" s="2" t="s">
        <v>10</v>
      </c>
      <c r="D158" s="3">
        <v>6734</v>
      </c>
      <c r="E158" s="6">
        <v>123</v>
      </c>
    </row>
    <row r="159" spans="1:5" x14ac:dyDescent="0.25">
      <c r="A159" s="5" t="s">
        <v>16</v>
      </c>
      <c r="B159" s="2" t="s">
        <v>9</v>
      </c>
      <c r="C159" s="2" t="s">
        <v>7</v>
      </c>
      <c r="D159" s="3">
        <v>4781</v>
      </c>
      <c r="E159" s="6">
        <v>123</v>
      </c>
    </row>
    <row r="160" spans="1:5" x14ac:dyDescent="0.25">
      <c r="A160" s="5" t="s">
        <v>13</v>
      </c>
      <c r="B160" s="2" t="s">
        <v>6</v>
      </c>
      <c r="C160" s="2" t="s">
        <v>33</v>
      </c>
      <c r="D160" s="3">
        <v>3388</v>
      </c>
      <c r="E160" s="6">
        <v>123</v>
      </c>
    </row>
    <row r="161" spans="1:5" x14ac:dyDescent="0.25">
      <c r="A161" s="5" t="s">
        <v>16</v>
      </c>
      <c r="B161" s="2" t="s">
        <v>20</v>
      </c>
      <c r="C161" s="2" t="s">
        <v>31</v>
      </c>
      <c r="D161" s="3">
        <v>2317</v>
      </c>
      <c r="E161" s="6">
        <v>123</v>
      </c>
    </row>
    <row r="162" spans="1:5" x14ac:dyDescent="0.25">
      <c r="A162" s="5" t="s">
        <v>35</v>
      </c>
      <c r="B162" s="2" t="s">
        <v>20</v>
      </c>
      <c r="C162" s="2" t="s">
        <v>31</v>
      </c>
      <c r="D162" s="3">
        <v>63</v>
      </c>
      <c r="E162" s="6">
        <v>123</v>
      </c>
    </row>
    <row r="163" spans="1:5" x14ac:dyDescent="0.25">
      <c r="A163" s="5" t="s">
        <v>16</v>
      </c>
      <c r="B163" s="2" t="s">
        <v>14</v>
      </c>
      <c r="C163" s="2" t="s">
        <v>12</v>
      </c>
      <c r="D163" s="3">
        <v>10073</v>
      </c>
      <c r="E163" s="6">
        <v>120</v>
      </c>
    </row>
    <row r="164" spans="1:5" x14ac:dyDescent="0.25">
      <c r="A164" s="5" t="s">
        <v>26</v>
      </c>
      <c r="B164" s="2" t="s">
        <v>30</v>
      </c>
      <c r="C164" s="2" t="s">
        <v>36</v>
      </c>
      <c r="D164" s="3">
        <v>7511</v>
      </c>
      <c r="E164" s="6">
        <v>120</v>
      </c>
    </row>
    <row r="165" spans="1:5" x14ac:dyDescent="0.25">
      <c r="A165" s="5" t="s">
        <v>11</v>
      </c>
      <c r="B165" s="2" t="s">
        <v>20</v>
      </c>
      <c r="C165" s="2" t="s">
        <v>29</v>
      </c>
      <c r="D165" s="3">
        <v>2646</v>
      </c>
      <c r="E165" s="6">
        <v>120</v>
      </c>
    </row>
    <row r="166" spans="1:5" x14ac:dyDescent="0.25">
      <c r="A166" s="5" t="s">
        <v>27</v>
      </c>
      <c r="B166" s="2" t="s">
        <v>30</v>
      </c>
      <c r="C166" s="2" t="s">
        <v>34</v>
      </c>
      <c r="D166" s="3">
        <v>2212</v>
      </c>
      <c r="E166" s="6">
        <v>117</v>
      </c>
    </row>
    <row r="167" spans="1:5" x14ac:dyDescent="0.25">
      <c r="A167" s="5" t="s">
        <v>23</v>
      </c>
      <c r="B167" s="2" t="s">
        <v>14</v>
      </c>
      <c r="C167" s="2" t="s">
        <v>21</v>
      </c>
      <c r="D167" s="3">
        <v>2149</v>
      </c>
      <c r="E167" s="6">
        <v>117</v>
      </c>
    </row>
    <row r="168" spans="1:5" x14ac:dyDescent="0.25">
      <c r="A168" s="5" t="s">
        <v>26</v>
      </c>
      <c r="B168" s="2" t="s">
        <v>17</v>
      </c>
      <c r="C168" s="2" t="s">
        <v>29</v>
      </c>
      <c r="D168" s="3">
        <v>2016</v>
      </c>
      <c r="E168" s="6">
        <v>117</v>
      </c>
    </row>
    <row r="169" spans="1:5" x14ac:dyDescent="0.25">
      <c r="A169" s="5" t="s">
        <v>23</v>
      </c>
      <c r="B169" s="2" t="s">
        <v>9</v>
      </c>
      <c r="C169" s="2" t="s">
        <v>38</v>
      </c>
      <c r="D169" s="3">
        <v>2793</v>
      </c>
      <c r="E169" s="6">
        <v>114</v>
      </c>
    </row>
    <row r="170" spans="1:5" x14ac:dyDescent="0.25">
      <c r="A170" s="5" t="s">
        <v>11</v>
      </c>
      <c r="B170" s="2" t="s">
        <v>14</v>
      </c>
      <c r="C170" s="2" t="s">
        <v>18</v>
      </c>
      <c r="D170" s="3">
        <v>2142</v>
      </c>
      <c r="E170" s="6">
        <v>114</v>
      </c>
    </row>
    <row r="171" spans="1:5" x14ac:dyDescent="0.25">
      <c r="A171" s="5" t="s">
        <v>5</v>
      </c>
      <c r="B171" s="2" t="s">
        <v>6</v>
      </c>
      <c r="C171" s="2" t="s">
        <v>7</v>
      </c>
      <c r="D171" s="3">
        <v>1624</v>
      </c>
      <c r="E171" s="6">
        <v>114</v>
      </c>
    </row>
    <row r="172" spans="1:5" x14ac:dyDescent="0.25">
      <c r="A172" s="5" t="s">
        <v>23</v>
      </c>
      <c r="B172" s="2" t="s">
        <v>6</v>
      </c>
      <c r="C172" s="2" t="s">
        <v>28</v>
      </c>
      <c r="D172" s="3">
        <v>4487</v>
      </c>
      <c r="E172" s="6">
        <v>111</v>
      </c>
    </row>
    <row r="173" spans="1:5" x14ac:dyDescent="0.25">
      <c r="A173" s="5" t="s">
        <v>25</v>
      </c>
      <c r="B173" s="2" t="s">
        <v>14</v>
      </c>
      <c r="C173" s="2" t="s">
        <v>7</v>
      </c>
      <c r="D173" s="3">
        <v>1526</v>
      </c>
      <c r="E173" s="6">
        <v>105</v>
      </c>
    </row>
    <row r="174" spans="1:5" x14ac:dyDescent="0.25">
      <c r="A174" s="5" t="s">
        <v>13</v>
      </c>
      <c r="B174" s="2" t="s">
        <v>6</v>
      </c>
      <c r="C174" s="2" t="s">
        <v>38</v>
      </c>
      <c r="D174" s="3">
        <v>6398</v>
      </c>
      <c r="E174" s="6">
        <v>102</v>
      </c>
    </row>
    <row r="175" spans="1:5" x14ac:dyDescent="0.25">
      <c r="A175" s="5" t="s">
        <v>5</v>
      </c>
      <c r="B175" s="2" t="s">
        <v>20</v>
      </c>
      <c r="C175" s="2" t="s">
        <v>12</v>
      </c>
      <c r="D175" s="3">
        <v>6125</v>
      </c>
      <c r="E175" s="6">
        <v>102</v>
      </c>
    </row>
    <row r="176" spans="1:5" x14ac:dyDescent="0.25">
      <c r="A176" s="5" t="s">
        <v>11</v>
      </c>
      <c r="B176" s="2" t="s">
        <v>20</v>
      </c>
      <c r="C176" s="2" t="s">
        <v>18</v>
      </c>
      <c r="D176" s="3">
        <v>3850</v>
      </c>
      <c r="E176" s="6">
        <v>102</v>
      </c>
    </row>
    <row r="177" spans="1:5" x14ac:dyDescent="0.25">
      <c r="A177" s="5" t="s">
        <v>25</v>
      </c>
      <c r="B177" s="2" t="s">
        <v>30</v>
      </c>
      <c r="C177" s="2" t="s">
        <v>32</v>
      </c>
      <c r="D177" s="3">
        <v>2891</v>
      </c>
      <c r="E177" s="6">
        <v>102</v>
      </c>
    </row>
    <row r="178" spans="1:5" x14ac:dyDescent="0.25">
      <c r="A178" s="5" t="s">
        <v>27</v>
      </c>
      <c r="B178" s="2" t="s">
        <v>17</v>
      </c>
      <c r="C178" s="2" t="s">
        <v>40</v>
      </c>
      <c r="D178" s="3">
        <v>1652</v>
      </c>
      <c r="E178" s="6">
        <v>102</v>
      </c>
    </row>
    <row r="179" spans="1:5" x14ac:dyDescent="0.25">
      <c r="A179" s="5" t="s">
        <v>16</v>
      </c>
      <c r="B179" s="2" t="s">
        <v>6</v>
      </c>
      <c r="C179" s="2" t="s">
        <v>15</v>
      </c>
      <c r="D179" s="3">
        <v>1505</v>
      </c>
      <c r="E179" s="6">
        <v>102</v>
      </c>
    </row>
    <row r="180" spans="1:5" x14ac:dyDescent="0.25">
      <c r="A180" s="5" t="s">
        <v>11</v>
      </c>
      <c r="B180" s="2" t="s">
        <v>20</v>
      </c>
      <c r="C180" s="2" t="s">
        <v>42</v>
      </c>
      <c r="D180" s="3">
        <v>2436</v>
      </c>
      <c r="E180" s="6">
        <v>99</v>
      </c>
    </row>
    <row r="181" spans="1:5" x14ac:dyDescent="0.25">
      <c r="A181" s="5" t="s">
        <v>13</v>
      </c>
      <c r="B181" s="2" t="s">
        <v>9</v>
      </c>
      <c r="C181" s="2" t="s">
        <v>36</v>
      </c>
      <c r="D181" s="3">
        <v>609</v>
      </c>
      <c r="E181" s="6">
        <v>99</v>
      </c>
    </row>
    <row r="182" spans="1:5" x14ac:dyDescent="0.25">
      <c r="A182" s="5" t="s">
        <v>11</v>
      </c>
      <c r="B182" s="2" t="s">
        <v>6</v>
      </c>
      <c r="C182" s="2" t="s">
        <v>33</v>
      </c>
      <c r="D182" s="3">
        <v>7273</v>
      </c>
      <c r="E182" s="6">
        <v>96</v>
      </c>
    </row>
    <row r="183" spans="1:5" x14ac:dyDescent="0.25">
      <c r="A183" s="5" t="s">
        <v>35</v>
      </c>
      <c r="B183" s="2" t="s">
        <v>9</v>
      </c>
      <c r="C183" s="2" t="s">
        <v>24</v>
      </c>
      <c r="D183" s="3">
        <v>3472</v>
      </c>
      <c r="E183" s="6">
        <v>96</v>
      </c>
    </row>
    <row r="184" spans="1:5" x14ac:dyDescent="0.25">
      <c r="A184" s="5" t="s">
        <v>23</v>
      </c>
      <c r="B184" s="2" t="s">
        <v>30</v>
      </c>
      <c r="C184" s="2" t="s">
        <v>18</v>
      </c>
      <c r="D184" s="3">
        <v>1568</v>
      </c>
      <c r="E184" s="6">
        <v>96</v>
      </c>
    </row>
    <row r="185" spans="1:5" x14ac:dyDescent="0.25">
      <c r="A185" s="5" t="s">
        <v>5</v>
      </c>
      <c r="B185" s="2" t="s">
        <v>6</v>
      </c>
      <c r="C185" s="2" t="s">
        <v>39</v>
      </c>
      <c r="D185" s="3">
        <v>6132</v>
      </c>
      <c r="E185" s="6">
        <v>93</v>
      </c>
    </row>
    <row r="186" spans="1:5" x14ac:dyDescent="0.25">
      <c r="A186" s="5" t="s">
        <v>27</v>
      </c>
      <c r="B186" s="2" t="s">
        <v>30</v>
      </c>
      <c r="C186" s="2" t="s">
        <v>28</v>
      </c>
      <c r="D186" s="3">
        <v>2919</v>
      </c>
      <c r="E186" s="6">
        <v>93</v>
      </c>
    </row>
    <row r="187" spans="1:5" x14ac:dyDescent="0.25">
      <c r="A187" s="5" t="s">
        <v>11</v>
      </c>
      <c r="B187" s="2" t="s">
        <v>6</v>
      </c>
      <c r="C187" s="2" t="s">
        <v>34</v>
      </c>
      <c r="D187" s="3">
        <v>2737</v>
      </c>
      <c r="E187" s="6">
        <v>93</v>
      </c>
    </row>
    <row r="188" spans="1:5" x14ac:dyDescent="0.25">
      <c r="A188" s="5" t="s">
        <v>25</v>
      </c>
      <c r="B188" s="2" t="s">
        <v>30</v>
      </c>
      <c r="C188" s="2" t="s">
        <v>19</v>
      </c>
      <c r="D188" s="3">
        <v>1652</v>
      </c>
      <c r="E188" s="6">
        <v>93</v>
      </c>
    </row>
    <row r="189" spans="1:5" x14ac:dyDescent="0.25">
      <c r="A189" s="5" t="s">
        <v>35</v>
      </c>
      <c r="B189" s="2" t="s">
        <v>30</v>
      </c>
      <c r="C189" s="2" t="s">
        <v>18</v>
      </c>
      <c r="D189" s="3">
        <v>1428</v>
      </c>
      <c r="E189" s="6">
        <v>93</v>
      </c>
    </row>
    <row r="190" spans="1:5" x14ac:dyDescent="0.25">
      <c r="A190" s="5" t="s">
        <v>5</v>
      </c>
      <c r="B190" s="2" t="s">
        <v>14</v>
      </c>
      <c r="C190" s="2" t="s">
        <v>19</v>
      </c>
      <c r="D190" s="3">
        <v>9772</v>
      </c>
      <c r="E190" s="6">
        <v>90</v>
      </c>
    </row>
    <row r="191" spans="1:5" x14ac:dyDescent="0.25">
      <c r="A191" s="5" t="s">
        <v>11</v>
      </c>
      <c r="B191" s="2" t="s">
        <v>30</v>
      </c>
      <c r="C191" s="2" t="s">
        <v>34</v>
      </c>
      <c r="D191" s="3">
        <v>8155</v>
      </c>
      <c r="E191" s="6">
        <v>90</v>
      </c>
    </row>
    <row r="192" spans="1:5" x14ac:dyDescent="0.25">
      <c r="A192" s="5" t="s">
        <v>5</v>
      </c>
      <c r="B192" s="2" t="s">
        <v>20</v>
      </c>
      <c r="C192" s="2" t="s">
        <v>18</v>
      </c>
      <c r="D192" s="3">
        <v>2541</v>
      </c>
      <c r="E192" s="6">
        <v>90</v>
      </c>
    </row>
    <row r="193" spans="1:5" x14ac:dyDescent="0.25">
      <c r="A193" s="5" t="s">
        <v>11</v>
      </c>
      <c r="B193" s="2" t="s">
        <v>20</v>
      </c>
      <c r="C193" s="2" t="s">
        <v>19</v>
      </c>
      <c r="D193" s="3">
        <v>9506</v>
      </c>
      <c r="E193" s="6">
        <v>87</v>
      </c>
    </row>
    <row r="194" spans="1:5" x14ac:dyDescent="0.25">
      <c r="A194" s="5" t="s">
        <v>16</v>
      </c>
      <c r="B194" s="2" t="s">
        <v>6</v>
      </c>
      <c r="C194" s="2" t="s">
        <v>21</v>
      </c>
      <c r="D194" s="3">
        <v>7693</v>
      </c>
      <c r="E194" s="6">
        <v>87</v>
      </c>
    </row>
    <row r="195" spans="1:5" x14ac:dyDescent="0.25">
      <c r="A195" s="5" t="s">
        <v>35</v>
      </c>
      <c r="B195" s="2" t="s">
        <v>30</v>
      </c>
      <c r="C195" s="2" t="s">
        <v>28</v>
      </c>
      <c r="D195" s="3">
        <v>700</v>
      </c>
      <c r="E195" s="6">
        <v>87</v>
      </c>
    </row>
    <row r="196" spans="1:5" x14ac:dyDescent="0.25">
      <c r="A196" s="5" t="s">
        <v>5</v>
      </c>
      <c r="B196" s="2" t="s">
        <v>20</v>
      </c>
      <c r="C196" s="2" t="s">
        <v>42</v>
      </c>
      <c r="D196" s="3">
        <v>609</v>
      </c>
      <c r="E196" s="6">
        <v>87</v>
      </c>
    </row>
    <row r="197" spans="1:5" x14ac:dyDescent="0.25">
      <c r="A197" s="5" t="s">
        <v>8</v>
      </c>
      <c r="B197" s="2" t="s">
        <v>6</v>
      </c>
      <c r="C197" s="2" t="s">
        <v>41</v>
      </c>
      <c r="D197" s="3">
        <v>434</v>
      </c>
      <c r="E197" s="6">
        <v>87</v>
      </c>
    </row>
    <row r="198" spans="1:5" x14ac:dyDescent="0.25">
      <c r="A198" s="5" t="s">
        <v>23</v>
      </c>
      <c r="B198" s="2" t="s">
        <v>14</v>
      </c>
      <c r="C198" s="2" t="s">
        <v>10</v>
      </c>
      <c r="D198" s="3">
        <v>280</v>
      </c>
      <c r="E198" s="6">
        <v>87</v>
      </c>
    </row>
    <row r="199" spans="1:5" x14ac:dyDescent="0.25">
      <c r="A199" s="5" t="s">
        <v>13</v>
      </c>
      <c r="B199" s="2" t="s">
        <v>14</v>
      </c>
      <c r="C199" s="2" t="s">
        <v>10</v>
      </c>
      <c r="D199" s="3">
        <v>10304</v>
      </c>
      <c r="E199" s="6">
        <v>84</v>
      </c>
    </row>
    <row r="200" spans="1:5" x14ac:dyDescent="0.25">
      <c r="A200" s="5" t="s">
        <v>25</v>
      </c>
      <c r="B200" s="2" t="s">
        <v>9</v>
      </c>
      <c r="C200" s="2" t="s">
        <v>22</v>
      </c>
      <c r="D200" s="3">
        <v>490</v>
      </c>
      <c r="E200" s="6">
        <v>84</v>
      </c>
    </row>
    <row r="201" spans="1:5" x14ac:dyDescent="0.25">
      <c r="A201" s="5" t="s">
        <v>8</v>
      </c>
      <c r="B201" s="2" t="s">
        <v>20</v>
      </c>
      <c r="C201" s="2" t="s">
        <v>22</v>
      </c>
      <c r="D201" s="3">
        <v>168</v>
      </c>
      <c r="E201" s="6">
        <v>84</v>
      </c>
    </row>
    <row r="202" spans="1:5" x14ac:dyDescent="0.25">
      <c r="A202" s="5" t="s">
        <v>26</v>
      </c>
      <c r="B202" s="2" t="s">
        <v>17</v>
      </c>
      <c r="C202" s="2" t="s">
        <v>39</v>
      </c>
      <c r="D202" s="3">
        <v>7812</v>
      </c>
      <c r="E202" s="6">
        <v>81</v>
      </c>
    </row>
    <row r="203" spans="1:5" x14ac:dyDescent="0.25">
      <c r="A203" s="5" t="s">
        <v>25</v>
      </c>
      <c r="B203" s="2" t="s">
        <v>17</v>
      </c>
      <c r="C203" s="2" t="s">
        <v>22</v>
      </c>
      <c r="D203" s="3">
        <v>6909</v>
      </c>
      <c r="E203" s="6">
        <v>81</v>
      </c>
    </row>
    <row r="204" spans="1:5" x14ac:dyDescent="0.25">
      <c r="A204" s="5" t="s">
        <v>8</v>
      </c>
      <c r="B204" s="2" t="s">
        <v>9</v>
      </c>
      <c r="C204" s="2" t="s">
        <v>7</v>
      </c>
      <c r="D204" s="3">
        <v>3598</v>
      </c>
      <c r="E204" s="6">
        <v>81</v>
      </c>
    </row>
    <row r="205" spans="1:5" x14ac:dyDescent="0.25">
      <c r="A205" s="5" t="s">
        <v>16</v>
      </c>
      <c r="B205" s="2" t="s">
        <v>6</v>
      </c>
      <c r="C205" s="2" t="s">
        <v>7</v>
      </c>
      <c r="D205" s="3">
        <v>560</v>
      </c>
      <c r="E205" s="6">
        <v>81</v>
      </c>
    </row>
    <row r="206" spans="1:5" x14ac:dyDescent="0.25">
      <c r="A206" s="5" t="s">
        <v>8</v>
      </c>
      <c r="B206" s="2" t="s">
        <v>20</v>
      </c>
      <c r="C206" s="2" t="s">
        <v>41</v>
      </c>
      <c r="D206" s="3">
        <v>6433</v>
      </c>
      <c r="E206" s="6">
        <v>78</v>
      </c>
    </row>
    <row r="207" spans="1:5" x14ac:dyDescent="0.25">
      <c r="A207" s="5" t="s">
        <v>27</v>
      </c>
      <c r="B207" s="2" t="s">
        <v>9</v>
      </c>
      <c r="C207" s="2" t="s">
        <v>34</v>
      </c>
      <c r="D207" s="3">
        <v>2023</v>
      </c>
      <c r="E207" s="6">
        <v>78</v>
      </c>
    </row>
    <row r="208" spans="1:5" x14ac:dyDescent="0.25">
      <c r="A208" s="5" t="s">
        <v>26</v>
      </c>
      <c r="B208" s="2" t="s">
        <v>14</v>
      </c>
      <c r="C208" s="2" t="s">
        <v>32</v>
      </c>
      <c r="D208" s="3">
        <v>8211</v>
      </c>
      <c r="E208" s="6">
        <v>75</v>
      </c>
    </row>
    <row r="209" spans="1:5" x14ac:dyDescent="0.25">
      <c r="A209" s="5" t="s">
        <v>16</v>
      </c>
      <c r="B209" s="2" t="s">
        <v>30</v>
      </c>
      <c r="C209" s="2" t="s">
        <v>32</v>
      </c>
      <c r="D209" s="3">
        <v>3339</v>
      </c>
      <c r="E209" s="6">
        <v>75</v>
      </c>
    </row>
    <row r="210" spans="1:5" x14ac:dyDescent="0.25">
      <c r="A210" s="5" t="s">
        <v>23</v>
      </c>
      <c r="B210" s="2" t="s">
        <v>30</v>
      </c>
      <c r="C210" s="2" t="s">
        <v>10</v>
      </c>
      <c r="D210" s="3">
        <v>3262</v>
      </c>
      <c r="E210" s="6">
        <v>75</v>
      </c>
    </row>
    <row r="211" spans="1:5" x14ac:dyDescent="0.25">
      <c r="A211" s="5" t="s">
        <v>5</v>
      </c>
      <c r="B211" s="2" t="s">
        <v>30</v>
      </c>
      <c r="C211" s="2" t="s">
        <v>34</v>
      </c>
      <c r="D211" s="3">
        <v>2779</v>
      </c>
      <c r="E211" s="6">
        <v>75</v>
      </c>
    </row>
    <row r="212" spans="1:5" x14ac:dyDescent="0.25">
      <c r="A212" s="5" t="s">
        <v>16</v>
      </c>
      <c r="B212" s="2" t="s">
        <v>30</v>
      </c>
      <c r="C212" s="2" t="s">
        <v>29</v>
      </c>
      <c r="D212" s="3">
        <v>2219</v>
      </c>
      <c r="E212" s="6">
        <v>75</v>
      </c>
    </row>
    <row r="213" spans="1:5" x14ac:dyDescent="0.25">
      <c r="A213" s="5" t="s">
        <v>23</v>
      </c>
      <c r="B213" s="2" t="s">
        <v>20</v>
      </c>
      <c r="C213" s="2" t="s">
        <v>24</v>
      </c>
      <c r="D213" s="3">
        <v>1281</v>
      </c>
      <c r="E213" s="6">
        <v>75</v>
      </c>
    </row>
    <row r="214" spans="1:5" x14ac:dyDescent="0.25">
      <c r="A214" s="5" t="s">
        <v>35</v>
      </c>
      <c r="B214" s="2" t="s">
        <v>14</v>
      </c>
      <c r="C214" s="2" t="s">
        <v>31</v>
      </c>
      <c r="D214" s="3">
        <v>945</v>
      </c>
      <c r="E214" s="6">
        <v>75</v>
      </c>
    </row>
    <row r="215" spans="1:5" x14ac:dyDescent="0.25">
      <c r="A215" s="5" t="s">
        <v>25</v>
      </c>
      <c r="B215" s="2" t="s">
        <v>6</v>
      </c>
      <c r="C215" s="2" t="s">
        <v>22</v>
      </c>
      <c r="D215" s="3">
        <v>518</v>
      </c>
      <c r="E215" s="6">
        <v>75</v>
      </c>
    </row>
    <row r="216" spans="1:5" x14ac:dyDescent="0.25">
      <c r="A216" s="5" t="s">
        <v>16</v>
      </c>
      <c r="B216" s="2" t="s">
        <v>20</v>
      </c>
      <c r="C216" s="2" t="s">
        <v>18</v>
      </c>
      <c r="D216" s="3">
        <v>469</v>
      </c>
      <c r="E216" s="6">
        <v>75</v>
      </c>
    </row>
    <row r="217" spans="1:5" x14ac:dyDescent="0.25">
      <c r="A217" s="5" t="s">
        <v>5</v>
      </c>
      <c r="B217" s="2" t="s">
        <v>6</v>
      </c>
      <c r="C217" s="2" t="s">
        <v>32</v>
      </c>
      <c r="D217" s="3">
        <v>9002</v>
      </c>
      <c r="E217" s="6">
        <v>72</v>
      </c>
    </row>
    <row r="218" spans="1:5" x14ac:dyDescent="0.25">
      <c r="A218" s="5" t="s">
        <v>13</v>
      </c>
      <c r="B218" s="2" t="s">
        <v>17</v>
      </c>
      <c r="C218" s="2" t="s">
        <v>24</v>
      </c>
      <c r="D218" s="3">
        <v>3976</v>
      </c>
      <c r="E218" s="6">
        <v>72</v>
      </c>
    </row>
    <row r="219" spans="1:5" x14ac:dyDescent="0.25">
      <c r="A219" s="5" t="s">
        <v>11</v>
      </c>
      <c r="B219" s="2" t="s">
        <v>17</v>
      </c>
      <c r="C219" s="2" t="s">
        <v>18</v>
      </c>
      <c r="D219" s="3">
        <v>3192</v>
      </c>
      <c r="E219" s="6">
        <v>72</v>
      </c>
    </row>
    <row r="220" spans="1:5" x14ac:dyDescent="0.25">
      <c r="A220" s="5" t="s">
        <v>35</v>
      </c>
      <c r="B220" s="2" t="s">
        <v>14</v>
      </c>
      <c r="C220" s="2" t="s">
        <v>39</v>
      </c>
      <c r="D220" s="3">
        <v>1407</v>
      </c>
      <c r="E220" s="6">
        <v>72</v>
      </c>
    </row>
    <row r="221" spans="1:5" x14ac:dyDescent="0.25">
      <c r="A221" s="5" t="s">
        <v>13</v>
      </c>
      <c r="B221" s="2" t="s">
        <v>9</v>
      </c>
      <c r="C221" s="2" t="s">
        <v>31</v>
      </c>
      <c r="D221" s="3">
        <v>4760</v>
      </c>
      <c r="E221" s="6">
        <v>69</v>
      </c>
    </row>
    <row r="222" spans="1:5" x14ac:dyDescent="0.25">
      <c r="A222" s="5" t="s">
        <v>27</v>
      </c>
      <c r="B222" s="2" t="s">
        <v>9</v>
      </c>
      <c r="C222" s="2" t="s">
        <v>32</v>
      </c>
      <c r="D222" s="3">
        <v>2114</v>
      </c>
      <c r="E222" s="6">
        <v>66</v>
      </c>
    </row>
    <row r="223" spans="1:5" x14ac:dyDescent="0.25">
      <c r="A223" s="5" t="s">
        <v>25</v>
      </c>
      <c r="B223" s="2" t="s">
        <v>14</v>
      </c>
      <c r="C223" s="2" t="s">
        <v>31</v>
      </c>
      <c r="D223" s="3">
        <v>6146</v>
      </c>
      <c r="E223" s="6">
        <v>63</v>
      </c>
    </row>
    <row r="224" spans="1:5" x14ac:dyDescent="0.25">
      <c r="A224" s="5" t="s">
        <v>23</v>
      </c>
      <c r="B224" s="2" t="s">
        <v>9</v>
      </c>
      <c r="C224" s="2" t="s">
        <v>24</v>
      </c>
      <c r="D224" s="3">
        <v>4606</v>
      </c>
      <c r="E224" s="6">
        <v>63</v>
      </c>
    </row>
    <row r="225" spans="1:5" x14ac:dyDescent="0.25">
      <c r="A225" s="5" t="s">
        <v>8</v>
      </c>
      <c r="B225" s="2" t="s">
        <v>20</v>
      </c>
      <c r="C225" s="2" t="s">
        <v>39</v>
      </c>
      <c r="D225" s="3">
        <v>2268</v>
      </c>
      <c r="E225" s="6">
        <v>63</v>
      </c>
    </row>
    <row r="226" spans="1:5" x14ac:dyDescent="0.25">
      <c r="A226" s="5" t="s">
        <v>16</v>
      </c>
      <c r="B226" s="2" t="s">
        <v>17</v>
      </c>
      <c r="C226" s="2" t="s">
        <v>7</v>
      </c>
      <c r="D226" s="3">
        <v>1638</v>
      </c>
      <c r="E226" s="6">
        <v>63</v>
      </c>
    </row>
    <row r="227" spans="1:5" x14ac:dyDescent="0.25">
      <c r="A227" s="5" t="s">
        <v>16</v>
      </c>
      <c r="B227" s="2" t="s">
        <v>14</v>
      </c>
      <c r="C227" s="2" t="s">
        <v>41</v>
      </c>
      <c r="D227" s="3">
        <v>497</v>
      </c>
      <c r="E227" s="6">
        <v>63</v>
      </c>
    </row>
    <row r="228" spans="1:5" x14ac:dyDescent="0.25">
      <c r="A228" s="5" t="s">
        <v>11</v>
      </c>
      <c r="B228" s="2" t="s">
        <v>20</v>
      </c>
      <c r="C228" s="2" t="s">
        <v>38</v>
      </c>
      <c r="D228" s="3">
        <v>4137</v>
      </c>
      <c r="E228" s="6">
        <v>60</v>
      </c>
    </row>
    <row r="229" spans="1:5" x14ac:dyDescent="0.25">
      <c r="A229" s="5" t="s">
        <v>11</v>
      </c>
      <c r="B229" s="2" t="s">
        <v>14</v>
      </c>
      <c r="C229" s="2" t="s">
        <v>7</v>
      </c>
      <c r="D229" s="3">
        <v>9051</v>
      </c>
      <c r="E229" s="6">
        <v>57</v>
      </c>
    </row>
    <row r="230" spans="1:5" x14ac:dyDescent="0.25">
      <c r="A230" s="5" t="s">
        <v>25</v>
      </c>
      <c r="B230" s="2" t="s">
        <v>20</v>
      </c>
      <c r="C230" s="2" t="s">
        <v>31</v>
      </c>
      <c r="D230" s="3">
        <v>7189</v>
      </c>
      <c r="E230" s="6">
        <v>54</v>
      </c>
    </row>
    <row r="231" spans="1:5" x14ac:dyDescent="0.25">
      <c r="A231" s="5" t="s">
        <v>23</v>
      </c>
      <c r="B231" s="2" t="s">
        <v>6</v>
      </c>
      <c r="C231" s="2" t="s">
        <v>7</v>
      </c>
      <c r="D231" s="3">
        <v>6454</v>
      </c>
      <c r="E231" s="6">
        <v>54</v>
      </c>
    </row>
    <row r="232" spans="1:5" x14ac:dyDescent="0.25">
      <c r="A232" s="5" t="s">
        <v>27</v>
      </c>
      <c r="B232" s="2" t="s">
        <v>30</v>
      </c>
      <c r="C232" s="2" t="s">
        <v>42</v>
      </c>
      <c r="D232" s="3">
        <v>3108</v>
      </c>
      <c r="E232" s="6">
        <v>54</v>
      </c>
    </row>
    <row r="233" spans="1:5" x14ac:dyDescent="0.25">
      <c r="A233" s="5" t="s">
        <v>16</v>
      </c>
      <c r="B233" s="2" t="s">
        <v>20</v>
      </c>
      <c r="C233" s="2" t="s">
        <v>21</v>
      </c>
      <c r="D233" s="3">
        <v>2681</v>
      </c>
      <c r="E233" s="6">
        <v>54</v>
      </c>
    </row>
    <row r="234" spans="1:5" x14ac:dyDescent="0.25">
      <c r="A234" s="5" t="s">
        <v>26</v>
      </c>
      <c r="B234" s="2" t="s">
        <v>6</v>
      </c>
      <c r="C234" s="2" t="s">
        <v>24</v>
      </c>
      <c r="D234" s="3">
        <v>1057</v>
      </c>
      <c r="E234" s="6">
        <v>54</v>
      </c>
    </row>
    <row r="235" spans="1:5" x14ac:dyDescent="0.25">
      <c r="A235" s="5" t="s">
        <v>26</v>
      </c>
      <c r="B235" s="2" t="s">
        <v>30</v>
      </c>
      <c r="C235" s="2" t="s">
        <v>31</v>
      </c>
      <c r="D235" s="3">
        <v>252</v>
      </c>
      <c r="E235" s="6">
        <v>54</v>
      </c>
    </row>
    <row r="236" spans="1:5" x14ac:dyDescent="0.25">
      <c r="A236" s="5" t="s">
        <v>25</v>
      </c>
      <c r="B236" s="2" t="s">
        <v>17</v>
      </c>
      <c r="C236" s="2" t="s">
        <v>42</v>
      </c>
      <c r="D236" s="3">
        <v>5236</v>
      </c>
      <c r="E236" s="6">
        <v>51</v>
      </c>
    </row>
    <row r="237" spans="1:5" x14ac:dyDescent="0.25">
      <c r="A237" s="5" t="s">
        <v>27</v>
      </c>
      <c r="B237" s="2" t="s">
        <v>17</v>
      </c>
      <c r="C237" s="2" t="s">
        <v>32</v>
      </c>
      <c r="D237" s="3">
        <v>3640</v>
      </c>
      <c r="E237" s="6">
        <v>51</v>
      </c>
    </row>
    <row r="238" spans="1:5" x14ac:dyDescent="0.25">
      <c r="A238" s="5" t="s">
        <v>5</v>
      </c>
      <c r="B238" s="2" t="s">
        <v>20</v>
      </c>
      <c r="C238" s="2" t="s">
        <v>38</v>
      </c>
      <c r="D238" s="3">
        <v>623</v>
      </c>
      <c r="E238" s="6">
        <v>51</v>
      </c>
    </row>
    <row r="239" spans="1:5" x14ac:dyDescent="0.25">
      <c r="A239" s="5" t="s">
        <v>26</v>
      </c>
      <c r="B239" s="2" t="s">
        <v>20</v>
      </c>
      <c r="C239" s="2" t="s">
        <v>31</v>
      </c>
      <c r="D239" s="3">
        <v>56</v>
      </c>
      <c r="E239" s="6">
        <v>51</v>
      </c>
    </row>
    <row r="240" spans="1:5" x14ac:dyDescent="0.25">
      <c r="A240" s="5" t="s">
        <v>5</v>
      </c>
      <c r="B240" s="2" t="s">
        <v>30</v>
      </c>
      <c r="C240" s="2" t="s">
        <v>42</v>
      </c>
      <c r="D240" s="3">
        <v>6748</v>
      </c>
      <c r="E240" s="6">
        <v>48</v>
      </c>
    </row>
    <row r="241" spans="1:5" x14ac:dyDescent="0.25">
      <c r="A241" s="5" t="s">
        <v>23</v>
      </c>
      <c r="B241" s="2" t="s">
        <v>6</v>
      </c>
      <c r="C241" s="2" t="s">
        <v>19</v>
      </c>
      <c r="D241" s="3">
        <v>6391</v>
      </c>
      <c r="E241" s="6">
        <v>48</v>
      </c>
    </row>
    <row r="242" spans="1:5" x14ac:dyDescent="0.25">
      <c r="A242" s="5" t="s">
        <v>23</v>
      </c>
      <c r="B242" s="2" t="s">
        <v>30</v>
      </c>
      <c r="C242" s="2" t="s">
        <v>19</v>
      </c>
      <c r="D242" s="3">
        <v>2226</v>
      </c>
      <c r="E242" s="6">
        <v>48</v>
      </c>
    </row>
    <row r="243" spans="1:5" x14ac:dyDescent="0.25">
      <c r="A243" s="5" t="s">
        <v>5</v>
      </c>
      <c r="B243" s="2" t="s">
        <v>9</v>
      </c>
      <c r="C243" s="2" t="s">
        <v>38</v>
      </c>
      <c r="D243" s="3">
        <v>1638</v>
      </c>
      <c r="E243" s="6">
        <v>48</v>
      </c>
    </row>
    <row r="244" spans="1:5" x14ac:dyDescent="0.25">
      <c r="A244" s="5" t="s">
        <v>16</v>
      </c>
      <c r="B244" s="2" t="s">
        <v>30</v>
      </c>
      <c r="C244" s="2" t="s">
        <v>12</v>
      </c>
      <c r="D244" s="3">
        <v>525</v>
      </c>
      <c r="E244" s="6">
        <v>48</v>
      </c>
    </row>
    <row r="245" spans="1:5" x14ac:dyDescent="0.25">
      <c r="A245" s="5" t="s">
        <v>26</v>
      </c>
      <c r="B245" s="2" t="s">
        <v>14</v>
      </c>
      <c r="C245" s="2" t="s">
        <v>28</v>
      </c>
      <c r="D245" s="3">
        <v>189</v>
      </c>
      <c r="E245" s="6">
        <v>48</v>
      </c>
    </row>
    <row r="246" spans="1:5" x14ac:dyDescent="0.25">
      <c r="A246" s="5" t="s">
        <v>25</v>
      </c>
      <c r="B246" s="2" t="s">
        <v>6</v>
      </c>
      <c r="C246" s="2" t="s">
        <v>21</v>
      </c>
      <c r="D246" s="3">
        <v>182</v>
      </c>
      <c r="E246" s="6">
        <v>48</v>
      </c>
    </row>
    <row r="247" spans="1:5" x14ac:dyDescent="0.25">
      <c r="A247" s="5" t="s">
        <v>25</v>
      </c>
      <c r="B247" s="2" t="s">
        <v>20</v>
      </c>
      <c r="C247" s="2" t="s">
        <v>18</v>
      </c>
      <c r="D247" s="3">
        <v>7483</v>
      </c>
      <c r="E247" s="6">
        <v>45</v>
      </c>
    </row>
    <row r="248" spans="1:5" x14ac:dyDescent="0.25">
      <c r="A248" s="5" t="s">
        <v>8</v>
      </c>
      <c r="B248" s="2" t="s">
        <v>6</v>
      </c>
      <c r="C248" s="2" t="s">
        <v>42</v>
      </c>
      <c r="D248" s="3">
        <v>6279</v>
      </c>
      <c r="E248" s="6">
        <v>45</v>
      </c>
    </row>
    <row r="249" spans="1:5" x14ac:dyDescent="0.25">
      <c r="A249" s="5" t="s">
        <v>11</v>
      </c>
      <c r="B249" s="2" t="s">
        <v>6</v>
      </c>
      <c r="C249" s="2" t="s">
        <v>40</v>
      </c>
      <c r="D249" s="3">
        <v>2919</v>
      </c>
      <c r="E249" s="6">
        <v>45</v>
      </c>
    </row>
    <row r="250" spans="1:5" x14ac:dyDescent="0.25">
      <c r="A250" s="5" t="s">
        <v>5</v>
      </c>
      <c r="B250" s="2" t="s">
        <v>20</v>
      </c>
      <c r="C250" s="2" t="s">
        <v>32</v>
      </c>
      <c r="D250" s="3">
        <v>2541</v>
      </c>
      <c r="E250" s="6">
        <v>45</v>
      </c>
    </row>
    <row r="251" spans="1:5" x14ac:dyDescent="0.25">
      <c r="A251" s="5" t="s">
        <v>23</v>
      </c>
      <c r="B251" s="2" t="s">
        <v>14</v>
      </c>
      <c r="C251" s="2" t="s">
        <v>22</v>
      </c>
      <c r="D251" s="3">
        <v>8435</v>
      </c>
      <c r="E251" s="6">
        <v>42</v>
      </c>
    </row>
    <row r="252" spans="1:5" x14ac:dyDescent="0.25">
      <c r="A252" s="5" t="s">
        <v>27</v>
      </c>
      <c r="B252" s="2" t="s">
        <v>30</v>
      </c>
      <c r="C252" s="2" t="s">
        <v>18</v>
      </c>
      <c r="D252" s="3">
        <v>6300</v>
      </c>
      <c r="E252" s="6">
        <v>42</v>
      </c>
    </row>
    <row r="253" spans="1:5" x14ac:dyDescent="0.25">
      <c r="A253" s="5" t="s">
        <v>5</v>
      </c>
      <c r="B253" s="2" t="s">
        <v>17</v>
      </c>
      <c r="C253" s="2" t="s">
        <v>37</v>
      </c>
      <c r="D253" s="3">
        <v>5775</v>
      </c>
      <c r="E253" s="6">
        <v>42</v>
      </c>
    </row>
    <row r="254" spans="1:5" x14ac:dyDescent="0.25">
      <c r="A254" s="5" t="s">
        <v>26</v>
      </c>
      <c r="B254" s="2" t="s">
        <v>6</v>
      </c>
      <c r="C254" s="2" t="s">
        <v>37</v>
      </c>
      <c r="D254" s="3">
        <v>2863</v>
      </c>
      <c r="E254" s="6">
        <v>42</v>
      </c>
    </row>
    <row r="255" spans="1:5" x14ac:dyDescent="0.25">
      <c r="A255" s="5" t="s">
        <v>23</v>
      </c>
      <c r="B255" s="2" t="s">
        <v>30</v>
      </c>
      <c r="C255" s="2" t="s">
        <v>28</v>
      </c>
      <c r="D255" s="3">
        <v>7777</v>
      </c>
      <c r="E255" s="6">
        <v>39</v>
      </c>
    </row>
    <row r="256" spans="1:5" x14ac:dyDescent="0.25">
      <c r="A256" s="5" t="s">
        <v>27</v>
      </c>
      <c r="B256" s="2" t="s">
        <v>14</v>
      </c>
      <c r="C256" s="2" t="s">
        <v>18</v>
      </c>
      <c r="D256" s="3">
        <v>3339</v>
      </c>
      <c r="E256" s="6">
        <v>39</v>
      </c>
    </row>
    <row r="257" spans="1:5" x14ac:dyDescent="0.25">
      <c r="A257" s="5" t="s">
        <v>5</v>
      </c>
      <c r="B257" s="2" t="s">
        <v>20</v>
      </c>
      <c r="C257" s="2" t="s">
        <v>21</v>
      </c>
      <c r="D257" s="3">
        <v>1988</v>
      </c>
      <c r="E257" s="6">
        <v>39</v>
      </c>
    </row>
    <row r="258" spans="1:5" x14ac:dyDescent="0.25">
      <c r="A258" s="5" t="s">
        <v>13</v>
      </c>
      <c r="B258" s="2" t="s">
        <v>30</v>
      </c>
      <c r="C258" s="2" t="s">
        <v>28</v>
      </c>
      <c r="D258" s="3">
        <v>1463</v>
      </c>
      <c r="E258" s="6">
        <v>39</v>
      </c>
    </row>
    <row r="259" spans="1:5" x14ac:dyDescent="0.25">
      <c r="A259" s="5" t="s">
        <v>27</v>
      </c>
      <c r="B259" s="2" t="s">
        <v>14</v>
      </c>
      <c r="C259" s="2" t="s">
        <v>29</v>
      </c>
      <c r="D259" s="3">
        <v>9198</v>
      </c>
      <c r="E259" s="6">
        <v>36</v>
      </c>
    </row>
    <row r="260" spans="1:5" x14ac:dyDescent="0.25">
      <c r="A260" s="5" t="s">
        <v>16</v>
      </c>
      <c r="B260" s="2" t="s">
        <v>20</v>
      </c>
      <c r="C260" s="2" t="s">
        <v>41</v>
      </c>
      <c r="D260" s="3">
        <v>7322</v>
      </c>
      <c r="E260" s="6">
        <v>36</v>
      </c>
    </row>
    <row r="261" spans="1:5" x14ac:dyDescent="0.25">
      <c r="A261" s="5" t="s">
        <v>26</v>
      </c>
      <c r="B261" s="2" t="s">
        <v>17</v>
      </c>
      <c r="C261" s="2" t="s">
        <v>37</v>
      </c>
      <c r="D261" s="3">
        <v>4802</v>
      </c>
      <c r="E261" s="6">
        <v>36</v>
      </c>
    </row>
    <row r="262" spans="1:5" x14ac:dyDescent="0.25">
      <c r="A262" s="5" t="s">
        <v>26</v>
      </c>
      <c r="B262" s="2" t="s">
        <v>17</v>
      </c>
      <c r="C262" s="2" t="s">
        <v>34</v>
      </c>
      <c r="D262" s="3">
        <v>630</v>
      </c>
      <c r="E262" s="6">
        <v>36</v>
      </c>
    </row>
    <row r="263" spans="1:5" x14ac:dyDescent="0.25">
      <c r="A263" s="5" t="s">
        <v>5</v>
      </c>
      <c r="B263" s="2" t="s">
        <v>14</v>
      </c>
      <c r="C263" s="2" t="s">
        <v>12</v>
      </c>
      <c r="D263" s="3">
        <v>217</v>
      </c>
      <c r="E263" s="6">
        <v>36</v>
      </c>
    </row>
    <row r="264" spans="1:5" x14ac:dyDescent="0.25">
      <c r="A264" s="5" t="s">
        <v>8</v>
      </c>
      <c r="B264" s="2" t="s">
        <v>6</v>
      </c>
      <c r="C264" s="2" t="s">
        <v>37</v>
      </c>
      <c r="D264" s="3">
        <v>9709</v>
      </c>
      <c r="E264" s="6">
        <v>30</v>
      </c>
    </row>
    <row r="265" spans="1:5" x14ac:dyDescent="0.25">
      <c r="A265" s="5" t="s">
        <v>5</v>
      </c>
      <c r="B265" s="2" t="s">
        <v>17</v>
      </c>
      <c r="C265" s="2" t="s">
        <v>39</v>
      </c>
      <c r="D265" s="3">
        <v>6370</v>
      </c>
      <c r="E265" s="6">
        <v>30</v>
      </c>
    </row>
    <row r="266" spans="1:5" x14ac:dyDescent="0.25">
      <c r="A266" s="5" t="s">
        <v>5</v>
      </c>
      <c r="B266" s="2" t="s">
        <v>14</v>
      </c>
      <c r="C266" s="2" t="s">
        <v>18</v>
      </c>
      <c r="D266" s="3">
        <v>5439</v>
      </c>
      <c r="E266" s="6">
        <v>30</v>
      </c>
    </row>
    <row r="267" spans="1:5" x14ac:dyDescent="0.25">
      <c r="A267" s="5" t="s">
        <v>35</v>
      </c>
      <c r="B267" s="2" t="s">
        <v>6</v>
      </c>
      <c r="C267" s="2" t="s">
        <v>34</v>
      </c>
      <c r="D267" s="3">
        <v>4683</v>
      </c>
      <c r="E267" s="6">
        <v>30</v>
      </c>
    </row>
    <row r="268" spans="1:5" x14ac:dyDescent="0.25">
      <c r="A268" s="5" t="s">
        <v>16</v>
      </c>
      <c r="B268" s="2" t="s">
        <v>14</v>
      </c>
      <c r="C268" s="2" t="s">
        <v>31</v>
      </c>
      <c r="D268" s="3">
        <v>4319</v>
      </c>
      <c r="E268" s="6">
        <v>30</v>
      </c>
    </row>
    <row r="269" spans="1:5" x14ac:dyDescent="0.25">
      <c r="A269" s="5" t="s">
        <v>8</v>
      </c>
      <c r="B269" s="2" t="s">
        <v>17</v>
      </c>
      <c r="C269" s="2" t="s">
        <v>15</v>
      </c>
      <c r="D269" s="3">
        <v>9660</v>
      </c>
      <c r="E269" s="6">
        <v>27</v>
      </c>
    </row>
    <row r="270" spans="1:5" x14ac:dyDescent="0.25">
      <c r="A270" s="5" t="s">
        <v>11</v>
      </c>
      <c r="B270" s="2" t="s">
        <v>30</v>
      </c>
      <c r="C270" s="2" t="s">
        <v>41</v>
      </c>
      <c r="D270" s="3">
        <v>6832</v>
      </c>
      <c r="E270" s="6">
        <v>27</v>
      </c>
    </row>
    <row r="271" spans="1:5" x14ac:dyDescent="0.25">
      <c r="A271" s="5" t="s">
        <v>16</v>
      </c>
      <c r="B271" s="2" t="s">
        <v>17</v>
      </c>
      <c r="C271" s="2" t="s">
        <v>28</v>
      </c>
      <c r="D271" s="3">
        <v>6048</v>
      </c>
      <c r="E271" s="6">
        <v>27</v>
      </c>
    </row>
    <row r="272" spans="1:5" x14ac:dyDescent="0.25">
      <c r="A272" s="5" t="s">
        <v>35</v>
      </c>
      <c r="B272" s="2" t="s">
        <v>6</v>
      </c>
      <c r="C272" s="2" t="s">
        <v>40</v>
      </c>
      <c r="D272" s="3">
        <v>3059</v>
      </c>
      <c r="E272" s="6">
        <v>27</v>
      </c>
    </row>
    <row r="273" spans="1:5" x14ac:dyDescent="0.25">
      <c r="A273" s="5" t="s">
        <v>23</v>
      </c>
      <c r="B273" s="2" t="s">
        <v>9</v>
      </c>
      <c r="C273" s="2" t="s">
        <v>29</v>
      </c>
      <c r="D273" s="3">
        <v>2135</v>
      </c>
      <c r="E273" s="6">
        <v>27</v>
      </c>
    </row>
    <row r="274" spans="1:5" x14ac:dyDescent="0.25">
      <c r="A274" s="5" t="s">
        <v>8</v>
      </c>
      <c r="B274" s="2" t="s">
        <v>17</v>
      </c>
      <c r="C274" s="2" t="s">
        <v>42</v>
      </c>
      <c r="D274" s="3">
        <v>1561</v>
      </c>
      <c r="E274" s="6">
        <v>27</v>
      </c>
    </row>
    <row r="275" spans="1:5" x14ac:dyDescent="0.25">
      <c r="A275" s="5" t="s">
        <v>35</v>
      </c>
      <c r="B275" s="2" t="s">
        <v>30</v>
      </c>
      <c r="C275" s="2" t="s">
        <v>22</v>
      </c>
      <c r="D275" s="3">
        <v>4053</v>
      </c>
      <c r="E275" s="6">
        <v>24</v>
      </c>
    </row>
    <row r="276" spans="1:5" x14ac:dyDescent="0.25">
      <c r="A276" s="5" t="s">
        <v>23</v>
      </c>
      <c r="B276" s="2" t="s">
        <v>30</v>
      </c>
      <c r="C276" s="2" t="s">
        <v>37</v>
      </c>
      <c r="D276" s="3">
        <v>3829</v>
      </c>
      <c r="E276" s="6">
        <v>24</v>
      </c>
    </row>
    <row r="277" spans="1:5" x14ac:dyDescent="0.25">
      <c r="A277" s="5" t="s">
        <v>25</v>
      </c>
      <c r="B277" s="2" t="s">
        <v>6</v>
      </c>
      <c r="C277" s="2" t="s">
        <v>18</v>
      </c>
      <c r="D277" s="3">
        <v>8813</v>
      </c>
      <c r="E277" s="6">
        <v>21</v>
      </c>
    </row>
    <row r="278" spans="1:5" x14ac:dyDescent="0.25">
      <c r="A278" s="5" t="s">
        <v>5</v>
      </c>
      <c r="B278" s="2" t="s">
        <v>6</v>
      </c>
      <c r="C278" s="2" t="s">
        <v>36</v>
      </c>
      <c r="D278" s="3">
        <v>7693</v>
      </c>
      <c r="E278" s="6">
        <v>21</v>
      </c>
    </row>
    <row r="279" spans="1:5" x14ac:dyDescent="0.25">
      <c r="A279" s="5" t="s">
        <v>25</v>
      </c>
      <c r="B279" s="2" t="s">
        <v>30</v>
      </c>
      <c r="C279" s="2" t="s">
        <v>39</v>
      </c>
      <c r="D279" s="3">
        <v>6986</v>
      </c>
      <c r="E279" s="6">
        <v>21</v>
      </c>
    </row>
    <row r="280" spans="1:5" x14ac:dyDescent="0.25">
      <c r="A280" s="5" t="s">
        <v>25</v>
      </c>
      <c r="B280" s="2" t="s">
        <v>20</v>
      </c>
      <c r="C280" s="2" t="s">
        <v>10</v>
      </c>
      <c r="D280" s="3">
        <v>5075</v>
      </c>
      <c r="E280" s="6">
        <v>21</v>
      </c>
    </row>
    <row r="281" spans="1:5" x14ac:dyDescent="0.25">
      <c r="A281" s="5" t="s">
        <v>23</v>
      </c>
      <c r="B281" s="2" t="s">
        <v>9</v>
      </c>
      <c r="C281" s="2" t="s">
        <v>39</v>
      </c>
      <c r="D281" s="3">
        <v>2478</v>
      </c>
      <c r="E281" s="6">
        <v>21</v>
      </c>
    </row>
    <row r="282" spans="1:5" x14ac:dyDescent="0.25">
      <c r="A282" s="5" t="s">
        <v>13</v>
      </c>
      <c r="B282" s="2" t="s">
        <v>20</v>
      </c>
      <c r="C282" s="2" t="s">
        <v>18</v>
      </c>
      <c r="D282" s="3">
        <v>154</v>
      </c>
      <c r="E282" s="6">
        <v>21</v>
      </c>
    </row>
    <row r="283" spans="1:5" x14ac:dyDescent="0.25">
      <c r="A283" s="5" t="s">
        <v>27</v>
      </c>
      <c r="B283" s="2" t="s">
        <v>30</v>
      </c>
      <c r="C283" s="2" t="s">
        <v>33</v>
      </c>
      <c r="D283" s="3">
        <v>2583</v>
      </c>
      <c r="E283" s="6">
        <v>18</v>
      </c>
    </row>
    <row r="284" spans="1:5" x14ac:dyDescent="0.25">
      <c r="A284" s="5" t="s">
        <v>27</v>
      </c>
      <c r="B284" s="2" t="s">
        <v>14</v>
      </c>
      <c r="C284" s="2" t="s">
        <v>36</v>
      </c>
      <c r="D284" s="3">
        <v>1281</v>
      </c>
      <c r="E284" s="6">
        <v>18</v>
      </c>
    </row>
    <row r="285" spans="1:5" x14ac:dyDescent="0.25">
      <c r="A285" s="5" t="s">
        <v>26</v>
      </c>
      <c r="B285" s="2" t="s">
        <v>6</v>
      </c>
      <c r="C285" s="2" t="s">
        <v>36</v>
      </c>
      <c r="D285" s="3">
        <v>238</v>
      </c>
      <c r="E285" s="6">
        <v>18</v>
      </c>
    </row>
    <row r="286" spans="1:5" x14ac:dyDescent="0.25">
      <c r="A286" s="5" t="s">
        <v>25</v>
      </c>
      <c r="B286" s="2" t="s">
        <v>14</v>
      </c>
      <c r="C286" s="2" t="s">
        <v>34</v>
      </c>
      <c r="D286" s="3">
        <v>6314</v>
      </c>
      <c r="E286" s="6">
        <v>15</v>
      </c>
    </row>
    <row r="287" spans="1:5" x14ac:dyDescent="0.25">
      <c r="A287" s="5" t="s">
        <v>25</v>
      </c>
      <c r="B287" s="2" t="s">
        <v>9</v>
      </c>
      <c r="C287" s="2" t="s">
        <v>15</v>
      </c>
      <c r="D287" s="3">
        <v>2415</v>
      </c>
      <c r="E287" s="6">
        <v>15</v>
      </c>
    </row>
    <row r="288" spans="1:5" x14ac:dyDescent="0.25">
      <c r="A288" s="5" t="s">
        <v>16</v>
      </c>
      <c r="B288" s="2" t="s">
        <v>30</v>
      </c>
      <c r="C288" s="2" t="s">
        <v>37</v>
      </c>
      <c r="D288" s="3">
        <v>1442</v>
      </c>
      <c r="E288" s="6">
        <v>15</v>
      </c>
    </row>
    <row r="289" spans="1:5" x14ac:dyDescent="0.25">
      <c r="A289" s="5" t="s">
        <v>26</v>
      </c>
      <c r="B289" s="2" t="s">
        <v>9</v>
      </c>
      <c r="C289" s="2" t="s">
        <v>36</v>
      </c>
      <c r="D289" s="3">
        <v>553</v>
      </c>
      <c r="E289" s="6">
        <v>15</v>
      </c>
    </row>
    <row r="290" spans="1:5" x14ac:dyDescent="0.25">
      <c r="A290" s="5" t="s">
        <v>5</v>
      </c>
      <c r="B290" s="2" t="s">
        <v>17</v>
      </c>
      <c r="C290" s="2" t="s">
        <v>22</v>
      </c>
      <c r="D290" s="3">
        <v>5817</v>
      </c>
      <c r="E290" s="6">
        <v>12</v>
      </c>
    </row>
    <row r="291" spans="1:5" x14ac:dyDescent="0.25">
      <c r="A291" s="5" t="s">
        <v>25</v>
      </c>
      <c r="B291" s="2" t="s">
        <v>6</v>
      </c>
      <c r="C291" s="2" t="s">
        <v>24</v>
      </c>
      <c r="D291" s="3">
        <v>4991</v>
      </c>
      <c r="E291" s="6">
        <v>12</v>
      </c>
    </row>
    <row r="292" spans="1:5" x14ac:dyDescent="0.25">
      <c r="A292" s="5" t="s">
        <v>16</v>
      </c>
      <c r="B292" s="2" t="s">
        <v>14</v>
      </c>
      <c r="C292" s="2" t="s">
        <v>10</v>
      </c>
      <c r="D292" s="3">
        <v>6118</v>
      </c>
      <c r="E292" s="6">
        <v>9</v>
      </c>
    </row>
    <row r="293" spans="1:5" x14ac:dyDescent="0.25">
      <c r="A293" s="5" t="s">
        <v>35</v>
      </c>
      <c r="B293" s="2" t="s">
        <v>30</v>
      </c>
      <c r="C293" s="2" t="s">
        <v>42</v>
      </c>
      <c r="D293" s="3">
        <v>4991</v>
      </c>
      <c r="E293" s="6">
        <v>9</v>
      </c>
    </row>
    <row r="294" spans="1:5" x14ac:dyDescent="0.25">
      <c r="A294" s="5" t="s">
        <v>13</v>
      </c>
      <c r="B294" s="2" t="s">
        <v>6</v>
      </c>
      <c r="C294" s="2" t="s">
        <v>41</v>
      </c>
      <c r="D294" s="3">
        <v>2933</v>
      </c>
      <c r="E294" s="6">
        <v>9</v>
      </c>
    </row>
    <row r="295" spans="1:5" x14ac:dyDescent="0.25">
      <c r="A295" s="5" t="s">
        <v>25</v>
      </c>
      <c r="B295" s="2" t="s">
        <v>9</v>
      </c>
      <c r="C295" s="2" t="s">
        <v>12</v>
      </c>
      <c r="D295" s="3">
        <v>2744</v>
      </c>
      <c r="E295" s="6">
        <v>9</v>
      </c>
    </row>
    <row r="296" spans="1:5" x14ac:dyDescent="0.25">
      <c r="A296" s="5" t="s">
        <v>11</v>
      </c>
      <c r="B296" s="2" t="s">
        <v>20</v>
      </c>
      <c r="C296" s="2" t="s">
        <v>28</v>
      </c>
      <c r="D296" s="3">
        <v>2408</v>
      </c>
      <c r="E296" s="6">
        <v>9</v>
      </c>
    </row>
    <row r="297" spans="1:5" x14ac:dyDescent="0.25">
      <c r="A297" s="5" t="s">
        <v>16</v>
      </c>
      <c r="B297" s="2" t="s">
        <v>6</v>
      </c>
      <c r="C297" s="2" t="s">
        <v>42</v>
      </c>
      <c r="D297" s="3">
        <v>6818</v>
      </c>
      <c r="E297" s="6">
        <v>6</v>
      </c>
    </row>
    <row r="298" spans="1:5" x14ac:dyDescent="0.25">
      <c r="A298" s="5" t="s">
        <v>35</v>
      </c>
      <c r="B298" s="2" t="s">
        <v>9</v>
      </c>
      <c r="C298" s="2" t="s">
        <v>37</v>
      </c>
      <c r="D298" s="3">
        <v>2562</v>
      </c>
      <c r="E298" s="6">
        <v>6</v>
      </c>
    </row>
    <row r="299" spans="1:5" x14ac:dyDescent="0.25">
      <c r="A299" s="5" t="s">
        <v>16</v>
      </c>
      <c r="B299" s="2" t="s">
        <v>20</v>
      </c>
      <c r="C299" s="2" t="s">
        <v>29</v>
      </c>
      <c r="D299" s="3">
        <v>938</v>
      </c>
      <c r="E299" s="6">
        <v>6</v>
      </c>
    </row>
    <row r="300" spans="1:5" x14ac:dyDescent="0.25">
      <c r="A300" s="5" t="s">
        <v>25</v>
      </c>
      <c r="B300" s="2" t="s">
        <v>14</v>
      </c>
      <c r="C300" s="2" t="s">
        <v>15</v>
      </c>
      <c r="D300" s="3">
        <v>6111</v>
      </c>
      <c r="E300" s="6">
        <v>3</v>
      </c>
    </row>
    <row r="301" spans="1:5" x14ac:dyDescent="0.25">
      <c r="A301" s="5" t="s">
        <v>13</v>
      </c>
      <c r="B301" s="2" t="s">
        <v>20</v>
      </c>
      <c r="C301" s="2" t="s">
        <v>22</v>
      </c>
      <c r="D301" s="3">
        <v>5915</v>
      </c>
      <c r="E301" s="6">
        <v>3</v>
      </c>
    </row>
    <row r="302" spans="1:5" x14ac:dyDescent="0.25">
      <c r="A302" s="5" t="s">
        <v>26</v>
      </c>
      <c r="B302" s="2" t="s">
        <v>20</v>
      </c>
      <c r="C302" s="2" t="s">
        <v>12</v>
      </c>
      <c r="D302" s="3">
        <v>3549</v>
      </c>
      <c r="E302" s="6">
        <v>3</v>
      </c>
    </row>
    <row r="303" spans="1:5" x14ac:dyDescent="0.25">
      <c r="A303" s="5" t="s">
        <v>16</v>
      </c>
      <c r="B303" s="2" t="s">
        <v>17</v>
      </c>
      <c r="C303" s="2" t="s">
        <v>38</v>
      </c>
      <c r="D303" s="3">
        <v>2989</v>
      </c>
      <c r="E303" s="6">
        <v>3</v>
      </c>
    </row>
    <row r="304" spans="1:5" x14ac:dyDescent="0.25">
      <c r="A304" s="11" t="s">
        <v>23</v>
      </c>
      <c r="B304" s="12" t="s">
        <v>6</v>
      </c>
      <c r="C304" s="12" t="s">
        <v>42</v>
      </c>
      <c r="D304" s="13">
        <v>5306</v>
      </c>
      <c r="E304" s="14">
        <v>0</v>
      </c>
    </row>
  </sheetData>
  <conditionalFormatting sqref="D4:D304">
    <cfRule type="colorScale" priority="2">
      <colorScale>
        <cfvo type="min"/>
        <cfvo type="percentile" val="50"/>
        <cfvo type="max"/>
        <color rgb="FFF8696B"/>
        <color rgb="FFFFEB84"/>
        <color rgb="FF63BE7B"/>
      </colorScale>
    </cfRule>
  </conditionalFormatting>
  <conditionalFormatting sqref="E4:E304">
    <cfRule type="dataBar" priority="1">
      <dataBar>
        <cfvo type="min"/>
        <cfvo type="max"/>
        <color rgb="FF638EC6"/>
      </dataBar>
      <extLst>
        <ext xmlns:x14="http://schemas.microsoft.com/office/spreadsheetml/2009/9/main" uri="{B025F937-C7B1-47D3-B67F-A62EFF666E3E}">
          <x14:id>{63C1161E-811C-468E-935E-869130435ABF}</x14:id>
        </ext>
      </extLst>
    </cfRule>
  </conditionalFormatting>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dataBar" id="{63C1161E-811C-468E-935E-869130435ABF}">
            <x14:dataBar minLength="0" maxLength="100" gradient="0">
              <x14:cfvo type="autoMin"/>
              <x14:cfvo type="autoMax"/>
              <x14:negativeFillColor rgb="FFFF0000"/>
              <x14:axisColor rgb="FF000000"/>
            </x14:dataBar>
          </x14:cfRule>
          <xm:sqref>E4:E304</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18C1CC-A7EA-43D0-AE8C-DEE006A1EAE2}">
  <dimension ref="A1:G12"/>
  <sheetViews>
    <sheetView showGridLines="0" workbookViewId="0">
      <selection activeCell="I6" sqref="I6"/>
    </sheetView>
  </sheetViews>
  <sheetFormatPr defaultRowHeight="15" x14ac:dyDescent="0.25"/>
  <cols>
    <col min="4" max="4" width="12.5703125" bestFit="1" customWidth="1"/>
    <col min="5" max="5" width="14.42578125" bestFit="1" customWidth="1"/>
    <col min="6" max="6" width="7.5703125" customWidth="1"/>
    <col min="7" max="7" width="9.28515625" bestFit="1" customWidth="1"/>
  </cols>
  <sheetData>
    <row r="1" spans="1:7" s="28" customFormat="1" ht="52.5" customHeight="1" x14ac:dyDescent="0.25">
      <c r="A1" s="25"/>
      <c r="B1" s="26">
        <v>3</v>
      </c>
      <c r="C1" s="27" t="s">
        <v>53</v>
      </c>
    </row>
    <row r="6" spans="1:7" ht="15.75" x14ac:dyDescent="0.25">
      <c r="D6" s="63" t="s">
        <v>54</v>
      </c>
      <c r="E6" s="64" t="s">
        <v>3</v>
      </c>
      <c r="F6" s="64"/>
      <c r="G6" s="63" t="s">
        <v>4</v>
      </c>
    </row>
    <row r="7" spans="1:7" ht="15.75" x14ac:dyDescent="0.25">
      <c r="D7" s="65" t="s">
        <v>30</v>
      </c>
      <c r="E7" s="66">
        <f>SUMIFS(Data[Amount],Data[Geography],D7)</f>
        <v>252469</v>
      </c>
      <c r="F7" s="66">
        <f>E7</f>
        <v>252469</v>
      </c>
      <c r="G7" s="67">
        <f>SUMIFS(Data[Units],Data[Geography],D7)</f>
        <v>8760</v>
      </c>
    </row>
    <row r="8" spans="1:7" ht="15.75" x14ac:dyDescent="0.25">
      <c r="D8" s="65" t="s">
        <v>14</v>
      </c>
      <c r="E8" s="66">
        <f>SUMIFS(Data[Amount],Data[Geography],D8)</f>
        <v>237944</v>
      </c>
      <c r="F8" s="66">
        <f t="shared" ref="F8:F12" si="0">E8</f>
        <v>237944</v>
      </c>
      <c r="G8" s="67">
        <f>SUMIFS(Data[Units],Data[Geography],D8)</f>
        <v>7302</v>
      </c>
    </row>
    <row r="9" spans="1:7" ht="15.75" x14ac:dyDescent="0.25">
      <c r="D9" s="65" t="s">
        <v>6</v>
      </c>
      <c r="E9" s="66">
        <f>SUMIFS(Data[Amount],Data[Geography],D9)</f>
        <v>218813</v>
      </c>
      <c r="F9" s="66">
        <f t="shared" si="0"/>
        <v>218813</v>
      </c>
      <c r="G9" s="67">
        <f>SUMIFS(Data[Units],Data[Geography],D9)</f>
        <v>7431</v>
      </c>
    </row>
    <row r="10" spans="1:7" ht="15.75" x14ac:dyDescent="0.25">
      <c r="D10" s="65" t="s">
        <v>9</v>
      </c>
      <c r="E10" s="66">
        <f>SUMIFS(Data[Amount],Data[Geography],D10)</f>
        <v>189434</v>
      </c>
      <c r="F10" s="66">
        <f t="shared" si="0"/>
        <v>189434</v>
      </c>
      <c r="G10" s="67">
        <f>SUMIFS(Data[Units],Data[Geography],D10)</f>
        <v>10158</v>
      </c>
    </row>
    <row r="11" spans="1:7" ht="15.75" x14ac:dyDescent="0.25">
      <c r="D11" s="65" t="s">
        <v>17</v>
      </c>
      <c r="E11" s="66">
        <f>SUMIFS(Data[Amount],Data[Geography],D11)</f>
        <v>173530</v>
      </c>
      <c r="F11" s="66">
        <f t="shared" si="0"/>
        <v>173530</v>
      </c>
      <c r="G11" s="67">
        <f>SUMIFS(Data[Units],Data[Geography],D11)</f>
        <v>5745</v>
      </c>
    </row>
    <row r="12" spans="1:7" ht="15.75" x14ac:dyDescent="0.25">
      <c r="D12" s="65" t="s">
        <v>20</v>
      </c>
      <c r="E12" s="66">
        <f>SUMIFS(Data[Amount],Data[Geography],D12)</f>
        <v>168679</v>
      </c>
      <c r="F12" s="66">
        <f t="shared" si="0"/>
        <v>168679</v>
      </c>
      <c r="G12" s="67">
        <f>SUMIFS(Data[Units],Data[Geography],D12)</f>
        <v>6264</v>
      </c>
    </row>
  </sheetData>
  <mergeCells count="1">
    <mergeCell ref="E6:F6"/>
  </mergeCells>
  <conditionalFormatting sqref="F7:F12">
    <cfRule type="dataBar" priority="1">
      <dataBar showValue="0">
        <cfvo type="min"/>
        <cfvo type="max"/>
        <color theme="4" tint="0.39997558519241921"/>
      </dataBar>
      <extLst>
        <ext xmlns:x14="http://schemas.microsoft.com/office/spreadsheetml/2009/9/main" uri="{B025F937-C7B1-47D3-B67F-A62EFF666E3E}">
          <x14:id>{4D7F553A-DAF5-4A17-A492-A5D5F1BA2166}</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4D7F553A-DAF5-4A17-A492-A5D5F1BA2166}">
            <x14:dataBar minLength="0" maxLength="100" gradient="0">
              <x14:cfvo type="autoMin"/>
              <x14:cfvo type="autoMax"/>
              <x14:negativeFillColor rgb="FFFF0000"/>
              <x14:axisColor rgb="FF000000"/>
            </x14:dataBar>
          </x14:cfRule>
          <xm:sqref>F7:F12</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579813-7349-4D05-A050-A753EBD9C37C}">
  <dimension ref="A1:E10"/>
  <sheetViews>
    <sheetView workbookViewId="0">
      <selection activeCell="C17" sqref="C17"/>
    </sheetView>
  </sheetViews>
  <sheetFormatPr defaultRowHeight="15" x14ac:dyDescent="0.25"/>
  <cols>
    <col min="2" max="2" width="13.140625" bestFit="1" customWidth="1"/>
    <col min="3" max="3" width="14.85546875" bestFit="1" customWidth="1"/>
    <col min="4" max="4" width="11.28515625" customWidth="1"/>
    <col min="5" max="5" width="12.28515625" bestFit="1" customWidth="1"/>
  </cols>
  <sheetData>
    <row r="1" spans="1:5" s="24" customFormat="1" ht="52.5" customHeight="1" x14ac:dyDescent="0.25">
      <c r="A1" s="21"/>
      <c r="B1" s="22">
        <v>4</v>
      </c>
      <c r="C1" s="23" t="s">
        <v>55</v>
      </c>
    </row>
    <row r="4" spans="1:5" x14ac:dyDescent="0.25">
      <c r="B4" s="33" t="s">
        <v>56</v>
      </c>
      <c r="C4" t="s">
        <v>58</v>
      </c>
      <c r="D4" t="s">
        <v>60</v>
      </c>
      <c r="E4" t="s">
        <v>59</v>
      </c>
    </row>
    <row r="5" spans="1:5" x14ac:dyDescent="0.25">
      <c r="B5" s="34" t="s">
        <v>30</v>
      </c>
      <c r="C5" s="36">
        <v>252469</v>
      </c>
      <c r="D5" s="35">
        <v>252469</v>
      </c>
      <c r="E5" s="35">
        <v>8760</v>
      </c>
    </row>
    <row r="6" spans="1:5" x14ac:dyDescent="0.25">
      <c r="B6" s="34" t="s">
        <v>14</v>
      </c>
      <c r="C6" s="36">
        <v>237944</v>
      </c>
      <c r="D6" s="35">
        <v>237944</v>
      </c>
      <c r="E6" s="35">
        <v>7302</v>
      </c>
    </row>
    <row r="7" spans="1:5" x14ac:dyDescent="0.25">
      <c r="B7" s="34" t="s">
        <v>6</v>
      </c>
      <c r="C7" s="36">
        <v>218813</v>
      </c>
      <c r="D7" s="35">
        <v>218813</v>
      </c>
      <c r="E7" s="35">
        <v>7431</v>
      </c>
    </row>
    <row r="8" spans="1:5" x14ac:dyDescent="0.25">
      <c r="B8" s="34" t="s">
        <v>9</v>
      </c>
      <c r="C8" s="36">
        <v>189434</v>
      </c>
      <c r="D8" s="35">
        <v>189434</v>
      </c>
      <c r="E8" s="35">
        <v>10158</v>
      </c>
    </row>
    <row r="9" spans="1:5" x14ac:dyDescent="0.25">
      <c r="B9" s="34" t="s">
        <v>17</v>
      </c>
      <c r="C9" s="36">
        <v>173530</v>
      </c>
      <c r="D9" s="35">
        <v>173530</v>
      </c>
      <c r="E9" s="35">
        <v>5745</v>
      </c>
    </row>
    <row r="10" spans="1:5" x14ac:dyDescent="0.25">
      <c r="B10" s="34" t="s">
        <v>20</v>
      </c>
      <c r="C10" s="36">
        <v>168679</v>
      </c>
      <c r="D10" s="35">
        <v>168679</v>
      </c>
      <c r="E10" s="35">
        <v>6264</v>
      </c>
    </row>
  </sheetData>
  <conditionalFormatting pivot="1" sqref="D5">
    <cfRule type="dataBar" priority="2">
      <dataBar>
        <cfvo type="min"/>
        <cfvo type="max"/>
        <color rgb="FFFFB628"/>
      </dataBar>
      <extLst>
        <ext xmlns:x14="http://schemas.microsoft.com/office/spreadsheetml/2009/9/main" uri="{B025F937-C7B1-47D3-B67F-A62EFF666E3E}">
          <x14:id>{5F817333-D259-4CB3-8ED6-FD6BA4C1025A}</x14:id>
        </ext>
      </extLst>
    </cfRule>
  </conditionalFormatting>
  <conditionalFormatting pivot="1" sqref="D5:D10">
    <cfRule type="dataBar" priority="1">
      <dataBar showValue="0">
        <cfvo type="min"/>
        <cfvo type="max"/>
        <color theme="2" tint="-0.749992370372631"/>
      </dataBar>
      <extLst>
        <ext xmlns:x14="http://schemas.microsoft.com/office/spreadsheetml/2009/9/main" uri="{B025F937-C7B1-47D3-B67F-A62EFF666E3E}">
          <x14:id>{6799DEC3-1D3F-4BA1-8E2D-B388DBB7AC89}</x14:id>
        </ext>
      </extLst>
    </cfRule>
  </conditionalFormatting>
  <pageMargins left="0.7" right="0.7" top="0.75" bottom="0.75" header="0.3" footer="0.3"/>
  <drawing r:id="rId2"/>
  <extLst>
    <ext xmlns:x14="http://schemas.microsoft.com/office/spreadsheetml/2009/9/main" uri="{78C0D931-6437-407d-A8EE-F0AAD7539E65}">
      <x14:conditionalFormattings>
        <x14:conditionalFormatting xmlns:xm="http://schemas.microsoft.com/office/excel/2006/main" pivot="1">
          <x14:cfRule type="dataBar" id="{5F817333-D259-4CB3-8ED6-FD6BA4C1025A}">
            <x14:dataBar minLength="0" maxLength="100" border="1" negativeBarBorderColorSameAsPositive="0">
              <x14:cfvo type="autoMin"/>
              <x14:cfvo type="autoMax"/>
              <x14:borderColor rgb="FFFFB628"/>
              <x14:negativeFillColor rgb="FFFF0000"/>
              <x14:negativeBorderColor rgb="FFFF0000"/>
              <x14:axisColor rgb="FF000000"/>
            </x14:dataBar>
          </x14:cfRule>
          <xm:sqref>D5</xm:sqref>
        </x14:conditionalFormatting>
        <x14:conditionalFormatting xmlns:xm="http://schemas.microsoft.com/office/excel/2006/main" pivot="1">
          <x14:cfRule type="dataBar" id="{6799DEC3-1D3F-4BA1-8E2D-B388DBB7AC89}">
            <x14:dataBar minLength="0" maxLength="100" border="1" negativeBarBorderColorSameAsPositive="0">
              <x14:cfvo type="autoMin"/>
              <x14:cfvo type="autoMax"/>
              <x14:borderColor theme="1"/>
              <x14:negativeFillColor rgb="FFFF0000"/>
              <x14:negativeBorderColor rgb="FFFF0000"/>
              <x14:axisColor rgb="FF000000"/>
            </x14:dataBar>
          </x14:cfRule>
          <xm:sqref>D5:D10</xm:sqref>
        </x14:conditionalFormatting>
      </x14:conditionalFormattings>
    </ex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426E83-43A1-4434-A6E5-660F9F310BAD}">
  <dimension ref="A1:C10"/>
  <sheetViews>
    <sheetView workbookViewId="0">
      <selection activeCell="F16" sqref="F16"/>
    </sheetView>
  </sheetViews>
  <sheetFormatPr defaultRowHeight="15" x14ac:dyDescent="0.25"/>
  <cols>
    <col min="2" max="2" width="19.42578125" bestFit="1" customWidth="1"/>
    <col min="3" max="5" width="13.140625" bestFit="1" customWidth="1"/>
  </cols>
  <sheetData>
    <row r="1" spans="1:3" s="24" customFormat="1" ht="52.5" customHeight="1" x14ac:dyDescent="0.25">
      <c r="A1" s="21"/>
      <c r="B1" s="22">
        <v>5</v>
      </c>
      <c r="C1" s="23" t="s">
        <v>61</v>
      </c>
    </row>
    <row r="4" spans="1:3" x14ac:dyDescent="0.25">
      <c r="B4" s="33" t="s">
        <v>56</v>
      </c>
      <c r="C4" t="s">
        <v>62</v>
      </c>
    </row>
    <row r="5" spans="1:3" x14ac:dyDescent="0.25">
      <c r="B5" s="34" t="s">
        <v>37</v>
      </c>
      <c r="C5" s="37">
        <v>44.990867579908674</v>
      </c>
    </row>
    <row r="6" spans="1:3" x14ac:dyDescent="0.25">
      <c r="B6" s="34" t="s">
        <v>19</v>
      </c>
      <c r="C6" s="37">
        <v>37.303128371089535</v>
      </c>
    </row>
    <row r="7" spans="1:3" x14ac:dyDescent="0.25">
      <c r="B7" s="34" t="s">
        <v>38</v>
      </c>
      <c r="C7" s="37">
        <v>33.88697318007663</v>
      </c>
    </row>
    <row r="8" spans="1:3" x14ac:dyDescent="0.25">
      <c r="B8" s="34" t="s">
        <v>42</v>
      </c>
      <c r="C8" s="37">
        <v>32.807189542483663</v>
      </c>
    </row>
    <row r="9" spans="1:3" x14ac:dyDescent="0.25">
      <c r="B9" s="34" t="s">
        <v>22</v>
      </c>
      <c r="C9" s="37">
        <v>32.301656920077974</v>
      </c>
    </row>
    <row r="10" spans="1:3" x14ac:dyDescent="0.25">
      <c r="B10" s="34" t="s">
        <v>57</v>
      </c>
      <c r="C10" s="37">
        <v>35.949565217391303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9E9C9D-1C06-41FC-B769-10B07D4CADA4}">
  <dimension ref="A1:W303"/>
  <sheetViews>
    <sheetView zoomScaleNormal="100" workbookViewId="0">
      <selection activeCell="D59" sqref="D59"/>
    </sheetView>
  </sheetViews>
  <sheetFormatPr defaultRowHeight="15" x14ac:dyDescent="0.25"/>
  <cols>
    <col min="2" max="2" width="12.5703125" bestFit="1" customWidth="1"/>
    <col min="3" max="3" width="25.7109375" customWidth="1"/>
  </cols>
  <sheetData>
    <row r="1" spans="1:23" s="24" customFormat="1" ht="52.5" customHeight="1" x14ac:dyDescent="0.25">
      <c r="A1" s="21"/>
      <c r="B1" s="22">
        <v>6</v>
      </c>
      <c r="C1" s="23" t="s">
        <v>63</v>
      </c>
    </row>
    <row r="3" spans="1:23" x14ac:dyDescent="0.25">
      <c r="S3" s="7" t="s">
        <v>0</v>
      </c>
      <c r="T3" s="8" t="s">
        <v>2</v>
      </c>
      <c r="U3" s="8" t="s">
        <v>1</v>
      </c>
      <c r="V3" s="9" t="s">
        <v>3</v>
      </c>
      <c r="W3" s="10" t="s">
        <v>4</v>
      </c>
    </row>
    <row r="4" spans="1:23" x14ac:dyDescent="0.25">
      <c r="S4" s="5" t="s">
        <v>5</v>
      </c>
      <c r="T4" s="2" t="s">
        <v>7</v>
      </c>
      <c r="U4" s="2" t="s">
        <v>6</v>
      </c>
      <c r="V4" s="3">
        <v>1624</v>
      </c>
      <c r="W4" s="6">
        <v>114</v>
      </c>
    </row>
    <row r="5" spans="1:23" x14ac:dyDescent="0.25">
      <c r="S5" s="5" t="s">
        <v>8</v>
      </c>
      <c r="T5" s="2" t="s">
        <v>10</v>
      </c>
      <c r="U5" s="2" t="s">
        <v>9</v>
      </c>
      <c r="V5" s="3">
        <v>6706</v>
      </c>
      <c r="W5" s="6">
        <v>459</v>
      </c>
    </row>
    <row r="6" spans="1:23" x14ac:dyDescent="0.25">
      <c r="S6" s="5" t="s">
        <v>11</v>
      </c>
      <c r="T6" s="2" t="s">
        <v>12</v>
      </c>
      <c r="U6" s="2" t="s">
        <v>9</v>
      </c>
      <c r="V6" s="3">
        <v>959</v>
      </c>
      <c r="W6" s="6">
        <v>147</v>
      </c>
    </row>
    <row r="7" spans="1:23" x14ac:dyDescent="0.25">
      <c r="S7" s="5" t="s">
        <v>13</v>
      </c>
      <c r="T7" s="2" t="s">
        <v>15</v>
      </c>
      <c r="U7" s="2" t="s">
        <v>14</v>
      </c>
      <c r="V7" s="3">
        <v>9632</v>
      </c>
      <c r="W7" s="6">
        <v>288</v>
      </c>
    </row>
    <row r="8" spans="1:23" x14ac:dyDescent="0.25">
      <c r="S8" s="5" t="s">
        <v>16</v>
      </c>
      <c r="T8" s="2" t="s">
        <v>18</v>
      </c>
      <c r="U8" s="2" t="s">
        <v>17</v>
      </c>
      <c r="V8" s="3">
        <v>2100</v>
      </c>
      <c r="W8" s="6">
        <v>414</v>
      </c>
    </row>
    <row r="9" spans="1:23" x14ac:dyDescent="0.25">
      <c r="S9" s="5" t="s">
        <v>5</v>
      </c>
      <c r="T9" s="2" t="s">
        <v>19</v>
      </c>
      <c r="U9" s="2" t="s">
        <v>9</v>
      </c>
      <c r="V9" s="3">
        <v>8869</v>
      </c>
      <c r="W9" s="6">
        <v>432</v>
      </c>
    </row>
    <row r="10" spans="1:23" x14ac:dyDescent="0.25">
      <c r="S10" s="5" t="s">
        <v>16</v>
      </c>
      <c r="T10" s="2" t="s">
        <v>21</v>
      </c>
      <c r="U10" s="2" t="s">
        <v>20</v>
      </c>
      <c r="V10" s="3">
        <v>2681</v>
      </c>
      <c r="W10" s="6">
        <v>54</v>
      </c>
    </row>
    <row r="11" spans="1:23" x14ac:dyDescent="0.25">
      <c r="S11" s="5" t="s">
        <v>8</v>
      </c>
      <c r="T11" s="2" t="s">
        <v>22</v>
      </c>
      <c r="U11" s="2" t="s">
        <v>9</v>
      </c>
      <c r="V11" s="3">
        <v>5012</v>
      </c>
      <c r="W11" s="6">
        <v>210</v>
      </c>
    </row>
    <row r="12" spans="1:23" x14ac:dyDescent="0.25">
      <c r="S12" s="5" t="s">
        <v>23</v>
      </c>
      <c r="T12" s="2" t="s">
        <v>24</v>
      </c>
      <c r="U12" s="2" t="s">
        <v>20</v>
      </c>
      <c r="V12" s="3">
        <v>1281</v>
      </c>
      <c r="W12" s="6">
        <v>75</v>
      </c>
    </row>
    <row r="13" spans="1:23" x14ac:dyDescent="0.25">
      <c r="S13" s="5" t="s">
        <v>25</v>
      </c>
      <c r="T13" s="2" t="s">
        <v>24</v>
      </c>
      <c r="U13" s="2" t="s">
        <v>6</v>
      </c>
      <c r="V13" s="3">
        <v>4991</v>
      </c>
      <c r="W13" s="6">
        <v>12</v>
      </c>
    </row>
    <row r="14" spans="1:23" x14ac:dyDescent="0.25">
      <c r="S14" s="5" t="s">
        <v>26</v>
      </c>
      <c r="T14" s="2" t="s">
        <v>18</v>
      </c>
      <c r="U14" s="2" t="s">
        <v>17</v>
      </c>
      <c r="V14" s="3">
        <v>1785</v>
      </c>
      <c r="W14" s="6">
        <v>462</v>
      </c>
    </row>
    <row r="15" spans="1:23" x14ac:dyDescent="0.25">
      <c r="S15" s="5" t="s">
        <v>27</v>
      </c>
      <c r="T15" s="2" t="s">
        <v>28</v>
      </c>
      <c r="U15" s="2" t="s">
        <v>6</v>
      </c>
      <c r="V15" s="3">
        <v>3983</v>
      </c>
      <c r="W15" s="6">
        <v>144</v>
      </c>
    </row>
    <row r="16" spans="1:23" x14ac:dyDescent="0.25">
      <c r="S16" s="5" t="s">
        <v>11</v>
      </c>
      <c r="T16" s="2" t="s">
        <v>29</v>
      </c>
      <c r="U16" s="2" t="s">
        <v>20</v>
      </c>
      <c r="V16" s="3">
        <v>2646</v>
      </c>
      <c r="W16" s="6">
        <v>120</v>
      </c>
    </row>
    <row r="17" spans="19:23" x14ac:dyDescent="0.25">
      <c r="S17" s="5" t="s">
        <v>26</v>
      </c>
      <c r="T17" s="2" t="s">
        <v>31</v>
      </c>
      <c r="U17" s="2" t="s">
        <v>30</v>
      </c>
      <c r="V17" s="3">
        <v>252</v>
      </c>
      <c r="W17" s="6">
        <v>54</v>
      </c>
    </row>
    <row r="18" spans="19:23" x14ac:dyDescent="0.25">
      <c r="S18" s="5" t="s">
        <v>27</v>
      </c>
      <c r="T18" s="2" t="s">
        <v>18</v>
      </c>
      <c r="U18" s="2" t="s">
        <v>9</v>
      </c>
      <c r="V18" s="3">
        <v>2464</v>
      </c>
      <c r="W18" s="6">
        <v>234</v>
      </c>
    </row>
    <row r="19" spans="19:23" x14ac:dyDescent="0.25">
      <c r="S19" s="5" t="s">
        <v>27</v>
      </c>
      <c r="T19" s="2" t="s">
        <v>32</v>
      </c>
      <c r="U19" s="2" t="s">
        <v>9</v>
      </c>
      <c r="V19" s="3">
        <v>2114</v>
      </c>
      <c r="W19" s="6">
        <v>66</v>
      </c>
    </row>
    <row r="20" spans="19:23" x14ac:dyDescent="0.25">
      <c r="S20" s="5" t="s">
        <v>16</v>
      </c>
      <c r="T20" s="2" t="s">
        <v>21</v>
      </c>
      <c r="U20" s="2" t="s">
        <v>6</v>
      </c>
      <c r="V20" s="3">
        <v>7693</v>
      </c>
      <c r="W20" s="6">
        <v>87</v>
      </c>
    </row>
    <row r="21" spans="19:23" x14ac:dyDescent="0.25">
      <c r="S21" s="5" t="s">
        <v>25</v>
      </c>
      <c r="T21" s="2" t="s">
        <v>33</v>
      </c>
      <c r="U21" s="2" t="s">
        <v>30</v>
      </c>
      <c r="V21" s="3">
        <v>15610</v>
      </c>
      <c r="W21" s="6">
        <v>339</v>
      </c>
    </row>
    <row r="22" spans="19:23" x14ac:dyDescent="0.25">
      <c r="S22" s="5" t="s">
        <v>13</v>
      </c>
      <c r="T22" s="2" t="s">
        <v>22</v>
      </c>
      <c r="U22" s="2" t="s">
        <v>30</v>
      </c>
      <c r="V22" s="3">
        <v>336</v>
      </c>
      <c r="W22" s="6">
        <v>144</v>
      </c>
    </row>
    <row r="23" spans="19:23" x14ac:dyDescent="0.25">
      <c r="S23" s="5" t="s">
        <v>26</v>
      </c>
      <c r="T23" s="2" t="s">
        <v>33</v>
      </c>
      <c r="U23" s="2" t="s">
        <v>17</v>
      </c>
      <c r="V23" s="3">
        <v>9443</v>
      </c>
      <c r="W23" s="6">
        <v>162</v>
      </c>
    </row>
    <row r="24" spans="19:23" x14ac:dyDescent="0.25">
      <c r="S24" s="5" t="s">
        <v>11</v>
      </c>
      <c r="T24" s="2" t="s">
        <v>34</v>
      </c>
      <c r="U24" s="2" t="s">
        <v>30</v>
      </c>
      <c r="V24" s="3">
        <v>8155</v>
      </c>
      <c r="W24" s="6">
        <v>90</v>
      </c>
    </row>
    <row r="25" spans="19:23" x14ac:dyDescent="0.25">
      <c r="S25" s="5" t="s">
        <v>8</v>
      </c>
      <c r="T25" s="2" t="s">
        <v>34</v>
      </c>
      <c r="U25" s="2" t="s">
        <v>20</v>
      </c>
      <c r="V25" s="3">
        <v>1701</v>
      </c>
      <c r="W25" s="6">
        <v>234</v>
      </c>
    </row>
    <row r="26" spans="19:23" x14ac:dyDescent="0.25">
      <c r="S26" s="5" t="s">
        <v>35</v>
      </c>
      <c r="T26" s="2" t="s">
        <v>22</v>
      </c>
      <c r="U26" s="2" t="s">
        <v>20</v>
      </c>
      <c r="V26" s="3">
        <v>2205</v>
      </c>
      <c r="W26" s="6">
        <v>141</v>
      </c>
    </row>
    <row r="27" spans="19:23" x14ac:dyDescent="0.25">
      <c r="S27" s="5" t="s">
        <v>8</v>
      </c>
      <c r="T27" s="2" t="s">
        <v>36</v>
      </c>
      <c r="U27" s="2" t="s">
        <v>6</v>
      </c>
      <c r="V27" s="3">
        <v>1771</v>
      </c>
      <c r="W27" s="6">
        <v>204</v>
      </c>
    </row>
    <row r="28" spans="19:23" x14ac:dyDescent="0.25">
      <c r="S28" s="5" t="s">
        <v>13</v>
      </c>
      <c r="T28" s="2" t="s">
        <v>37</v>
      </c>
      <c r="U28" s="2" t="s">
        <v>9</v>
      </c>
      <c r="V28" s="3">
        <v>2114</v>
      </c>
      <c r="W28" s="6">
        <v>186</v>
      </c>
    </row>
    <row r="29" spans="19:23" x14ac:dyDescent="0.25">
      <c r="S29" s="5" t="s">
        <v>13</v>
      </c>
      <c r="T29" s="2" t="s">
        <v>31</v>
      </c>
      <c r="U29" s="2" t="s">
        <v>14</v>
      </c>
      <c r="V29" s="3">
        <v>10311</v>
      </c>
      <c r="W29" s="6">
        <v>231</v>
      </c>
    </row>
    <row r="30" spans="19:23" x14ac:dyDescent="0.25">
      <c r="S30" s="5" t="s">
        <v>27</v>
      </c>
      <c r="T30" s="2" t="s">
        <v>29</v>
      </c>
      <c r="U30" s="2" t="s">
        <v>17</v>
      </c>
      <c r="V30" s="3">
        <v>21</v>
      </c>
      <c r="W30" s="6">
        <v>168</v>
      </c>
    </row>
    <row r="31" spans="19:23" x14ac:dyDescent="0.25">
      <c r="S31" s="5" t="s">
        <v>35</v>
      </c>
      <c r="T31" s="2" t="s">
        <v>33</v>
      </c>
      <c r="U31" s="2" t="s">
        <v>9</v>
      </c>
      <c r="V31" s="3">
        <v>1974</v>
      </c>
      <c r="W31" s="6">
        <v>195</v>
      </c>
    </row>
    <row r="32" spans="19:23" x14ac:dyDescent="0.25">
      <c r="S32" s="5" t="s">
        <v>25</v>
      </c>
      <c r="T32" s="2" t="s">
        <v>34</v>
      </c>
      <c r="U32" s="2" t="s">
        <v>14</v>
      </c>
      <c r="V32" s="3">
        <v>6314</v>
      </c>
      <c r="W32" s="6">
        <v>15</v>
      </c>
    </row>
    <row r="33" spans="19:23" x14ac:dyDescent="0.25">
      <c r="S33" s="5" t="s">
        <v>35</v>
      </c>
      <c r="T33" s="2" t="s">
        <v>34</v>
      </c>
      <c r="U33" s="2" t="s">
        <v>6</v>
      </c>
      <c r="V33" s="3">
        <v>4683</v>
      </c>
      <c r="W33" s="6">
        <v>30</v>
      </c>
    </row>
    <row r="34" spans="19:23" x14ac:dyDescent="0.25">
      <c r="S34" s="5" t="s">
        <v>13</v>
      </c>
      <c r="T34" s="2" t="s">
        <v>38</v>
      </c>
      <c r="U34" s="2" t="s">
        <v>6</v>
      </c>
      <c r="V34" s="3">
        <v>6398</v>
      </c>
      <c r="W34" s="6">
        <v>102</v>
      </c>
    </row>
    <row r="35" spans="19:23" x14ac:dyDescent="0.25">
      <c r="S35" s="5" t="s">
        <v>26</v>
      </c>
      <c r="T35" s="2" t="s">
        <v>36</v>
      </c>
      <c r="U35" s="2" t="s">
        <v>9</v>
      </c>
      <c r="V35" s="3">
        <v>553</v>
      </c>
      <c r="W35" s="6">
        <v>15</v>
      </c>
    </row>
    <row r="36" spans="19:23" x14ac:dyDescent="0.25">
      <c r="S36" s="5" t="s">
        <v>8</v>
      </c>
      <c r="T36" s="2" t="s">
        <v>7</v>
      </c>
      <c r="U36" s="2" t="s">
        <v>17</v>
      </c>
      <c r="V36" s="3">
        <v>7021</v>
      </c>
      <c r="W36" s="6">
        <v>183</v>
      </c>
    </row>
    <row r="37" spans="19:23" x14ac:dyDescent="0.25">
      <c r="S37" s="5" t="s">
        <v>5</v>
      </c>
      <c r="T37" s="2" t="s">
        <v>22</v>
      </c>
      <c r="U37" s="2" t="s">
        <v>17</v>
      </c>
      <c r="V37" s="3">
        <v>5817</v>
      </c>
      <c r="W37" s="6">
        <v>12</v>
      </c>
    </row>
    <row r="38" spans="19:23" x14ac:dyDescent="0.25">
      <c r="S38" s="5" t="s">
        <v>13</v>
      </c>
      <c r="T38" s="2" t="s">
        <v>24</v>
      </c>
      <c r="U38" s="2" t="s">
        <v>17</v>
      </c>
      <c r="V38" s="3">
        <v>3976</v>
      </c>
      <c r="W38" s="6">
        <v>72</v>
      </c>
    </row>
    <row r="39" spans="19:23" x14ac:dyDescent="0.25">
      <c r="S39" s="5" t="s">
        <v>16</v>
      </c>
      <c r="T39" s="2" t="s">
        <v>39</v>
      </c>
      <c r="U39" s="2" t="s">
        <v>20</v>
      </c>
      <c r="V39" s="3">
        <v>1134</v>
      </c>
      <c r="W39" s="6">
        <v>282</v>
      </c>
    </row>
    <row r="40" spans="19:23" x14ac:dyDescent="0.25">
      <c r="S40" s="5" t="s">
        <v>26</v>
      </c>
      <c r="T40" s="2" t="s">
        <v>40</v>
      </c>
      <c r="U40" s="2" t="s">
        <v>17</v>
      </c>
      <c r="V40" s="3">
        <v>6027</v>
      </c>
      <c r="W40" s="6">
        <v>144</v>
      </c>
    </row>
    <row r="41" spans="19:23" x14ac:dyDescent="0.25">
      <c r="S41" s="5" t="s">
        <v>16</v>
      </c>
      <c r="T41" s="2" t="s">
        <v>29</v>
      </c>
      <c r="U41" s="2" t="s">
        <v>6</v>
      </c>
      <c r="V41" s="3">
        <v>1904</v>
      </c>
      <c r="W41" s="6">
        <v>405</v>
      </c>
    </row>
    <row r="42" spans="19:23" x14ac:dyDescent="0.25">
      <c r="S42" s="5" t="s">
        <v>23</v>
      </c>
      <c r="T42" s="2" t="s">
        <v>10</v>
      </c>
      <c r="U42" s="2" t="s">
        <v>30</v>
      </c>
      <c r="V42" s="3">
        <v>3262</v>
      </c>
      <c r="W42" s="6">
        <v>75</v>
      </c>
    </row>
    <row r="43" spans="19:23" x14ac:dyDescent="0.25">
      <c r="S43" s="5" t="s">
        <v>5</v>
      </c>
      <c r="T43" s="2" t="s">
        <v>39</v>
      </c>
      <c r="U43" s="2" t="s">
        <v>30</v>
      </c>
      <c r="V43" s="3">
        <v>2289</v>
      </c>
      <c r="W43" s="6">
        <v>135</v>
      </c>
    </row>
    <row r="44" spans="19:23" x14ac:dyDescent="0.25">
      <c r="S44" s="5" t="s">
        <v>25</v>
      </c>
      <c r="T44" s="2" t="s">
        <v>39</v>
      </c>
      <c r="U44" s="2" t="s">
        <v>30</v>
      </c>
      <c r="V44" s="3">
        <v>6986</v>
      </c>
      <c r="W44" s="6">
        <v>21</v>
      </c>
    </row>
    <row r="45" spans="19:23" x14ac:dyDescent="0.25">
      <c r="S45" s="5" t="s">
        <v>26</v>
      </c>
      <c r="T45" s="2" t="s">
        <v>34</v>
      </c>
      <c r="U45" s="2" t="s">
        <v>20</v>
      </c>
      <c r="V45" s="3">
        <v>4417</v>
      </c>
      <c r="W45" s="6">
        <v>153</v>
      </c>
    </row>
    <row r="46" spans="19:23" x14ac:dyDescent="0.25">
      <c r="S46" s="5" t="s">
        <v>16</v>
      </c>
      <c r="T46" s="2" t="s">
        <v>37</v>
      </c>
      <c r="U46" s="2" t="s">
        <v>30</v>
      </c>
      <c r="V46" s="3">
        <v>1442</v>
      </c>
      <c r="W46" s="6">
        <v>15</v>
      </c>
    </row>
    <row r="47" spans="19:23" x14ac:dyDescent="0.25">
      <c r="S47" s="5" t="s">
        <v>27</v>
      </c>
      <c r="T47" s="2" t="s">
        <v>24</v>
      </c>
      <c r="U47" s="2" t="s">
        <v>9</v>
      </c>
      <c r="V47" s="3">
        <v>2415</v>
      </c>
      <c r="W47" s="6">
        <v>255</v>
      </c>
    </row>
    <row r="48" spans="19:23" x14ac:dyDescent="0.25">
      <c r="S48" s="5" t="s">
        <v>26</v>
      </c>
      <c r="T48" s="2" t="s">
        <v>36</v>
      </c>
      <c r="U48" s="2" t="s">
        <v>6</v>
      </c>
      <c r="V48" s="3">
        <v>238</v>
      </c>
      <c r="W48" s="6">
        <v>18</v>
      </c>
    </row>
    <row r="49" spans="19:23" x14ac:dyDescent="0.25">
      <c r="S49" s="5" t="s">
        <v>16</v>
      </c>
      <c r="T49" s="2" t="s">
        <v>34</v>
      </c>
      <c r="U49" s="2" t="s">
        <v>6</v>
      </c>
      <c r="V49" s="3">
        <v>4949</v>
      </c>
      <c r="W49" s="6">
        <v>189</v>
      </c>
    </row>
    <row r="50" spans="19:23" x14ac:dyDescent="0.25">
      <c r="S50" s="5" t="s">
        <v>25</v>
      </c>
      <c r="T50" s="2" t="s">
        <v>10</v>
      </c>
      <c r="U50" s="2" t="s">
        <v>20</v>
      </c>
      <c r="V50" s="3">
        <v>5075</v>
      </c>
      <c r="W50" s="6">
        <v>21</v>
      </c>
    </row>
    <row r="51" spans="19:23" x14ac:dyDescent="0.25">
      <c r="S51" s="5" t="s">
        <v>27</v>
      </c>
      <c r="T51" s="2" t="s">
        <v>29</v>
      </c>
      <c r="U51" s="2" t="s">
        <v>14</v>
      </c>
      <c r="V51" s="3">
        <v>9198</v>
      </c>
      <c r="W51" s="6">
        <v>36</v>
      </c>
    </row>
    <row r="52" spans="19:23" x14ac:dyDescent="0.25">
      <c r="S52" s="5" t="s">
        <v>16</v>
      </c>
      <c r="T52" s="2" t="s">
        <v>32</v>
      </c>
      <c r="U52" s="2" t="s">
        <v>30</v>
      </c>
      <c r="V52" s="3">
        <v>3339</v>
      </c>
      <c r="W52" s="6">
        <v>75</v>
      </c>
    </row>
    <row r="53" spans="19:23" x14ac:dyDescent="0.25">
      <c r="S53" s="5" t="s">
        <v>5</v>
      </c>
      <c r="T53" s="2" t="s">
        <v>28</v>
      </c>
      <c r="U53" s="2" t="s">
        <v>30</v>
      </c>
      <c r="V53" s="3">
        <v>5019</v>
      </c>
      <c r="W53" s="6">
        <v>156</v>
      </c>
    </row>
    <row r="54" spans="19:23" x14ac:dyDescent="0.25">
      <c r="S54" s="5" t="s">
        <v>25</v>
      </c>
      <c r="T54" s="2" t="s">
        <v>29</v>
      </c>
      <c r="U54" s="2" t="s">
        <v>14</v>
      </c>
      <c r="V54" s="3">
        <v>16184</v>
      </c>
      <c r="W54" s="6">
        <v>39</v>
      </c>
    </row>
    <row r="55" spans="19:23" x14ac:dyDescent="0.25">
      <c r="S55" s="5" t="s">
        <v>16</v>
      </c>
      <c r="T55" s="2" t="s">
        <v>41</v>
      </c>
      <c r="U55" s="2" t="s">
        <v>14</v>
      </c>
      <c r="V55" s="3">
        <v>497</v>
      </c>
      <c r="W55" s="6">
        <v>63</v>
      </c>
    </row>
    <row r="56" spans="19:23" x14ac:dyDescent="0.25">
      <c r="S56" s="5" t="s">
        <v>26</v>
      </c>
      <c r="T56" s="2" t="s">
        <v>32</v>
      </c>
      <c r="U56" s="2" t="s">
        <v>14</v>
      </c>
      <c r="V56" s="3">
        <v>8211</v>
      </c>
      <c r="W56" s="6">
        <v>75</v>
      </c>
    </row>
    <row r="57" spans="19:23" x14ac:dyDescent="0.25">
      <c r="S57" s="5" t="s">
        <v>26</v>
      </c>
      <c r="T57" s="2" t="s">
        <v>40</v>
      </c>
      <c r="U57" s="2" t="s">
        <v>20</v>
      </c>
      <c r="V57" s="3">
        <v>6580</v>
      </c>
      <c r="W57" s="6">
        <v>183</v>
      </c>
    </row>
    <row r="58" spans="19:23" x14ac:dyDescent="0.25">
      <c r="S58" s="5" t="s">
        <v>13</v>
      </c>
      <c r="T58" s="2" t="s">
        <v>31</v>
      </c>
      <c r="U58" s="2" t="s">
        <v>9</v>
      </c>
      <c r="V58" s="3">
        <v>4760</v>
      </c>
      <c r="W58" s="6">
        <v>69</v>
      </c>
    </row>
    <row r="59" spans="19:23" x14ac:dyDescent="0.25">
      <c r="S59" s="5" t="s">
        <v>5</v>
      </c>
      <c r="T59" s="2" t="s">
        <v>18</v>
      </c>
      <c r="U59" s="2" t="s">
        <v>14</v>
      </c>
      <c r="V59" s="3">
        <v>5439</v>
      </c>
      <c r="W59" s="6">
        <v>30</v>
      </c>
    </row>
    <row r="60" spans="19:23" x14ac:dyDescent="0.25">
      <c r="S60" s="5" t="s">
        <v>13</v>
      </c>
      <c r="T60" s="2" t="s">
        <v>28</v>
      </c>
      <c r="U60" s="2" t="s">
        <v>30</v>
      </c>
      <c r="V60" s="3">
        <v>1463</v>
      </c>
      <c r="W60" s="6">
        <v>39</v>
      </c>
    </row>
    <row r="61" spans="19:23" x14ac:dyDescent="0.25">
      <c r="S61" s="5" t="s">
        <v>27</v>
      </c>
      <c r="T61" s="2" t="s">
        <v>10</v>
      </c>
      <c r="U61" s="2" t="s">
        <v>30</v>
      </c>
      <c r="V61" s="3">
        <v>7777</v>
      </c>
      <c r="W61" s="6">
        <v>504</v>
      </c>
    </row>
    <row r="62" spans="19:23" x14ac:dyDescent="0.25">
      <c r="S62" s="5" t="s">
        <v>11</v>
      </c>
      <c r="T62" s="2" t="s">
        <v>32</v>
      </c>
      <c r="U62" s="2" t="s">
        <v>6</v>
      </c>
      <c r="V62" s="3">
        <v>1085</v>
      </c>
      <c r="W62" s="6">
        <v>273</v>
      </c>
    </row>
    <row r="63" spans="19:23" x14ac:dyDescent="0.25">
      <c r="S63" s="5" t="s">
        <v>25</v>
      </c>
      <c r="T63" s="2" t="s">
        <v>21</v>
      </c>
      <c r="U63" s="2" t="s">
        <v>6</v>
      </c>
      <c r="V63" s="3">
        <v>182</v>
      </c>
      <c r="W63" s="6">
        <v>48</v>
      </c>
    </row>
    <row r="64" spans="19:23" x14ac:dyDescent="0.25">
      <c r="S64" s="5" t="s">
        <v>16</v>
      </c>
      <c r="T64" s="2" t="s">
        <v>39</v>
      </c>
      <c r="U64" s="2" t="s">
        <v>30</v>
      </c>
      <c r="V64" s="3">
        <v>4242</v>
      </c>
      <c r="W64" s="6">
        <v>207</v>
      </c>
    </row>
    <row r="65" spans="19:23" x14ac:dyDescent="0.25">
      <c r="S65" s="5" t="s">
        <v>16</v>
      </c>
      <c r="T65" s="2" t="s">
        <v>10</v>
      </c>
      <c r="U65" s="2" t="s">
        <v>14</v>
      </c>
      <c r="V65" s="3">
        <v>6118</v>
      </c>
      <c r="W65" s="6">
        <v>9</v>
      </c>
    </row>
    <row r="66" spans="19:23" x14ac:dyDescent="0.25">
      <c r="S66" s="5" t="s">
        <v>35</v>
      </c>
      <c r="T66" s="2" t="s">
        <v>34</v>
      </c>
      <c r="U66" s="2" t="s">
        <v>14</v>
      </c>
      <c r="V66" s="3">
        <v>2317</v>
      </c>
      <c r="W66" s="6">
        <v>261</v>
      </c>
    </row>
    <row r="67" spans="19:23" x14ac:dyDescent="0.25">
      <c r="S67" s="5" t="s">
        <v>16</v>
      </c>
      <c r="T67" s="2" t="s">
        <v>29</v>
      </c>
      <c r="U67" s="2" t="s">
        <v>20</v>
      </c>
      <c r="V67" s="3">
        <v>938</v>
      </c>
      <c r="W67" s="6">
        <v>6</v>
      </c>
    </row>
    <row r="68" spans="19:23" x14ac:dyDescent="0.25">
      <c r="S68" s="5" t="s">
        <v>8</v>
      </c>
      <c r="T68" s="2" t="s">
        <v>37</v>
      </c>
      <c r="U68" s="2" t="s">
        <v>6</v>
      </c>
      <c r="V68" s="3">
        <v>9709</v>
      </c>
      <c r="W68" s="6">
        <v>30</v>
      </c>
    </row>
    <row r="69" spans="19:23" x14ac:dyDescent="0.25">
      <c r="S69" s="5" t="s">
        <v>23</v>
      </c>
      <c r="T69" s="2" t="s">
        <v>33</v>
      </c>
      <c r="U69" s="2" t="s">
        <v>30</v>
      </c>
      <c r="V69" s="3">
        <v>2205</v>
      </c>
      <c r="W69" s="6">
        <v>138</v>
      </c>
    </row>
    <row r="70" spans="19:23" x14ac:dyDescent="0.25">
      <c r="S70" s="5" t="s">
        <v>23</v>
      </c>
      <c r="T70" s="2" t="s">
        <v>28</v>
      </c>
      <c r="U70" s="2" t="s">
        <v>6</v>
      </c>
      <c r="V70" s="3">
        <v>4487</v>
      </c>
      <c r="W70" s="6">
        <v>111</v>
      </c>
    </row>
    <row r="71" spans="19:23" x14ac:dyDescent="0.25">
      <c r="S71" s="5" t="s">
        <v>25</v>
      </c>
      <c r="T71" s="2" t="s">
        <v>15</v>
      </c>
      <c r="U71" s="2" t="s">
        <v>9</v>
      </c>
      <c r="V71" s="3">
        <v>2415</v>
      </c>
      <c r="W71" s="6">
        <v>15</v>
      </c>
    </row>
    <row r="72" spans="19:23" x14ac:dyDescent="0.25">
      <c r="S72" s="5" t="s">
        <v>5</v>
      </c>
      <c r="T72" s="2" t="s">
        <v>36</v>
      </c>
      <c r="U72" s="2" t="s">
        <v>30</v>
      </c>
      <c r="V72" s="3">
        <v>4018</v>
      </c>
      <c r="W72" s="6">
        <v>162</v>
      </c>
    </row>
    <row r="73" spans="19:23" x14ac:dyDescent="0.25">
      <c r="S73" s="5" t="s">
        <v>25</v>
      </c>
      <c r="T73" s="2" t="s">
        <v>36</v>
      </c>
      <c r="U73" s="2" t="s">
        <v>30</v>
      </c>
      <c r="V73" s="3">
        <v>861</v>
      </c>
      <c r="W73" s="6">
        <v>195</v>
      </c>
    </row>
    <row r="74" spans="19:23" x14ac:dyDescent="0.25">
      <c r="S74" s="5" t="s">
        <v>35</v>
      </c>
      <c r="T74" s="2" t="s">
        <v>24</v>
      </c>
      <c r="U74" s="2" t="s">
        <v>20</v>
      </c>
      <c r="V74" s="3">
        <v>5586</v>
      </c>
      <c r="W74" s="6">
        <v>525</v>
      </c>
    </row>
    <row r="75" spans="19:23" x14ac:dyDescent="0.25">
      <c r="S75" s="5" t="s">
        <v>23</v>
      </c>
      <c r="T75" s="2" t="s">
        <v>19</v>
      </c>
      <c r="U75" s="2" t="s">
        <v>30</v>
      </c>
      <c r="V75" s="3">
        <v>2226</v>
      </c>
      <c r="W75" s="6">
        <v>48</v>
      </c>
    </row>
    <row r="76" spans="19:23" x14ac:dyDescent="0.25">
      <c r="S76" s="5" t="s">
        <v>11</v>
      </c>
      <c r="T76" s="2" t="s">
        <v>40</v>
      </c>
      <c r="U76" s="2" t="s">
        <v>30</v>
      </c>
      <c r="V76" s="3">
        <v>14329</v>
      </c>
      <c r="W76" s="6">
        <v>150</v>
      </c>
    </row>
    <row r="77" spans="19:23" x14ac:dyDescent="0.25">
      <c r="S77" s="5" t="s">
        <v>11</v>
      </c>
      <c r="T77" s="2" t="s">
        <v>33</v>
      </c>
      <c r="U77" s="2" t="s">
        <v>30</v>
      </c>
      <c r="V77" s="3">
        <v>8463</v>
      </c>
      <c r="W77" s="6">
        <v>492</v>
      </c>
    </row>
    <row r="78" spans="19:23" x14ac:dyDescent="0.25">
      <c r="S78" s="5" t="s">
        <v>25</v>
      </c>
      <c r="T78" s="2" t="s">
        <v>32</v>
      </c>
      <c r="U78" s="2" t="s">
        <v>30</v>
      </c>
      <c r="V78" s="3">
        <v>2891</v>
      </c>
      <c r="W78" s="6">
        <v>102</v>
      </c>
    </row>
    <row r="79" spans="19:23" x14ac:dyDescent="0.25">
      <c r="S79" s="5" t="s">
        <v>27</v>
      </c>
      <c r="T79" s="2" t="s">
        <v>34</v>
      </c>
      <c r="U79" s="2" t="s">
        <v>14</v>
      </c>
      <c r="V79" s="3">
        <v>3773</v>
      </c>
      <c r="W79" s="6">
        <v>165</v>
      </c>
    </row>
    <row r="80" spans="19:23" x14ac:dyDescent="0.25">
      <c r="S80" s="5" t="s">
        <v>13</v>
      </c>
      <c r="T80" s="2" t="s">
        <v>40</v>
      </c>
      <c r="U80" s="2" t="s">
        <v>14</v>
      </c>
      <c r="V80" s="3">
        <v>854</v>
      </c>
      <c r="W80" s="6">
        <v>309</v>
      </c>
    </row>
    <row r="81" spans="19:23" x14ac:dyDescent="0.25">
      <c r="S81" s="5" t="s">
        <v>16</v>
      </c>
      <c r="T81" s="2" t="s">
        <v>28</v>
      </c>
      <c r="U81" s="2" t="s">
        <v>14</v>
      </c>
      <c r="V81" s="3">
        <v>4970</v>
      </c>
      <c r="W81" s="6">
        <v>156</v>
      </c>
    </row>
    <row r="82" spans="19:23" x14ac:dyDescent="0.25">
      <c r="S82" s="5" t="s">
        <v>11</v>
      </c>
      <c r="T82" s="2" t="s">
        <v>42</v>
      </c>
      <c r="U82" s="2" t="s">
        <v>9</v>
      </c>
      <c r="V82" s="3">
        <v>98</v>
      </c>
      <c r="W82" s="6">
        <v>159</v>
      </c>
    </row>
    <row r="83" spans="19:23" x14ac:dyDescent="0.25">
      <c r="S83" s="5" t="s">
        <v>25</v>
      </c>
      <c r="T83" s="2" t="s">
        <v>37</v>
      </c>
      <c r="U83" s="2" t="s">
        <v>9</v>
      </c>
      <c r="V83" s="3">
        <v>13391</v>
      </c>
      <c r="W83" s="6">
        <v>201</v>
      </c>
    </row>
    <row r="84" spans="19:23" x14ac:dyDescent="0.25">
      <c r="S84" s="5" t="s">
        <v>8</v>
      </c>
      <c r="T84" s="2" t="s">
        <v>21</v>
      </c>
      <c r="U84" s="2" t="s">
        <v>17</v>
      </c>
      <c r="V84" s="3">
        <v>8890</v>
      </c>
      <c r="W84" s="6">
        <v>210</v>
      </c>
    </row>
    <row r="85" spans="19:23" x14ac:dyDescent="0.25">
      <c r="S85" s="5" t="s">
        <v>26</v>
      </c>
      <c r="T85" s="2" t="s">
        <v>31</v>
      </c>
      <c r="U85" s="2" t="s">
        <v>20</v>
      </c>
      <c r="V85" s="3">
        <v>56</v>
      </c>
      <c r="W85" s="6">
        <v>51</v>
      </c>
    </row>
    <row r="86" spans="19:23" x14ac:dyDescent="0.25">
      <c r="S86" s="5" t="s">
        <v>27</v>
      </c>
      <c r="T86" s="2" t="s">
        <v>18</v>
      </c>
      <c r="U86" s="2" t="s">
        <v>14</v>
      </c>
      <c r="V86" s="3">
        <v>3339</v>
      </c>
      <c r="W86" s="6">
        <v>39</v>
      </c>
    </row>
    <row r="87" spans="19:23" x14ac:dyDescent="0.25">
      <c r="S87" s="5" t="s">
        <v>35</v>
      </c>
      <c r="T87" s="2" t="s">
        <v>15</v>
      </c>
      <c r="U87" s="2" t="s">
        <v>9</v>
      </c>
      <c r="V87" s="3">
        <v>3808</v>
      </c>
      <c r="W87" s="6">
        <v>279</v>
      </c>
    </row>
    <row r="88" spans="19:23" x14ac:dyDescent="0.25">
      <c r="S88" s="5" t="s">
        <v>35</v>
      </c>
      <c r="T88" s="2" t="s">
        <v>31</v>
      </c>
      <c r="U88" s="2" t="s">
        <v>20</v>
      </c>
      <c r="V88" s="3">
        <v>63</v>
      </c>
      <c r="W88" s="6">
        <v>123</v>
      </c>
    </row>
    <row r="89" spans="19:23" x14ac:dyDescent="0.25">
      <c r="S89" s="5" t="s">
        <v>26</v>
      </c>
      <c r="T89" s="2" t="s">
        <v>39</v>
      </c>
      <c r="U89" s="2" t="s">
        <v>17</v>
      </c>
      <c r="V89" s="3">
        <v>7812</v>
      </c>
      <c r="W89" s="6">
        <v>81</v>
      </c>
    </row>
    <row r="90" spans="19:23" x14ac:dyDescent="0.25">
      <c r="S90" s="5" t="s">
        <v>5</v>
      </c>
      <c r="T90" s="2" t="s">
        <v>36</v>
      </c>
      <c r="U90" s="2" t="s">
        <v>6</v>
      </c>
      <c r="V90" s="3">
        <v>7693</v>
      </c>
      <c r="W90" s="6">
        <v>21</v>
      </c>
    </row>
    <row r="91" spans="19:23" x14ac:dyDescent="0.25">
      <c r="S91" s="5" t="s">
        <v>27</v>
      </c>
      <c r="T91" s="2" t="s">
        <v>40</v>
      </c>
      <c r="U91" s="2" t="s">
        <v>14</v>
      </c>
      <c r="V91" s="3">
        <v>973</v>
      </c>
      <c r="W91" s="6">
        <v>162</v>
      </c>
    </row>
    <row r="92" spans="19:23" x14ac:dyDescent="0.25">
      <c r="S92" s="5" t="s">
        <v>35</v>
      </c>
      <c r="T92" s="2" t="s">
        <v>41</v>
      </c>
      <c r="U92" s="2" t="s">
        <v>9</v>
      </c>
      <c r="V92" s="3">
        <v>567</v>
      </c>
      <c r="W92" s="6">
        <v>228</v>
      </c>
    </row>
    <row r="93" spans="19:23" x14ac:dyDescent="0.25">
      <c r="S93" s="5" t="s">
        <v>35</v>
      </c>
      <c r="T93" s="2" t="s">
        <v>32</v>
      </c>
      <c r="U93" s="2" t="s">
        <v>14</v>
      </c>
      <c r="V93" s="3">
        <v>2471</v>
      </c>
      <c r="W93" s="6">
        <v>342</v>
      </c>
    </row>
    <row r="94" spans="19:23" x14ac:dyDescent="0.25">
      <c r="S94" s="5" t="s">
        <v>25</v>
      </c>
      <c r="T94" s="2" t="s">
        <v>31</v>
      </c>
      <c r="U94" s="2" t="s">
        <v>20</v>
      </c>
      <c r="V94" s="3">
        <v>7189</v>
      </c>
      <c r="W94" s="6">
        <v>54</v>
      </c>
    </row>
    <row r="95" spans="19:23" x14ac:dyDescent="0.25">
      <c r="S95" s="5" t="s">
        <v>13</v>
      </c>
      <c r="T95" s="2" t="s">
        <v>40</v>
      </c>
      <c r="U95" s="2" t="s">
        <v>9</v>
      </c>
      <c r="V95" s="3">
        <v>7455</v>
      </c>
      <c r="W95" s="6">
        <v>216</v>
      </c>
    </row>
    <row r="96" spans="19:23" x14ac:dyDescent="0.25">
      <c r="S96" s="5" t="s">
        <v>27</v>
      </c>
      <c r="T96" s="2" t="s">
        <v>42</v>
      </c>
      <c r="U96" s="2" t="s">
        <v>30</v>
      </c>
      <c r="V96" s="3">
        <v>3108</v>
      </c>
      <c r="W96" s="6">
        <v>54</v>
      </c>
    </row>
    <row r="97" spans="19:23" x14ac:dyDescent="0.25">
      <c r="S97" s="5" t="s">
        <v>16</v>
      </c>
      <c r="T97" s="2" t="s">
        <v>18</v>
      </c>
      <c r="U97" s="2" t="s">
        <v>20</v>
      </c>
      <c r="V97" s="3">
        <v>469</v>
      </c>
      <c r="W97" s="6">
        <v>75</v>
      </c>
    </row>
    <row r="98" spans="19:23" x14ac:dyDescent="0.25">
      <c r="S98" s="5" t="s">
        <v>11</v>
      </c>
      <c r="T98" s="2" t="s">
        <v>34</v>
      </c>
      <c r="U98" s="2" t="s">
        <v>6</v>
      </c>
      <c r="V98" s="3">
        <v>2737</v>
      </c>
      <c r="W98" s="6">
        <v>93</v>
      </c>
    </row>
    <row r="99" spans="19:23" x14ac:dyDescent="0.25">
      <c r="S99" s="5" t="s">
        <v>11</v>
      </c>
      <c r="T99" s="2" t="s">
        <v>18</v>
      </c>
      <c r="U99" s="2" t="s">
        <v>6</v>
      </c>
      <c r="V99" s="3">
        <v>4305</v>
      </c>
      <c r="W99" s="6">
        <v>156</v>
      </c>
    </row>
    <row r="100" spans="19:23" x14ac:dyDescent="0.25">
      <c r="S100" s="5" t="s">
        <v>11</v>
      </c>
      <c r="T100" s="2" t="s">
        <v>28</v>
      </c>
      <c r="U100" s="2" t="s">
        <v>20</v>
      </c>
      <c r="V100" s="3">
        <v>2408</v>
      </c>
      <c r="W100" s="6">
        <v>9</v>
      </c>
    </row>
    <row r="101" spans="19:23" x14ac:dyDescent="0.25">
      <c r="S101" s="5" t="s">
        <v>27</v>
      </c>
      <c r="T101" s="2" t="s">
        <v>36</v>
      </c>
      <c r="U101" s="2" t="s">
        <v>14</v>
      </c>
      <c r="V101" s="3">
        <v>1281</v>
      </c>
      <c r="W101" s="6">
        <v>18</v>
      </c>
    </row>
    <row r="102" spans="19:23" x14ac:dyDescent="0.25">
      <c r="S102" s="5" t="s">
        <v>5</v>
      </c>
      <c r="T102" s="2" t="s">
        <v>10</v>
      </c>
      <c r="U102" s="2" t="s">
        <v>9</v>
      </c>
      <c r="V102" s="3">
        <v>12348</v>
      </c>
      <c r="W102" s="6">
        <v>234</v>
      </c>
    </row>
    <row r="103" spans="19:23" x14ac:dyDescent="0.25">
      <c r="S103" s="5" t="s">
        <v>27</v>
      </c>
      <c r="T103" s="2" t="s">
        <v>40</v>
      </c>
      <c r="U103" s="2" t="s">
        <v>30</v>
      </c>
      <c r="V103" s="3">
        <v>3689</v>
      </c>
      <c r="W103" s="6">
        <v>312</v>
      </c>
    </row>
    <row r="104" spans="19:23" x14ac:dyDescent="0.25">
      <c r="S104" s="5" t="s">
        <v>23</v>
      </c>
      <c r="T104" s="2" t="s">
        <v>36</v>
      </c>
      <c r="U104" s="2" t="s">
        <v>14</v>
      </c>
      <c r="V104" s="3">
        <v>2870</v>
      </c>
      <c r="W104" s="6">
        <v>300</v>
      </c>
    </row>
    <row r="105" spans="19:23" x14ac:dyDescent="0.25">
      <c r="S105" s="5" t="s">
        <v>26</v>
      </c>
      <c r="T105" s="2" t="s">
        <v>39</v>
      </c>
      <c r="U105" s="2" t="s">
        <v>14</v>
      </c>
      <c r="V105" s="3">
        <v>798</v>
      </c>
      <c r="W105" s="6">
        <v>519</v>
      </c>
    </row>
    <row r="106" spans="19:23" x14ac:dyDescent="0.25">
      <c r="S106" s="5" t="s">
        <v>13</v>
      </c>
      <c r="T106" s="2" t="s">
        <v>41</v>
      </c>
      <c r="U106" s="2" t="s">
        <v>6</v>
      </c>
      <c r="V106" s="3">
        <v>2933</v>
      </c>
      <c r="W106" s="6">
        <v>9</v>
      </c>
    </row>
    <row r="107" spans="19:23" x14ac:dyDescent="0.25">
      <c r="S107" s="5" t="s">
        <v>25</v>
      </c>
      <c r="T107" s="2" t="s">
        <v>12</v>
      </c>
      <c r="U107" s="2" t="s">
        <v>9</v>
      </c>
      <c r="V107" s="3">
        <v>2744</v>
      </c>
      <c r="W107" s="6">
        <v>9</v>
      </c>
    </row>
    <row r="108" spans="19:23" x14ac:dyDescent="0.25">
      <c r="S108" s="5" t="s">
        <v>5</v>
      </c>
      <c r="T108" s="2" t="s">
        <v>19</v>
      </c>
      <c r="U108" s="2" t="s">
        <v>14</v>
      </c>
      <c r="V108" s="3">
        <v>9772</v>
      </c>
      <c r="W108" s="6">
        <v>90</v>
      </c>
    </row>
    <row r="109" spans="19:23" x14ac:dyDescent="0.25">
      <c r="S109" s="5" t="s">
        <v>23</v>
      </c>
      <c r="T109" s="2" t="s">
        <v>18</v>
      </c>
      <c r="U109" s="2" t="s">
        <v>30</v>
      </c>
      <c r="V109" s="3">
        <v>1568</v>
      </c>
      <c r="W109" s="6">
        <v>96</v>
      </c>
    </row>
    <row r="110" spans="19:23" x14ac:dyDescent="0.25">
      <c r="S110" s="5" t="s">
        <v>26</v>
      </c>
      <c r="T110" s="2" t="s">
        <v>29</v>
      </c>
      <c r="U110" s="2" t="s">
        <v>14</v>
      </c>
      <c r="V110" s="3">
        <v>11417</v>
      </c>
      <c r="W110" s="6">
        <v>21</v>
      </c>
    </row>
    <row r="111" spans="19:23" x14ac:dyDescent="0.25">
      <c r="S111" s="5" t="s">
        <v>5</v>
      </c>
      <c r="T111" s="2" t="s">
        <v>42</v>
      </c>
      <c r="U111" s="2" t="s">
        <v>30</v>
      </c>
      <c r="V111" s="3">
        <v>6748</v>
      </c>
      <c r="W111" s="6">
        <v>48</v>
      </c>
    </row>
    <row r="112" spans="19:23" x14ac:dyDescent="0.25">
      <c r="S112" s="5" t="s">
        <v>35</v>
      </c>
      <c r="T112" s="2" t="s">
        <v>39</v>
      </c>
      <c r="U112" s="2" t="s">
        <v>14</v>
      </c>
      <c r="V112" s="3">
        <v>1407</v>
      </c>
      <c r="W112" s="6">
        <v>72</v>
      </c>
    </row>
    <row r="113" spans="19:23" x14ac:dyDescent="0.25">
      <c r="S113" s="5" t="s">
        <v>8</v>
      </c>
      <c r="T113" s="2" t="s">
        <v>32</v>
      </c>
      <c r="U113" s="2" t="s">
        <v>9</v>
      </c>
      <c r="V113" s="3">
        <v>2023</v>
      </c>
      <c r="W113" s="6">
        <v>168</v>
      </c>
    </row>
    <row r="114" spans="19:23" x14ac:dyDescent="0.25">
      <c r="S114" s="5" t="s">
        <v>25</v>
      </c>
      <c r="T114" s="2" t="s">
        <v>42</v>
      </c>
      <c r="U114" s="2" t="s">
        <v>17</v>
      </c>
      <c r="V114" s="3">
        <v>5236</v>
      </c>
      <c r="W114" s="6">
        <v>51</v>
      </c>
    </row>
    <row r="115" spans="19:23" x14ac:dyDescent="0.25">
      <c r="S115" s="5" t="s">
        <v>13</v>
      </c>
      <c r="T115" s="2" t="s">
        <v>36</v>
      </c>
      <c r="U115" s="2" t="s">
        <v>14</v>
      </c>
      <c r="V115" s="3">
        <v>1925</v>
      </c>
      <c r="W115" s="6">
        <v>192</v>
      </c>
    </row>
    <row r="116" spans="19:23" x14ac:dyDescent="0.25">
      <c r="S116" s="5" t="s">
        <v>23</v>
      </c>
      <c r="T116" s="2" t="s">
        <v>24</v>
      </c>
      <c r="U116" s="2" t="s">
        <v>6</v>
      </c>
      <c r="V116" s="3">
        <v>6608</v>
      </c>
      <c r="W116" s="6">
        <v>225</v>
      </c>
    </row>
    <row r="117" spans="19:23" x14ac:dyDescent="0.25">
      <c r="S117" s="5" t="s">
        <v>16</v>
      </c>
      <c r="T117" s="2" t="s">
        <v>42</v>
      </c>
      <c r="U117" s="2" t="s">
        <v>30</v>
      </c>
      <c r="V117" s="3">
        <v>8008</v>
      </c>
      <c r="W117" s="6">
        <v>456</v>
      </c>
    </row>
    <row r="118" spans="19:23" x14ac:dyDescent="0.25">
      <c r="S118" s="5" t="s">
        <v>35</v>
      </c>
      <c r="T118" s="2" t="s">
        <v>18</v>
      </c>
      <c r="U118" s="2" t="s">
        <v>30</v>
      </c>
      <c r="V118" s="3">
        <v>1428</v>
      </c>
      <c r="W118" s="6">
        <v>93</v>
      </c>
    </row>
    <row r="119" spans="19:23" x14ac:dyDescent="0.25">
      <c r="S119" s="5" t="s">
        <v>16</v>
      </c>
      <c r="T119" s="2" t="s">
        <v>12</v>
      </c>
      <c r="U119" s="2" t="s">
        <v>30</v>
      </c>
      <c r="V119" s="3">
        <v>525</v>
      </c>
      <c r="W119" s="6">
        <v>48</v>
      </c>
    </row>
    <row r="120" spans="19:23" x14ac:dyDescent="0.25">
      <c r="S120" s="5" t="s">
        <v>16</v>
      </c>
      <c r="T120" s="2" t="s">
        <v>15</v>
      </c>
      <c r="U120" s="2" t="s">
        <v>6</v>
      </c>
      <c r="V120" s="3">
        <v>1505</v>
      </c>
      <c r="W120" s="6">
        <v>102</v>
      </c>
    </row>
    <row r="121" spans="19:23" x14ac:dyDescent="0.25">
      <c r="S121" s="5" t="s">
        <v>23</v>
      </c>
      <c r="T121" s="2" t="s">
        <v>7</v>
      </c>
      <c r="U121" s="2" t="s">
        <v>9</v>
      </c>
      <c r="V121" s="3">
        <v>6755</v>
      </c>
      <c r="W121" s="6">
        <v>252</v>
      </c>
    </row>
    <row r="122" spans="19:23" x14ac:dyDescent="0.25">
      <c r="S122" s="5" t="s">
        <v>26</v>
      </c>
      <c r="T122" s="2" t="s">
        <v>15</v>
      </c>
      <c r="U122" s="2" t="s">
        <v>6</v>
      </c>
      <c r="V122" s="3">
        <v>11571</v>
      </c>
      <c r="W122" s="6">
        <v>138</v>
      </c>
    </row>
    <row r="123" spans="19:23" x14ac:dyDescent="0.25">
      <c r="S123" s="5" t="s">
        <v>5</v>
      </c>
      <c r="T123" s="2" t="s">
        <v>18</v>
      </c>
      <c r="U123" s="2" t="s">
        <v>20</v>
      </c>
      <c r="V123" s="3">
        <v>2541</v>
      </c>
      <c r="W123" s="6">
        <v>90</v>
      </c>
    </row>
    <row r="124" spans="19:23" x14ac:dyDescent="0.25">
      <c r="S124" s="5" t="s">
        <v>13</v>
      </c>
      <c r="T124" s="2" t="s">
        <v>7</v>
      </c>
      <c r="U124" s="2" t="s">
        <v>6</v>
      </c>
      <c r="V124" s="3">
        <v>1526</v>
      </c>
      <c r="W124" s="6">
        <v>240</v>
      </c>
    </row>
    <row r="125" spans="19:23" x14ac:dyDescent="0.25">
      <c r="S125" s="5" t="s">
        <v>5</v>
      </c>
      <c r="T125" s="2" t="s">
        <v>12</v>
      </c>
      <c r="U125" s="2" t="s">
        <v>20</v>
      </c>
      <c r="V125" s="3">
        <v>6125</v>
      </c>
      <c r="W125" s="6">
        <v>102</v>
      </c>
    </row>
    <row r="126" spans="19:23" x14ac:dyDescent="0.25">
      <c r="S126" s="5" t="s">
        <v>13</v>
      </c>
      <c r="T126" s="2" t="s">
        <v>39</v>
      </c>
      <c r="U126" s="2" t="s">
        <v>9</v>
      </c>
      <c r="V126" s="3">
        <v>847</v>
      </c>
      <c r="W126" s="6">
        <v>129</v>
      </c>
    </row>
    <row r="127" spans="19:23" x14ac:dyDescent="0.25">
      <c r="S127" s="5" t="s">
        <v>8</v>
      </c>
      <c r="T127" s="2" t="s">
        <v>39</v>
      </c>
      <c r="U127" s="2" t="s">
        <v>9</v>
      </c>
      <c r="V127" s="3">
        <v>4753</v>
      </c>
      <c r="W127" s="6">
        <v>300</v>
      </c>
    </row>
    <row r="128" spans="19:23" x14ac:dyDescent="0.25">
      <c r="S128" s="5" t="s">
        <v>16</v>
      </c>
      <c r="T128" s="2" t="s">
        <v>19</v>
      </c>
      <c r="U128" s="2" t="s">
        <v>20</v>
      </c>
      <c r="V128" s="3">
        <v>959</v>
      </c>
      <c r="W128" s="6">
        <v>135</v>
      </c>
    </row>
    <row r="129" spans="19:23" x14ac:dyDescent="0.25">
      <c r="S129" s="5" t="s">
        <v>23</v>
      </c>
      <c r="T129" s="2" t="s">
        <v>38</v>
      </c>
      <c r="U129" s="2" t="s">
        <v>9</v>
      </c>
      <c r="V129" s="3">
        <v>2793</v>
      </c>
      <c r="W129" s="6">
        <v>114</v>
      </c>
    </row>
    <row r="130" spans="19:23" x14ac:dyDescent="0.25">
      <c r="S130" s="5" t="s">
        <v>23</v>
      </c>
      <c r="T130" s="2" t="s">
        <v>24</v>
      </c>
      <c r="U130" s="2" t="s">
        <v>9</v>
      </c>
      <c r="V130" s="3">
        <v>4606</v>
      </c>
      <c r="W130" s="6">
        <v>63</v>
      </c>
    </row>
    <row r="131" spans="19:23" x14ac:dyDescent="0.25">
      <c r="S131" s="5" t="s">
        <v>23</v>
      </c>
      <c r="T131" s="2" t="s">
        <v>32</v>
      </c>
      <c r="U131" s="2" t="s">
        <v>14</v>
      </c>
      <c r="V131" s="3">
        <v>5551</v>
      </c>
      <c r="W131" s="6">
        <v>252</v>
      </c>
    </row>
    <row r="132" spans="19:23" x14ac:dyDescent="0.25">
      <c r="S132" s="5" t="s">
        <v>35</v>
      </c>
      <c r="T132" s="2" t="s">
        <v>10</v>
      </c>
      <c r="U132" s="2" t="s">
        <v>14</v>
      </c>
      <c r="V132" s="3">
        <v>6657</v>
      </c>
      <c r="W132" s="6">
        <v>303</v>
      </c>
    </row>
    <row r="133" spans="19:23" x14ac:dyDescent="0.25">
      <c r="S133" s="5" t="s">
        <v>23</v>
      </c>
      <c r="T133" s="2" t="s">
        <v>28</v>
      </c>
      <c r="U133" s="2" t="s">
        <v>17</v>
      </c>
      <c r="V133" s="3">
        <v>4438</v>
      </c>
      <c r="W133" s="6">
        <v>246</v>
      </c>
    </row>
    <row r="134" spans="19:23" x14ac:dyDescent="0.25">
      <c r="S134" s="5" t="s">
        <v>8</v>
      </c>
      <c r="T134" s="2" t="s">
        <v>22</v>
      </c>
      <c r="U134" s="2" t="s">
        <v>20</v>
      </c>
      <c r="V134" s="3">
        <v>168</v>
      </c>
      <c r="W134" s="6">
        <v>84</v>
      </c>
    </row>
    <row r="135" spans="19:23" x14ac:dyDescent="0.25">
      <c r="S135" s="5" t="s">
        <v>23</v>
      </c>
      <c r="T135" s="2" t="s">
        <v>28</v>
      </c>
      <c r="U135" s="2" t="s">
        <v>30</v>
      </c>
      <c r="V135" s="3">
        <v>7777</v>
      </c>
      <c r="W135" s="6">
        <v>39</v>
      </c>
    </row>
    <row r="136" spans="19:23" x14ac:dyDescent="0.25">
      <c r="S136" s="5" t="s">
        <v>25</v>
      </c>
      <c r="T136" s="2" t="s">
        <v>28</v>
      </c>
      <c r="U136" s="2" t="s">
        <v>14</v>
      </c>
      <c r="V136" s="3">
        <v>3339</v>
      </c>
      <c r="W136" s="6">
        <v>348</v>
      </c>
    </row>
    <row r="137" spans="19:23" x14ac:dyDescent="0.25">
      <c r="S137" s="5" t="s">
        <v>23</v>
      </c>
      <c r="T137" s="2" t="s">
        <v>19</v>
      </c>
      <c r="U137" s="2" t="s">
        <v>6</v>
      </c>
      <c r="V137" s="3">
        <v>6391</v>
      </c>
      <c r="W137" s="6">
        <v>48</v>
      </c>
    </row>
    <row r="138" spans="19:23" x14ac:dyDescent="0.25">
      <c r="S138" s="5" t="s">
        <v>25</v>
      </c>
      <c r="T138" s="2" t="s">
        <v>22</v>
      </c>
      <c r="U138" s="2" t="s">
        <v>6</v>
      </c>
      <c r="V138" s="3">
        <v>518</v>
      </c>
      <c r="W138" s="6">
        <v>75</v>
      </c>
    </row>
    <row r="139" spans="19:23" x14ac:dyDescent="0.25">
      <c r="S139" s="5" t="s">
        <v>23</v>
      </c>
      <c r="T139" s="2" t="s">
        <v>40</v>
      </c>
      <c r="U139" s="2" t="s">
        <v>20</v>
      </c>
      <c r="V139" s="3">
        <v>5677</v>
      </c>
      <c r="W139" s="6">
        <v>258</v>
      </c>
    </row>
    <row r="140" spans="19:23" x14ac:dyDescent="0.25">
      <c r="S140" s="5" t="s">
        <v>16</v>
      </c>
      <c r="T140" s="2" t="s">
        <v>28</v>
      </c>
      <c r="U140" s="2" t="s">
        <v>17</v>
      </c>
      <c r="V140" s="3">
        <v>6048</v>
      </c>
      <c r="W140" s="6">
        <v>27</v>
      </c>
    </row>
    <row r="141" spans="19:23" x14ac:dyDescent="0.25">
      <c r="S141" s="5" t="s">
        <v>8</v>
      </c>
      <c r="T141" s="2" t="s">
        <v>10</v>
      </c>
      <c r="U141" s="2" t="s">
        <v>20</v>
      </c>
      <c r="V141" s="3">
        <v>3752</v>
      </c>
      <c r="W141" s="6">
        <v>213</v>
      </c>
    </row>
    <row r="142" spans="19:23" x14ac:dyDescent="0.25">
      <c r="S142" s="5" t="s">
        <v>25</v>
      </c>
      <c r="T142" s="2" t="s">
        <v>32</v>
      </c>
      <c r="U142" s="2" t="s">
        <v>9</v>
      </c>
      <c r="V142" s="3">
        <v>4480</v>
      </c>
      <c r="W142" s="6">
        <v>357</v>
      </c>
    </row>
    <row r="143" spans="19:23" x14ac:dyDescent="0.25">
      <c r="S143" s="5" t="s">
        <v>11</v>
      </c>
      <c r="T143" s="2" t="s">
        <v>12</v>
      </c>
      <c r="U143" s="2" t="s">
        <v>6</v>
      </c>
      <c r="V143" s="3">
        <v>259</v>
      </c>
      <c r="W143" s="6">
        <v>207</v>
      </c>
    </row>
    <row r="144" spans="19:23" x14ac:dyDescent="0.25">
      <c r="S144" s="5" t="s">
        <v>8</v>
      </c>
      <c r="T144" s="2" t="s">
        <v>7</v>
      </c>
      <c r="U144" s="2" t="s">
        <v>6</v>
      </c>
      <c r="V144" s="3">
        <v>42</v>
      </c>
      <c r="W144" s="6">
        <v>150</v>
      </c>
    </row>
    <row r="145" spans="19:23" x14ac:dyDescent="0.25">
      <c r="S145" s="5" t="s">
        <v>13</v>
      </c>
      <c r="T145" s="2" t="s">
        <v>42</v>
      </c>
      <c r="U145" s="2" t="s">
        <v>14</v>
      </c>
      <c r="V145" s="3">
        <v>98</v>
      </c>
      <c r="W145" s="6">
        <v>204</v>
      </c>
    </row>
    <row r="146" spans="19:23" x14ac:dyDescent="0.25">
      <c r="S146" s="5" t="s">
        <v>23</v>
      </c>
      <c r="T146" s="2" t="s">
        <v>39</v>
      </c>
      <c r="U146" s="2" t="s">
        <v>9</v>
      </c>
      <c r="V146" s="3">
        <v>2478</v>
      </c>
      <c r="W146" s="6">
        <v>21</v>
      </c>
    </row>
    <row r="147" spans="19:23" x14ac:dyDescent="0.25">
      <c r="S147" s="5" t="s">
        <v>13</v>
      </c>
      <c r="T147" s="2" t="s">
        <v>19</v>
      </c>
      <c r="U147" s="2" t="s">
        <v>30</v>
      </c>
      <c r="V147" s="3">
        <v>7847</v>
      </c>
      <c r="W147" s="6">
        <v>174</v>
      </c>
    </row>
    <row r="148" spans="19:23" x14ac:dyDescent="0.25">
      <c r="S148" s="5" t="s">
        <v>26</v>
      </c>
      <c r="T148" s="2" t="s">
        <v>28</v>
      </c>
      <c r="U148" s="2" t="s">
        <v>6</v>
      </c>
      <c r="V148" s="3">
        <v>9926</v>
      </c>
      <c r="W148" s="6">
        <v>201</v>
      </c>
    </row>
    <row r="149" spans="19:23" x14ac:dyDescent="0.25">
      <c r="S149" s="5" t="s">
        <v>8</v>
      </c>
      <c r="T149" s="2" t="s">
        <v>31</v>
      </c>
      <c r="U149" s="2" t="s">
        <v>20</v>
      </c>
      <c r="V149" s="3">
        <v>819</v>
      </c>
      <c r="W149" s="6">
        <v>510</v>
      </c>
    </row>
    <row r="150" spans="19:23" x14ac:dyDescent="0.25">
      <c r="S150" s="5" t="s">
        <v>16</v>
      </c>
      <c r="T150" s="2" t="s">
        <v>32</v>
      </c>
      <c r="U150" s="2" t="s">
        <v>17</v>
      </c>
      <c r="V150" s="3">
        <v>3052</v>
      </c>
      <c r="W150" s="6">
        <v>378</v>
      </c>
    </row>
    <row r="151" spans="19:23" x14ac:dyDescent="0.25">
      <c r="S151" s="5" t="s">
        <v>11</v>
      </c>
      <c r="T151" s="2" t="s">
        <v>41</v>
      </c>
      <c r="U151" s="2" t="s">
        <v>30</v>
      </c>
      <c r="V151" s="3">
        <v>6832</v>
      </c>
      <c r="W151" s="6">
        <v>27</v>
      </c>
    </row>
    <row r="152" spans="19:23" x14ac:dyDescent="0.25">
      <c r="S152" s="5" t="s">
        <v>26</v>
      </c>
      <c r="T152" s="2" t="s">
        <v>29</v>
      </c>
      <c r="U152" s="2" t="s">
        <v>17</v>
      </c>
      <c r="V152" s="3">
        <v>2016</v>
      </c>
      <c r="W152" s="6">
        <v>117</v>
      </c>
    </row>
    <row r="153" spans="19:23" x14ac:dyDescent="0.25">
      <c r="S153" s="5" t="s">
        <v>16</v>
      </c>
      <c r="T153" s="2" t="s">
        <v>41</v>
      </c>
      <c r="U153" s="2" t="s">
        <v>20</v>
      </c>
      <c r="V153" s="3">
        <v>7322</v>
      </c>
      <c r="W153" s="6">
        <v>36</v>
      </c>
    </row>
    <row r="154" spans="19:23" x14ac:dyDescent="0.25">
      <c r="S154" s="5" t="s">
        <v>8</v>
      </c>
      <c r="T154" s="2" t="s">
        <v>19</v>
      </c>
      <c r="U154" s="2" t="s">
        <v>9</v>
      </c>
      <c r="V154" s="3">
        <v>357</v>
      </c>
      <c r="W154" s="6">
        <v>126</v>
      </c>
    </row>
    <row r="155" spans="19:23" x14ac:dyDescent="0.25">
      <c r="S155" s="5" t="s">
        <v>11</v>
      </c>
      <c r="T155" s="2" t="s">
        <v>18</v>
      </c>
      <c r="U155" s="2" t="s">
        <v>17</v>
      </c>
      <c r="V155" s="3">
        <v>3192</v>
      </c>
      <c r="W155" s="6">
        <v>72</v>
      </c>
    </row>
    <row r="156" spans="19:23" x14ac:dyDescent="0.25">
      <c r="S156" s="5" t="s">
        <v>23</v>
      </c>
      <c r="T156" s="2" t="s">
        <v>22</v>
      </c>
      <c r="U156" s="2" t="s">
        <v>14</v>
      </c>
      <c r="V156" s="3">
        <v>8435</v>
      </c>
      <c r="W156" s="6">
        <v>42</v>
      </c>
    </row>
    <row r="157" spans="19:23" x14ac:dyDescent="0.25">
      <c r="S157" s="5" t="s">
        <v>5</v>
      </c>
      <c r="T157" s="2" t="s">
        <v>32</v>
      </c>
      <c r="U157" s="2" t="s">
        <v>17</v>
      </c>
      <c r="V157" s="3">
        <v>0</v>
      </c>
      <c r="W157" s="6">
        <v>135</v>
      </c>
    </row>
    <row r="158" spans="19:23" x14ac:dyDescent="0.25">
      <c r="S158" s="5" t="s">
        <v>23</v>
      </c>
      <c r="T158" s="2" t="s">
        <v>38</v>
      </c>
      <c r="U158" s="2" t="s">
        <v>30</v>
      </c>
      <c r="V158" s="3">
        <v>8862</v>
      </c>
      <c r="W158" s="6">
        <v>189</v>
      </c>
    </row>
    <row r="159" spans="19:23" x14ac:dyDescent="0.25">
      <c r="S159" s="5" t="s">
        <v>16</v>
      </c>
      <c r="T159" s="2" t="s">
        <v>40</v>
      </c>
      <c r="U159" s="2" t="s">
        <v>6</v>
      </c>
      <c r="V159" s="3">
        <v>3556</v>
      </c>
      <c r="W159" s="6">
        <v>459</v>
      </c>
    </row>
    <row r="160" spans="19:23" x14ac:dyDescent="0.25">
      <c r="S160" s="5" t="s">
        <v>25</v>
      </c>
      <c r="T160" s="2" t="s">
        <v>37</v>
      </c>
      <c r="U160" s="2" t="s">
        <v>30</v>
      </c>
      <c r="V160" s="3">
        <v>7280</v>
      </c>
      <c r="W160" s="6">
        <v>201</v>
      </c>
    </row>
    <row r="161" spans="19:23" x14ac:dyDescent="0.25">
      <c r="S161" s="5" t="s">
        <v>16</v>
      </c>
      <c r="T161" s="2" t="s">
        <v>7</v>
      </c>
      <c r="U161" s="2" t="s">
        <v>30</v>
      </c>
      <c r="V161" s="3">
        <v>3402</v>
      </c>
      <c r="W161" s="6">
        <v>366</v>
      </c>
    </row>
    <row r="162" spans="19:23" x14ac:dyDescent="0.25">
      <c r="S162" s="5" t="s">
        <v>27</v>
      </c>
      <c r="T162" s="2" t="s">
        <v>32</v>
      </c>
      <c r="U162" s="2" t="s">
        <v>6</v>
      </c>
      <c r="V162" s="3">
        <v>4592</v>
      </c>
      <c r="W162" s="6">
        <v>324</v>
      </c>
    </row>
    <row r="163" spans="19:23" x14ac:dyDescent="0.25">
      <c r="S163" s="5" t="s">
        <v>11</v>
      </c>
      <c r="T163" s="2" t="s">
        <v>37</v>
      </c>
      <c r="U163" s="2" t="s">
        <v>9</v>
      </c>
      <c r="V163" s="3">
        <v>7833</v>
      </c>
      <c r="W163" s="6">
        <v>243</v>
      </c>
    </row>
    <row r="164" spans="19:23" x14ac:dyDescent="0.25">
      <c r="S164" s="5" t="s">
        <v>26</v>
      </c>
      <c r="T164" s="2" t="s">
        <v>41</v>
      </c>
      <c r="U164" s="2" t="s">
        <v>17</v>
      </c>
      <c r="V164" s="3">
        <v>7651</v>
      </c>
      <c r="W164" s="6">
        <v>213</v>
      </c>
    </row>
    <row r="165" spans="19:23" x14ac:dyDescent="0.25">
      <c r="S165" s="5" t="s">
        <v>5</v>
      </c>
      <c r="T165" s="2" t="s">
        <v>7</v>
      </c>
      <c r="U165" s="2" t="s">
        <v>9</v>
      </c>
      <c r="V165" s="3">
        <v>2275</v>
      </c>
      <c r="W165" s="6">
        <v>447</v>
      </c>
    </row>
    <row r="166" spans="19:23" x14ac:dyDescent="0.25">
      <c r="S166" s="5" t="s">
        <v>5</v>
      </c>
      <c r="T166" s="2" t="s">
        <v>31</v>
      </c>
      <c r="U166" s="2" t="s">
        <v>20</v>
      </c>
      <c r="V166" s="3">
        <v>5670</v>
      </c>
      <c r="W166" s="6">
        <v>297</v>
      </c>
    </row>
    <row r="167" spans="19:23" x14ac:dyDescent="0.25">
      <c r="S167" s="5" t="s">
        <v>23</v>
      </c>
      <c r="T167" s="2" t="s">
        <v>29</v>
      </c>
      <c r="U167" s="2" t="s">
        <v>9</v>
      </c>
      <c r="V167" s="3">
        <v>2135</v>
      </c>
      <c r="W167" s="6">
        <v>27</v>
      </c>
    </row>
    <row r="168" spans="19:23" x14ac:dyDescent="0.25">
      <c r="S168" s="5" t="s">
        <v>5</v>
      </c>
      <c r="T168" s="2" t="s">
        <v>34</v>
      </c>
      <c r="U168" s="2" t="s">
        <v>30</v>
      </c>
      <c r="V168" s="3">
        <v>2779</v>
      </c>
      <c r="W168" s="6">
        <v>75</v>
      </c>
    </row>
    <row r="169" spans="19:23" x14ac:dyDescent="0.25">
      <c r="S169" s="5" t="s">
        <v>35</v>
      </c>
      <c r="T169" s="2" t="s">
        <v>19</v>
      </c>
      <c r="U169" s="2" t="s">
        <v>17</v>
      </c>
      <c r="V169" s="3">
        <v>12950</v>
      </c>
      <c r="W169" s="6">
        <v>30</v>
      </c>
    </row>
    <row r="170" spans="19:23" x14ac:dyDescent="0.25">
      <c r="S170" s="5" t="s">
        <v>23</v>
      </c>
      <c r="T170" s="2" t="s">
        <v>15</v>
      </c>
      <c r="U170" s="2" t="s">
        <v>14</v>
      </c>
      <c r="V170" s="3">
        <v>2646</v>
      </c>
      <c r="W170" s="6">
        <v>177</v>
      </c>
    </row>
    <row r="171" spans="19:23" x14ac:dyDescent="0.25">
      <c r="S171" s="5" t="s">
        <v>5</v>
      </c>
      <c r="T171" s="2" t="s">
        <v>19</v>
      </c>
      <c r="U171" s="2" t="s">
        <v>30</v>
      </c>
      <c r="V171" s="3">
        <v>3794</v>
      </c>
      <c r="W171" s="6">
        <v>159</v>
      </c>
    </row>
    <row r="172" spans="19:23" x14ac:dyDescent="0.25">
      <c r="S172" s="5" t="s">
        <v>27</v>
      </c>
      <c r="T172" s="2" t="s">
        <v>19</v>
      </c>
      <c r="U172" s="2" t="s">
        <v>9</v>
      </c>
      <c r="V172" s="3">
        <v>819</v>
      </c>
      <c r="W172" s="6">
        <v>306</v>
      </c>
    </row>
    <row r="173" spans="19:23" x14ac:dyDescent="0.25">
      <c r="S173" s="5" t="s">
        <v>27</v>
      </c>
      <c r="T173" s="2" t="s">
        <v>33</v>
      </c>
      <c r="U173" s="2" t="s">
        <v>30</v>
      </c>
      <c r="V173" s="3">
        <v>2583</v>
      </c>
      <c r="W173" s="6">
        <v>18</v>
      </c>
    </row>
    <row r="174" spans="19:23" x14ac:dyDescent="0.25">
      <c r="S174" s="5" t="s">
        <v>23</v>
      </c>
      <c r="T174" s="2" t="s">
        <v>36</v>
      </c>
      <c r="U174" s="2" t="s">
        <v>9</v>
      </c>
      <c r="V174" s="3">
        <v>4585</v>
      </c>
      <c r="W174" s="6">
        <v>240</v>
      </c>
    </row>
    <row r="175" spans="19:23" x14ac:dyDescent="0.25">
      <c r="S175" s="5" t="s">
        <v>25</v>
      </c>
      <c r="T175" s="2" t="s">
        <v>19</v>
      </c>
      <c r="U175" s="2" t="s">
        <v>30</v>
      </c>
      <c r="V175" s="3">
        <v>1652</v>
      </c>
      <c r="W175" s="6">
        <v>93</v>
      </c>
    </row>
    <row r="176" spans="19:23" x14ac:dyDescent="0.25">
      <c r="S176" s="5" t="s">
        <v>35</v>
      </c>
      <c r="T176" s="2" t="s">
        <v>42</v>
      </c>
      <c r="U176" s="2" t="s">
        <v>30</v>
      </c>
      <c r="V176" s="3">
        <v>4991</v>
      </c>
      <c r="W176" s="6">
        <v>9</v>
      </c>
    </row>
    <row r="177" spans="19:23" x14ac:dyDescent="0.25">
      <c r="S177" s="5" t="s">
        <v>8</v>
      </c>
      <c r="T177" s="2" t="s">
        <v>29</v>
      </c>
      <c r="U177" s="2" t="s">
        <v>30</v>
      </c>
      <c r="V177" s="3">
        <v>2009</v>
      </c>
      <c r="W177" s="6">
        <v>219</v>
      </c>
    </row>
    <row r="178" spans="19:23" x14ac:dyDescent="0.25">
      <c r="S178" s="5" t="s">
        <v>26</v>
      </c>
      <c r="T178" s="2" t="s">
        <v>22</v>
      </c>
      <c r="U178" s="2" t="s">
        <v>17</v>
      </c>
      <c r="V178" s="3">
        <v>1568</v>
      </c>
      <c r="W178" s="6">
        <v>141</v>
      </c>
    </row>
    <row r="179" spans="19:23" x14ac:dyDescent="0.25">
      <c r="S179" s="5" t="s">
        <v>13</v>
      </c>
      <c r="T179" s="2" t="s">
        <v>33</v>
      </c>
      <c r="U179" s="2" t="s">
        <v>6</v>
      </c>
      <c r="V179" s="3">
        <v>3388</v>
      </c>
      <c r="W179" s="6">
        <v>123</v>
      </c>
    </row>
    <row r="180" spans="19:23" x14ac:dyDescent="0.25">
      <c r="S180" s="5" t="s">
        <v>5</v>
      </c>
      <c r="T180" s="2" t="s">
        <v>38</v>
      </c>
      <c r="U180" s="2" t="s">
        <v>20</v>
      </c>
      <c r="V180" s="3">
        <v>623</v>
      </c>
      <c r="W180" s="6">
        <v>51</v>
      </c>
    </row>
    <row r="181" spans="19:23" x14ac:dyDescent="0.25">
      <c r="S181" s="5" t="s">
        <v>16</v>
      </c>
      <c r="T181" s="2" t="s">
        <v>12</v>
      </c>
      <c r="U181" s="2" t="s">
        <v>14</v>
      </c>
      <c r="V181" s="3">
        <v>10073</v>
      </c>
      <c r="W181" s="6">
        <v>120</v>
      </c>
    </row>
    <row r="182" spans="19:23" x14ac:dyDescent="0.25">
      <c r="S182" s="5" t="s">
        <v>8</v>
      </c>
      <c r="T182" s="2" t="s">
        <v>42</v>
      </c>
      <c r="U182" s="2" t="s">
        <v>17</v>
      </c>
      <c r="V182" s="3">
        <v>1561</v>
      </c>
      <c r="W182" s="6">
        <v>27</v>
      </c>
    </row>
    <row r="183" spans="19:23" x14ac:dyDescent="0.25">
      <c r="S183" s="5" t="s">
        <v>11</v>
      </c>
      <c r="T183" s="2" t="s">
        <v>39</v>
      </c>
      <c r="U183" s="2" t="s">
        <v>14</v>
      </c>
      <c r="V183" s="3">
        <v>11522</v>
      </c>
      <c r="W183" s="6">
        <v>204</v>
      </c>
    </row>
    <row r="184" spans="19:23" x14ac:dyDescent="0.25">
      <c r="S184" s="5" t="s">
        <v>16</v>
      </c>
      <c r="T184" s="2" t="s">
        <v>31</v>
      </c>
      <c r="U184" s="2" t="s">
        <v>20</v>
      </c>
      <c r="V184" s="3">
        <v>2317</v>
      </c>
      <c r="W184" s="6">
        <v>123</v>
      </c>
    </row>
    <row r="185" spans="19:23" x14ac:dyDescent="0.25">
      <c r="S185" s="5" t="s">
        <v>35</v>
      </c>
      <c r="T185" s="2" t="s">
        <v>40</v>
      </c>
      <c r="U185" s="2" t="s">
        <v>6</v>
      </c>
      <c r="V185" s="3">
        <v>3059</v>
      </c>
      <c r="W185" s="6">
        <v>27</v>
      </c>
    </row>
    <row r="186" spans="19:23" x14ac:dyDescent="0.25">
      <c r="S186" s="5" t="s">
        <v>13</v>
      </c>
      <c r="T186" s="2" t="s">
        <v>42</v>
      </c>
      <c r="U186" s="2" t="s">
        <v>6</v>
      </c>
      <c r="V186" s="3">
        <v>2324</v>
      </c>
      <c r="W186" s="6">
        <v>177</v>
      </c>
    </row>
    <row r="187" spans="19:23" x14ac:dyDescent="0.25">
      <c r="S187" s="5" t="s">
        <v>27</v>
      </c>
      <c r="T187" s="2" t="s">
        <v>42</v>
      </c>
      <c r="U187" s="2" t="s">
        <v>17</v>
      </c>
      <c r="V187" s="3">
        <v>4956</v>
      </c>
      <c r="W187" s="6">
        <v>171</v>
      </c>
    </row>
    <row r="188" spans="19:23" x14ac:dyDescent="0.25">
      <c r="S188" s="5" t="s">
        <v>35</v>
      </c>
      <c r="T188" s="2" t="s">
        <v>36</v>
      </c>
      <c r="U188" s="2" t="s">
        <v>30</v>
      </c>
      <c r="V188" s="3">
        <v>5355</v>
      </c>
      <c r="W188" s="6">
        <v>204</v>
      </c>
    </row>
    <row r="189" spans="19:23" x14ac:dyDescent="0.25">
      <c r="S189" s="5" t="s">
        <v>27</v>
      </c>
      <c r="T189" s="2" t="s">
        <v>24</v>
      </c>
      <c r="U189" s="2" t="s">
        <v>30</v>
      </c>
      <c r="V189" s="3">
        <v>7259</v>
      </c>
      <c r="W189" s="6">
        <v>276</v>
      </c>
    </row>
    <row r="190" spans="19:23" x14ac:dyDescent="0.25">
      <c r="S190" s="5" t="s">
        <v>8</v>
      </c>
      <c r="T190" s="2" t="s">
        <v>42</v>
      </c>
      <c r="U190" s="2" t="s">
        <v>6</v>
      </c>
      <c r="V190" s="3">
        <v>6279</v>
      </c>
      <c r="W190" s="6">
        <v>45</v>
      </c>
    </row>
    <row r="191" spans="19:23" x14ac:dyDescent="0.25">
      <c r="S191" s="5" t="s">
        <v>5</v>
      </c>
      <c r="T191" s="2" t="s">
        <v>32</v>
      </c>
      <c r="U191" s="2" t="s">
        <v>20</v>
      </c>
      <c r="V191" s="3">
        <v>2541</v>
      </c>
      <c r="W191" s="6">
        <v>45</v>
      </c>
    </row>
    <row r="192" spans="19:23" x14ac:dyDescent="0.25">
      <c r="S192" s="5" t="s">
        <v>16</v>
      </c>
      <c r="T192" s="2" t="s">
        <v>39</v>
      </c>
      <c r="U192" s="2" t="s">
        <v>9</v>
      </c>
      <c r="V192" s="3">
        <v>3864</v>
      </c>
      <c r="W192" s="6">
        <v>177</v>
      </c>
    </row>
    <row r="193" spans="19:23" x14ac:dyDescent="0.25">
      <c r="S193" s="5" t="s">
        <v>25</v>
      </c>
      <c r="T193" s="2" t="s">
        <v>31</v>
      </c>
      <c r="U193" s="2" t="s">
        <v>14</v>
      </c>
      <c r="V193" s="3">
        <v>6146</v>
      </c>
      <c r="W193" s="6">
        <v>63</v>
      </c>
    </row>
    <row r="194" spans="19:23" x14ac:dyDescent="0.25">
      <c r="S194" s="5" t="s">
        <v>11</v>
      </c>
      <c r="T194" s="2" t="s">
        <v>15</v>
      </c>
      <c r="U194" s="2" t="s">
        <v>17</v>
      </c>
      <c r="V194" s="3">
        <v>2639</v>
      </c>
      <c r="W194" s="6">
        <v>204</v>
      </c>
    </row>
    <row r="195" spans="19:23" x14ac:dyDescent="0.25">
      <c r="S195" s="5" t="s">
        <v>8</v>
      </c>
      <c r="T195" s="2" t="s">
        <v>22</v>
      </c>
      <c r="U195" s="2" t="s">
        <v>6</v>
      </c>
      <c r="V195" s="3">
        <v>1890</v>
      </c>
      <c r="W195" s="6">
        <v>195</v>
      </c>
    </row>
    <row r="196" spans="19:23" x14ac:dyDescent="0.25">
      <c r="S196" s="5" t="s">
        <v>23</v>
      </c>
      <c r="T196" s="2" t="s">
        <v>24</v>
      </c>
      <c r="U196" s="2" t="s">
        <v>30</v>
      </c>
      <c r="V196" s="3">
        <v>1932</v>
      </c>
      <c r="W196" s="6">
        <v>369</v>
      </c>
    </row>
    <row r="197" spans="19:23" x14ac:dyDescent="0.25">
      <c r="S197" s="5" t="s">
        <v>27</v>
      </c>
      <c r="T197" s="2" t="s">
        <v>18</v>
      </c>
      <c r="U197" s="2" t="s">
        <v>30</v>
      </c>
      <c r="V197" s="3">
        <v>6300</v>
      </c>
      <c r="W197" s="6">
        <v>42</v>
      </c>
    </row>
    <row r="198" spans="19:23" x14ac:dyDescent="0.25">
      <c r="S198" s="5" t="s">
        <v>16</v>
      </c>
      <c r="T198" s="2" t="s">
        <v>7</v>
      </c>
      <c r="U198" s="2" t="s">
        <v>6</v>
      </c>
      <c r="V198" s="3">
        <v>560</v>
      </c>
      <c r="W198" s="6">
        <v>81</v>
      </c>
    </row>
    <row r="199" spans="19:23" x14ac:dyDescent="0.25">
      <c r="S199" s="5" t="s">
        <v>11</v>
      </c>
      <c r="T199" s="2" t="s">
        <v>42</v>
      </c>
      <c r="U199" s="2" t="s">
        <v>6</v>
      </c>
      <c r="V199" s="3">
        <v>2856</v>
      </c>
      <c r="W199" s="6">
        <v>246</v>
      </c>
    </row>
    <row r="200" spans="19:23" x14ac:dyDescent="0.25">
      <c r="S200" s="5" t="s">
        <v>11</v>
      </c>
      <c r="T200" s="2" t="s">
        <v>28</v>
      </c>
      <c r="U200" s="2" t="s">
        <v>30</v>
      </c>
      <c r="V200" s="3">
        <v>707</v>
      </c>
      <c r="W200" s="6">
        <v>174</v>
      </c>
    </row>
    <row r="201" spans="19:23" x14ac:dyDescent="0.25">
      <c r="S201" s="5" t="s">
        <v>8</v>
      </c>
      <c r="T201" s="2" t="s">
        <v>7</v>
      </c>
      <c r="U201" s="2" t="s">
        <v>9</v>
      </c>
      <c r="V201" s="3">
        <v>3598</v>
      </c>
      <c r="W201" s="6">
        <v>81</v>
      </c>
    </row>
    <row r="202" spans="19:23" x14ac:dyDescent="0.25">
      <c r="S202" s="5" t="s">
        <v>5</v>
      </c>
      <c r="T202" s="2" t="s">
        <v>22</v>
      </c>
      <c r="U202" s="2" t="s">
        <v>9</v>
      </c>
      <c r="V202" s="3">
        <v>6853</v>
      </c>
      <c r="W202" s="6">
        <v>372</v>
      </c>
    </row>
    <row r="203" spans="19:23" x14ac:dyDescent="0.25">
      <c r="S203" s="5" t="s">
        <v>5</v>
      </c>
      <c r="T203" s="2" t="s">
        <v>29</v>
      </c>
      <c r="U203" s="2" t="s">
        <v>9</v>
      </c>
      <c r="V203" s="3">
        <v>4725</v>
      </c>
      <c r="W203" s="6">
        <v>174</v>
      </c>
    </row>
    <row r="204" spans="19:23" x14ac:dyDescent="0.25">
      <c r="S204" s="5" t="s">
        <v>13</v>
      </c>
      <c r="T204" s="2" t="s">
        <v>10</v>
      </c>
      <c r="U204" s="2" t="s">
        <v>14</v>
      </c>
      <c r="V204" s="3">
        <v>10304</v>
      </c>
      <c r="W204" s="6">
        <v>84</v>
      </c>
    </row>
    <row r="205" spans="19:23" x14ac:dyDescent="0.25">
      <c r="S205" s="5" t="s">
        <v>13</v>
      </c>
      <c r="T205" s="2" t="s">
        <v>29</v>
      </c>
      <c r="U205" s="2" t="s">
        <v>30</v>
      </c>
      <c r="V205" s="3">
        <v>1274</v>
      </c>
      <c r="W205" s="6">
        <v>225</v>
      </c>
    </row>
    <row r="206" spans="19:23" x14ac:dyDescent="0.25">
      <c r="S206" s="5" t="s">
        <v>25</v>
      </c>
      <c r="T206" s="2" t="s">
        <v>7</v>
      </c>
      <c r="U206" s="2" t="s">
        <v>14</v>
      </c>
      <c r="V206" s="3">
        <v>1526</v>
      </c>
      <c r="W206" s="6">
        <v>105</v>
      </c>
    </row>
    <row r="207" spans="19:23" x14ac:dyDescent="0.25">
      <c r="S207" s="5" t="s">
        <v>5</v>
      </c>
      <c r="T207" s="2" t="s">
        <v>40</v>
      </c>
      <c r="U207" s="2" t="s">
        <v>17</v>
      </c>
      <c r="V207" s="3">
        <v>3101</v>
      </c>
      <c r="W207" s="6">
        <v>225</v>
      </c>
    </row>
    <row r="208" spans="19:23" x14ac:dyDescent="0.25">
      <c r="S208" s="5" t="s">
        <v>26</v>
      </c>
      <c r="T208" s="2" t="s">
        <v>24</v>
      </c>
      <c r="U208" s="2" t="s">
        <v>6</v>
      </c>
      <c r="V208" s="3">
        <v>1057</v>
      </c>
      <c r="W208" s="6">
        <v>54</v>
      </c>
    </row>
    <row r="209" spans="19:23" x14ac:dyDescent="0.25">
      <c r="S209" s="5" t="s">
        <v>23</v>
      </c>
      <c r="T209" s="2" t="s">
        <v>42</v>
      </c>
      <c r="U209" s="2" t="s">
        <v>6</v>
      </c>
      <c r="V209" s="3">
        <v>5306</v>
      </c>
      <c r="W209" s="6">
        <v>0</v>
      </c>
    </row>
    <row r="210" spans="19:23" x14ac:dyDescent="0.25">
      <c r="S210" s="5" t="s">
        <v>25</v>
      </c>
      <c r="T210" s="2" t="s">
        <v>38</v>
      </c>
      <c r="U210" s="2" t="s">
        <v>17</v>
      </c>
      <c r="V210" s="3">
        <v>4018</v>
      </c>
      <c r="W210" s="6">
        <v>171</v>
      </c>
    </row>
    <row r="211" spans="19:23" x14ac:dyDescent="0.25">
      <c r="S211" s="5" t="s">
        <v>11</v>
      </c>
      <c r="T211" s="2" t="s">
        <v>29</v>
      </c>
      <c r="U211" s="2" t="s">
        <v>30</v>
      </c>
      <c r="V211" s="3">
        <v>938</v>
      </c>
      <c r="W211" s="6">
        <v>189</v>
      </c>
    </row>
    <row r="212" spans="19:23" x14ac:dyDescent="0.25">
      <c r="S212" s="5" t="s">
        <v>23</v>
      </c>
      <c r="T212" s="2" t="s">
        <v>15</v>
      </c>
      <c r="U212" s="2" t="s">
        <v>20</v>
      </c>
      <c r="V212" s="3">
        <v>1778</v>
      </c>
      <c r="W212" s="6">
        <v>270</v>
      </c>
    </row>
    <row r="213" spans="19:23" x14ac:dyDescent="0.25">
      <c r="S213" s="5" t="s">
        <v>16</v>
      </c>
      <c r="T213" s="2" t="s">
        <v>7</v>
      </c>
      <c r="U213" s="2" t="s">
        <v>17</v>
      </c>
      <c r="V213" s="3">
        <v>1638</v>
      </c>
      <c r="W213" s="6">
        <v>63</v>
      </c>
    </row>
    <row r="214" spans="19:23" x14ac:dyDescent="0.25">
      <c r="S214" s="5" t="s">
        <v>13</v>
      </c>
      <c r="T214" s="2" t="s">
        <v>18</v>
      </c>
      <c r="U214" s="2" t="s">
        <v>20</v>
      </c>
      <c r="V214" s="3">
        <v>154</v>
      </c>
      <c r="W214" s="6">
        <v>21</v>
      </c>
    </row>
    <row r="215" spans="19:23" x14ac:dyDescent="0.25">
      <c r="S215" s="5" t="s">
        <v>23</v>
      </c>
      <c r="T215" s="2" t="s">
        <v>22</v>
      </c>
      <c r="U215" s="2" t="s">
        <v>6</v>
      </c>
      <c r="V215" s="3">
        <v>9835</v>
      </c>
      <c r="W215" s="6">
        <v>207</v>
      </c>
    </row>
    <row r="216" spans="19:23" x14ac:dyDescent="0.25">
      <c r="S216" s="5" t="s">
        <v>11</v>
      </c>
      <c r="T216" s="2" t="s">
        <v>33</v>
      </c>
      <c r="U216" s="2" t="s">
        <v>6</v>
      </c>
      <c r="V216" s="3">
        <v>7273</v>
      </c>
      <c r="W216" s="6">
        <v>96</v>
      </c>
    </row>
    <row r="217" spans="19:23" x14ac:dyDescent="0.25">
      <c r="S217" s="5" t="s">
        <v>25</v>
      </c>
      <c r="T217" s="2" t="s">
        <v>22</v>
      </c>
      <c r="U217" s="2" t="s">
        <v>17</v>
      </c>
      <c r="V217" s="3">
        <v>6909</v>
      </c>
      <c r="W217" s="6">
        <v>81</v>
      </c>
    </row>
    <row r="218" spans="19:23" x14ac:dyDescent="0.25">
      <c r="S218" s="5" t="s">
        <v>11</v>
      </c>
      <c r="T218" s="2" t="s">
        <v>38</v>
      </c>
      <c r="U218" s="2" t="s">
        <v>17</v>
      </c>
      <c r="V218" s="3">
        <v>3920</v>
      </c>
      <c r="W218" s="6">
        <v>306</v>
      </c>
    </row>
    <row r="219" spans="19:23" x14ac:dyDescent="0.25">
      <c r="S219" s="5" t="s">
        <v>35</v>
      </c>
      <c r="T219" s="2" t="s">
        <v>41</v>
      </c>
      <c r="U219" s="2" t="s">
        <v>17</v>
      </c>
      <c r="V219" s="3">
        <v>4858</v>
      </c>
      <c r="W219" s="6">
        <v>279</v>
      </c>
    </row>
    <row r="220" spans="19:23" x14ac:dyDescent="0.25">
      <c r="S220" s="5" t="s">
        <v>26</v>
      </c>
      <c r="T220" s="2" t="s">
        <v>12</v>
      </c>
      <c r="U220" s="2" t="s">
        <v>20</v>
      </c>
      <c r="V220" s="3">
        <v>3549</v>
      </c>
      <c r="W220" s="6">
        <v>3</v>
      </c>
    </row>
    <row r="221" spans="19:23" x14ac:dyDescent="0.25">
      <c r="S221" s="5" t="s">
        <v>23</v>
      </c>
      <c r="T221" s="2" t="s">
        <v>39</v>
      </c>
      <c r="U221" s="2" t="s">
        <v>17</v>
      </c>
      <c r="V221" s="3">
        <v>966</v>
      </c>
      <c r="W221" s="6">
        <v>198</v>
      </c>
    </row>
    <row r="222" spans="19:23" x14ac:dyDescent="0.25">
      <c r="S222" s="5" t="s">
        <v>25</v>
      </c>
      <c r="T222" s="2" t="s">
        <v>15</v>
      </c>
      <c r="U222" s="2" t="s">
        <v>17</v>
      </c>
      <c r="V222" s="3">
        <v>385</v>
      </c>
      <c r="W222" s="6">
        <v>249</v>
      </c>
    </row>
    <row r="223" spans="19:23" x14ac:dyDescent="0.25">
      <c r="S223" s="5" t="s">
        <v>16</v>
      </c>
      <c r="T223" s="2" t="s">
        <v>29</v>
      </c>
      <c r="U223" s="2" t="s">
        <v>30</v>
      </c>
      <c r="V223" s="3">
        <v>2219</v>
      </c>
      <c r="W223" s="6">
        <v>75</v>
      </c>
    </row>
    <row r="224" spans="19:23" x14ac:dyDescent="0.25">
      <c r="S224" s="5" t="s">
        <v>11</v>
      </c>
      <c r="T224" s="2" t="s">
        <v>10</v>
      </c>
      <c r="U224" s="2" t="s">
        <v>14</v>
      </c>
      <c r="V224" s="3">
        <v>2954</v>
      </c>
      <c r="W224" s="6">
        <v>189</v>
      </c>
    </row>
    <row r="225" spans="19:23" x14ac:dyDescent="0.25">
      <c r="S225" s="5" t="s">
        <v>23</v>
      </c>
      <c r="T225" s="2" t="s">
        <v>10</v>
      </c>
      <c r="U225" s="2" t="s">
        <v>14</v>
      </c>
      <c r="V225" s="3">
        <v>280</v>
      </c>
      <c r="W225" s="6">
        <v>87</v>
      </c>
    </row>
    <row r="226" spans="19:23" x14ac:dyDescent="0.25">
      <c r="S226" s="5" t="s">
        <v>13</v>
      </c>
      <c r="T226" s="2" t="s">
        <v>7</v>
      </c>
      <c r="U226" s="2" t="s">
        <v>14</v>
      </c>
      <c r="V226" s="3">
        <v>6118</v>
      </c>
      <c r="W226" s="6">
        <v>174</v>
      </c>
    </row>
    <row r="227" spans="19:23" x14ac:dyDescent="0.25">
      <c r="S227" s="5" t="s">
        <v>26</v>
      </c>
      <c r="T227" s="2" t="s">
        <v>37</v>
      </c>
      <c r="U227" s="2" t="s">
        <v>17</v>
      </c>
      <c r="V227" s="3">
        <v>4802</v>
      </c>
      <c r="W227" s="6">
        <v>36</v>
      </c>
    </row>
    <row r="228" spans="19:23" x14ac:dyDescent="0.25">
      <c r="S228" s="5" t="s">
        <v>11</v>
      </c>
      <c r="T228" s="2" t="s">
        <v>38</v>
      </c>
      <c r="U228" s="2" t="s">
        <v>20</v>
      </c>
      <c r="V228" s="3">
        <v>4137</v>
      </c>
      <c r="W228" s="6">
        <v>60</v>
      </c>
    </row>
    <row r="229" spans="19:23" x14ac:dyDescent="0.25">
      <c r="S229" s="5" t="s">
        <v>27</v>
      </c>
      <c r="T229" s="2" t="s">
        <v>34</v>
      </c>
      <c r="U229" s="2" t="s">
        <v>9</v>
      </c>
      <c r="V229" s="3">
        <v>2023</v>
      </c>
      <c r="W229" s="6">
        <v>78</v>
      </c>
    </row>
    <row r="230" spans="19:23" x14ac:dyDescent="0.25">
      <c r="S230" s="5" t="s">
        <v>11</v>
      </c>
      <c r="T230" s="2" t="s">
        <v>7</v>
      </c>
      <c r="U230" s="2" t="s">
        <v>14</v>
      </c>
      <c r="V230" s="3">
        <v>9051</v>
      </c>
      <c r="W230" s="6">
        <v>57</v>
      </c>
    </row>
    <row r="231" spans="19:23" x14ac:dyDescent="0.25">
      <c r="S231" s="5" t="s">
        <v>11</v>
      </c>
      <c r="T231" s="2" t="s">
        <v>40</v>
      </c>
      <c r="U231" s="2" t="s">
        <v>6</v>
      </c>
      <c r="V231" s="3">
        <v>2919</v>
      </c>
      <c r="W231" s="6">
        <v>45</v>
      </c>
    </row>
    <row r="232" spans="19:23" x14ac:dyDescent="0.25">
      <c r="S232" s="5" t="s">
        <v>13</v>
      </c>
      <c r="T232" s="2" t="s">
        <v>22</v>
      </c>
      <c r="U232" s="2" t="s">
        <v>20</v>
      </c>
      <c r="V232" s="3">
        <v>5915</v>
      </c>
      <c r="W232" s="6">
        <v>3</v>
      </c>
    </row>
    <row r="233" spans="19:23" x14ac:dyDescent="0.25">
      <c r="S233" s="5" t="s">
        <v>35</v>
      </c>
      <c r="T233" s="2" t="s">
        <v>37</v>
      </c>
      <c r="U233" s="2" t="s">
        <v>9</v>
      </c>
      <c r="V233" s="3">
        <v>2562</v>
      </c>
      <c r="W233" s="6">
        <v>6</v>
      </c>
    </row>
    <row r="234" spans="19:23" x14ac:dyDescent="0.25">
      <c r="S234" s="5" t="s">
        <v>25</v>
      </c>
      <c r="T234" s="2" t="s">
        <v>18</v>
      </c>
      <c r="U234" s="2" t="s">
        <v>6</v>
      </c>
      <c r="V234" s="3">
        <v>8813</v>
      </c>
      <c r="W234" s="6">
        <v>21</v>
      </c>
    </row>
    <row r="235" spans="19:23" x14ac:dyDescent="0.25">
      <c r="S235" s="5" t="s">
        <v>25</v>
      </c>
      <c r="T235" s="2" t="s">
        <v>15</v>
      </c>
      <c r="U235" s="2" t="s">
        <v>14</v>
      </c>
      <c r="V235" s="3">
        <v>6111</v>
      </c>
      <c r="W235" s="6">
        <v>3</v>
      </c>
    </row>
    <row r="236" spans="19:23" x14ac:dyDescent="0.25">
      <c r="S236" s="5" t="s">
        <v>8</v>
      </c>
      <c r="T236" s="2" t="s">
        <v>21</v>
      </c>
      <c r="U236" s="2" t="s">
        <v>30</v>
      </c>
      <c r="V236" s="3">
        <v>3507</v>
      </c>
      <c r="W236" s="6">
        <v>288</v>
      </c>
    </row>
    <row r="237" spans="19:23" x14ac:dyDescent="0.25">
      <c r="S237" s="5" t="s">
        <v>16</v>
      </c>
      <c r="T237" s="2" t="s">
        <v>31</v>
      </c>
      <c r="U237" s="2" t="s">
        <v>14</v>
      </c>
      <c r="V237" s="3">
        <v>4319</v>
      </c>
      <c r="W237" s="6">
        <v>30</v>
      </c>
    </row>
    <row r="238" spans="19:23" x14ac:dyDescent="0.25">
      <c r="S238" s="5" t="s">
        <v>5</v>
      </c>
      <c r="T238" s="2" t="s">
        <v>42</v>
      </c>
      <c r="U238" s="2" t="s">
        <v>20</v>
      </c>
      <c r="V238" s="3">
        <v>609</v>
      </c>
      <c r="W238" s="6">
        <v>87</v>
      </c>
    </row>
    <row r="239" spans="19:23" x14ac:dyDescent="0.25">
      <c r="S239" s="5" t="s">
        <v>5</v>
      </c>
      <c r="T239" s="2" t="s">
        <v>39</v>
      </c>
      <c r="U239" s="2" t="s">
        <v>17</v>
      </c>
      <c r="V239" s="3">
        <v>6370</v>
      </c>
      <c r="W239" s="6">
        <v>30</v>
      </c>
    </row>
    <row r="240" spans="19:23" x14ac:dyDescent="0.25">
      <c r="S240" s="5" t="s">
        <v>25</v>
      </c>
      <c r="T240" s="2" t="s">
        <v>36</v>
      </c>
      <c r="U240" s="2" t="s">
        <v>20</v>
      </c>
      <c r="V240" s="3">
        <v>5474</v>
      </c>
      <c r="W240" s="6">
        <v>168</v>
      </c>
    </row>
    <row r="241" spans="19:23" x14ac:dyDescent="0.25">
      <c r="S241" s="5" t="s">
        <v>5</v>
      </c>
      <c r="T241" s="2" t="s">
        <v>39</v>
      </c>
      <c r="U241" s="2" t="s">
        <v>14</v>
      </c>
      <c r="V241" s="3">
        <v>3164</v>
      </c>
      <c r="W241" s="6">
        <v>306</v>
      </c>
    </row>
    <row r="242" spans="19:23" x14ac:dyDescent="0.25">
      <c r="S242" s="5" t="s">
        <v>16</v>
      </c>
      <c r="T242" s="2" t="s">
        <v>12</v>
      </c>
      <c r="U242" s="2" t="s">
        <v>9</v>
      </c>
      <c r="V242" s="3">
        <v>1302</v>
      </c>
      <c r="W242" s="6">
        <v>402</v>
      </c>
    </row>
    <row r="243" spans="19:23" x14ac:dyDescent="0.25">
      <c r="S243" s="5" t="s">
        <v>27</v>
      </c>
      <c r="T243" s="2" t="s">
        <v>40</v>
      </c>
      <c r="U243" s="2" t="s">
        <v>6</v>
      </c>
      <c r="V243" s="3">
        <v>7308</v>
      </c>
      <c r="W243" s="6">
        <v>327</v>
      </c>
    </row>
    <row r="244" spans="19:23" x14ac:dyDescent="0.25">
      <c r="S244" s="5" t="s">
        <v>5</v>
      </c>
      <c r="T244" s="2" t="s">
        <v>39</v>
      </c>
      <c r="U244" s="2" t="s">
        <v>6</v>
      </c>
      <c r="V244" s="3">
        <v>6132</v>
      </c>
      <c r="W244" s="6">
        <v>93</v>
      </c>
    </row>
    <row r="245" spans="19:23" x14ac:dyDescent="0.25">
      <c r="S245" s="5" t="s">
        <v>35</v>
      </c>
      <c r="T245" s="2" t="s">
        <v>24</v>
      </c>
      <c r="U245" s="2" t="s">
        <v>9</v>
      </c>
      <c r="V245" s="3">
        <v>3472</v>
      </c>
      <c r="W245" s="6">
        <v>96</v>
      </c>
    </row>
    <row r="246" spans="19:23" x14ac:dyDescent="0.25">
      <c r="S246" s="5" t="s">
        <v>8</v>
      </c>
      <c r="T246" s="2" t="s">
        <v>15</v>
      </c>
      <c r="U246" s="2" t="s">
        <v>17</v>
      </c>
      <c r="V246" s="3">
        <v>9660</v>
      </c>
      <c r="W246" s="6">
        <v>27</v>
      </c>
    </row>
    <row r="247" spans="19:23" x14ac:dyDescent="0.25">
      <c r="S247" s="5" t="s">
        <v>11</v>
      </c>
      <c r="T247" s="2" t="s">
        <v>42</v>
      </c>
      <c r="U247" s="2" t="s">
        <v>20</v>
      </c>
      <c r="V247" s="3">
        <v>2436</v>
      </c>
      <c r="W247" s="6">
        <v>99</v>
      </c>
    </row>
    <row r="248" spans="19:23" x14ac:dyDescent="0.25">
      <c r="S248" s="5" t="s">
        <v>11</v>
      </c>
      <c r="T248" s="2" t="s">
        <v>19</v>
      </c>
      <c r="U248" s="2" t="s">
        <v>20</v>
      </c>
      <c r="V248" s="3">
        <v>9506</v>
      </c>
      <c r="W248" s="6">
        <v>87</v>
      </c>
    </row>
    <row r="249" spans="19:23" x14ac:dyDescent="0.25">
      <c r="S249" s="5" t="s">
        <v>35</v>
      </c>
      <c r="T249" s="2" t="s">
        <v>41</v>
      </c>
      <c r="U249" s="2" t="s">
        <v>6</v>
      </c>
      <c r="V249" s="3">
        <v>245</v>
      </c>
      <c r="W249" s="6">
        <v>288</v>
      </c>
    </row>
    <row r="250" spans="19:23" x14ac:dyDescent="0.25">
      <c r="S250" s="5" t="s">
        <v>8</v>
      </c>
      <c r="T250" s="2" t="s">
        <v>33</v>
      </c>
      <c r="U250" s="2" t="s">
        <v>9</v>
      </c>
      <c r="V250" s="3">
        <v>2702</v>
      </c>
      <c r="W250" s="6">
        <v>363</v>
      </c>
    </row>
    <row r="251" spans="19:23" x14ac:dyDescent="0.25">
      <c r="S251" s="5" t="s">
        <v>35</v>
      </c>
      <c r="T251" s="2" t="s">
        <v>28</v>
      </c>
      <c r="U251" s="2" t="s">
        <v>30</v>
      </c>
      <c r="V251" s="3">
        <v>700</v>
      </c>
      <c r="W251" s="6">
        <v>87</v>
      </c>
    </row>
    <row r="252" spans="19:23" x14ac:dyDescent="0.25">
      <c r="S252" s="5" t="s">
        <v>16</v>
      </c>
      <c r="T252" s="2" t="s">
        <v>28</v>
      </c>
      <c r="U252" s="2" t="s">
        <v>30</v>
      </c>
      <c r="V252" s="3">
        <v>3759</v>
      </c>
      <c r="W252" s="6">
        <v>150</v>
      </c>
    </row>
    <row r="253" spans="19:23" x14ac:dyDescent="0.25">
      <c r="S253" s="5" t="s">
        <v>26</v>
      </c>
      <c r="T253" s="2" t="s">
        <v>28</v>
      </c>
      <c r="U253" s="2" t="s">
        <v>9</v>
      </c>
      <c r="V253" s="3">
        <v>1589</v>
      </c>
      <c r="W253" s="6">
        <v>303</v>
      </c>
    </row>
    <row r="254" spans="19:23" x14ac:dyDescent="0.25">
      <c r="S254" s="5" t="s">
        <v>23</v>
      </c>
      <c r="T254" s="2" t="s">
        <v>40</v>
      </c>
      <c r="U254" s="2" t="s">
        <v>9</v>
      </c>
      <c r="V254" s="3">
        <v>5194</v>
      </c>
      <c r="W254" s="6">
        <v>288</v>
      </c>
    </row>
    <row r="255" spans="19:23" x14ac:dyDescent="0.25">
      <c r="S255" s="5" t="s">
        <v>35</v>
      </c>
      <c r="T255" s="2" t="s">
        <v>31</v>
      </c>
      <c r="U255" s="2" t="s">
        <v>14</v>
      </c>
      <c r="V255" s="3">
        <v>945</v>
      </c>
      <c r="W255" s="6">
        <v>75</v>
      </c>
    </row>
    <row r="256" spans="19:23" x14ac:dyDescent="0.25">
      <c r="S256" s="5" t="s">
        <v>5</v>
      </c>
      <c r="T256" s="2" t="s">
        <v>21</v>
      </c>
      <c r="U256" s="2" t="s">
        <v>20</v>
      </c>
      <c r="V256" s="3">
        <v>1988</v>
      </c>
      <c r="W256" s="6">
        <v>39</v>
      </c>
    </row>
    <row r="257" spans="19:23" x14ac:dyDescent="0.25">
      <c r="S257" s="5" t="s">
        <v>16</v>
      </c>
      <c r="T257" s="2" t="s">
        <v>10</v>
      </c>
      <c r="U257" s="2" t="s">
        <v>30</v>
      </c>
      <c r="V257" s="3">
        <v>6734</v>
      </c>
      <c r="W257" s="6">
        <v>123</v>
      </c>
    </row>
    <row r="258" spans="19:23" x14ac:dyDescent="0.25">
      <c r="S258" s="5" t="s">
        <v>5</v>
      </c>
      <c r="T258" s="2" t="s">
        <v>12</v>
      </c>
      <c r="U258" s="2" t="s">
        <v>14</v>
      </c>
      <c r="V258" s="3">
        <v>217</v>
      </c>
      <c r="W258" s="6">
        <v>36</v>
      </c>
    </row>
    <row r="259" spans="19:23" x14ac:dyDescent="0.25">
      <c r="S259" s="5" t="s">
        <v>25</v>
      </c>
      <c r="T259" s="2" t="s">
        <v>22</v>
      </c>
      <c r="U259" s="2" t="s">
        <v>30</v>
      </c>
      <c r="V259" s="3">
        <v>6279</v>
      </c>
      <c r="W259" s="6">
        <v>237</v>
      </c>
    </row>
    <row r="260" spans="19:23" x14ac:dyDescent="0.25">
      <c r="S260" s="5" t="s">
        <v>5</v>
      </c>
      <c r="T260" s="2" t="s">
        <v>31</v>
      </c>
      <c r="U260" s="2" t="s">
        <v>14</v>
      </c>
      <c r="V260" s="3">
        <v>4424</v>
      </c>
      <c r="W260" s="6">
        <v>201</v>
      </c>
    </row>
    <row r="261" spans="19:23" x14ac:dyDescent="0.25">
      <c r="S261" s="5" t="s">
        <v>26</v>
      </c>
      <c r="T261" s="2" t="s">
        <v>28</v>
      </c>
      <c r="U261" s="2" t="s">
        <v>14</v>
      </c>
      <c r="V261" s="3">
        <v>189</v>
      </c>
      <c r="W261" s="6">
        <v>48</v>
      </c>
    </row>
    <row r="262" spans="19:23" x14ac:dyDescent="0.25">
      <c r="S262" s="5" t="s">
        <v>25</v>
      </c>
      <c r="T262" s="2" t="s">
        <v>22</v>
      </c>
      <c r="U262" s="2" t="s">
        <v>9</v>
      </c>
      <c r="V262" s="3">
        <v>490</v>
      </c>
      <c r="W262" s="6">
        <v>84</v>
      </c>
    </row>
    <row r="263" spans="19:23" x14ac:dyDescent="0.25">
      <c r="S263" s="5" t="s">
        <v>8</v>
      </c>
      <c r="T263" s="2" t="s">
        <v>41</v>
      </c>
      <c r="U263" s="2" t="s">
        <v>6</v>
      </c>
      <c r="V263" s="3">
        <v>434</v>
      </c>
      <c r="W263" s="6">
        <v>87</v>
      </c>
    </row>
    <row r="264" spans="19:23" x14ac:dyDescent="0.25">
      <c r="S264" s="5" t="s">
        <v>23</v>
      </c>
      <c r="T264" s="2" t="s">
        <v>7</v>
      </c>
      <c r="U264" s="2" t="s">
        <v>20</v>
      </c>
      <c r="V264" s="3">
        <v>10129</v>
      </c>
      <c r="W264" s="6">
        <v>312</v>
      </c>
    </row>
    <row r="265" spans="19:23" x14ac:dyDescent="0.25">
      <c r="S265" s="5" t="s">
        <v>27</v>
      </c>
      <c r="T265" s="2" t="s">
        <v>40</v>
      </c>
      <c r="U265" s="2" t="s">
        <v>17</v>
      </c>
      <c r="V265" s="3">
        <v>1652</v>
      </c>
      <c r="W265" s="6">
        <v>102</v>
      </c>
    </row>
    <row r="266" spans="19:23" x14ac:dyDescent="0.25">
      <c r="S266" s="5" t="s">
        <v>8</v>
      </c>
      <c r="T266" s="2" t="s">
        <v>41</v>
      </c>
      <c r="U266" s="2" t="s">
        <v>20</v>
      </c>
      <c r="V266" s="3">
        <v>6433</v>
      </c>
      <c r="W266" s="6">
        <v>78</v>
      </c>
    </row>
    <row r="267" spans="19:23" x14ac:dyDescent="0.25">
      <c r="S267" s="5" t="s">
        <v>27</v>
      </c>
      <c r="T267" s="2" t="s">
        <v>34</v>
      </c>
      <c r="U267" s="2" t="s">
        <v>30</v>
      </c>
      <c r="V267" s="3">
        <v>2212</v>
      </c>
      <c r="W267" s="6">
        <v>117</v>
      </c>
    </row>
    <row r="268" spans="19:23" x14ac:dyDescent="0.25">
      <c r="S268" s="5" t="s">
        <v>13</v>
      </c>
      <c r="T268" s="2" t="s">
        <v>36</v>
      </c>
      <c r="U268" s="2" t="s">
        <v>9</v>
      </c>
      <c r="V268" s="3">
        <v>609</v>
      </c>
      <c r="W268" s="6">
        <v>99</v>
      </c>
    </row>
    <row r="269" spans="19:23" x14ac:dyDescent="0.25">
      <c r="S269" s="5" t="s">
        <v>5</v>
      </c>
      <c r="T269" s="2" t="s">
        <v>38</v>
      </c>
      <c r="U269" s="2" t="s">
        <v>9</v>
      </c>
      <c r="V269" s="3">
        <v>1638</v>
      </c>
      <c r="W269" s="6">
        <v>48</v>
      </c>
    </row>
    <row r="270" spans="19:23" x14ac:dyDescent="0.25">
      <c r="S270" s="5" t="s">
        <v>23</v>
      </c>
      <c r="T270" s="2" t="s">
        <v>37</v>
      </c>
      <c r="U270" s="2" t="s">
        <v>30</v>
      </c>
      <c r="V270" s="3">
        <v>3829</v>
      </c>
      <c r="W270" s="6">
        <v>24</v>
      </c>
    </row>
    <row r="271" spans="19:23" x14ac:dyDescent="0.25">
      <c r="S271" s="5" t="s">
        <v>5</v>
      </c>
      <c r="T271" s="2" t="s">
        <v>37</v>
      </c>
      <c r="U271" s="2" t="s">
        <v>17</v>
      </c>
      <c r="V271" s="3">
        <v>5775</v>
      </c>
      <c r="W271" s="6">
        <v>42</v>
      </c>
    </row>
    <row r="272" spans="19:23" x14ac:dyDescent="0.25">
      <c r="S272" s="5" t="s">
        <v>16</v>
      </c>
      <c r="T272" s="2" t="s">
        <v>33</v>
      </c>
      <c r="U272" s="2" t="s">
        <v>9</v>
      </c>
      <c r="V272" s="3">
        <v>1071</v>
      </c>
      <c r="W272" s="6">
        <v>270</v>
      </c>
    </row>
    <row r="273" spans="19:23" x14ac:dyDescent="0.25">
      <c r="S273" s="5" t="s">
        <v>8</v>
      </c>
      <c r="T273" s="2" t="s">
        <v>34</v>
      </c>
      <c r="U273" s="2" t="s">
        <v>14</v>
      </c>
      <c r="V273" s="3">
        <v>5019</v>
      </c>
      <c r="W273" s="6">
        <v>150</v>
      </c>
    </row>
    <row r="274" spans="19:23" x14ac:dyDescent="0.25">
      <c r="S274" s="5" t="s">
        <v>26</v>
      </c>
      <c r="T274" s="2" t="s">
        <v>37</v>
      </c>
      <c r="U274" s="2" t="s">
        <v>6</v>
      </c>
      <c r="V274" s="3">
        <v>2863</v>
      </c>
      <c r="W274" s="6">
        <v>42</v>
      </c>
    </row>
    <row r="275" spans="19:23" x14ac:dyDescent="0.25">
      <c r="S275" s="5" t="s">
        <v>5</v>
      </c>
      <c r="T275" s="2" t="s">
        <v>32</v>
      </c>
      <c r="U275" s="2" t="s">
        <v>9</v>
      </c>
      <c r="V275" s="3">
        <v>1617</v>
      </c>
      <c r="W275" s="6">
        <v>126</v>
      </c>
    </row>
    <row r="276" spans="19:23" x14ac:dyDescent="0.25">
      <c r="S276" s="5" t="s">
        <v>16</v>
      </c>
      <c r="T276" s="2" t="s">
        <v>42</v>
      </c>
      <c r="U276" s="2" t="s">
        <v>6</v>
      </c>
      <c r="V276" s="3">
        <v>6818</v>
      </c>
      <c r="W276" s="6">
        <v>6</v>
      </c>
    </row>
    <row r="277" spans="19:23" x14ac:dyDescent="0.25">
      <c r="S277" s="5" t="s">
        <v>27</v>
      </c>
      <c r="T277" s="2" t="s">
        <v>37</v>
      </c>
      <c r="U277" s="2" t="s">
        <v>9</v>
      </c>
      <c r="V277" s="3">
        <v>6657</v>
      </c>
      <c r="W277" s="6">
        <v>276</v>
      </c>
    </row>
    <row r="278" spans="19:23" x14ac:dyDescent="0.25">
      <c r="S278" s="5" t="s">
        <v>27</v>
      </c>
      <c r="T278" s="2" t="s">
        <v>28</v>
      </c>
      <c r="U278" s="2" t="s">
        <v>30</v>
      </c>
      <c r="V278" s="3">
        <v>2919</v>
      </c>
      <c r="W278" s="6">
        <v>93</v>
      </c>
    </row>
    <row r="279" spans="19:23" x14ac:dyDescent="0.25">
      <c r="S279" s="5" t="s">
        <v>26</v>
      </c>
      <c r="T279" s="2" t="s">
        <v>21</v>
      </c>
      <c r="U279" s="2" t="s">
        <v>14</v>
      </c>
      <c r="V279" s="3">
        <v>3094</v>
      </c>
      <c r="W279" s="6">
        <v>246</v>
      </c>
    </row>
    <row r="280" spans="19:23" x14ac:dyDescent="0.25">
      <c r="S280" s="5" t="s">
        <v>16</v>
      </c>
      <c r="T280" s="2" t="s">
        <v>38</v>
      </c>
      <c r="U280" s="2" t="s">
        <v>17</v>
      </c>
      <c r="V280" s="3">
        <v>2989</v>
      </c>
      <c r="W280" s="6">
        <v>3</v>
      </c>
    </row>
    <row r="281" spans="19:23" x14ac:dyDescent="0.25">
      <c r="S281" s="5" t="s">
        <v>8</v>
      </c>
      <c r="T281" s="2" t="s">
        <v>39</v>
      </c>
      <c r="U281" s="2" t="s">
        <v>20</v>
      </c>
      <c r="V281" s="3">
        <v>2268</v>
      </c>
      <c r="W281" s="6">
        <v>63</v>
      </c>
    </row>
    <row r="282" spans="19:23" x14ac:dyDescent="0.25">
      <c r="S282" s="5" t="s">
        <v>25</v>
      </c>
      <c r="T282" s="2" t="s">
        <v>21</v>
      </c>
      <c r="U282" s="2" t="s">
        <v>9</v>
      </c>
      <c r="V282" s="3">
        <v>4753</v>
      </c>
      <c r="W282" s="6">
        <v>246</v>
      </c>
    </row>
    <row r="283" spans="19:23" x14ac:dyDescent="0.25">
      <c r="S283" s="5" t="s">
        <v>26</v>
      </c>
      <c r="T283" s="2" t="s">
        <v>36</v>
      </c>
      <c r="U283" s="2" t="s">
        <v>30</v>
      </c>
      <c r="V283" s="3">
        <v>7511</v>
      </c>
      <c r="W283" s="6">
        <v>120</v>
      </c>
    </row>
    <row r="284" spans="19:23" x14ac:dyDescent="0.25">
      <c r="S284" s="5" t="s">
        <v>26</v>
      </c>
      <c r="T284" s="2" t="s">
        <v>21</v>
      </c>
      <c r="U284" s="2" t="s">
        <v>20</v>
      </c>
      <c r="V284" s="3">
        <v>4326</v>
      </c>
      <c r="W284" s="6">
        <v>348</v>
      </c>
    </row>
    <row r="285" spans="19:23" x14ac:dyDescent="0.25">
      <c r="S285" s="5" t="s">
        <v>13</v>
      </c>
      <c r="T285" s="2" t="s">
        <v>34</v>
      </c>
      <c r="U285" s="2" t="s">
        <v>30</v>
      </c>
      <c r="V285" s="3">
        <v>4935</v>
      </c>
      <c r="W285" s="6">
        <v>126</v>
      </c>
    </row>
    <row r="286" spans="19:23" x14ac:dyDescent="0.25">
      <c r="S286" s="5" t="s">
        <v>16</v>
      </c>
      <c r="T286" s="2" t="s">
        <v>7</v>
      </c>
      <c r="U286" s="2" t="s">
        <v>9</v>
      </c>
      <c r="V286" s="3">
        <v>4781</v>
      </c>
      <c r="W286" s="6">
        <v>123</v>
      </c>
    </row>
    <row r="287" spans="19:23" x14ac:dyDescent="0.25">
      <c r="S287" s="5" t="s">
        <v>25</v>
      </c>
      <c r="T287" s="2" t="s">
        <v>18</v>
      </c>
      <c r="U287" s="2" t="s">
        <v>20</v>
      </c>
      <c r="V287" s="3">
        <v>7483</v>
      </c>
      <c r="W287" s="6">
        <v>45</v>
      </c>
    </row>
    <row r="288" spans="19:23" x14ac:dyDescent="0.25">
      <c r="S288" s="5" t="s">
        <v>35</v>
      </c>
      <c r="T288" s="2" t="s">
        <v>12</v>
      </c>
      <c r="U288" s="2" t="s">
        <v>20</v>
      </c>
      <c r="V288" s="3">
        <v>6860</v>
      </c>
      <c r="W288" s="6">
        <v>126</v>
      </c>
    </row>
    <row r="289" spans="19:23" x14ac:dyDescent="0.25">
      <c r="S289" s="5" t="s">
        <v>5</v>
      </c>
      <c r="T289" s="2" t="s">
        <v>32</v>
      </c>
      <c r="U289" s="2" t="s">
        <v>6</v>
      </c>
      <c r="V289" s="3">
        <v>9002</v>
      </c>
      <c r="W289" s="6">
        <v>72</v>
      </c>
    </row>
    <row r="290" spans="19:23" x14ac:dyDescent="0.25">
      <c r="S290" s="5" t="s">
        <v>16</v>
      </c>
      <c r="T290" s="2" t="s">
        <v>32</v>
      </c>
      <c r="U290" s="2" t="s">
        <v>14</v>
      </c>
      <c r="V290" s="3">
        <v>1400</v>
      </c>
      <c r="W290" s="6">
        <v>135</v>
      </c>
    </row>
    <row r="291" spans="19:23" x14ac:dyDescent="0.25">
      <c r="S291" s="5" t="s">
        <v>35</v>
      </c>
      <c r="T291" s="2" t="s">
        <v>22</v>
      </c>
      <c r="U291" s="2" t="s">
        <v>30</v>
      </c>
      <c r="V291" s="3">
        <v>4053</v>
      </c>
      <c r="W291" s="6">
        <v>24</v>
      </c>
    </row>
    <row r="292" spans="19:23" x14ac:dyDescent="0.25">
      <c r="S292" s="5" t="s">
        <v>23</v>
      </c>
      <c r="T292" s="2" t="s">
        <v>21</v>
      </c>
      <c r="U292" s="2" t="s">
        <v>14</v>
      </c>
      <c r="V292" s="3">
        <v>2149</v>
      </c>
      <c r="W292" s="6">
        <v>117</v>
      </c>
    </row>
    <row r="293" spans="19:23" x14ac:dyDescent="0.25">
      <c r="S293" s="5" t="s">
        <v>27</v>
      </c>
      <c r="T293" s="2" t="s">
        <v>32</v>
      </c>
      <c r="U293" s="2" t="s">
        <v>17</v>
      </c>
      <c r="V293" s="3">
        <v>3640</v>
      </c>
      <c r="W293" s="6">
        <v>51</v>
      </c>
    </row>
    <row r="294" spans="19:23" x14ac:dyDescent="0.25">
      <c r="S294" s="5" t="s">
        <v>26</v>
      </c>
      <c r="T294" s="2" t="s">
        <v>34</v>
      </c>
      <c r="U294" s="2" t="s">
        <v>17</v>
      </c>
      <c r="V294" s="3">
        <v>630</v>
      </c>
      <c r="W294" s="6">
        <v>36</v>
      </c>
    </row>
    <row r="295" spans="19:23" x14ac:dyDescent="0.25">
      <c r="S295" s="5" t="s">
        <v>11</v>
      </c>
      <c r="T295" s="2" t="s">
        <v>39</v>
      </c>
      <c r="U295" s="2" t="s">
        <v>9</v>
      </c>
      <c r="V295" s="3">
        <v>2429</v>
      </c>
      <c r="W295" s="6">
        <v>144</v>
      </c>
    </row>
    <row r="296" spans="19:23" x14ac:dyDescent="0.25">
      <c r="S296" s="5" t="s">
        <v>11</v>
      </c>
      <c r="T296" s="2" t="s">
        <v>18</v>
      </c>
      <c r="U296" s="2" t="s">
        <v>14</v>
      </c>
      <c r="V296" s="3">
        <v>2142</v>
      </c>
      <c r="W296" s="6">
        <v>114</v>
      </c>
    </row>
    <row r="297" spans="19:23" x14ac:dyDescent="0.25">
      <c r="S297" s="5" t="s">
        <v>23</v>
      </c>
      <c r="T297" s="2" t="s">
        <v>7</v>
      </c>
      <c r="U297" s="2" t="s">
        <v>6</v>
      </c>
      <c r="V297" s="3">
        <v>6454</v>
      </c>
      <c r="W297" s="6">
        <v>54</v>
      </c>
    </row>
    <row r="298" spans="19:23" x14ac:dyDescent="0.25">
      <c r="S298" s="5" t="s">
        <v>23</v>
      </c>
      <c r="T298" s="2" t="s">
        <v>29</v>
      </c>
      <c r="U298" s="2" t="s">
        <v>6</v>
      </c>
      <c r="V298" s="3">
        <v>4487</v>
      </c>
      <c r="W298" s="6">
        <v>333</v>
      </c>
    </row>
    <row r="299" spans="19:23" x14ac:dyDescent="0.25">
      <c r="S299" s="5" t="s">
        <v>27</v>
      </c>
      <c r="T299" s="2" t="s">
        <v>12</v>
      </c>
      <c r="U299" s="2" t="s">
        <v>6</v>
      </c>
      <c r="V299" s="3">
        <v>938</v>
      </c>
      <c r="W299" s="6">
        <v>366</v>
      </c>
    </row>
    <row r="300" spans="19:23" x14ac:dyDescent="0.25">
      <c r="S300" s="5" t="s">
        <v>27</v>
      </c>
      <c r="T300" s="2" t="s">
        <v>42</v>
      </c>
      <c r="U300" s="2" t="s">
        <v>20</v>
      </c>
      <c r="V300" s="3">
        <v>8841</v>
      </c>
      <c r="W300" s="6">
        <v>303</v>
      </c>
    </row>
    <row r="301" spans="19:23" x14ac:dyDescent="0.25">
      <c r="S301" s="5" t="s">
        <v>26</v>
      </c>
      <c r="T301" s="2" t="s">
        <v>19</v>
      </c>
      <c r="U301" s="2" t="s">
        <v>17</v>
      </c>
      <c r="V301" s="3">
        <v>4018</v>
      </c>
      <c r="W301" s="6">
        <v>126</v>
      </c>
    </row>
    <row r="302" spans="19:23" x14ac:dyDescent="0.25">
      <c r="S302" s="5" t="s">
        <v>13</v>
      </c>
      <c r="T302" s="2" t="s">
        <v>37</v>
      </c>
      <c r="U302" s="2" t="s">
        <v>6</v>
      </c>
      <c r="V302" s="3">
        <v>714</v>
      </c>
      <c r="W302" s="6">
        <v>231</v>
      </c>
    </row>
    <row r="303" spans="19:23" x14ac:dyDescent="0.25">
      <c r="S303" s="11" t="s">
        <v>11</v>
      </c>
      <c r="T303" s="12" t="s">
        <v>18</v>
      </c>
      <c r="U303" s="12" t="s">
        <v>20</v>
      </c>
      <c r="V303" s="13">
        <v>3850</v>
      </c>
      <c r="W303" s="14">
        <v>102</v>
      </c>
    </row>
  </sheetData>
  <pageMargins left="0.7" right="0.7" top="0.75" bottom="0.75" header="0.3" footer="0.3"/>
  <drawing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C616B7-B380-4DBB-BE6D-7493E834DEE8}">
  <dimension ref="A1:J22"/>
  <sheetViews>
    <sheetView workbookViewId="0">
      <selection activeCell="C6" sqref="C6"/>
    </sheetView>
  </sheetViews>
  <sheetFormatPr defaultRowHeight="15" x14ac:dyDescent="0.25"/>
  <cols>
    <col min="4" max="4" width="16.42578125" bestFit="1" customWidth="1"/>
    <col min="5" max="5" width="14.85546875" bestFit="1" customWidth="1"/>
    <col min="9" max="9" width="16.28515625" bestFit="1" customWidth="1"/>
    <col min="10" max="10" width="14.85546875" bestFit="1" customWidth="1"/>
  </cols>
  <sheetData>
    <row r="1" spans="1:10" s="18" customFormat="1" ht="52.5" customHeight="1" x14ac:dyDescent="0.25">
      <c r="A1" s="15"/>
      <c r="B1" s="16">
        <v>7</v>
      </c>
      <c r="C1" s="17" t="s">
        <v>64</v>
      </c>
    </row>
    <row r="9" spans="1:10" x14ac:dyDescent="0.25">
      <c r="D9" s="33" t="s">
        <v>56</v>
      </c>
      <c r="E9" t="s">
        <v>58</v>
      </c>
      <c r="I9" s="33" t="s">
        <v>56</v>
      </c>
      <c r="J9" t="s">
        <v>58</v>
      </c>
    </row>
    <row r="10" spans="1:10" x14ac:dyDescent="0.25">
      <c r="D10" s="34" t="s">
        <v>20</v>
      </c>
      <c r="E10" s="35"/>
      <c r="I10" s="34" t="s">
        <v>20</v>
      </c>
      <c r="J10" s="35"/>
    </row>
    <row r="11" spans="1:10" x14ac:dyDescent="0.25">
      <c r="D11" s="38" t="s">
        <v>25</v>
      </c>
      <c r="E11" s="35">
        <v>25221</v>
      </c>
      <c r="I11" s="38" t="s">
        <v>13</v>
      </c>
      <c r="J11" s="35">
        <v>6069</v>
      </c>
    </row>
    <row r="12" spans="1:10" x14ac:dyDescent="0.25">
      <c r="D12" s="34" t="s">
        <v>14</v>
      </c>
      <c r="E12" s="35"/>
      <c r="I12" s="34" t="s">
        <v>14</v>
      </c>
      <c r="J12" s="35"/>
    </row>
    <row r="13" spans="1:10" x14ac:dyDescent="0.25">
      <c r="D13" s="38" t="s">
        <v>25</v>
      </c>
      <c r="E13" s="35">
        <v>39620</v>
      </c>
      <c r="I13" s="38" t="s">
        <v>8</v>
      </c>
      <c r="J13" s="35">
        <v>5019</v>
      </c>
    </row>
    <row r="14" spans="1:10" x14ac:dyDescent="0.25">
      <c r="D14" s="34" t="s">
        <v>30</v>
      </c>
      <c r="E14" s="35"/>
      <c r="I14" s="34" t="s">
        <v>30</v>
      </c>
      <c r="J14" s="35"/>
    </row>
    <row r="15" spans="1:10" x14ac:dyDescent="0.25">
      <c r="D15" s="38" t="s">
        <v>25</v>
      </c>
      <c r="E15" s="35">
        <v>41559</v>
      </c>
      <c r="I15" s="38" t="s">
        <v>8</v>
      </c>
      <c r="J15" s="35">
        <v>5516</v>
      </c>
    </row>
    <row r="16" spans="1:10" x14ac:dyDescent="0.25">
      <c r="D16" s="34" t="s">
        <v>6</v>
      </c>
      <c r="E16" s="35"/>
      <c r="I16" s="34" t="s">
        <v>6</v>
      </c>
      <c r="J16" s="35"/>
    </row>
    <row r="17" spans="4:10" x14ac:dyDescent="0.25">
      <c r="D17" s="38" t="s">
        <v>23</v>
      </c>
      <c r="E17" s="35">
        <v>43568</v>
      </c>
      <c r="I17" s="38" t="s">
        <v>35</v>
      </c>
      <c r="J17" s="35">
        <v>7987</v>
      </c>
    </row>
    <row r="18" spans="4:10" x14ac:dyDescent="0.25">
      <c r="D18" s="34" t="s">
        <v>17</v>
      </c>
      <c r="E18" s="35"/>
      <c r="I18" s="34" t="s">
        <v>17</v>
      </c>
      <c r="J18" s="35"/>
    </row>
    <row r="19" spans="4:10" x14ac:dyDescent="0.25">
      <c r="D19" s="38" t="s">
        <v>26</v>
      </c>
      <c r="E19" s="35">
        <v>45752</v>
      </c>
      <c r="I19" s="38" t="s">
        <v>13</v>
      </c>
      <c r="J19" s="35">
        <v>3976</v>
      </c>
    </row>
    <row r="20" spans="4:10" x14ac:dyDescent="0.25">
      <c r="D20" s="34" t="s">
        <v>9</v>
      </c>
      <c r="E20" s="35"/>
      <c r="I20" s="34" t="s">
        <v>9</v>
      </c>
      <c r="J20" s="35"/>
    </row>
    <row r="21" spans="4:10" x14ac:dyDescent="0.25">
      <c r="D21" s="38" t="s">
        <v>5</v>
      </c>
      <c r="E21" s="35">
        <v>38325</v>
      </c>
      <c r="I21" s="38" t="s">
        <v>26</v>
      </c>
      <c r="J21" s="35">
        <v>2142</v>
      </c>
    </row>
    <row r="22" spans="4:10" x14ac:dyDescent="0.25">
      <c r="D22" s="34" t="s">
        <v>57</v>
      </c>
      <c r="E22" s="35">
        <v>234045</v>
      </c>
      <c r="I22" s="34" t="s">
        <v>57</v>
      </c>
      <c r="J22" s="35">
        <v>30709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A7F3ED-A12B-4C05-91E3-4ED26BD50EC6}">
  <dimension ref="A1:E27"/>
  <sheetViews>
    <sheetView workbookViewId="0">
      <selection activeCell="E14" sqref="E14"/>
    </sheetView>
  </sheetViews>
  <sheetFormatPr defaultRowHeight="15" x14ac:dyDescent="0.25"/>
  <cols>
    <col min="2" max="2" width="21.85546875" bestFit="1" customWidth="1"/>
    <col min="3" max="3" width="14.85546875" bestFit="1" customWidth="1"/>
    <col min="4" max="4" width="11.42578125" bestFit="1" customWidth="1"/>
    <col min="5" max="5" width="10.85546875" bestFit="1" customWidth="1"/>
  </cols>
  <sheetData>
    <row r="1" spans="1:5" s="24" customFormat="1" ht="52.5" customHeight="1" x14ac:dyDescent="0.25">
      <c r="A1" s="21"/>
      <c r="B1" s="22">
        <v>8</v>
      </c>
      <c r="C1" s="23" t="s">
        <v>65</v>
      </c>
    </row>
    <row r="4" spans="1:5" x14ac:dyDescent="0.25">
      <c r="B4" s="33" t="s">
        <v>56</v>
      </c>
      <c r="C4" t="s">
        <v>58</v>
      </c>
      <c r="D4" t="s">
        <v>68</v>
      </c>
      <c r="E4" t="s">
        <v>69</v>
      </c>
    </row>
    <row r="5" spans="1:5" x14ac:dyDescent="0.25">
      <c r="B5" s="34" t="s">
        <v>42</v>
      </c>
      <c r="C5" s="35">
        <v>70273</v>
      </c>
      <c r="D5" s="35">
        <v>11995.199999999999</v>
      </c>
      <c r="E5" s="45">
        <v>58277.8</v>
      </c>
    </row>
    <row r="6" spans="1:5" x14ac:dyDescent="0.25">
      <c r="B6" s="34" t="s">
        <v>28</v>
      </c>
      <c r="C6" s="35">
        <v>63721</v>
      </c>
      <c r="D6" s="35">
        <v>7249.4099999999989</v>
      </c>
      <c r="E6" s="45">
        <v>56471.590000000004</v>
      </c>
    </row>
    <row r="7" spans="1:5" x14ac:dyDescent="0.25">
      <c r="B7" s="34" t="s">
        <v>10</v>
      </c>
      <c r="C7" s="35">
        <v>71967</v>
      </c>
      <c r="D7" s="35">
        <v>19903.650000000001</v>
      </c>
      <c r="E7" s="45">
        <v>52063.35</v>
      </c>
    </row>
    <row r="8" spans="1:5" x14ac:dyDescent="0.25">
      <c r="B8" s="34" t="s">
        <v>37</v>
      </c>
      <c r="C8" s="35">
        <v>68971</v>
      </c>
      <c r="D8" s="35">
        <v>17982.09</v>
      </c>
      <c r="E8" s="45">
        <v>50988.91</v>
      </c>
    </row>
    <row r="9" spans="1:5" x14ac:dyDescent="0.25">
      <c r="B9" s="34" t="s">
        <v>22</v>
      </c>
      <c r="C9" s="35">
        <v>66283</v>
      </c>
      <c r="D9" s="35">
        <v>20048.039999999997</v>
      </c>
      <c r="E9" s="45">
        <v>46234.960000000006</v>
      </c>
    </row>
    <row r="10" spans="1:5" x14ac:dyDescent="0.25">
      <c r="B10" s="34" t="s">
        <v>19</v>
      </c>
      <c r="C10" s="35">
        <v>69160</v>
      </c>
      <c r="D10" s="35">
        <v>22933.979999999996</v>
      </c>
      <c r="E10" s="45">
        <v>46226.020000000004</v>
      </c>
    </row>
    <row r="11" spans="1:5" x14ac:dyDescent="0.25">
      <c r="B11" s="34" t="s">
        <v>34</v>
      </c>
      <c r="C11" s="35">
        <v>56644</v>
      </c>
      <c r="D11" s="35">
        <v>11759.88</v>
      </c>
      <c r="E11" s="45">
        <v>44884.12</v>
      </c>
    </row>
    <row r="12" spans="1:5" x14ac:dyDescent="0.25">
      <c r="B12" s="34" t="s">
        <v>29</v>
      </c>
      <c r="C12" s="35">
        <v>62111</v>
      </c>
      <c r="D12" s="35">
        <v>18933.659999999996</v>
      </c>
      <c r="E12" s="45">
        <v>43177.340000000004</v>
      </c>
    </row>
    <row r="13" spans="1:5" x14ac:dyDescent="0.25">
      <c r="B13" s="34" t="s">
        <v>15</v>
      </c>
      <c r="C13" s="35">
        <v>52150</v>
      </c>
      <c r="D13" s="35">
        <v>11335.44</v>
      </c>
      <c r="E13" s="45">
        <v>40814.559999999998</v>
      </c>
    </row>
    <row r="14" spans="1:5" x14ac:dyDescent="0.25">
      <c r="B14" s="34" t="s">
        <v>40</v>
      </c>
      <c r="C14" s="35">
        <v>72373</v>
      </c>
      <c r="D14" s="35">
        <v>33288.659999999996</v>
      </c>
      <c r="E14" s="45">
        <v>39084.340000000004</v>
      </c>
    </row>
    <row r="15" spans="1:5" x14ac:dyDescent="0.25">
      <c r="B15" s="34" t="s">
        <v>32</v>
      </c>
      <c r="C15" s="35">
        <v>58009</v>
      </c>
      <c r="D15" s="35">
        <v>21308.159999999996</v>
      </c>
      <c r="E15" s="45">
        <v>36700.840000000004</v>
      </c>
    </row>
    <row r="16" spans="1:5" x14ac:dyDescent="0.25">
      <c r="B16" s="34" t="s">
        <v>33</v>
      </c>
      <c r="C16" s="35">
        <v>54712</v>
      </c>
      <c r="D16" s="35">
        <v>23321.519999999997</v>
      </c>
      <c r="E16" s="45">
        <v>31390.480000000003</v>
      </c>
    </row>
    <row r="17" spans="2:5" x14ac:dyDescent="0.25">
      <c r="B17" s="34" t="s">
        <v>38</v>
      </c>
      <c r="C17" s="35">
        <v>35378</v>
      </c>
      <c r="D17" s="35">
        <v>5188.6799999999994</v>
      </c>
      <c r="E17" s="45">
        <v>30189.32</v>
      </c>
    </row>
    <row r="18" spans="2:5" x14ac:dyDescent="0.25">
      <c r="B18" s="34" t="s">
        <v>36</v>
      </c>
      <c r="C18" s="35">
        <v>44744</v>
      </c>
      <c r="D18" s="35">
        <v>14943.839999999998</v>
      </c>
      <c r="E18" s="45">
        <v>29800.160000000003</v>
      </c>
    </row>
    <row r="19" spans="2:5" x14ac:dyDescent="0.25">
      <c r="B19" s="34" t="s">
        <v>31</v>
      </c>
      <c r="C19" s="35">
        <v>47271</v>
      </c>
      <c r="D19" s="35">
        <v>17549.73</v>
      </c>
      <c r="E19" s="45">
        <v>29721.27</v>
      </c>
    </row>
    <row r="20" spans="2:5" x14ac:dyDescent="0.25">
      <c r="B20" s="34" t="s">
        <v>18</v>
      </c>
      <c r="C20" s="35">
        <v>57372</v>
      </c>
      <c r="D20" s="35">
        <v>27693.900000000005</v>
      </c>
      <c r="E20" s="45">
        <v>29678.099999999995</v>
      </c>
    </row>
    <row r="21" spans="2:5" x14ac:dyDescent="0.25">
      <c r="B21" s="34" t="s">
        <v>21</v>
      </c>
      <c r="C21" s="35">
        <v>39263</v>
      </c>
      <c r="D21" s="35">
        <v>9744.57</v>
      </c>
      <c r="E21" s="45">
        <v>29518.43</v>
      </c>
    </row>
    <row r="22" spans="2:5" x14ac:dyDescent="0.25">
      <c r="B22" s="34" t="s">
        <v>41</v>
      </c>
      <c r="C22" s="35">
        <v>37772</v>
      </c>
      <c r="D22" s="35">
        <v>11772</v>
      </c>
      <c r="E22" s="45">
        <v>26000</v>
      </c>
    </row>
    <row r="23" spans="2:5" x14ac:dyDescent="0.25">
      <c r="B23" s="34" t="s">
        <v>7</v>
      </c>
      <c r="C23" s="35">
        <v>66500</v>
      </c>
      <c r="D23" s="35">
        <v>40600.979999999989</v>
      </c>
      <c r="E23" s="45">
        <v>25899.020000000011</v>
      </c>
    </row>
    <row r="24" spans="2:5" x14ac:dyDescent="0.25">
      <c r="B24" s="34" t="s">
        <v>39</v>
      </c>
      <c r="C24" s="35">
        <v>69461</v>
      </c>
      <c r="D24" s="35">
        <v>49888.86</v>
      </c>
      <c r="E24" s="45">
        <v>19572.14</v>
      </c>
    </row>
    <row r="25" spans="2:5" x14ac:dyDescent="0.25">
      <c r="B25" s="34" t="s">
        <v>24</v>
      </c>
      <c r="C25" s="35">
        <v>43183</v>
      </c>
      <c r="D25" s="35">
        <v>23657.399999999998</v>
      </c>
      <c r="E25" s="45">
        <v>19525.600000000002</v>
      </c>
    </row>
    <row r="26" spans="2:5" x14ac:dyDescent="0.25">
      <c r="B26" s="34" t="s">
        <v>12</v>
      </c>
      <c r="C26" s="35">
        <v>33551</v>
      </c>
      <c r="D26" s="35">
        <v>18604.080000000002</v>
      </c>
      <c r="E26" s="45">
        <v>14946.919999999998</v>
      </c>
    </row>
    <row r="27" spans="2:5" x14ac:dyDescent="0.25">
      <c r="B27" s="34" t="s">
        <v>57</v>
      </c>
      <c r="C27" s="35">
        <v>1240869</v>
      </c>
      <c r="D27" s="35">
        <v>439703.7300000001</v>
      </c>
      <c r="E27" s="45">
        <v>801165.2699999999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Data</vt:lpstr>
      <vt:lpstr>1</vt:lpstr>
      <vt:lpstr>2</vt:lpstr>
      <vt:lpstr>3</vt:lpstr>
      <vt:lpstr>4</vt:lpstr>
      <vt:lpstr>5</vt:lpstr>
      <vt:lpstr>6</vt:lpstr>
      <vt:lpstr>7</vt:lpstr>
      <vt:lpstr>8</vt:lpstr>
      <vt:lpstr>9</vt:lpstr>
      <vt:lpstr>10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Sandeep</dc:creator>
  <cp:lastModifiedBy>Sandeep</cp:lastModifiedBy>
  <dcterms:created xsi:type="dcterms:W3CDTF">2021-09-24T06:47:19Z</dcterms:created>
  <dcterms:modified xsi:type="dcterms:W3CDTF">2021-09-24T12:59:14Z</dcterms:modified>
</cp:coreProperties>
</file>