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trlProps/ctrlProp2.xml" ContentType="application/vnd.ms-excel.controlproperties+xml"/>
  <Override PartName="/xl/drawings/drawing4.xml" ContentType="application/vnd.openxmlformats-officedocument.drawing+xml"/>
  <Override PartName="/xl/ctrlProps/ctrlProp3.xml" ContentType="application/vnd.ms-excel.controlproperties+xml"/>
  <Override PartName="/xl/drawings/drawing5.xml" ContentType="application/vnd.openxmlformats-officedocument.drawing+xml"/>
  <Override PartName="/xl/ctrlProps/ctrlProp4.xml" ContentType="application/vnd.ms-excel.controlproperties+xml"/>
  <Override PartName="/xl/drawings/drawing6.xml" ContentType="application/vnd.openxmlformats-officedocument.drawing+xml"/>
  <Override PartName="/xl/ctrlProps/ctrlProp5.xml" ContentType="application/vnd.ms-excel.controlproperties+xml"/>
  <Override PartName="/xl/comments1.xml" ContentType="application/vnd.openxmlformats-officedocument.spreadsheetml.comments+xml"/>
  <Override PartName="/xl/drawings/drawing7.xml" ContentType="application/vnd.openxmlformats-officedocument.drawing+xml"/>
  <Override PartName="/xl/ctrlProps/ctrlProp6.xml" ContentType="application/vnd.ms-excel.controlproperties+xml"/>
  <Override PartName="/xl/drawings/drawing8.xml" ContentType="application/vnd.openxmlformats-officedocument.drawing+xml"/>
  <Override PartName="/xl/ctrlProps/ctrlProp7.xml" ContentType="application/vnd.ms-excel.controlproperties+xml"/>
  <Override PartName="/xl/comments2.xml" ContentType="application/vnd.openxmlformats-officedocument.spreadsheetml.comments+xml"/>
  <Override PartName="/xl/drawings/drawing9.xml" ContentType="application/vnd.openxmlformats-officedocument.drawing+xml"/>
  <Override PartName="/xl/ctrlProps/ctrlProp8.xml" ContentType="application/vnd.ms-excel.controlproperties+xml"/>
  <Override PartName="/xl/comments3.xml" ContentType="application/vnd.openxmlformats-officedocument.spreadsheetml.comments+xml"/>
  <Override PartName="/xl/drawings/drawing10.xml" ContentType="application/vnd.openxmlformats-officedocument.drawing+xml"/>
  <Override PartName="/xl/ctrlProps/ctrlProp9.xml" ContentType="application/vnd.ms-excel.controlproperties+xml"/>
  <Override PartName="/xl/drawings/drawing11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UT NZD\Equity Research\Mainfreight\Final\"/>
    </mc:Choice>
  </mc:AlternateContent>
  <xr:revisionPtr revIDLastSave="0" documentId="13_ncr:1_{9F56ED80-6C85-4AD9-92AB-5ED67E628FD8}" xr6:coauthVersionLast="45" xr6:coauthVersionMax="45" xr10:uidLastSave="{00000000-0000-0000-0000-000000000000}"/>
  <bookViews>
    <workbookView xWindow="-120" yWindow="-120" windowWidth="29040" windowHeight="15840" tabRatio="959" activeTab="1" xr2:uid="{CD268775-4BDB-4ACE-A428-E92DBF919BAA}"/>
  </bookViews>
  <sheets>
    <sheet name="Cover Page" sheetId="19" r:id="rId1"/>
    <sheet name="Dashboard" sheetId="17" r:id="rId2"/>
    <sheet name="Income Statement" sheetId="3" r:id="rId3"/>
    <sheet name="Balance Sheet" sheetId="2" r:id="rId4"/>
    <sheet name="Cash Flow Statement" sheetId="4" r:id="rId5"/>
    <sheet name="Revenue Drivers" sheetId="5" r:id="rId6"/>
    <sheet name="Working Capital Schedule" sheetId="9" r:id="rId7"/>
    <sheet name="Debt Schedule" sheetId="16" r:id="rId8"/>
    <sheet name="Depreciation Schedule" sheetId="7" r:id="rId9"/>
    <sheet name="DCF &amp; RV " sheetId="13" r:id="rId10"/>
    <sheet name="Regression Analysis - BETA" sheetId="24" r:id="rId11"/>
    <sheet name="Scenarios" sheetId="18" r:id="rId12"/>
    <sheet name="Ratio Analysis" sheetId="10" r:id="rId13"/>
    <sheet name="Share Price" sheetId="20" r:id="rId14"/>
    <sheet name="Charts &amp; Graphs" sheetId="23" r:id="rId15"/>
  </sheets>
  <definedNames>
    <definedName name="__FDS_HYPERLINK_TOGGLE_STATE__" hidden="1">"ON"</definedName>
    <definedName name="_Order1" hidden="1">0</definedName>
    <definedName name="CIQWBGuid" hidden="1">"19ce16bd-0a5e-4cca-be5a-800b10bf9dc8"</definedName>
    <definedName name="IQ_ADDIN" hidden="1">"AUTO"</definedName>
    <definedName name="IQ_AVG_PRICE_TARGET" hidden="1">"c82"</definedName>
    <definedName name="IQ_CONV_RATE" hidden="1">"c2192"</definedName>
    <definedName name="IQ_DNTM" hidden="1">700000</definedName>
    <definedName name="IQ_EPS_PRIMARY_EST" hidden="1">"c2226"</definedName>
    <definedName name="IQ_EPS_PRIMARY_HIGH_EST" hidden="1">"c2228"</definedName>
    <definedName name="IQ_EPS_PRIMARY_LOW_EST" hidden="1">"c2229"</definedName>
    <definedName name="IQ_EPS_PRIMARY_MEDIAN_EST" hidden="1">"c2227"</definedName>
    <definedName name="IQ_EPS_PRIMARY_NUM_EST" hidden="1">"c2230"</definedName>
    <definedName name="IQ_EPS_PRIMARY_STDDEV_EST" hidden="1">"c2231"</definedName>
    <definedName name="IQ_EST_ACT_EPS_PRIMARY" hidden="1">"c2232"</definedName>
    <definedName name="IQ_EST_EPS_SURPRISE" hidden="1">"c1635"</definedName>
    <definedName name="IQ_EST_NUM_BUY_REUT" hidden="1">"c3869"</definedName>
    <definedName name="IQ_EST_NUM_BUY_THOM" hidden="1">"c5165"</definedName>
    <definedName name="IQ_EST_NUM_HOLD_REUT" hidden="1">"c3871"</definedName>
    <definedName name="IQ_EST_NUM_HOLD_THOM" hidden="1">"c5167"</definedName>
    <definedName name="IQ_EST_NUM_OUTPERFORM_REUT" hidden="1">"c3870"</definedName>
    <definedName name="IQ_EST_NUM_OUTPERFORM_THOM" hidden="1">"c5166"</definedName>
    <definedName name="IQ_EST_NUM_SELL_REUT" hidden="1">"c3873"</definedName>
    <definedName name="IQ_EST_NUM_SELL_THOM" hidden="1">"c5169"</definedName>
    <definedName name="IQ_EST_NUM_UNDERPERFORM_REUT" hidden="1">"c3872"</definedName>
    <definedName name="IQ_EST_NUM_UNDERPERFORM_THOM" hidden="1">"c5168"</definedName>
    <definedName name="IQ_EXPENSE_CODE_" hidden="1">"test"</definedName>
    <definedName name="IQ_FIN_DIV_CURRENT_PORT_DEBT_TOTAL" hidden="1">"c5524"</definedName>
    <definedName name="IQ_FIN_DIV_CURRENT_PORT_LEASES_TOTAL" hidden="1">"c5523"</definedName>
    <definedName name="IQ_FIN_DIV_DEBT_LT_TOTAL" hidden="1">"c5526"</definedName>
    <definedName name="IQ_FIN_DIV_LEASES_LT_TOTAL" hidden="1">"c5525"</definedName>
    <definedName name="IQ_FIN_DIV_NOTES_PAY_TOTAL" hidden="1">"c5522"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43412.7003240741</definedName>
    <definedName name="IQ_NAV_ACT_OR_EST" hidden="1">"c2225"</definedName>
    <definedName name="IQ_OG_TOTAL_OIL_PRODUCTON" hidden="1">"c2059"</definedName>
    <definedName name="IQ_OPENED55" hidden="1">1</definedName>
    <definedName name="IQ_PRIMARY_EPS_TYPE_THOM" hidden="1">"c5297"</definedName>
    <definedName name="IQ_QTD" hidden="1">750000</definedName>
    <definedName name="IQ_SHAREOUTSTANDING" hidden="1">"c1347"</definedName>
    <definedName name="IQ_TODAY" hidden="1">0</definedName>
    <definedName name="IQ_TOTAL_PENSION_OBLIGATION" hidden="1">"c1292"</definedName>
    <definedName name="IQ_YTDMONTH" hidden="1">130000</definedName>
    <definedName name="IQRWACCAnalysisBB10" localSheetId="13" hidden="1">#REF!</definedName>
    <definedName name="IQRWACCAnalysisBB10" hidden="1">#REF!</definedName>
    <definedName name="IQRWACCAnalysisBC10" localSheetId="13" hidden="1">#REF!</definedName>
    <definedName name="IQRWACCAnalysisBC10" hidden="1">#REF!</definedName>
    <definedName name="IQRWACCAnalysisBF10" localSheetId="13" hidden="1">#REF!</definedName>
    <definedName name="IQRWACCAnalysisBF10" hidden="1">#REF!</definedName>
    <definedName name="IQRWACCAnalysisBH10" localSheetId="13" hidden="1">#REF!</definedName>
    <definedName name="IQRWACCAnalysisBH10" hidden="1">#REF!</definedName>
    <definedName name="IQRWACCAnalysisBJ10" localSheetId="13" hidden="1">#REF!</definedName>
    <definedName name="IQRWACCAnalysisBJ10" hidden="1">#REF!</definedName>
    <definedName name="IQRWACCAnalysisBK10" localSheetId="13" hidden="1">#REF!</definedName>
    <definedName name="IQRWACCAnalysisBK10" hidden="1">#REF!</definedName>
    <definedName name="IQRWACCAnalysisBL10" localSheetId="13" hidden="1">#REF!</definedName>
    <definedName name="IQRWACCAnalysisBL10" hidden="1">#REF!</definedName>
    <definedName name="IQRWACCAnalysisBM10" localSheetId="13" hidden="1">#REF!</definedName>
    <definedName name="IQRWACCAnalysisBM10" hidden="1">#REF!</definedName>
    <definedName name="IQRWACCAnalysisBN10" localSheetId="13" hidden="1">#REF!</definedName>
    <definedName name="IQRWACCAnalysisBN10" hidden="1">#REF!</definedName>
    <definedName name="IQRWACCAnalysisBO10" localSheetId="13" hidden="1">#REF!</definedName>
    <definedName name="IQRWACCAnalysisBO10" hidden="1">#REF!</definedName>
    <definedName name="IQRWACCAnalysisBP10" localSheetId="13" hidden="1">#REF!</definedName>
    <definedName name="IQRWACCAnalysisBP10" hidden="1">#REF!</definedName>
    <definedName name="IQRWACCAnalysisBQ10" localSheetId="13" hidden="1">#REF!</definedName>
    <definedName name="IQRWACCAnalysisBQ10" hidden="1">#REF!</definedName>
    <definedName name="IQRWACCAnalysisBR10" localSheetId="13" hidden="1">#REF!</definedName>
    <definedName name="IQRWACCAnalysisBR10" hidden="1">#REF!</definedName>
    <definedName name="IQRWACCAnalysisBS10" localSheetId="13" hidden="1">#REF!</definedName>
    <definedName name="IQRWACCAnalysisBS10" hidden="1">#REF!</definedName>
    <definedName name="IQRWACCAnalysisBT10" localSheetId="13" hidden="1">#REF!</definedName>
    <definedName name="IQRWACCAnalysisBT10" hidden="1">#REF!</definedName>
    <definedName name="IQRWACCAnalysisBU10" localSheetId="13" hidden="1">#REF!</definedName>
    <definedName name="IQRWACCAnalysisBU10" hidden="1">#REF!</definedName>
    <definedName name="IQRWACCAnalysisBV10" localSheetId="13" hidden="1">#REF!</definedName>
    <definedName name="IQRWACCAnalysisBV10" hidden="1">#REF!</definedName>
    <definedName name="IQRWACCAnalysisBW10" localSheetId="13" hidden="1">#REF!</definedName>
    <definedName name="IQRWACCAnalysisBW10" hidden="1">#REF!</definedName>
    <definedName name="IQRWACCAnalysisBX10" localSheetId="13" hidden="1">#REF!</definedName>
    <definedName name="IQRWACCAnalysisBX10" hidden="1">#REF!</definedName>
    <definedName name="IQRWACCAnalysisBY10" localSheetId="13" hidden="1">#REF!</definedName>
    <definedName name="IQRWACCAnalysisBY10" hidden="1">#REF!</definedName>
    <definedName name="IQRWACCAnalysisBZ10" localSheetId="13" hidden="1">#REF!</definedName>
    <definedName name="IQRWACCAnalysisBZ10" hidden="1">#REF!</definedName>
    <definedName name="IQRWACCAnalysisCA10" localSheetId="13" hidden="1">#REF!</definedName>
    <definedName name="IQRWACCAnalysisCA10" hidden="1">#REF!</definedName>
    <definedName name="IQRWACCAnalysisCB10" localSheetId="13" hidden="1">#REF!</definedName>
    <definedName name="IQRWACCAnalysisCB10" hidden="1">#REF!</definedName>
    <definedName name="IQRWACCAnalysisCC10" localSheetId="13" hidden="1">#REF!</definedName>
    <definedName name="IQRWACCAnalysisCC10" hidden="1">#REF!</definedName>
    <definedName name="IQRWACCAnalysisCD10" localSheetId="13" hidden="1">#REF!</definedName>
    <definedName name="IQRWACCAnalysisCD10" hidden="1">#REF!</definedName>
    <definedName name="IQRWACCAnalysisformulas2BF10" hidden="1">#REF!</definedName>
    <definedName name="IQRWACCAnalysisformulas2BN10" hidden="1">#REF!</definedName>
    <definedName name="IQRWACCAnalysisformulasBF10" localSheetId="13" hidden="1">#REF!</definedName>
    <definedName name="IQRWACCAnalysisformulasBF10" hidden="1">#REF!</definedName>
    <definedName name="IQRWACCAnalysisformulasBN10" localSheetId="13" hidden="1">#REF!</definedName>
    <definedName name="IQRWACCAnalysisformulasBN10" hidden="1">#REF!</definedName>
    <definedName name="IQRWACCAnalysishardcodeBF10" hidden="1">#REF!</definedName>
    <definedName name="IQRWACCAnalysishardcodeBN10" hidden="1">#REF!</definedName>
    <definedName name="IQRWACCformulasBF10" localSheetId="13" hidden="1">#REF!</definedName>
    <definedName name="IQRWACCformulasBF10" hidden="1">#REF!</definedName>
    <definedName name="IQRWACCformulasBN10" localSheetId="13" hidden="1">#REF!</definedName>
    <definedName name="IQRWACCformulasBN10" hidden="1">#REF!</definedName>
    <definedName name="IQRWACChardcodeBF10" hidden="1">#REF!</definedName>
    <definedName name="IQRWACChardcodeBF9" hidden="1">#REF!</definedName>
    <definedName name="IQRWACChardcodeBN10" hidden="1">#REF!</definedName>
    <definedName name="IQRWACChardcodeBN9" hidden="1">#REF!</definedName>
    <definedName name="ListOffset" hidden="1">1</definedName>
    <definedName name="o" localSheetId="13" hidden="1">{#N/A,#N/A,FALSE,"New Depr Sch-150% DB";#N/A,#N/A,FALSE,"Cash Flows RLP";#N/A,#N/A,FALSE,"IRR";#N/A,#N/A,FALSE,"Proforma IS";#N/A,#N/A,FALSE,"Assumptions"}</definedName>
    <definedName name="o" hidden="1">{#N/A,#N/A,FALSE,"New Depr Sch-150% DB";#N/A,#N/A,FALSE,"Cash Flows RLP";#N/A,#N/A,FALSE,"IRR";#N/A,#N/A,FALSE,"Proforma IS";#N/A,#N/A,FALSE,"Assumptions"}</definedName>
    <definedName name="wrn.Basic._.Report." localSheetId="13" hidden="1">{#N/A,#N/A,FALSE,"New Depr Sch-150% DB";#N/A,#N/A,FALSE,"Cash Flows RLP";#N/A,#N/A,FALSE,"IRR";#N/A,#N/A,FALSE,"Proforma IS";#N/A,#N/A,FALSE,"Assumptions"}</definedName>
    <definedName name="wrn.Basic._.Report." hidden="1">{#N/A,#N/A,FALSE,"New Depr Sch-150% DB";#N/A,#N/A,FALSE,"Cash Flows RLP";#N/A,#N/A,FALSE,"IRR";#N/A,#N/A,FALSE,"Proforma IS";#N/A,#N/A,FALSE,"Assumptions"}</definedName>
    <definedName name="wrn.clientcopy." localSheetId="1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plete._.Report." localSheetId="13" hidden="1">{#N/A,#N/A,FALSE,"Assumptions";#N/A,#N/A,FALSE,"Proforma IS";#N/A,#N/A,FALSE,"Cash Flows RLP";#N/A,#N/A,FALSE,"IRR";#N/A,#N/A,FALSE,"New Depr Sch-150% DB";#N/A,#N/A,FALSE,"Comments"}</definedName>
    <definedName name="wrn.Complete._.Report." hidden="1">{#N/A,#N/A,FALSE,"Assumptions";#N/A,#N/A,FALSE,"Proforma IS";#N/A,#N/A,FALSE,"Cash Flows RLP";#N/A,#N/A,FALSE,"IRR";#N/A,#N/A,FALSE,"New Depr Sch-150% DB";#N/A,#N/A,FALSE,"Comments"}</definedName>
    <definedName name="wrn.filecopy." localSheetId="1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print." localSheetId="13" hidden="1">{#N/A,#N/A,FALSE,"Japan 2003";#N/A,#N/A,FALSE,"Sheet2"}</definedName>
    <definedName name="wrn.print." hidden="1">{#N/A,#N/A,FALSE,"Japan 2003";#N/A,#N/A,FALSE,"Sheet2"}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13" l="1"/>
  <c r="B17" i="13" l="1"/>
  <c r="B18" i="13"/>
  <c r="B19" i="13"/>
  <c r="B20" i="13"/>
  <c r="B22" i="13"/>
  <c r="E7" i="3"/>
  <c r="E9" i="3"/>
  <c r="E16" i="3"/>
  <c r="E15" i="3"/>
  <c r="E18" i="3"/>
  <c r="E27" i="3"/>
  <c r="E43" i="3"/>
  <c r="E8" i="13"/>
  <c r="B23" i="13"/>
  <c r="B25" i="13"/>
  <c r="D21" i="13"/>
  <c r="D22" i="13"/>
  <c r="D23" i="13"/>
  <c r="R4" i="24"/>
  <c r="T8" i="24"/>
  <c r="D18" i="13"/>
  <c r="D20" i="13"/>
  <c r="D24" i="13"/>
  <c r="D25" i="13"/>
  <c r="U4" i="24"/>
  <c r="U8" i="24"/>
  <c r="B60" i="13"/>
  <c r="B61" i="13"/>
  <c r="B62" i="13"/>
  <c r="B63" i="13"/>
  <c r="L5" i="24"/>
  <c r="L6" i="24"/>
  <c r="L7" i="24"/>
  <c r="L8" i="24"/>
  <c r="L9" i="24"/>
  <c r="L10" i="24"/>
  <c r="L11" i="24"/>
  <c r="L12" i="24"/>
  <c r="L13" i="24"/>
  <c r="L14" i="24"/>
  <c r="L15" i="24"/>
  <c r="L16" i="24"/>
  <c r="L17" i="24"/>
  <c r="L18" i="24"/>
  <c r="L19" i="24"/>
  <c r="L20" i="24"/>
  <c r="L21" i="24"/>
  <c r="L22" i="24"/>
  <c r="L23" i="24"/>
  <c r="L24" i="24"/>
  <c r="L25" i="24"/>
  <c r="L26" i="24"/>
  <c r="L27" i="24"/>
  <c r="L28" i="24"/>
  <c r="L29" i="24"/>
  <c r="L30" i="24"/>
  <c r="L31" i="24"/>
  <c r="L32" i="24"/>
  <c r="L33" i="24"/>
  <c r="L34" i="24"/>
  <c r="L35" i="24"/>
  <c r="L36" i="24"/>
  <c r="L37" i="24"/>
  <c r="L38" i="24"/>
  <c r="L39" i="24"/>
  <c r="L40" i="24"/>
  <c r="L41" i="24"/>
  <c r="L42" i="24"/>
  <c r="L43" i="24"/>
  <c r="L44" i="24"/>
  <c r="L45" i="24"/>
  <c r="L46" i="24"/>
  <c r="L47" i="24"/>
  <c r="L48" i="24"/>
  <c r="L49" i="24"/>
  <c r="L50" i="24"/>
  <c r="L51" i="24"/>
  <c r="L52" i="24"/>
  <c r="L53" i="24"/>
  <c r="L54" i="24"/>
  <c r="L55" i="24"/>
  <c r="L56" i="24"/>
  <c r="L57" i="24"/>
  <c r="L58" i="24"/>
  <c r="L59" i="24"/>
  <c r="L60" i="24"/>
  <c r="L61" i="24"/>
  <c r="L62" i="24"/>
  <c r="L63" i="24"/>
  <c r="L4" i="24"/>
  <c r="I5" i="24"/>
  <c r="I6" i="24"/>
  <c r="I7" i="24"/>
  <c r="I8" i="24"/>
  <c r="I9" i="24"/>
  <c r="I10" i="24"/>
  <c r="I11" i="24"/>
  <c r="I12" i="24"/>
  <c r="I13" i="24"/>
  <c r="I14" i="24"/>
  <c r="I15" i="24"/>
  <c r="I16" i="24"/>
  <c r="I17" i="24"/>
  <c r="I18" i="24"/>
  <c r="I19" i="24"/>
  <c r="I20" i="24"/>
  <c r="I21" i="24"/>
  <c r="I22" i="24"/>
  <c r="I23" i="24"/>
  <c r="I24" i="24"/>
  <c r="I25" i="24"/>
  <c r="I26" i="24"/>
  <c r="I27" i="24"/>
  <c r="I28" i="24"/>
  <c r="I29" i="24"/>
  <c r="I30" i="24"/>
  <c r="I31" i="24"/>
  <c r="I32" i="24"/>
  <c r="I33" i="24"/>
  <c r="I34" i="24"/>
  <c r="I35" i="24"/>
  <c r="I36" i="24"/>
  <c r="I37" i="24"/>
  <c r="I38" i="24"/>
  <c r="I39" i="24"/>
  <c r="I40" i="24"/>
  <c r="I41" i="24"/>
  <c r="I42" i="24"/>
  <c r="I43" i="24"/>
  <c r="I44" i="24"/>
  <c r="I45" i="24"/>
  <c r="I46" i="24"/>
  <c r="I47" i="24"/>
  <c r="I48" i="24"/>
  <c r="I49" i="24"/>
  <c r="I50" i="24"/>
  <c r="I51" i="24"/>
  <c r="I52" i="24"/>
  <c r="I53" i="24"/>
  <c r="I54" i="24"/>
  <c r="I55" i="24"/>
  <c r="I56" i="24"/>
  <c r="I57" i="24"/>
  <c r="I58" i="24"/>
  <c r="I59" i="24"/>
  <c r="I60" i="24"/>
  <c r="I61" i="24"/>
  <c r="I62" i="24"/>
  <c r="I63" i="24"/>
  <c r="I64" i="24"/>
  <c r="I65" i="24"/>
  <c r="I66" i="24"/>
  <c r="I67" i="24"/>
  <c r="I68" i="24"/>
  <c r="I69" i="24"/>
  <c r="I70" i="24"/>
  <c r="I71" i="24"/>
  <c r="I72" i="24"/>
  <c r="I73" i="24"/>
  <c r="I74" i="24"/>
  <c r="I75" i="24"/>
  <c r="I76" i="24"/>
  <c r="I77" i="24"/>
  <c r="I78" i="24"/>
  <c r="I79" i="24"/>
  <c r="I80" i="24"/>
  <c r="I81" i="24"/>
  <c r="I82" i="24"/>
  <c r="I83" i="24"/>
  <c r="I84" i="24"/>
  <c r="I85" i="24"/>
  <c r="I86" i="24"/>
  <c r="I87" i="24"/>
  <c r="I88" i="24"/>
  <c r="I89" i="24"/>
  <c r="I90" i="24"/>
  <c r="I91" i="24"/>
  <c r="I92" i="24"/>
  <c r="I93" i="24"/>
  <c r="I94" i="24"/>
  <c r="I95" i="24"/>
  <c r="I96" i="24"/>
  <c r="I97" i="24"/>
  <c r="I98" i="24"/>
  <c r="I99" i="24"/>
  <c r="I100" i="24"/>
  <c r="I101" i="24"/>
  <c r="I102" i="24"/>
  <c r="I103" i="24"/>
  <c r="I104" i="24"/>
  <c r="I105" i="24"/>
  <c r="I106" i="24"/>
  <c r="I107" i="24"/>
  <c r="I108" i="24"/>
  <c r="I109" i="24"/>
  <c r="I110" i="24"/>
  <c r="I111" i="24"/>
  <c r="I112" i="24"/>
  <c r="I113" i="24"/>
  <c r="I114" i="24"/>
  <c r="I115" i="24"/>
  <c r="I116" i="24"/>
  <c r="I117" i="24"/>
  <c r="I118" i="24"/>
  <c r="I119" i="24"/>
  <c r="I120" i="24"/>
  <c r="I121" i="24"/>
  <c r="I122" i="24"/>
  <c r="I123" i="24"/>
  <c r="I124" i="24"/>
  <c r="I125" i="24"/>
  <c r="I126" i="24"/>
  <c r="I127" i="24"/>
  <c r="I128" i="24"/>
  <c r="I129" i="24"/>
  <c r="I130" i="24"/>
  <c r="I131" i="24"/>
  <c r="I132" i="24"/>
  <c r="I133" i="24"/>
  <c r="I134" i="24"/>
  <c r="I135" i="24"/>
  <c r="I136" i="24"/>
  <c r="I137" i="24"/>
  <c r="I138" i="24"/>
  <c r="I139" i="24"/>
  <c r="I140" i="24"/>
  <c r="I141" i="24"/>
  <c r="I142" i="24"/>
  <c r="I143" i="24"/>
  <c r="I144" i="24"/>
  <c r="I145" i="24"/>
  <c r="I146" i="24"/>
  <c r="I147" i="24"/>
  <c r="I148" i="24"/>
  <c r="I149" i="24"/>
  <c r="I150" i="24"/>
  <c r="I151" i="24"/>
  <c r="I152" i="24"/>
  <c r="I153" i="24"/>
  <c r="I154" i="24"/>
  <c r="I155" i="24"/>
  <c r="I156" i="24"/>
  <c r="I157" i="24"/>
  <c r="I158" i="24"/>
  <c r="I159" i="24"/>
  <c r="I160" i="24"/>
  <c r="I161" i="24"/>
  <c r="I162" i="24"/>
  <c r="I163" i="24"/>
  <c r="I164" i="24"/>
  <c r="I165" i="24"/>
  <c r="I166" i="24"/>
  <c r="I167" i="24"/>
  <c r="I168" i="24"/>
  <c r="I169" i="24"/>
  <c r="I170" i="24"/>
  <c r="I171" i="24"/>
  <c r="I172" i="24"/>
  <c r="I173" i="24"/>
  <c r="I174" i="24"/>
  <c r="I175" i="24"/>
  <c r="I176" i="24"/>
  <c r="I177" i="24"/>
  <c r="I178" i="24"/>
  <c r="I179" i="24"/>
  <c r="I180" i="24"/>
  <c r="I181" i="24"/>
  <c r="I182" i="24"/>
  <c r="I183" i="24"/>
  <c r="I184" i="24"/>
  <c r="I185" i="24"/>
  <c r="I186" i="24"/>
  <c r="I187" i="24"/>
  <c r="I188" i="24"/>
  <c r="I189" i="24"/>
  <c r="I190" i="24"/>
  <c r="I191" i="24"/>
  <c r="I192" i="24"/>
  <c r="I193" i="24"/>
  <c r="I194" i="24"/>
  <c r="I195" i="24"/>
  <c r="I196" i="24"/>
  <c r="I197" i="24"/>
  <c r="I198" i="24"/>
  <c r="I199" i="24"/>
  <c r="I200" i="24"/>
  <c r="I201" i="24"/>
  <c r="I202" i="24"/>
  <c r="I203" i="24"/>
  <c r="I204" i="24"/>
  <c r="I205" i="24"/>
  <c r="I206" i="24"/>
  <c r="I207" i="24"/>
  <c r="I208" i="24"/>
  <c r="I209" i="24"/>
  <c r="I210" i="24"/>
  <c r="I211" i="24"/>
  <c r="I212" i="24"/>
  <c r="I213" i="24"/>
  <c r="I214" i="24"/>
  <c r="I215" i="24"/>
  <c r="I216" i="24"/>
  <c r="I217" i="24"/>
  <c r="I218" i="24"/>
  <c r="I219" i="24"/>
  <c r="I220" i="24"/>
  <c r="I221" i="24"/>
  <c r="I222" i="24"/>
  <c r="I223" i="24"/>
  <c r="I224" i="24"/>
  <c r="I225" i="24"/>
  <c r="I226" i="24"/>
  <c r="I227" i="24"/>
  <c r="I228" i="24"/>
  <c r="I229" i="24"/>
  <c r="I230" i="24"/>
  <c r="I231" i="24"/>
  <c r="I232" i="24"/>
  <c r="I233" i="24"/>
  <c r="I234" i="24"/>
  <c r="I235" i="24"/>
  <c r="I236" i="24"/>
  <c r="I237" i="24"/>
  <c r="I238" i="24"/>
  <c r="I239" i="24"/>
  <c r="I240" i="24"/>
  <c r="I241" i="24"/>
  <c r="I242" i="24"/>
  <c r="I243" i="24"/>
  <c r="I244" i="24"/>
  <c r="I245" i="24"/>
  <c r="I246" i="24"/>
  <c r="I247" i="24"/>
  <c r="I248" i="24"/>
  <c r="I249" i="24"/>
  <c r="I250" i="24"/>
  <c r="I251" i="24"/>
  <c r="I252" i="24"/>
  <c r="I253" i="24"/>
  <c r="I254" i="24"/>
  <c r="I255" i="24"/>
  <c r="I256" i="24"/>
  <c r="I257" i="24"/>
  <c r="I4" i="24"/>
  <c r="F5" i="24"/>
  <c r="F6" i="24"/>
  <c r="F7" i="24"/>
  <c r="F8" i="24"/>
  <c r="F9" i="24"/>
  <c r="F10" i="24"/>
  <c r="F11" i="24"/>
  <c r="F12" i="24"/>
  <c r="F13" i="24"/>
  <c r="F14" i="24"/>
  <c r="F15" i="24"/>
  <c r="F16" i="24"/>
  <c r="F17" i="24"/>
  <c r="F18" i="24"/>
  <c r="F19" i="24"/>
  <c r="F20" i="24"/>
  <c r="F21" i="24"/>
  <c r="F22" i="24"/>
  <c r="F23" i="24"/>
  <c r="F24" i="24"/>
  <c r="F25" i="24"/>
  <c r="F26" i="24"/>
  <c r="F27" i="24"/>
  <c r="F28" i="24"/>
  <c r="F29" i="24"/>
  <c r="F30" i="24"/>
  <c r="F31" i="24"/>
  <c r="F32" i="24"/>
  <c r="F33" i="24"/>
  <c r="F34" i="24"/>
  <c r="F35" i="24"/>
  <c r="F36" i="24"/>
  <c r="F37" i="24"/>
  <c r="F38" i="24"/>
  <c r="F39" i="24"/>
  <c r="F40" i="24"/>
  <c r="F41" i="24"/>
  <c r="F42" i="24"/>
  <c r="F43" i="24"/>
  <c r="F44" i="24"/>
  <c r="F45" i="24"/>
  <c r="F46" i="24"/>
  <c r="F47" i="24"/>
  <c r="F48" i="24"/>
  <c r="F49" i="24"/>
  <c r="F50" i="24"/>
  <c r="F51" i="24"/>
  <c r="F52" i="24"/>
  <c r="F53" i="24"/>
  <c r="F54" i="24"/>
  <c r="F55" i="24"/>
  <c r="F56" i="24"/>
  <c r="F57" i="24"/>
  <c r="F58" i="24"/>
  <c r="F59" i="24"/>
  <c r="F60" i="24"/>
  <c r="F61" i="24"/>
  <c r="F62" i="24"/>
  <c r="F63" i="24"/>
  <c r="F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C104" i="24"/>
  <c r="C105" i="24"/>
  <c r="C106" i="24"/>
  <c r="C107" i="24"/>
  <c r="C108" i="24"/>
  <c r="C109" i="24"/>
  <c r="C110" i="24"/>
  <c r="C111" i="24"/>
  <c r="C112" i="24"/>
  <c r="C113" i="24"/>
  <c r="C114" i="24"/>
  <c r="C115" i="24"/>
  <c r="C116" i="24"/>
  <c r="C117" i="24"/>
  <c r="C118" i="24"/>
  <c r="C119" i="24"/>
  <c r="C120" i="24"/>
  <c r="C121" i="24"/>
  <c r="C122" i="24"/>
  <c r="C123" i="24"/>
  <c r="C124" i="24"/>
  <c r="C125" i="24"/>
  <c r="C126" i="24"/>
  <c r="C127" i="24"/>
  <c r="C128" i="24"/>
  <c r="C129" i="24"/>
  <c r="C130" i="24"/>
  <c r="C131" i="24"/>
  <c r="C132" i="24"/>
  <c r="C133" i="24"/>
  <c r="C134" i="24"/>
  <c r="C135" i="24"/>
  <c r="C136" i="24"/>
  <c r="C137" i="24"/>
  <c r="C138" i="24"/>
  <c r="C139" i="24"/>
  <c r="C140" i="24"/>
  <c r="C141" i="24"/>
  <c r="C142" i="24"/>
  <c r="C143" i="24"/>
  <c r="C144" i="24"/>
  <c r="C145" i="24"/>
  <c r="C146" i="24"/>
  <c r="C147" i="24"/>
  <c r="C148" i="24"/>
  <c r="C149" i="24"/>
  <c r="C150" i="24"/>
  <c r="C151" i="24"/>
  <c r="C152" i="24"/>
  <c r="C153" i="24"/>
  <c r="C154" i="24"/>
  <c r="C155" i="24"/>
  <c r="C156" i="24"/>
  <c r="C157" i="24"/>
  <c r="C158" i="24"/>
  <c r="C159" i="24"/>
  <c r="C160" i="24"/>
  <c r="C161" i="24"/>
  <c r="C162" i="24"/>
  <c r="C163" i="24"/>
  <c r="C164" i="24"/>
  <c r="C165" i="24"/>
  <c r="C166" i="24"/>
  <c r="C167" i="24"/>
  <c r="C168" i="24"/>
  <c r="C169" i="24"/>
  <c r="C170" i="24"/>
  <c r="C171" i="24"/>
  <c r="C172" i="24"/>
  <c r="C173" i="24"/>
  <c r="C174" i="24"/>
  <c r="C175" i="24"/>
  <c r="C176" i="24"/>
  <c r="C177" i="24"/>
  <c r="C178" i="24"/>
  <c r="C179" i="24"/>
  <c r="C180" i="24"/>
  <c r="C181" i="24"/>
  <c r="C182" i="24"/>
  <c r="C183" i="24"/>
  <c r="C184" i="24"/>
  <c r="C185" i="24"/>
  <c r="C186" i="24"/>
  <c r="C187" i="24"/>
  <c r="C188" i="24"/>
  <c r="C189" i="24"/>
  <c r="C190" i="24"/>
  <c r="C191" i="24"/>
  <c r="C192" i="24"/>
  <c r="C193" i="24"/>
  <c r="C194" i="24"/>
  <c r="C195" i="24"/>
  <c r="C196" i="24"/>
  <c r="C197" i="24"/>
  <c r="C198" i="24"/>
  <c r="C199" i="24"/>
  <c r="C200" i="24"/>
  <c r="C201" i="24"/>
  <c r="C202" i="24"/>
  <c r="C203" i="24"/>
  <c r="C204" i="24"/>
  <c r="C205" i="24"/>
  <c r="C206" i="24"/>
  <c r="C207" i="24"/>
  <c r="C208" i="24"/>
  <c r="C209" i="24"/>
  <c r="C210" i="24"/>
  <c r="C211" i="24"/>
  <c r="C212" i="24"/>
  <c r="C213" i="24"/>
  <c r="C214" i="24"/>
  <c r="C215" i="24"/>
  <c r="C216" i="24"/>
  <c r="C217" i="24"/>
  <c r="C218" i="24"/>
  <c r="C219" i="24"/>
  <c r="C220" i="24"/>
  <c r="C221" i="24"/>
  <c r="C222" i="24"/>
  <c r="C223" i="24"/>
  <c r="C224" i="24"/>
  <c r="C225" i="24"/>
  <c r="C226" i="24"/>
  <c r="C227" i="24"/>
  <c r="C228" i="24"/>
  <c r="C229" i="24"/>
  <c r="C230" i="24"/>
  <c r="C231" i="24"/>
  <c r="C232" i="24"/>
  <c r="C233" i="24"/>
  <c r="C234" i="24"/>
  <c r="C235" i="24"/>
  <c r="C236" i="24"/>
  <c r="C237" i="24"/>
  <c r="C238" i="24"/>
  <c r="C239" i="24"/>
  <c r="C240" i="24"/>
  <c r="C241" i="24"/>
  <c r="C242" i="24"/>
  <c r="C243" i="24"/>
  <c r="C244" i="24"/>
  <c r="C245" i="24"/>
  <c r="C246" i="24"/>
  <c r="C247" i="24"/>
  <c r="C248" i="24"/>
  <c r="C249" i="24"/>
  <c r="C250" i="24"/>
  <c r="C251" i="24"/>
  <c r="C252" i="24"/>
  <c r="C253" i="24"/>
  <c r="C254" i="24"/>
  <c r="C255" i="24"/>
  <c r="C256" i="24"/>
  <c r="C257" i="24"/>
  <c r="C4" i="24"/>
  <c r="H34" i="16"/>
  <c r="I34" i="16"/>
  <c r="J34" i="16"/>
  <c r="K34" i="16"/>
  <c r="F16" i="16"/>
  <c r="G13" i="16"/>
  <c r="G16" i="16"/>
  <c r="H13" i="16"/>
  <c r="H16" i="16"/>
  <c r="H25" i="2"/>
  <c r="I13" i="16"/>
  <c r="I16" i="16"/>
  <c r="I25" i="2"/>
  <c r="J13" i="16"/>
  <c r="J16" i="16"/>
  <c r="J25" i="2"/>
  <c r="K13" i="16"/>
  <c r="K16" i="16"/>
  <c r="K25" i="2"/>
  <c r="H22" i="16"/>
  <c r="H28" i="16"/>
  <c r="H35" i="4"/>
  <c r="I22" i="16"/>
  <c r="I28" i="16"/>
  <c r="I35" i="4"/>
  <c r="J22" i="16"/>
  <c r="J28" i="16"/>
  <c r="J35" i="4"/>
  <c r="K28" i="16"/>
  <c r="K35" i="4"/>
  <c r="F24" i="16"/>
  <c r="G21" i="16"/>
  <c r="G24" i="16"/>
  <c r="H21" i="16"/>
  <c r="H24" i="16"/>
  <c r="H33" i="2"/>
  <c r="I21" i="16"/>
  <c r="I24" i="16"/>
  <c r="I33" i="2"/>
  <c r="J21" i="16"/>
  <c r="J24" i="16"/>
  <c r="J33" i="2"/>
  <c r="K21" i="16"/>
  <c r="K24" i="16"/>
  <c r="K33" i="2"/>
  <c r="G28" i="16"/>
  <c r="G35" i="4"/>
  <c r="G33" i="2"/>
  <c r="G25" i="2"/>
  <c r="H26" i="16"/>
  <c r="H25" i="16"/>
  <c r="H18" i="16"/>
  <c r="H17" i="16"/>
  <c r="H30" i="16"/>
  <c r="H26" i="3"/>
  <c r="I26" i="16"/>
  <c r="I25" i="16"/>
  <c r="I18" i="16"/>
  <c r="I17" i="16"/>
  <c r="I30" i="16"/>
  <c r="I26" i="3"/>
  <c r="J26" i="16"/>
  <c r="J25" i="16"/>
  <c r="J18" i="16"/>
  <c r="J17" i="16"/>
  <c r="J30" i="16"/>
  <c r="J26" i="3"/>
  <c r="K26" i="16"/>
  <c r="K25" i="16"/>
  <c r="K18" i="16"/>
  <c r="K17" i="16"/>
  <c r="K30" i="16"/>
  <c r="K26" i="3"/>
  <c r="G25" i="16"/>
  <c r="G17" i="16"/>
  <c r="G30" i="16"/>
  <c r="G26" i="3"/>
  <c r="B8" i="9"/>
  <c r="B7" i="3"/>
  <c r="B5" i="9"/>
  <c r="B13" i="9"/>
  <c r="C8" i="9"/>
  <c r="C7" i="3"/>
  <c r="C5" i="9"/>
  <c r="C13" i="9"/>
  <c r="D8" i="9"/>
  <c r="D7" i="3"/>
  <c r="D5" i="9"/>
  <c r="D13" i="9"/>
  <c r="E8" i="9"/>
  <c r="E5" i="9"/>
  <c r="E13" i="9"/>
  <c r="F8" i="9"/>
  <c r="F7" i="3"/>
  <c r="F5" i="9"/>
  <c r="F13" i="9"/>
  <c r="G13" i="9"/>
  <c r="B10" i="9"/>
  <c r="B6" i="9"/>
  <c r="B15" i="9"/>
  <c r="C10" i="9"/>
  <c r="C6" i="9"/>
  <c r="C15" i="9"/>
  <c r="D10" i="9"/>
  <c r="D6" i="9"/>
  <c r="D15" i="9"/>
  <c r="E10" i="9"/>
  <c r="E6" i="9"/>
  <c r="E15" i="9"/>
  <c r="F10" i="9"/>
  <c r="F6" i="9"/>
  <c r="F15" i="9"/>
  <c r="G15" i="9"/>
  <c r="H13" i="9"/>
  <c r="H15" i="9"/>
  <c r="I13" i="9"/>
  <c r="I15" i="9"/>
  <c r="J13" i="9"/>
  <c r="J15" i="9"/>
  <c r="K13" i="9"/>
  <c r="K15" i="9"/>
  <c r="G9" i="16"/>
  <c r="F32" i="16"/>
  <c r="G7" i="16"/>
  <c r="K35" i="18"/>
  <c r="K18" i="18"/>
  <c r="K57" i="5"/>
  <c r="G47" i="5"/>
  <c r="G49" i="5"/>
  <c r="G51" i="5"/>
  <c r="G53" i="5"/>
  <c r="G55" i="5"/>
  <c r="H55" i="5"/>
  <c r="I56" i="5"/>
  <c r="I55" i="5"/>
  <c r="J56" i="5"/>
  <c r="J55" i="5"/>
  <c r="K56" i="5"/>
  <c r="K55" i="5"/>
  <c r="K44" i="5"/>
  <c r="K36" i="18"/>
  <c r="K19" i="18"/>
  <c r="K69" i="5"/>
  <c r="C62" i="5"/>
  <c r="D62" i="5"/>
  <c r="E62" i="5"/>
  <c r="F62" i="5"/>
  <c r="G62" i="5"/>
  <c r="G61" i="5"/>
  <c r="H61" i="5"/>
  <c r="I61" i="5"/>
  <c r="J62" i="5"/>
  <c r="J61" i="5"/>
  <c r="K61" i="5"/>
  <c r="F65" i="5"/>
  <c r="G65" i="5"/>
  <c r="H65" i="5"/>
  <c r="I65" i="5"/>
  <c r="J65" i="5"/>
  <c r="K66" i="5"/>
  <c r="K65" i="5"/>
  <c r="K68" i="5"/>
  <c r="K59" i="5"/>
  <c r="K37" i="18"/>
  <c r="K20" i="18"/>
  <c r="K85" i="5"/>
  <c r="G76" i="5"/>
  <c r="H77" i="5"/>
  <c r="H76" i="5"/>
  <c r="I76" i="5"/>
  <c r="J77" i="5"/>
  <c r="J76" i="5"/>
  <c r="K77" i="5"/>
  <c r="K76" i="5"/>
  <c r="G78" i="5"/>
  <c r="H78" i="5"/>
  <c r="I78" i="5"/>
  <c r="J78" i="5"/>
  <c r="K79" i="5"/>
  <c r="K78" i="5"/>
  <c r="G80" i="5"/>
  <c r="H80" i="5"/>
  <c r="I81" i="5"/>
  <c r="I80" i="5"/>
  <c r="J80" i="5"/>
  <c r="K81" i="5"/>
  <c r="K80" i="5"/>
  <c r="G82" i="5"/>
  <c r="H83" i="5"/>
  <c r="H82" i="5"/>
  <c r="I82" i="5"/>
  <c r="J82" i="5"/>
  <c r="K83" i="5"/>
  <c r="K82" i="5"/>
  <c r="K84" i="5"/>
  <c r="K73" i="5"/>
  <c r="G33" i="18"/>
  <c r="G16" i="18"/>
  <c r="G40" i="5"/>
  <c r="F39" i="5"/>
  <c r="G39" i="5"/>
  <c r="H33" i="18"/>
  <c r="H16" i="18"/>
  <c r="H40" i="5"/>
  <c r="H39" i="5"/>
  <c r="I33" i="18"/>
  <c r="I16" i="18"/>
  <c r="I40" i="5"/>
  <c r="I39" i="5"/>
  <c r="J33" i="18"/>
  <c r="J16" i="18"/>
  <c r="J40" i="5"/>
  <c r="J39" i="5"/>
  <c r="K33" i="18"/>
  <c r="K16" i="18"/>
  <c r="K40" i="5"/>
  <c r="K39" i="5"/>
  <c r="G34" i="18"/>
  <c r="G17" i="18"/>
  <c r="G42" i="5"/>
  <c r="G41" i="5"/>
  <c r="H34" i="18"/>
  <c r="H17" i="18"/>
  <c r="H42" i="5"/>
  <c r="H41" i="5"/>
  <c r="I34" i="18"/>
  <c r="I17" i="18"/>
  <c r="I42" i="5"/>
  <c r="I41" i="5"/>
  <c r="J34" i="18"/>
  <c r="J17" i="18"/>
  <c r="J42" i="5"/>
  <c r="J41" i="5"/>
  <c r="K34" i="18"/>
  <c r="K17" i="18"/>
  <c r="K42" i="5"/>
  <c r="K41" i="5"/>
  <c r="K5" i="5"/>
  <c r="K5" i="3"/>
  <c r="F7" i="5"/>
  <c r="H35" i="18"/>
  <c r="H18" i="18"/>
  <c r="H57" i="5"/>
  <c r="H44" i="5"/>
  <c r="H36" i="18"/>
  <c r="H19" i="18"/>
  <c r="H69" i="5"/>
  <c r="H68" i="5"/>
  <c r="H59" i="5"/>
  <c r="H37" i="18"/>
  <c r="H20" i="18"/>
  <c r="H85" i="5"/>
  <c r="H84" i="5"/>
  <c r="H73" i="5"/>
  <c r="H5" i="5"/>
  <c r="H5" i="3"/>
  <c r="I35" i="18"/>
  <c r="I18" i="18"/>
  <c r="I57" i="5"/>
  <c r="I44" i="5"/>
  <c r="I36" i="18"/>
  <c r="I19" i="18"/>
  <c r="I69" i="5"/>
  <c r="I68" i="5"/>
  <c r="I59" i="5"/>
  <c r="I37" i="18"/>
  <c r="I20" i="18"/>
  <c r="I85" i="5"/>
  <c r="I84" i="5"/>
  <c r="I73" i="5"/>
  <c r="I5" i="5"/>
  <c r="I5" i="3"/>
  <c r="J35" i="18"/>
  <c r="J18" i="18"/>
  <c r="J57" i="5"/>
  <c r="J44" i="5"/>
  <c r="J36" i="18"/>
  <c r="J19" i="18"/>
  <c r="J69" i="5"/>
  <c r="J68" i="5"/>
  <c r="J59" i="5"/>
  <c r="J37" i="18"/>
  <c r="J20" i="18"/>
  <c r="J85" i="5"/>
  <c r="J84" i="5"/>
  <c r="J73" i="5"/>
  <c r="J5" i="5"/>
  <c r="J5" i="3"/>
  <c r="G35" i="18"/>
  <c r="G18" i="18"/>
  <c r="G57" i="5"/>
  <c r="G44" i="5"/>
  <c r="G36" i="18"/>
  <c r="G19" i="18"/>
  <c r="G69" i="5"/>
  <c r="G68" i="5"/>
  <c r="G59" i="5"/>
  <c r="G37" i="18"/>
  <c r="G20" i="18"/>
  <c r="G85" i="5"/>
  <c r="G84" i="5"/>
  <c r="G73" i="5"/>
  <c r="G5" i="5"/>
  <c r="G5" i="3"/>
  <c r="F16" i="9"/>
  <c r="G45" i="13"/>
  <c r="D16" i="9"/>
  <c r="C16" i="9"/>
  <c r="D17" i="9"/>
  <c r="D11" i="13"/>
  <c r="E16" i="9"/>
  <c r="E17" i="9"/>
  <c r="E11" i="13"/>
  <c r="F17" i="9"/>
  <c r="F11" i="13"/>
  <c r="B16" i="9"/>
  <c r="C17" i="9"/>
  <c r="C11" i="13"/>
  <c r="F36" i="3"/>
  <c r="N8" i="17"/>
  <c r="F38" i="13"/>
  <c r="G38" i="13"/>
  <c r="G39" i="13"/>
  <c r="G34" i="2"/>
  <c r="H34" i="2"/>
  <c r="I34" i="2"/>
  <c r="J34" i="2"/>
  <c r="K34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K38" i="2"/>
  <c r="D7" i="17"/>
  <c r="S6" i="17" s="1"/>
  <c r="S10" i="17" s="1"/>
  <c r="B33" i="13"/>
  <c r="N6" i="17"/>
  <c r="S7" i="17"/>
  <c r="F45" i="13"/>
  <c r="F44" i="13"/>
  <c r="S8" i="17"/>
  <c r="I20" i="17"/>
  <c r="J20" i="17"/>
  <c r="K20" i="17"/>
  <c r="L20" i="17"/>
  <c r="H20" i="17"/>
  <c r="C3" i="23"/>
  <c r="D3" i="23"/>
  <c r="E3" i="23"/>
  <c r="F3" i="23"/>
  <c r="B3" i="23"/>
  <c r="T7" i="17"/>
  <c r="T8" i="17"/>
  <c r="T9" i="17"/>
  <c r="E27" i="5"/>
  <c r="F16" i="17"/>
  <c r="B15" i="5"/>
  <c r="C14" i="17"/>
  <c r="C15" i="5"/>
  <c r="D14" i="17"/>
  <c r="D15" i="5"/>
  <c r="E14" i="17"/>
  <c r="E13" i="5"/>
  <c r="E15" i="5"/>
  <c r="F14" i="17"/>
  <c r="F15" i="5"/>
  <c r="G14" i="17"/>
  <c r="G11" i="5"/>
  <c r="F21" i="5"/>
  <c r="F27" i="5"/>
  <c r="F33" i="5"/>
  <c r="F5" i="5"/>
  <c r="F14" i="5"/>
  <c r="G14" i="5"/>
  <c r="G13" i="5"/>
  <c r="G15" i="5"/>
  <c r="H14" i="17"/>
  <c r="B5" i="5"/>
  <c r="B12" i="5"/>
  <c r="C5" i="5"/>
  <c r="C12" i="5"/>
  <c r="D5" i="5"/>
  <c r="D12" i="5"/>
  <c r="E5" i="5"/>
  <c r="E12" i="5"/>
  <c r="F12" i="5"/>
  <c r="H12" i="5"/>
  <c r="H11" i="5"/>
  <c r="H14" i="5"/>
  <c r="H13" i="5"/>
  <c r="H15" i="5"/>
  <c r="I14" i="17"/>
  <c r="I12" i="5"/>
  <c r="I11" i="5"/>
  <c r="I14" i="5"/>
  <c r="I13" i="5"/>
  <c r="I15" i="5"/>
  <c r="J14" i="17"/>
  <c r="J12" i="5"/>
  <c r="J11" i="5"/>
  <c r="J14" i="5"/>
  <c r="J13" i="5"/>
  <c r="J15" i="5"/>
  <c r="K14" i="17"/>
  <c r="K12" i="5"/>
  <c r="K11" i="5"/>
  <c r="K14" i="5"/>
  <c r="K13" i="5"/>
  <c r="K15" i="5"/>
  <c r="L14" i="17"/>
  <c r="B21" i="5"/>
  <c r="C15" i="17"/>
  <c r="C21" i="5"/>
  <c r="D15" i="17"/>
  <c r="D21" i="5"/>
  <c r="E15" i="17"/>
  <c r="E21" i="5"/>
  <c r="F15" i="17"/>
  <c r="G15" i="17"/>
  <c r="G17" i="5"/>
  <c r="G19" i="5"/>
  <c r="G21" i="5"/>
  <c r="H15" i="17"/>
  <c r="B18" i="5"/>
  <c r="C18" i="5"/>
  <c r="D18" i="5"/>
  <c r="E18" i="5"/>
  <c r="F18" i="5"/>
  <c r="H18" i="5"/>
  <c r="H17" i="5"/>
  <c r="H20" i="5"/>
  <c r="H19" i="5"/>
  <c r="H21" i="5"/>
  <c r="I15" i="17"/>
  <c r="I18" i="5"/>
  <c r="I17" i="5"/>
  <c r="I20" i="5"/>
  <c r="I19" i="5"/>
  <c r="I21" i="5"/>
  <c r="J15" i="17"/>
  <c r="J18" i="5"/>
  <c r="J17" i="5"/>
  <c r="J20" i="5"/>
  <c r="J19" i="5"/>
  <c r="J21" i="5"/>
  <c r="K15" i="17"/>
  <c r="K18" i="5"/>
  <c r="K17" i="5"/>
  <c r="K20" i="5"/>
  <c r="K19" i="5"/>
  <c r="K21" i="5"/>
  <c r="L15" i="17"/>
  <c r="B27" i="5"/>
  <c r="C16" i="17"/>
  <c r="C27" i="5"/>
  <c r="D16" i="17"/>
  <c r="D27" i="5"/>
  <c r="E16" i="17"/>
  <c r="G16" i="17"/>
  <c r="G23" i="5"/>
  <c r="G25" i="5"/>
  <c r="G27" i="5"/>
  <c r="H16" i="17"/>
  <c r="B24" i="5"/>
  <c r="C24" i="5"/>
  <c r="D24" i="5"/>
  <c r="E24" i="5"/>
  <c r="F24" i="5"/>
  <c r="H24" i="5"/>
  <c r="H23" i="5"/>
  <c r="H26" i="5"/>
  <c r="H25" i="5"/>
  <c r="H27" i="5"/>
  <c r="I16" i="17"/>
  <c r="I24" i="5"/>
  <c r="I23" i="5"/>
  <c r="I26" i="5"/>
  <c r="I25" i="5"/>
  <c r="I27" i="5"/>
  <c r="J16" i="17"/>
  <c r="J24" i="5"/>
  <c r="J23" i="5"/>
  <c r="J26" i="5"/>
  <c r="J25" i="5"/>
  <c r="J27" i="5"/>
  <c r="K16" i="17"/>
  <c r="K24" i="5"/>
  <c r="K23" i="5"/>
  <c r="K26" i="5"/>
  <c r="K25" i="5"/>
  <c r="K27" i="5"/>
  <c r="L16" i="17"/>
  <c r="B33" i="5"/>
  <c r="C17" i="17"/>
  <c r="C33" i="5"/>
  <c r="D17" i="17"/>
  <c r="D33" i="5"/>
  <c r="E17" i="17"/>
  <c r="E33" i="5"/>
  <c r="F17" i="17"/>
  <c r="G17" i="17"/>
  <c r="G29" i="5"/>
  <c r="G31" i="5"/>
  <c r="G33" i="5"/>
  <c r="H17" i="17"/>
  <c r="B30" i="5"/>
  <c r="C30" i="5"/>
  <c r="D30" i="5"/>
  <c r="E30" i="5"/>
  <c r="F30" i="5"/>
  <c r="H30" i="5"/>
  <c r="H29" i="5"/>
  <c r="H32" i="5"/>
  <c r="H31" i="5"/>
  <c r="H33" i="5"/>
  <c r="I17" i="17"/>
  <c r="I30" i="5"/>
  <c r="I29" i="5"/>
  <c r="I32" i="5"/>
  <c r="I31" i="5"/>
  <c r="I33" i="5"/>
  <c r="J17" i="17"/>
  <c r="J30" i="5"/>
  <c r="J29" i="5"/>
  <c r="J32" i="5"/>
  <c r="J31" i="5"/>
  <c r="J33" i="5"/>
  <c r="K17" i="17"/>
  <c r="K30" i="5"/>
  <c r="K29" i="5"/>
  <c r="K32" i="5"/>
  <c r="K31" i="5"/>
  <c r="K33" i="5"/>
  <c r="L17" i="17"/>
  <c r="B39" i="5"/>
  <c r="C18" i="17"/>
  <c r="U7" i="17"/>
  <c r="C86" i="13"/>
  <c r="D86" i="13"/>
  <c r="U8" i="17"/>
  <c r="H45" i="13"/>
  <c r="I45" i="13"/>
  <c r="J45" i="13"/>
  <c r="K45" i="13"/>
  <c r="C39" i="5"/>
  <c r="D18" i="17"/>
  <c r="D39" i="5"/>
  <c r="E18" i="17"/>
  <c r="E39" i="5"/>
  <c r="F18" i="17"/>
  <c r="G18" i="17"/>
  <c r="C20" i="17"/>
  <c r="D20" i="17"/>
  <c r="E20" i="17"/>
  <c r="F20" i="17"/>
  <c r="G20" i="17"/>
  <c r="B9" i="3"/>
  <c r="B18" i="3"/>
  <c r="B19" i="3"/>
  <c r="C21" i="17"/>
  <c r="C9" i="3"/>
  <c r="C18" i="3"/>
  <c r="C19" i="3"/>
  <c r="D21" i="17"/>
  <c r="D9" i="3"/>
  <c r="D18" i="3"/>
  <c r="D19" i="3"/>
  <c r="E21" i="17"/>
  <c r="E19" i="3"/>
  <c r="F21" i="17"/>
  <c r="F9" i="3"/>
  <c r="F16" i="3"/>
  <c r="F17" i="3"/>
  <c r="F15" i="3"/>
  <c r="F18" i="3"/>
  <c r="F19" i="3"/>
  <c r="G21" i="17"/>
  <c r="B27" i="3"/>
  <c r="B29" i="3"/>
  <c r="C22" i="17"/>
  <c r="C27" i="3"/>
  <c r="C29" i="3"/>
  <c r="D22" i="17"/>
  <c r="D27" i="3"/>
  <c r="D29" i="3"/>
  <c r="E22" i="17"/>
  <c r="E29" i="3"/>
  <c r="F22" i="17"/>
  <c r="F27" i="3"/>
  <c r="F29" i="3"/>
  <c r="G22" i="17"/>
  <c r="B10" i="10"/>
  <c r="C23" i="17"/>
  <c r="C10" i="10"/>
  <c r="D23" i="17"/>
  <c r="D10" i="10"/>
  <c r="E23" i="17"/>
  <c r="E10" i="10"/>
  <c r="F23" i="17"/>
  <c r="F10" i="10"/>
  <c r="G23" i="17"/>
  <c r="B7" i="13"/>
  <c r="B43" i="3"/>
  <c r="B8" i="13"/>
  <c r="B9" i="13"/>
  <c r="B10" i="13"/>
  <c r="B12" i="13"/>
  <c r="B13" i="13"/>
  <c r="C25" i="17"/>
  <c r="C7" i="13"/>
  <c r="C43" i="3"/>
  <c r="C8" i="13"/>
  <c r="C9" i="13"/>
  <c r="C10" i="13"/>
  <c r="C12" i="13"/>
  <c r="C13" i="13"/>
  <c r="D25" i="17"/>
  <c r="D7" i="13"/>
  <c r="D43" i="3"/>
  <c r="D8" i="13"/>
  <c r="D9" i="13"/>
  <c r="D10" i="13"/>
  <c r="D12" i="13"/>
  <c r="D13" i="13"/>
  <c r="E25" i="17"/>
  <c r="E7" i="13"/>
  <c r="E9" i="13"/>
  <c r="E10" i="13"/>
  <c r="E12" i="13"/>
  <c r="E13" i="13"/>
  <c r="F25" i="17"/>
  <c r="F7" i="13"/>
  <c r="F43" i="3"/>
  <c r="F8" i="13"/>
  <c r="F9" i="13"/>
  <c r="F10" i="13"/>
  <c r="F12" i="13"/>
  <c r="F13" i="13"/>
  <c r="G25" i="17"/>
  <c r="C26" i="17"/>
  <c r="D26" i="17"/>
  <c r="E26" i="17"/>
  <c r="F26" i="17"/>
  <c r="G26" i="17"/>
  <c r="C27" i="17"/>
  <c r="D27" i="17"/>
  <c r="E27" i="17"/>
  <c r="F27" i="17"/>
  <c r="G27" i="17"/>
  <c r="B73" i="13"/>
  <c r="B74" i="13"/>
  <c r="B75" i="13"/>
  <c r="B76" i="13"/>
  <c r="B77" i="13"/>
  <c r="A82" i="13"/>
  <c r="D73" i="13"/>
  <c r="D74" i="13"/>
  <c r="D75" i="13"/>
  <c r="D76" i="13"/>
  <c r="D77" i="13"/>
  <c r="C82" i="13"/>
  <c r="F73" i="13"/>
  <c r="F74" i="13"/>
  <c r="F75" i="13"/>
  <c r="F76" i="13"/>
  <c r="F77" i="13"/>
  <c r="E82" i="13"/>
  <c r="H73" i="13"/>
  <c r="H74" i="13"/>
  <c r="H75" i="13"/>
  <c r="H76" i="13"/>
  <c r="H77" i="13"/>
  <c r="G82" i="13"/>
  <c r="H85" i="13"/>
  <c r="H86" i="13"/>
  <c r="C73" i="13"/>
  <c r="E73" i="13"/>
  <c r="G73" i="13"/>
  <c r="I73" i="13"/>
  <c r="C74" i="13"/>
  <c r="E74" i="13"/>
  <c r="G74" i="13"/>
  <c r="I74" i="13"/>
  <c r="C75" i="13"/>
  <c r="E75" i="13"/>
  <c r="G75" i="13"/>
  <c r="I75" i="13"/>
  <c r="C76" i="13"/>
  <c r="E76" i="13"/>
  <c r="G76" i="13"/>
  <c r="I76" i="13"/>
  <c r="C77" i="13"/>
  <c r="E77" i="13"/>
  <c r="G77" i="13"/>
  <c r="I77" i="13"/>
  <c r="N2" i="20"/>
  <c r="M9" i="17"/>
  <c r="M2" i="20"/>
  <c r="N9" i="17"/>
  <c r="C1261" i="20"/>
  <c r="D1261" i="20"/>
  <c r="E1261" i="20"/>
  <c r="N7" i="17"/>
  <c r="G43" i="3"/>
  <c r="H43" i="3"/>
  <c r="I43" i="3"/>
  <c r="J43" i="3"/>
  <c r="K43" i="3"/>
  <c r="K8" i="13"/>
  <c r="J38" i="13"/>
  <c r="K38" i="13"/>
  <c r="K39" i="13"/>
  <c r="L38" i="13"/>
  <c r="G31" i="3"/>
  <c r="H31" i="3"/>
  <c r="I31" i="3"/>
  <c r="J31" i="3"/>
  <c r="K31" i="3"/>
  <c r="K48" i="13"/>
  <c r="F52" i="13"/>
  <c r="H38" i="13"/>
  <c r="I38" i="13"/>
  <c r="G8" i="13"/>
  <c r="D27" i="7"/>
  <c r="C15" i="7"/>
  <c r="D26" i="7"/>
  <c r="D28" i="7"/>
  <c r="G28" i="7"/>
  <c r="B18" i="7"/>
  <c r="D15" i="7"/>
  <c r="G10" i="7"/>
  <c r="G21" i="7"/>
  <c r="C29" i="7"/>
  <c r="G29" i="7"/>
  <c r="G34" i="7"/>
  <c r="D38" i="7"/>
  <c r="C16" i="7"/>
  <c r="D37" i="7"/>
  <c r="D39" i="7"/>
  <c r="G39" i="7"/>
  <c r="D16" i="7"/>
  <c r="G22" i="7"/>
  <c r="C40" i="7"/>
  <c r="G40" i="7"/>
  <c r="G45" i="7"/>
  <c r="D49" i="7"/>
  <c r="D50" i="7"/>
  <c r="G50" i="7"/>
  <c r="D17" i="7"/>
  <c r="G23" i="7"/>
  <c r="C51" i="7"/>
  <c r="G51" i="7"/>
  <c r="G56" i="7"/>
  <c r="G11" i="7"/>
  <c r="G16" i="3"/>
  <c r="G17" i="3"/>
  <c r="G15" i="3"/>
  <c r="G10" i="13"/>
  <c r="G23" i="4"/>
  <c r="G12" i="13"/>
  <c r="H8" i="13"/>
  <c r="H39" i="13"/>
  <c r="I8" i="13"/>
  <c r="I39" i="13"/>
  <c r="J8" i="13"/>
  <c r="J39" i="13"/>
  <c r="G48" i="13"/>
  <c r="H45" i="18"/>
  <c r="I45" i="18"/>
  <c r="J45" i="18"/>
  <c r="K45" i="18"/>
  <c r="G45" i="18"/>
  <c r="H44" i="18"/>
  <c r="I44" i="18"/>
  <c r="J44" i="18"/>
  <c r="K44" i="18"/>
  <c r="G44" i="18"/>
  <c r="H43" i="18"/>
  <c r="I43" i="18"/>
  <c r="J43" i="18"/>
  <c r="K43" i="18"/>
  <c r="G43" i="18"/>
  <c r="H42" i="18"/>
  <c r="I42" i="18"/>
  <c r="J42" i="18"/>
  <c r="K42" i="18"/>
  <c r="G42" i="18"/>
  <c r="H41" i="18"/>
  <c r="I41" i="18"/>
  <c r="J41" i="18"/>
  <c r="K41" i="18"/>
  <c r="G41" i="18"/>
  <c r="G60" i="5"/>
  <c r="H60" i="5"/>
  <c r="I60" i="5"/>
  <c r="J60" i="5"/>
  <c r="K60" i="5"/>
  <c r="C73" i="5"/>
  <c r="B73" i="5"/>
  <c r="C44" i="5"/>
  <c r="D45" i="5"/>
  <c r="B44" i="5"/>
  <c r="C45" i="5"/>
  <c r="E60" i="5"/>
  <c r="F60" i="5"/>
  <c r="D60" i="5"/>
  <c r="K58" i="13"/>
  <c r="L58" i="13"/>
  <c r="M58" i="13"/>
  <c r="N58" i="13"/>
  <c r="I60" i="13"/>
  <c r="I61" i="13"/>
  <c r="I62" i="13"/>
  <c r="I63" i="13"/>
  <c r="H48" i="13"/>
  <c r="I48" i="13"/>
  <c r="J48" i="13"/>
  <c r="F48" i="13"/>
  <c r="C6" i="13"/>
  <c r="D6" i="13"/>
  <c r="E6" i="13"/>
  <c r="F6" i="13"/>
  <c r="B6" i="13"/>
  <c r="A22" i="10"/>
  <c r="A21" i="10"/>
  <c r="C7" i="5"/>
  <c r="D7" i="5"/>
  <c r="E7" i="5"/>
  <c r="B7" i="5"/>
  <c r="H40" i="3"/>
  <c r="I40" i="3"/>
  <c r="J40" i="3"/>
  <c r="K40" i="3"/>
  <c r="D40" i="4"/>
  <c r="E40" i="4"/>
  <c r="F40" i="4"/>
  <c r="C40" i="4"/>
  <c r="G41" i="2"/>
  <c r="H41" i="2"/>
  <c r="G44" i="2"/>
  <c r="H44" i="2"/>
  <c r="I44" i="2"/>
  <c r="J44" i="2"/>
  <c r="K44" i="2"/>
  <c r="G45" i="2"/>
  <c r="H45" i="2"/>
  <c r="I45" i="2"/>
  <c r="J45" i="2"/>
  <c r="K45" i="2"/>
  <c r="G46" i="2"/>
  <c r="H46" i="2"/>
  <c r="I46" i="2"/>
  <c r="J46" i="2"/>
  <c r="K46" i="2"/>
  <c r="C6" i="4"/>
  <c r="D6" i="4"/>
  <c r="B6" i="4"/>
  <c r="G30" i="2"/>
  <c r="H30" i="2"/>
  <c r="I30" i="2"/>
  <c r="J30" i="2"/>
  <c r="K30" i="2"/>
  <c r="G29" i="2"/>
  <c r="H29" i="2"/>
  <c r="I29" i="2"/>
  <c r="J29" i="2"/>
  <c r="K29" i="2"/>
  <c r="G28" i="2"/>
  <c r="H28" i="2"/>
  <c r="I28" i="2"/>
  <c r="J28" i="2"/>
  <c r="K28" i="2"/>
  <c r="G27" i="2"/>
  <c r="H27" i="2"/>
  <c r="I27" i="2"/>
  <c r="J27" i="2"/>
  <c r="K27" i="2"/>
  <c r="G21" i="2"/>
  <c r="H21" i="2"/>
  <c r="I21" i="2"/>
  <c r="J21" i="2"/>
  <c r="K21" i="2"/>
  <c r="G20" i="2"/>
  <c r="H20" i="2"/>
  <c r="I20" i="2"/>
  <c r="J20" i="2"/>
  <c r="K20" i="2"/>
  <c r="G16" i="2"/>
  <c r="H16" i="2"/>
  <c r="I16" i="2"/>
  <c r="J16" i="2"/>
  <c r="G19" i="2"/>
  <c r="H19" i="2"/>
  <c r="I19" i="2"/>
  <c r="J19" i="2"/>
  <c r="K19" i="2"/>
  <c r="G18" i="2"/>
  <c r="H18" i="2"/>
  <c r="I18" i="2"/>
  <c r="J18" i="2"/>
  <c r="K18" i="2"/>
  <c r="G17" i="2"/>
  <c r="H17" i="2"/>
  <c r="I17" i="2"/>
  <c r="G10" i="2"/>
  <c r="H10" i="2"/>
  <c r="I10" i="2"/>
  <c r="J10" i="2"/>
  <c r="K10" i="2"/>
  <c r="G8" i="2"/>
  <c r="H8" i="2"/>
  <c r="I8" i="2"/>
  <c r="J8" i="2"/>
  <c r="K8" i="2"/>
  <c r="G9" i="2"/>
  <c r="H9" i="2"/>
  <c r="I9" i="2"/>
  <c r="J9" i="2"/>
  <c r="K9" i="2"/>
  <c r="G27" i="4"/>
  <c r="I41" i="2"/>
  <c r="J41" i="2"/>
  <c r="J17" i="2"/>
  <c r="K17" i="2"/>
  <c r="K16" i="2"/>
  <c r="A10" i="9"/>
  <c r="K41" i="2"/>
  <c r="A8" i="9"/>
  <c r="C22" i="10"/>
  <c r="D22" i="10"/>
  <c r="E22" i="10"/>
  <c r="F22" i="10"/>
  <c r="B22" i="10"/>
  <c r="G32" i="3"/>
  <c r="H32" i="3"/>
  <c r="I32" i="3"/>
  <c r="J32" i="3"/>
  <c r="K32" i="3"/>
  <c r="G14" i="3"/>
  <c r="H14" i="3"/>
  <c r="I14" i="3"/>
  <c r="J14" i="3"/>
  <c r="K14" i="3"/>
  <c r="I7" i="7"/>
  <c r="J7" i="7"/>
  <c r="K7" i="7"/>
  <c r="G21" i="3"/>
  <c r="H21" i="3"/>
  <c r="I21" i="3"/>
  <c r="J21" i="3"/>
  <c r="K21" i="3"/>
  <c r="G24" i="3"/>
  <c r="G23" i="3"/>
  <c r="H23" i="3"/>
  <c r="I23" i="3"/>
  <c r="J23" i="3"/>
  <c r="K23" i="3"/>
  <c r="G22" i="3"/>
  <c r="H22" i="3"/>
  <c r="I22" i="3"/>
  <c r="J22" i="3"/>
  <c r="K22" i="3"/>
  <c r="F6" i="4"/>
  <c r="H17" i="3"/>
  <c r="I17" i="3"/>
  <c r="J17" i="3"/>
  <c r="K17" i="3"/>
  <c r="H50" i="7"/>
  <c r="I50" i="7"/>
  <c r="J50" i="7"/>
  <c r="K50" i="7"/>
  <c r="C17" i="7"/>
  <c r="N14" i="7"/>
  <c r="E6" i="4"/>
  <c r="H28" i="7"/>
  <c r="H24" i="3"/>
  <c r="I24" i="3"/>
  <c r="G22" i="10"/>
  <c r="J24" i="3"/>
  <c r="K51" i="7"/>
  <c r="H51" i="7"/>
  <c r="J51" i="7"/>
  <c r="I51" i="7"/>
  <c r="I28" i="7"/>
  <c r="H39" i="7"/>
  <c r="D18" i="7"/>
  <c r="I22" i="10"/>
  <c r="H22" i="10"/>
  <c r="K24" i="3"/>
  <c r="H29" i="7"/>
  <c r="J29" i="7"/>
  <c r="I29" i="7"/>
  <c r="K29" i="7"/>
  <c r="I40" i="7"/>
  <c r="K40" i="7"/>
  <c r="J40" i="7"/>
  <c r="H40" i="7"/>
  <c r="I39" i="7"/>
  <c r="J28" i="7"/>
  <c r="J22" i="10"/>
  <c r="G6" i="4"/>
  <c r="K28" i="7"/>
  <c r="J39" i="7"/>
  <c r="K22" i="10"/>
  <c r="K39" i="7"/>
  <c r="F6" i="7"/>
  <c r="E6" i="7"/>
  <c r="D6" i="7"/>
  <c r="C6" i="7"/>
  <c r="B6" i="7"/>
  <c r="C15" i="2"/>
  <c r="C22" i="2"/>
  <c r="D15" i="2"/>
  <c r="D22" i="2"/>
  <c r="E15" i="2"/>
  <c r="E22" i="2"/>
  <c r="F15" i="2"/>
  <c r="B15" i="2"/>
  <c r="B22" i="2"/>
  <c r="C36" i="3"/>
  <c r="D36" i="3"/>
  <c r="E36" i="3"/>
  <c r="F12" i="7"/>
  <c r="G9" i="7"/>
  <c r="G12" i="7"/>
  <c r="F22" i="2"/>
  <c r="B31" i="3"/>
  <c r="B36" i="3"/>
  <c r="C40" i="3"/>
  <c r="D40" i="3"/>
  <c r="E40" i="3"/>
  <c r="F40" i="3"/>
  <c r="B40" i="3"/>
  <c r="H38" i="5"/>
  <c r="I38" i="5"/>
  <c r="J38" i="5"/>
  <c r="K38" i="5"/>
  <c r="I52" i="5"/>
  <c r="H47" i="5"/>
  <c r="I47" i="5"/>
  <c r="J47" i="5"/>
  <c r="K47" i="5"/>
  <c r="I54" i="5"/>
  <c r="J54" i="5"/>
  <c r="K54" i="5"/>
  <c r="F42" i="5"/>
  <c r="E42" i="5"/>
  <c r="D42" i="5"/>
  <c r="C42" i="5"/>
  <c r="G15" i="2"/>
  <c r="G22" i="2"/>
  <c r="H9" i="7"/>
  <c r="B55" i="5"/>
  <c r="C65" i="5"/>
  <c r="B65" i="5"/>
  <c r="D65" i="5"/>
  <c r="E84" i="5"/>
  <c r="E85" i="5"/>
  <c r="D84" i="5"/>
  <c r="D85" i="5"/>
  <c r="C84" i="5"/>
  <c r="B84" i="5"/>
  <c r="E83" i="5"/>
  <c r="D83" i="5"/>
  <c r="C83" i="5"/>
  <c r="E81" i="5"/>
  <c r="D81" i="5"/>
  <c r="C81" i="5"/>
  <c r="E79" i="5"/>
  <c r="D79" i="5"/>
  <c r="C79" i="5"/>
  <c r="E77" i="5"/>
  <c r="D77" i="5"/>
  <c r="C77" i="5"/>
  <c r="D68" i="5"/>
  <c r="D69" i="5"/>
  <c r="C68" i="5"/>
  <c r="C69" i="5"/>
  <c r="B68" i="5"/>
  <c r="B69" i="5"/>
  <c r="D67" i="5"/>
  <c r="C67" i="5"/>
  <c r="B67" i="5"/>
  <c r="D66" i="5"/>
  <c r="C66" i="5"/>
  <c r="E63" i="5"/>
  <c r="D63" i="5"/>
  <c r="C63" i="5"/>
  <c r="B63" i="5"/>
  <c r="E55" i="5"/>
  <c r="E57" i="5"/>
  <c r="D55" i="5"/>
  <c r="C55" i="5"/>
  <c r="E54" i="5"/>
  <c r="D54" i="5"/>
  <c r="C54" i="5"/>
  <c r="E52" i="5"/>
  <c r="D52" i="5"/>
  <c r="C52" i="5"/>
  <c r="E50" i="5"/>
  <c r="D50" i="5"/>
  <c r="C50" i="5"/>
  <c r="E48" i="5"/>
  <c r="D48" i="5"/>
  <c r="C48" i="5"/>
  <c r="E45" i="5"/>
  <c r="F84" i="5"/>
  <c r="F85" i="5"/>
  <c r="F83" i="5"/>
  <c r="F81" i="5"/>
  <c r="F79" i="5"/>
  <c r="F77" i="5"/>
  <c r="E65" i="5"/>
  <c r="E67" i="5"/>
  <c r="F63" i="5"/>
  <c r="G63" i="5"/>
  <c r="H63" i="5"/>
  <c r="I63" i="5"/>
  <c r="J63" i="5"/>
  <c r="K63" i="5"/>
  <c r="F55" i="5"/>
  <c r="F57" i="5"/>
  <c r="F45" i="5"/>
  <c r="F54" i="5"/>
  <c r="H53" i="5"/>
  <c r="I53" i="5"/>
  <c r="J53" i="5"/>
  <c r="K53" i="5"/>
  <c r="V5" i="5"/>
  <c r="W5" i="5"/>
  <c r="F52" i="5"/>
  <c r="H51" i="5"/>
  <c r="I51" i="5"/>
  <c r="J51" i="5"/>
  <c r="K51" i="5"/>
  <c r="F50" i="5"/>
  <c r="H49" i="5"/>
  <c r="I49" i="5"/>
  <c r="J49" i="5"/>
  <c r="K49" i="5"/>
  <c r="C40" i="5"/>
  <c r="E40" i="5"/>
  <c r="D40" i="5"/>
  <c r="F40" i="5"/>
  <c r="E66" i="5"/>
  <c r="E68" i="5"/>
  <c r="E69" i="5"/>
  <c r="D56" i="5"/>
  <c r="D57" i="5"/>
  <c r="E56" i="5"/>
  <c r="F68" i="5"/>
  <c r="F69" i="5"/>
  <c r="F67" i="5"/>
  <c r="G67" i="5"/>
  <c r="H67" i="5"/>
  <c r="I67" i="5"/>
  <c r="J67" i="5"/>
  <c r="K67" i="5"/>
  <c r="F66" i="5"/>
  <c r="F56" i="5"/>
  <c r="F48" i="5"/>
  <c r="F36" i="4"/>
  <c r="F27" i="4"/>
  <c r="F17" i="4"/>
  <c r="E36" i="4"/>
  <c r="D36" i="4"/>
  <c r="C36" i="4"/>
  <c r="B36" i="4"/>
  <c r="E27" i="4"/>
  <c r="D27" i="4"/>
  <c r="C27" i="4"/>
  <c r="B27" i="4"/>
  <c r="E17" i="4"/>
  <c r="D17" i="4"/>
  <c r="C17" i="4"/>
  <c r="B17" i="4"/>
  <c r="F23" i="10"/>
  <c r="E23" i="10"/>
  <c r="D23" i="10"/>
  <c r="C23" i="10"/>
  <c r="B38" i="4"/>
  <c r="E38" i="4"/>
  <c r="C38" i="4"/>
  <c r="D38" i="4"/>
  <c r="F38" i="4"/>
  <c r="D5" i="7"/>
  <c r="D7" i="7"/>
  <c r="D21" i="10"/>
  <c r="E5" i="7"/>
  <c r="E7" i="7"/>
  <c r="E21" i="10"/>
  <c r="B5" i="7"/>
  <c r="B7" i="7"/>
  <c r="B21" i="10"/>
  <c r="F5" i="7"/>
  <c r="F7" i="7"/>
  <c r="F21" i="10"/>
  <c r="C5" i="7"/>
  <c r="C7" i="7"/>
  <c r="C21" i="10"/>
  <c r="C42" i="3"/>
  <c r="C41" i="3"/>
  <c r="D42" i="3"/>
  <c r="D41" i="3"/>
  <c r="B42" i="3"/>
  <c r="B41" i="3"/>
  <c r="E42" i="3"/>
  <c r="E41" i="3"/>
  <c r="F42" i="3"/>
  <c r="F41" i="3"/>
  <c r="C7" i="10"/>
  <c r="F7" i="10"/>
  <c r="B7" i="10"/>
  <c r="E7" i="10"/>
  <c r="D7" i="10"/>
  <c r="C6" i="5"/>
  <c r="C20" i="5"/>
  <c r="C14" i="5"/>
  <c r="C26" i="5"/>
  <c r="C32" i="5"/>
  <c r="C36" i="5"/>
  <c r="C38" i="5"/>
  <c r="F6" i="5"/>
  <c r="E6" i="5"/>
  <c r="E36" i="5"/>
  <c r="E14" i="5"/>
  <c r="E26" i="5"/>
  <c r="E32" i="5"/>
  <c r="E20" i="5"/>
  <c r="E38" i="5"/>
  <c r="D6" i="5"/>
  <c r="D20" i="5"/>
  <c r="D26" i="5"/>
  <c r="D38" i="5"/>
  <c r="D36" i="5"/>
  <c r="D32" i="5"/>
  <c r="D14" i="5"/>
  <c r="B14" i="5"/>
  <c r="B36" i="5"/>
  <c r="B38" i="5"/>
  <c r="B32" i="5"/>
  <c r="B20" i="5"/>
  <c r="B26" i="5"/>
  <c r="F38" i="5"/>
  <c r="F36" i="5"/>
  <c r="F32" i="5"/>
  <c r="F26" i="5"/>
  <c r="F20" i="5"/>
  <c r="G40" i="4"/>
  <c r="B9" i="10"/>
  <c r="E18" i="10"/>
  <c r="E9" i="10"/>
  <c r="D8" i="10"/>
  <c r="C8" i="10"/>
  <c r="D18" i="10"/>
  <c r="D9" i="10"/>
  <c r="F18" i="10"/>
  <c r="F9" i="10"/>
  <c r="B8" i="10"/>
  <c r="E8" i="10"/>
  <c r="H21" i="10"/>
  <c r="G21" i="10"/>
  <c r="F8" i="10"/>
  <c r="H36" i="5"/>
  <c r="I36" i="5"/>
  <c r="J36" i="5"/>
  <c r="K36" i="5"/>
  <c r="G41" i="3"/>
  <c r="H41" i="3"/>
  <c r="I41" i="3"/>
  <c r="J41" i="3"/>
  <c r="K41" i="3"/>
  <c r="G42" i="3"/>
  <c r="H42" i="3"/>
  <c r="I42" i="3"/>
  <c r="J42" i="3"/>
  <c r="K42" i="3"/>
  <c r="C85" i="5"/>
  <c r="B57" i="5"/>
  <c r="B85" i="5"/>
  <c r="B18" i="10"/>
  <c r="D44" i="3"/>
  <c r="I21" i="10"/>
  <c r="E44" i="3"/>
  <c r="E5" i="4"/>
  <c r="C9" i="10"/>
  <c r="C18" i="10"/>
  <c r="B44" i="3"/>
  <c r="B5" i="4"/>
  <c r="C57" i="5"/>
  <c r="D5" i="4"/>
  <c r="J21" i="10"/>
  <c r="F44" i="3"/>
  <c r="G44" i="3"/>
  <c r="H44" i="3"/>
  <c r="I44" i="3"/>
  <c r="J44" i="3"/>
  <c r="K44" i="3"/>
  <c r="F5" i="4"/>
  <c r="C44" i="3"/>
  <c r="C5" i="4"/>
  <c r="K21" i="10"/>
  <c r="B31" i="2"/>
  <c r="B47" i="2"/>
  <c r="B16" i="10"/>
  <c r="B38" i="2"/>
  <c r="B11" i="2"/>
  <c r="B13" i="10"/>
  <c r="B23" i="2"/>
  <c r="B17" i="10"/>
  <c r="B39" i="2"/>
  <c r="B48" i="2"/>
  <c r="E47" i="2"/>
  <c r="E16" i="10"/>
  <c r="D47" i="2"/>
  <c r="D16" i="10"/>
  <c r="C47" i="2"/>
  <c r="C16" i="10"/>
  <c r="F47" i="2"/>
  <c r="E38" i="2"/>
  <c r="D38" i="2"/>
  <c r="C38" i="2"/>
  <c r="F38" i="2"/>
  <c r="E31" i="2"/>
  <c r="D31" i="2"/>
  <c r="C31" i="2"/>
  <c r="F31" i="2"/>
  <c r="E11" i="2"/>
  <c r="D11" i="2"/>
  <c r="C11" i="2"/>
  <c r="F11" i="2"/>
  <c r="E13" i="10"/>
  <c r="B49" i="2"/>
  <c r="F16" i="10"/>
  <c r="B86" i="13"/>
  <c r="A86" i="13"/>
  <c r="F13" i="10"/>
  <c r="C13" i="10"/>
  <c r="D13" i="10"/>
  <c r="E39" i="2"/>
  <c r="E48" i="2"/>
  <c r="D39" i="2"/>
  <c r="D48" i="2"/>
  <c r="C39" i="2"/>
  <c r="C48" i="2"/>
  <c r="F39" i="2"/>
  <c r="F48" i="2"/>
  <c r="D23" i="2"/>
  <c r="D17" i="10"/>
  <c r="E23" i="2"/>
  <c r="E17" i="10"/>
  <c r="F23" i="2"/>
  <c r="F17" i="10"/>
  <c r="C23" i="2"/>
  <c r="C17" i="10"/>
  <c r="E49" i="2"/>
  <c r="D49" i="2"/>
  <c r="F49" i="2"/>
  <c r="C49" i="2"/>
  <c r="G64" i="5"/>
  <c r="H18" i="17"/>
  <c r="I18" i="17"/>
  <c r="J18" i="17"/>
  <c r="K18" i="17"/>
  <c r="L18" i="17"/>
  <c r="G38" i="2"/>
  <c r="G6" i="5"/>
  <c r="G35" i="5"/>
  <c r="G37" i="5"/>
  <c r="H38" i="2"/>
  <c r="I38" i="2"/>
  <c r="J38" i="2"/>
  <c r="H6" i="5"/>
  <c r="I6" i="5"/>
  <c r="J6" i="5"/>
  <c r="K6" i="5"/>
  <c r="H35" i="5"/>
  <c r="I35" i="5"/>
  <c r="J35" i="5"/>
  <c r="K35" i="5"/>
  <c r="H37" i="5"/>
  <c r="I37" i="5"/>
  <c r="J37" i="5"/>
  <c r="K37" i="5"/>
  <c r="J31" i="17" l="1"/>
  <c r="D4" i="23" s="1"/>
  <c r="H31" i="17"/>
  <c r="B4" i="23" s="1"/>
  <c r="K31" i="17"/>
  <c r="E4" i="23" s="1"/>
  <c r="I31" i="17"/>
  <c r="C4" i="23" s="1"/>
  <c r="L31" i="17"/>
  <c r="F4" i="23" s="1"/>
  <c r="H1" i="2" l="1"/>
  <c r="K1" i="2"/>
  <c r="G6" i="2"/>
  <c r="H6" i="2"/>
  <c r="I6" i="2"/>
  <c r="J6" i="2"/>
  <c r="K6" i="2"/>
  <c r="G7" i="2"/>
  <c r="H7" i="2"/>
  <c r="I7" i="2"/>
  <c r="J7" i="2"/>
  <c r="K7" i="2"/>
  <c r="G11" i="2"/>
  <c r="H11" i="2"/>
  <c r="I11" i="2"/>
  <c r="J11" i="2"/>
  <c r="K11" i="2"/>
  <c r="H15" i="2"/>
  <c r="I15" i="2"/>
  <c r="J15" i="2"/>
  <c r="K15" i="2"/>
  <c r="H22" i="2"/>
  <c r="I22" i="2"/>
  <c r="J22" i="2"/>
  <c r="K22" i="2"/>
  <c r="G23" i="2"/>
  <c r="H23" i="2"/>
  <c r="I23" i="2"/>
  <c r="J23" i="2"/>
  <c r="K23" i="2"/>
  <c r="G26" i="2"/>
  <c r="H26" i="2"/>
  <c r="I26" i="2"/>
  <c r="J26" i="2"/>
  <c r="K26" i="2"/>
  <c r="G31" i="2"/>
  <c r="H31" i="2"/>
  <c r="I31" i="2"/>
  <c r="J31" i="2"/>
  <c r="K31" i="2"/>
  <c r="G39" i="2"/>
  <c r="H39" i="2"/>
  <c r="I39" i="2"/>
  <c r="J39" i="2"/>
  <c r="K39" i="2"/>
  <c r="G43" i="2"/>
  <c r="H43" i="2"/>
  <c r="I43" i="2"/>
  <c r="J43" i="2"/>
  <c r="K43" i="2"/>
  <c r="G47" i="2"/>
  <c r="H47" i="2"/>
  <c r="I47" i="2"/>
  <c r="J47" i="2"/>
  <c r="K47" i="2"/>
  <c r="G48" i="2"/>
  <c r="H48" i="2"/>
  <c r="I48" i="2"/>
  <c r="J48" i="2"/>
  <c r="K48" i="2"/>
  <c r="G49" i="2"/>
  <c r="H49" i="2"/>
  <c r="I49" i="2"/>
  <c r="J49" i="2"/>
  <c r="K49" i="2"/>
  <c r="H1" i="4"/>
  <c r="K1" i="4"/>
  <c r="G5" i="4"/>
  <c r="H5" i="4"/>
  <c r="I5" i="4"/>
  <c r="J5" i="4"/>
  <c r="K5" i="4"/>
  <c r="H6" i="4"/>
  <c r="I6" i="4"/>
  <c r="J6" i="4"/>
  <c r="K6" i="4"/>
  <c r="G7" i="4"/>
  <c r="H7" i="4"/>
  <c r="I7" i="4"/>
  <c r="J7" i="4"/>
  <c r="K7" i="4"/>
  <c r="G8" i="4"/>
  <c r="H8" i="4"/>
  <c r="I8" i="4"/>
  <c r="J8" i="4"/>
  <c r="K8" i="4"/>
  <c r="G17" i="4"/>
  <c r="H17" i="4"/>
  <c r="I17" i="4"/>
  <c r="J17" i="4"/>
  <c r="K17" i="4"/>
  <c r="H23" i="4"/>
  <c r="I23" i="4"/>
  <c r="J23" i="4"/>
  <c r="K23" i="4"/>
  <c r="H27" i="4"/>
  <c r="I27" i="4"/>
  <c r="J27" i="4"/>
  <c r="K27" i="4"/>
  <c r="G32" i="4"/>
  <c r="H32" i="4"/>
  <c r="I32" i="4"/>
  <c r="J32" i="4"/>
  <c r="K32" i="4"/>
  <c r="G36" i="4"/>
  <c r="H36" i="4"/>
  <c r="I36" i="4"/>
  <c r="J36" i="4"/>
  <c r="K36" i="4"/>
  <c r="G38" i="4"/>
  <c r="H38" i="4"/>
  <c r="I38" i="4"/>
  <c r="J38" i="4"/>
  <c r="K38" i="4"/>
  <c r="H40" i="4"/>
  <c r="I40" i="4"/>
  <c r="J40" i="4"/>
  <c r="K40" i="4"/>
  <c r="G41" i="4"/>
  <c r="H41" i="4"/>
  <c r="I41" i="4"/>
  <c r="J41" i="4"/>
  <c r="K41" i="4"/>
  <c r="J3" i="23"/>
  <c r="K3" i="23"/>
  <c r="L3" i="23"/>
  <c r="M3" i="23"/>
  <c r="N3" i="23"/>
  <c r="J4" i="23"/>
  <c r="K4" i="23"/>
  <c r="L4" i="23"/>
  <c r="M4" i="23"/>
  <c r="N4" i="23"/>
  <c r="K2" i="17"/>
  <c r="T6" i="17"/>
  <c r="U6" i="17"/>
  <c r="D8" i="17"/>
  <c r="D9" i="17"/>
  <c r="D10" i="17"/>
  <c r="T10" i="17"/>
  <c r="U10" i="17"/>
  <c r="H21" i="17"/>
  <c r="I21" i="17"/>
  <c r="J21" i="17"/>
  <c r="K21" i="17"/>
  <c r="L21" i="17"/>
  <c r="H22" i="17"/>
  <c r="I22" i="17"/>
  <c r="J22" i="17"/>
  <c r="K22" i="17"/>
  <c r="L22" i="17"/>
  <c r="H23" i="17"/>
  <c r="I23" i="17"/>
  <c r="J23" i="17"/>
  <c r="K23" i="17"/>
  <c r="L23" i="17"/>
  <c r="H25" i="17"/>
  <c r="I25" i="17"/>
  <c r="J25" i="17"/>
  <c r="K25" i="17"/>
  <c r="L25" i="17"/>
  <c r="H26" i="17"/>
  <c r="I26" i="17"/>
  <c r="J26" i="17"/>
  <c r="K26" i="17"/>
  <c r="L26" i="17"/>
  <c r="H27" i="17"/>
  <c r="I27" i="17"/>
  <c r="J27" i="17"/>
  <c r="K27" i="17"/>
  <c r="L27" i="17"/>
  <c r="H29" i="17"/>
  <c r="I29" i="17"/>
  <c r="J29" i="17"/>
  <c r="K29" i="17"/>
  <c r="L29" i="17"/>
  <c r="H32" i="17"/>
  <c r="I32" i="17"/>
  <c r="J32" i="17"/>
  <c r="K32" i="17"/>
  <c r="L32" i="17"/>
  <c r="G1" i="13"/>
  <c r="J1" i="13"/>
  <c r="G6" i="13"/>
  <c r="H6" i="13"/>
  <c r="I6" i="13"/>
  <c r="J6" i="13"/>
  <c r="K6" i="13"/>
  <c r="G7" i="13"/>
  <c r="H7" i="13"/>
  <c r="I7" i="13"/>
  <c r="J7" i="13"/>
  <c r="K7" i="13"/>
  <c r="G9" i="13"/>
  <c r="H9" i="13"/>
  <c r="I9" i="13"/>
  <c r="J9" i="13"/>
  <c r="K9" i="13"/>
  <c r="H10" i="13"/>
  <c r="I10" i="13"/>
  <c r="J10" i="13"/>
  <c r="K10" i="13"/>
  <c r="G11" i="13"/>
  <c r="H11" i="13"/>
  <c r="I11" i="13"/>
  <c r="J11" i="13"/>
  <c r="K11" i="13"/>
  <c r="H12" i="13"/>
  <c r="I12" i="13"/>
  <c r="J12" i="13"/>
  <c r="K12" i="13"/>
  <c r="G13" i="13"/>
  <c r="H13" i="13"/>
  <c r="I13" i="13"/>
  <c r="J13" i="13"/>
  <c r="K13" i="13"/>
  <c r="B30" i="13"/>
  <c r="C30" i="13"/>
  <c r="D30" i="13"/>
  <c r="G41" i="13"/>
  <c r="H41" i="13"/>
  <c r="I41" i="13"/>
  <c r="J41" i="13"/>
  <c r="K41" i="13"/>
  <c r="L41" i="13"/>
  <c r="F42" i="13"/>
  <c r="G42" i="13"/>
  <c r="H42" i="13"/>
  <c r="I42" i="13"/>
  <c r="J42" i="13"/>
  <c r="K42" i="13"/>
  <c r="G44" i="13"/>
  <c r="H44" i="13"/>
  <c r="I44" i="13"/>
  <c r="J44" i="13"/>
  <c r="K44" i="13"/>
  <c r="F46" i="13"/>
  <c r="G46" i="13"/>
  <c r="H46" i="13"/>
  <c r="I46" i="13"/>
  <c r="J46" i="13"/>
  <c r="K46" i="13"/>
  <c r="F49" i="13"/>
  <c r="G49" i="13"/>
  <c r="H49" i="13"/>
  <c r="I49" i="13"/>
  <c r="J49" i="13"/>
  <c r="K49" i="13"/>
  <c r="K52" i="13"/>
  <c r="F53" i="13"/>
  <c r="B58" i="13"/>
  <c r="I58" i="13"/>
  <c r="B82" i="13"/>
  <c r="D82" i="13"/>
  <c r="F82" i="13"/>
  <c r="H82" i="13"/>
  <c r="B83" i="13"/>
  <c r="D83" i="13"/>
  <c r="F83" i="13"/>
  <c r="H83" i="13"/>
  <c r="B88" i="13"/>
  <c r="B89" i="13"/>
  <c r="I1" i="16"/>
  <c r="L1" i="16"/>
  <c r="H7" i="16"/>
  <c r="I7" i="16"/>
  <c r="J7" i="16"/>
  <c r="K7" i="16"/>
  <c r="G8" i="16"/>
  <c r="H8" i="16"/>
  <c r="I8" i="16"/>
  <c r="J8" i="16"/>
  <c r="K8" i="16"/>
  <c r="H9" i="16"/>
  <c r="I9" i="16"/>
  <c r="J9" i="16"/>
  <c r="K9" i="16"/>
  <c r="G10" i="16"/>
  <c r="H10" i="16"/>
  <c r="I10" i="16"/>
  <c r="J10" i="16"/>
  <c r="K10" i="16"/>
  <c r="G32" i="16"/>
  <c r="H32" i="16"/>
  <c r="I32" i="16"/>
  <c r="J32" i="16"/>
  <c r="K32" i="16"/>
  <c r="G33" i="16"/>
  <c r="H33" i="16"/>
  <c r="I33" i="16"/>
  <c r="J33" i="16"/>
  <c r="K33" i="16"/>
  <c r="G5" i="7"/>
  <c r="H5" i="7"/>
  <c r="I5" i="7"/>
  <c r="J5" i="7"/>
  <c r="K5" i="7"/>
  <c r="H6" i="7"/>
  <c r="I6" i="7"/>
  <c r="J6" i="7"/>
  <c r="K6" i="7"/>
  <c r="G7" i="7"/>
  <c r="I9" i="7"/>
  <c r="J9" i="7"/>
  <c r="K9" i="7"/>
  <c r="H10" i="7"/>
  <c r="I10" i="7"/>
  <c r="J10" i="7"/>
  <c r="K10" i="7"/>
  <c r="H11" i="7"/>
  <c r="I11" i="7"/>
  <c r="J11" i="7"/>
  <c r="K11" i="7"/>
  <c r="H12" i="7"/>
  <c r="I12" i="7"/>
  <c r="J12" i="7"/>
  <c r="K12" i="7"/>
  <c r="H21" i="7"/>
  <c r="I21" i="7"/>
  <c r="J21" i="7"/>
  <c r="K21" i="7"/>
  <c r="H22" i="7"/>
  <c r="I22" i="7"/>
  <c r="J22" i="7"/>
  <c r="K22" i="7"/>
  <c r="H23" i="7"/>
  <c r="I23" i="7"/>
  <c r="J23" i="7"/>
  <c r="K23" i="7"/>
  <c r="C30" i="7"/>
  <c r="H30" i="7"/>
  <c r="I30" i="7"/>
  <c r="J30" i="7"/>
  <c r="K30" i="7"/>
  <c r="C31" i="7"/>
  <c r="I31" i="7"/>
  <c r="J31" i="7"/>
  <c r="K31" i="7"/>
  <c r="C32" i="7"/>
  <c r="J32" i="7"/>
  <c r="K32" i="7"/>
  <c r="C33" i="7"/>
  <c r="K33" i="7"/>
  <c r="H34" i="7"/>
  <c r="I34" i="7"/>
  <c r="J34" i="7"/>
  <c r="K34" i="7"/>
  <c r="C41" i="7"/>
  <c r="H41" i="7"/>
  <c r="I41" i="7"/>
  <c r="J41" i="7"/>
  <c r="K41" i="7"/>
  <c r="C42" i="7"/>
  <c r="I42" i="7"/>
  <c r="J42" i="7"/>
  <c r="K42" i="7"/>
  <c r="C43" i="7"/>
  <c r="J43" i="7"/>
  <c r="K43" i="7"/>
  <c r="C44" i="7"/>
  <c r="K44" i="7"/>
  <c r="H45" i="7"/>
  <c r="I45" i="7"/>
  <c r="J45" i="7"/>
  <c r="K45" i="7"/>
  <c r="C52" i="7"/>
  <c r="H52" i="7"/>
  <c r="I52" i="7"/>
  <c r="J52" i="7"/>
  <c r="K52" i="7"/>
  <c r="C53" i="7"/>
  <c r="I53" i="7"/>
  <c r="J53" i="7"/>
  <c r="K53" i="7"/>
  <c r="C54" i="7"/>
  <c r="J54" i="7"/>
  <c r="K54" i="7"/>
  <c r="C55" i="7"/>
  <c r="K55" i="7"/>
  <c r="H56" i="7"/>
  <c r="I56" i="7"/>
  <c r="J56" i="7"/>
  <c r="K56" i="7"/>
  <c r="G1" i="3"/>
  <c r="J1" i="3"/>
  <c r="G6" i="3"/>
  <c r="H6" i="3"/>
  <c r="I6" i="3"/>
  <c r="J6" i="3"/>
  <c r="K6" i="3"/>
  <c r="G7" i="3"/>
  <c r="H7" i="3"/>
  <c r="I7" i="3"/>
  <c r="J7" i="3"/>
  <c r="K7" i="3"/>
  <c r="G8" i="3"/>
  <c r="H8" i="3"/>
  <c r="I8" i="3"/>
  <c r="J8" i="3"/>
  <c r="K8" i="3"/>
  <c r="G9" i="3"/>
  <c r="H9" i="3"/>
  <c r="I9" i="3"/>
  <c r="J9" i="3"/>
  <c r="K9" i="3"/>
  <c r="G10" i="3"/>
  <c r="H10" i="3"/>
  <c r="I10" i="3"/>
  <c r="J10" i="3"/>
  <c r="K10" i="3"/>
  <c r="G12" i="3"/>
  <c r="H12" i="3"/>
  <c r="I12" i="3"/>
  <c r="J12" i="3"/>
  <c r="K12" i="3"/>
  <c r="H15" i="3"/>
  <c r="I15" i="3"/>
  <c r="J15" i="3"/>
  <c r="K15" i="3"/>
  <c r="H16" i="3"/>
  <c r="I16" i="3"/>
  <c r="J16" i="3"/>
  <c r="K16" i="3"/>
  <c r="G18" i="3"/>
  <c r="H18" i="3"/>
  <c r="I18" i="3"/>
  <c r="J18" i="3"/>
  <c r="K18" i="3"/>
  <c r="G19" i="3"/>
  <c r="H19" i="3"/>
  <c r="I19" i="3"/>
  <c r="J19" i="3"/>
  <c r="K19" i="3"/>
  <c r="G27" i="3"/>
  <c r="H27" i="3"/>
  <c r="I27" i="3"/>
  <c r="J27" i="3"/>
  <c r="K27" i="3"/>
  <c r="G28" i="3"/>
  <c r="H28" i="3"/>
  <c r="I28" i="3"/>
  <c r="J28" i="3"/>
  <c r="K28" i="3"/>
  <c r="G29" i="3"/>
  <c r="H29" i="3"/>
  <c r="I29" i="3"/>
  <c r="J29" i="3"/>
  <c r="K29" i="3"/>
  <c r="G30" i="3"/>
  <c r="H30" i="3"/>
  <c r="I30" i="3"/>
  <c r="J30" i="3"/>
  <c r="K30" i="3"/>
  <c r="G34" i="3"/>
  <c r="H34" i="3"/>
  <c r="I34" i="3"/>
  <c r="J34" i="3"/>
  <c r="K34" i="3"/>
  <c r="G35" i="3"/>
  <c r="H35" i="3"/>
  <c r="I35" i="3"/>
  <c r="J35" i="3"/>
  <c r="K35" i="3"/>
  <c r="G36" i="3"/>
  <c r="H36" i="3"/>
  <c r="I36" i="3"/>
  <c r="J36" i="3"/>
  <c r="K36" i="3"/>
  <c r="G7" i="10"/>
  <c r="H7" i="10"/>
  <c r="I7" i="10"/>
  <c r="J7" i="10"/>
  <c r="K7" i="10"/>
  <c r="G8" i="10"/>
  <c r="H8" i="10"/>
  <c r="I8" i="10"/>
  <c r="J8" i="10"/>
  <c r="K8" i="10"/>
  <c r="G9" i="10"/>
  <c r="H9" i="10"/>
  <c r="I9" i="10"/>
  <c r="J9" i="10"/>
  <c r="K9" i="10"/>
  <c r="G10" i="10"/>
  <c r="H10" i="10"/>
  <c r="I10" i="10"/>
  <c r="J10" i="10"/>
  <c r="K10" i="10"/>
  <c r="G13" i="10"/>
  <c r="H13" i="10"/>
  <c r="I13" i="10"/>
  <c r="J13" i="10"/>
  <c r="K13" i="10"/>
  <c r="G16" i="10"/>
  <c r="H16" i="10"/>
  <c r="I16" i="10"/>
  <c r="J16" i="10"/>
  <c r="K16" i="10"/>
  <c r="G17" i="10"/>
  <c r="H17" i="10"/>
  <c r="I17" i="10"/>
  <c r="J17" i="10"/>
  <c r="K17" i="10"/>
  <c r="G18" i="10"/>
  <c r="H18" i="10"/>
  <c r="I18" i="10"/>
  <c r="J18" i="10"/>
  <c r="K18" i="10"/>
  <c r="G23" i="10"/>
  <c r="H23" i="10"/>
  <c r="I23" i="10"/>
  <c r="J23" i="10"/>
  <c r="K23" i="10"/>
  <c r="H1" i="5"/>
  <c r="K1" i="5"/>
  <c r="G7" i="5"/>
  <c r="H7" i="5"/>
  <c r="I7" i="5"/>
  <c r="J7" i="5"/>
  <c r="K7" i="5"/>
  <c r="H1" i="18"/>
  <c r="K1" i="18"/>
  <c r="J11" i="18"/>
  <c r="I1" i="9"/>
  <c r="L1" i="9"/>
  <c r="G5" i="9"/>
  <c r="H5" i="9"/>
  <c r="I5" i="9"/>
  <c r="J5" i="9"/>
  <c r="K5" i="9"/>
  <c r="G6" i="9"/>
  <c r="H6" i="9"/>
  <c r="I6" i="9"/>
  <c r="J6" i="9"/>
  <c r="K6" i="9"/>
  <c r="G8" i="9"/>
  <c r="H8" i="9"/>
  <c r="I8" i="9"/>
  <c r="J8" i="9"/>
  <c r="K8" i="9"/>
  <c r="G10" i="9"/>
  <c r="H10" i="9"/>
  <c r="I10" i="9"/>
  <c r="J10" i="9"/>
  <c r="K10" i="9"/>
  <c r="G16" i="9"/>
  <c r="H16" i="9"/>
  <c r="I16" i="9"/>
  <c r="J16" i="9"/>
  <c r="K16" i="9"/>
  <c r="G17" i="9"/>
  <c r="H17" i="9"/>
  <c r="I17" i="9"/>
  <c r="J17" i="9"/>
  <c r="K17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Sandeep</author>
  </authors>
  <commentList>
    <comment ref="B53" authorId="0" shapeId="0" xr:uid="{C9992D03-78D8-4653-8D25-C3FFDA9A9B71}">
      <text>
        <r>
          <rPr>
            <b/>
            <sz val="9"/>
            <color indexed="81"/>
            <rFont val="Tahoma"/>
            <family val="2"/>
          </rPr>
          <t>Sandeep:</t>
        </r>
        <r>
          <rPr>
            <sz val="9"/>
            <color indexed="81"/>
            <rFont val="Tahoma"/>
            <family val="2"/>
          </rPr>
          <t xml:space="preserve">
Break up not given in financial statements, esitmated this value according to the revenue per tonne in the successive years</t>
        </r>
      </text>
    </comment>
    <comment ref="C53" authorId="0" shapeId="0" xr:uid="{F4273538-6229-416A-9608-3E8D0391F228}">
      <text>
        <r>
          <rPr>
            <b/>
            <sz val="9"/>
            <color indexed="81"/>
            <rFont val="Tahoma"/>
            <family val="2"/>
          </rPr>
          <t>Sandeep:</t>
        </r>
        <r>
          <rPr>
            <sz val="9"/>
            <color indexed="81"/>
            <rFont val="Tahoma"/>
            <family val="2"/>
          </rPr>
          <t xml:space="preserve">
Break up not given in financial statements, esitmated this value according to the revenue per tonne in the successive years</t>
        </r>
      </text>
    </comment>
    <comment ref="B73" authorId="0" shapeId="0" xr:uid="{B6EE014C-2D68-4B8A-A5D4-5A09A7D70545}">
      <text>
        <r>
          <rPr>
            <b/>
            <sz val="9"/>
            <color indexed="81"/>
            <rFont val="Tahoma"/>
            <family val="2"/>
          </rPr>
          <t>Sandeep:</t>
        </r>
        <r>
          <rPr>
            <sz val="9"/>
            <color indexed="81"/>
            <rFont val="Tahoma"/>
            <family val="2"/>
          </rPr>
          <t xml:space="preserve">
Assumed Warehousing revenue as 9% of total revenue due to unavailability of revenue breakup in FY16</t>
        </r>
      </text>
    </comment>
    <comment ref="C73" authorId="0" shapeId="0" xr:uid="{25AD0889-1341-4FBE-8C55-CA7876628E32}">
      <text>
        <r>
          <rPr>
            <b/>
            <sz val="9"/>
            <color indexed="81"/>
            <rFont val="Tahoma"/>
            <family val="2"/>
          </rPr>
          <t>Sandeep:</t>
        </r>
        <r>
          <rPr>
            <sz val="9"/>
            <color indexed="81"/>
            <rFont val="Tahoma"/>
            <family val="2"/>
          </rPr>
          <t xml:space="preserve">
Assumed Warehousing revenue as 9% of total revenue due to unavailability of revenue breakup in FY17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Sandeep</author>
  </authors>
  <commentList>
    <comment ref="B18" authorId="0" shapeId="0" xr:uid="{E98B11A8-6C4C-411B-AA92-74B4A4E65418}">
      <text>
        <r>
          <rPr>
            <b/>
            <sz val="9"/>
            <color indexed="81"/>
            <rFont val="Tahoma"/>
            <family val="2"/>
          </rPr>
          <t>Sandeep:</t>
        </r>
        <r>
          <rPr>
            <sz val="9"/>
            <color indexed="81"/>
            <rFont val="Tahoma"/>
            <family val="2"/>
          </rPr>
          <t xml:space="preserve">
Value of Land excluded as it is not depreciated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Sandeep</author>
  </authors>
  <commentList>
    <comment ref="D17" authorId="0" shapeId="0" xr:uid="{AD613A1F-0199-4BA7-AC0E-26CEBC532D76}">
      <text>
        <r>
          <rPr>
            <b/>
            <sz val="9"/>
            <color indexed="81"/>
            <rFont val="Tahoma"/>
            <family val="2"/>
          </rPr>
          <t>Sandeep:</t>
        </r>
        <r>
          <rPr>
            <sz val="9"/>
            <color indexed="81"/>
            <rFont val="Tahoma"/>
            <family val="2"/>
          </rPr>
          <t xml:space="preserve">
10-Year NZ govt. bond yield PwC Cost of Capital report
https://www.pwc.co.nz/pdfs/2019pdfs/cost-of-capital-report-dec-2019.pdf </t>
        </r>
      </text>
    </comment>
    <comment ref="D19" authorId="0" shapeId="0" xr:uid="{C062A9FD-A589-4C0F-8505-B30FCB3BDD18}">
      <text>
        <r>
          <rPr>
            <b/>
            <sz val="9"/>
            <color indexed="81"/>
            <rFont val="Tahoma"/>
            <family val="2"/>
          </rPr>
          <t>Sandeep:</t>
        </r>
        <r>
          <rPr>
            <sz val="9"/>
            <color indexed="81"/>
            <rFont val="Tahoma"/>
            <family val="2"/>
          </rPr>
          <t xml:space="preserve">
Market Risk Premium for New Zealand country</t>
        </r>
      </text>
    </comment>
    <comment ref="B29" authorId="0" shapeId="0" xr:uid="{DD58BEEB-AE01-4693-A205-D5177E9466A0}">
      <text>
        <r>
          <rPr>
            <b/>
            <sz val="9"/>
            <color indexed="81"/>
            <rFont val="Tahoma"/>
            <family val="2"/>
          </rPr>
          <t>Sandeep:</t>
        </r>
        <r>
          <rPr>
            <sz val="9"/>
            <color indexed="81"/>
            <rFont val="Tahoma"/>
            <family val="2"/>
          </rPr>
          <t xml:space="preserve">
Used data validation for the drop down list used to select at the user's discretion</t>
        </r>
      </text>
    </comment>
    <comment ref="C29" authorId="0" shapeId="0" xr:uid="{0C8FFE23-FBEE-4698-A9EA-FADA851C47A0}">
      <text>
        <r>
          <rPr>
            <b/>
            <sz val="9"/>
            <color indexed="81"/>
            <rFont val="Tahoma"/>
            <family val="2"/>
          </rPr>
          <t>Sandeep:</t>
        </r>
        <r>
          <rPr>
            <sz val="9"/>
            <color indexed="81"/>
            <rFont val="Tahoma"/>
            <family val="2"/>
          </rPr>
          <t xml:space="preserve">
Assuming to exit the stock at this multiple</t>
        </r>
      </text>
    </comment>
    <comment ref="D29" authorId="0" shapeId="0" xr:uid="{5EC0BC45-7DFD-421F-B705-A41004BF6E78}">
      <text>
        <r>
          <rPr>
            <b/>
            <sz val="9"/>
            <color indexed="81"/>
            <rFont val="Tahoma"/>
            <family val="2"/>
          </rPr>
          <t>Sandeep:</t>
        </r>
        <r>
          <rPr>
            <sz val="9"/>
            <color indexed="81"/>
            <rFont val="Tahoma"/>
            <family val="2"/>
          </rPr>
          <t xml:space="preserve">
Estimated growth rate of New Zealand's GDP for upcoming years</t>
        </r>
      </text>
    </comment>
    <comment ref="G39" authorId="0" shapeId="0" xr:uid="{821158A0-D205-4EA9-87EB-22BB727D6BF9}">
      <text>
        <r>
          <rPr>
            <b/>
            <sz val="9"/>
            <color indexed="81"/>
            <rFont val="Tahoma"/>
            <family val="2"/>
          </rPr>
          <t>Sandeep:</t>
        </r>
        <r>
          <rPr>
            <sz val="9"/>
            <color indexed="81"/>
            <rFont val="Tahoma"/>
            <family val="2"/>
          </rPr>
          <t xml:space="preserve">
Since we are almost at the end of two quarters, there is a limited amount of FCF available in this year</t>
        </r>
      </text>
    </comment>
    <comment ref="A71" authorId="0" shapeId="0" xr:uid="{326A37A2-FCD5-44BB-B98D-A9175C80D9B7}">
      <text>
        <r>
          <rPr>
            <b/>
            <sz val="9"/>
            <color indexed="81"/>
            <rFont val="Tahoma"/>
            <family val="2"/>
          </rPr>
          <t>Sandeep:</t>
        </r>
        <r>
          <rPr>
            <sz val="9"/>
            <color indexed="81"/>
            <rFont val="Tahoma"/>
            <family val="2"/>
          </rPr>
          <t xml:space="preserve">
Comparable multiples taken from Eikon Database</t>
        </r>
      </text>
    </comment>
  </commentList>
</comments>
</file>

<file path=xl/sharedStrings.xml><?xml version="1.0" encoding="utf-8"?>
<sst xmlns="http://schemas.openxmlformats.org/spreadsheetml/2006/main" count="1022" uniqueCount="519">
  <si>
    <t>Mainfreight Limited: MFT</t>
  </si>
  <si>
    <t xml:space="preserve">Income Statement </t>
  </si>
  <si>
    <t>Actual</t>
  </si>
  <si>
    <t>Particulars</t>
  </si>
  <si>
    <t>Operating Revenue</t>
  </si>
  <si>
    <t>Interest Income</t>
  </si>
  <si>
    <t>Total Revenue</t>
  </si>
  <si>
    <t>Transport Costs</t>
  </si>
  <si>
    <t>Labour Expenses Excluding Share Based Payments</t>
  </si>
  <si>
    <t>Depreciation of Right of Use Assets</t>
  </si>
  <si>
    <t>Finance Costs Relating to Lease Liabilities</t>
  </si>
  <si>
    <t>Other Finance Costs</t>
  </si>
  <si>
    <t>Gross Profit</t>
  </si>
  <si>
    <t>Operating Profit (EBIT)</t>
  </si>
  <si>
    <t>Other expenses</t>
  </si>
  <si>
    <t>EBITDA</t>
  </si>
  <si>
    <t>Earnings before Tax</t>
  </si>
  <si>
    <t>Tax Expense</t>
  </si>
  <si>
    <t>Net Income</t>
  </si>
  <si>
    <t>Estimate</t>
  </si>
  <si>
    <t>Occupancy Expenses and Rental Recharge</t>
  </si>
  <si>
    <t>Non-cash share based payment expense</t>
  </si>
  <si>
    <t>FY18</t>
  </si>
  <si>
    <t>FY19</t>
  </si>
  <si>
    <t>FY17</t>
  </si>
  <si>
    <t>FY16</t>
  </si>
  <si>
    <t>Balance Sheet</t>
  </si>
  <si>
    <t>Year-end 2020</t>
  </si>
  <si>
    <t>Current Assets</t>
  </si>
  <si>
    <t>Bank</t>
  </si>
  <si>
    <t>Trade Debtors</t>
  </si>
  <si>
    <t>Income Tax Receivable</t>
  </si>
  <si>
    <t>Other Receivables</t>
  </si>
  <si>
    <t>Total Current Assets</t>
  </si>
  <si>
    <t>Property</t>
  </si>
  <si>
    <t>Plant &amp; Equipment</t>
  </si>
  <si>
    <t>Right of Use Assets</t>
  </si>
  <si>
    <t>Software</t>
  </si>
  <si>
    <t>Goodwill</t>
  </si>
  <si>
    <t>Brand Names</t>
  </si>
  <si>
    <t>Other Intangible Assets</t>
  </si>
  <si>
    <t>Deferred Tax Asset</t>
  </si>
  <si>
    <t>Non-Current Assets</t>
  </si>
  <si>
    <t>FY20</t>
  </si>
  <si>
    <t>-</t>
  </si>
  <si>
    <t>Total Non-Current Assets</t>
  </si>
  <si>
    <t>Total Assets</t>
  </si>
  <si>
    <t>Current Liabilities</t>
  </si>
  <si>
    <t>Trade Creditors &amp; Accruals</t>
  </si>
  <si>
    <t>Employee Entitlements</t>
  </si>
  <si>
    <t>Provision for Taxation</t>
  </si>
  <si>
    <t>Lease Liability for Right of Use Assets</t>
  </si>
  <si>
    <t>Finance Lease Liability</t>
  </si>
  <si>
    <t>Total Current Liabilities</t>
  </si>
  <si>
    <t>Non-Current Liabilities</t>
  </si>
  <si>
    <t>Bank Term Loan</t>
  </si>
  <si>
    <t>Deferred Tax Liability</t>
  </si>
  <si>
    <t>Total Non-Current Liabilities</t>
  </si>
  <si>
    <t>Shareholders' Equity</t>
  </si>
  <si>
    <t>Share Capital</t>
  </si>
  <si>
    <t>Retained Earnings</t>
  </si>
  <si>
    <t>Revaluation Reserve</t>
  </si>
  <si>
    <t>Foreign Currency Translation Reserve</t>
  </si>
  <si>
    <t>Defined Benefit Pension Reserve</t>
  </si>
  <si>
    <t>Total Equity</t>
  </si>
  <si>
    <t>Total Liabilities &amp; Equity</t>
  </si>
  <si>
    <t>Total Liabilities</t>
  </si>
  <si>
    <t>Check</t>
  </si>
  <si>
    <t>Properties Held for Sale</t>
  </si>
  <si>
    <t>Accumulated Surplus</t>
  </si>
  <si>
    <t>Abnormal items</t>
  </si>
  <si>
    <t>Income tax on abnormal items</t>
  </si>
  <si>
    <t>Abnormal Tax items - Reversal of deferred tax liability on buildings</t>
  </si>
  <si>
    <t xml:space="preserve">Income Tax on profit before Abnormal items </t>
  </si>
  <si>
    <t>Cash Flow Statement</t>
  </si>
  <si>
    <t>Cash Flows From Operating Activities</t>
  </si>
  <si>
    <t>Receipts from Customers</t>
  </si>
  <si>
    <t>Interest Received</t>
  </si>
  <si>
    <t>Payments to Suppliers and Team Members</t>
  </si>
  <si>
    <t>Interest Paid</t>
  </si>
  <si>
    <t>Income Taxes Paid</t>
  </si>
  <si>
    <t>Net Cash Flow from Operating Activities</t>
  </si>
  <si>
    <t>Cash Flows From Investing Activities</t>
  </si>
  <si>
    <t>Proceeds from Sale of Property, Plant &amp; Equipment</t>
  </si>
  <si>
    <t>Proceeds from Sale of Software</t>
  </si>
  <si>
    <t>Repayments by Team Members</t>
  </si>
  <si>
    <t>Purchase of Property, Plant &amp; Equipment</t>
  </si>
  <si>
    <t>Purchase of Software</t>
  </si>
  <si>
    <t>Advances to Team Members</t>
  </si>
  <si>
    <t>Establishment of Franchises and Subsidiaries</t>
  </si>
  <si>
    <t>Net Cash Flows From Investing Activities</t>
  </si>
  <si>
    <t>Cash Flows From Financing Activities</t>
  </si>
  <si>
    <t>Proceeds of Long Term Loans</t>
  </si>
  <si>
    <t>Proceeds of Share Issues</t>
  </si>
  <si>
    <t>Dividend Paid to Shareholders</t>
  </si>
  <si>
    <t>Repayment of Loans</t>
  </si>
  <si>
    <t>Net Cash Flow from Financing Activities</t>
  </si>
  <si>
    <t>Net Increase/Decrease in Cash &amp; Cash equivalents</t>
  </si>
  <si>
    <t>Net Foreign Exchange Differences</t>
  </si>
  <si>
    <t>Cash &amp; Cash Equivalents at Beginning of Period</t>
  </si>
  <si>
    <t>Cash &amp; Cash Equivalents at End of Period</t>
  </si>
  <si>
    <t>Notional Finance Charge on NZ IFRS 16 Leases</t>
  </si>
  <si>
    <t>Lease Payments NZ IFRS 16</t>
  </si>
  <si>
    <t>Revenue Model</t>
  </si>
  <si>
    <t>New Zealand</t>
  </si>
  <si>
    <t>Australia</t>
  </si>
  <si>
    <t>Growth (y-o-y)</t>
  </si>
  <si>
    <t>Americas</t>
  </si>
  <si>
    <t>Europe</t>
  </si>
  <si>
    <t>Air &amp; Ocean Statistics</t>
  </si>
  <si>
    <t>Airfreight Inbound and outbound (Kilos)</t>
  </si>
  <si>
    <t>Seafreight Inbound and outbound (TEU's)</t>
  </si>
  <si>
    <t>Warehousing Statistics</t>
  </si>
  <si>
    <t>Warehousing Footprint (m^2)</t>
  </si>
  <si>
    <t>Transportation Statistics (Tonnes)</t>
  </si>
  <si>
    <t>Geographical segment revenue</t>
  </si>
  <si>
    <t>Sales to customers outside the group</t>
  </si>
  <si>
    <t>Inter-segment sales</t>
  </si>
  <si>
    <t>Asia</t>
  </si>
  <si>
    <t>Total Revenue from New Zealand</t>
  </si>
  <si>
    <t>Total Revenue from Australia</t>
  </si>
  <si>
    <t>Total Revenue from Europe</t>
  </si>
  <si>
    <t>Total Revenue from Asia</t>
  </si>
  <si>
    <t>Division Segment revenue</t>
  </si>
  <si>
    <t>Transportation Revenue</t>
  </si>
  <si>
    <t>Total Tonnes (All Geographies)</t>
  </si>
  <si>
    <t>Revenue per Tonne (All Geographies)</t>
  </si>
  <si>
    <t>Air &amp; Ocean Revenue</t>
  </si>
  <si>
    <t>Revenue per Kilo</t>
  </si>
  <si>
    <t>TEU = 24000 Kilos</t>
  </si>
  <si>
    <t>Seafreight Inbound and outbound (Kilos)</t>
  </si>
  <si>
    <t>Total Kilos</t>
  </si>
  <si>
    <t>Warehousing Revenue</t>
  </si>
  <si>
    <t>Total Footprint (All Geographies)</t>
  </si>
  <si>
    <t>Revenue per SQM</t>
  </si>
  <si>
    <t>As a % of Total Revenue</t>
  </si>
  <si>
    <t>FY21</t>
  </si>
  <si>
    <t>The Americas</t>
  </si>
  <si>
    <t>Total Revenue from The Americas</t>
  </si>
  <si>
    <t>NA</t>
  </si>
  <si>
    <t>FY22</t>
  </si>
  <si>
    <t>FY23</t>
  </si>
  <si>
    <t>FY24</t>
  </si>
  <si>
    <t>FY25</t>
  </si>
  <si>
    <t>Comments</t>
  </si>
  <si>
    <t>Management expects the revenue to be in line with the previous year. Though expansion plans have been under implementation, Covid 19 will weaken the growth prospects. Therefore, assuming a 2% growth in revenue as a conservative approach</t>
  </si>
  <si>
    <t>Overhead costs declined margins last year but rebounded at year end. Conservative estimate of 1% growth is expected due to Covid 19</t>
  </si>
  <si>
    <t>Lot of untapped markets in the region, given Covid 19, a conservative estimate of 5% is considered</t>
  </si>
  <si>
    <t>Revenue per tonne assumed to be near 0.19 due to Covid 19</t>
  </si>
  <si>
    <t>An average % growth of Air &amp; Ocean tonnes has been considered as the company is confident to make greater in roads through the Covid 19 impact</t>
  </si>
  <si>
    <t>Revenue per kilo is assumed to remain constant as the segment shows strength post March-April Covid 19 situation, management considers it to continue</t>
  </si>
  <si>
    <t>Assumed a growth % of not more than 3% due to Covid-19 and trade tensions between US and China</t>
  </si>
  <si>
    <t>The revenue is directly dependent on the functioning of above two segments, therefore, all the growth % have been made in conservative manner</t>
  </si>
  <si>
    <t>Growth (Y-o-Y)</t>
  </si>
  <si>
    <t>Historical Analysis</t>
  </si>
  <si>
    <t>Transportation Costs as % of Revenue</t>
  </si>
  <si>
    <t>Labour expenses exc. Share based payments as % of Revenue</t>
  </si>
  <si>
    <t>Other Expenses as a % of revenue</t>
  </si>
  <si>
    <t>EPS</t>
  </si>
  <si>
    <t>Year-end 2020 ((values in $'000 except per share value '000')</t>
  </si>
  <si>
    <t>Diluted EPS</t>
  </si>
  <si>
    <t>Basic Weighted Average Shares</t>
  </si>
  <si>
    <t>Diluted Weighted Average Shares</t>
  </si>
  <si>
    <t>Dividend Per Share</t>
  </si>
  <si>
    <t>Common Dividend</t>
  </si>
  <si>
    <t>Tax Rate</t>
  </si>
  <si>
    <t>Dividend Payout Ratio</t>
  </si>
  <si>
    <t>Blue</t>
  </si>
  <si>
    <t>Black</t>
  </si>
  <si>
    <t>Calculations and references to the same sheet</t>
  </si>
  <si>
    <t>Red</t>
  </si>
  <si>
    <t>References to separate files or external links</t>
  </si>
  <si>
    <t>Color</t>
  </si>
  <si>
    <t>Lease Costs</t>
  </si>
  <si>
    <t>Property, Plant &amp; Equipment, Net</t>
  </si>
  <si>
    <t>Beginning Net PPE</t>
  </si>
  <si>
    <t>Capital Expenditure</t>
  </si>
  <si>
    <t>Capex as % of Total Revenue</t>
  </si>
  <si>
    <t>Less: Depreciation</t>
  </si>
  <si>
    <t>Ending Net PPE</t>
  </si>
  <si>
    <t>PPE Breakup for FY20</t>
  </si>
  <si>
    <t>Buildings</t>
  </si>
  <si>
    <t>Leasehold Improvements</t>
  </si>
  <si>
    <t>Amount ($'000)</t>
  </si>
  <si>
    <t>Useful Life</t>
  </si>
  <si>
    <t>Proportionate of Asset</t>
  </si>
  <si>
    <t>Plant, Vehicles &amp; Equipment</t>
  </si>
  <si>
    <t>Total PPE</t>
  </si>
  <si>
    <t>Total Capex Breakup</t>
  </si>
  <si>
    <t>Depreciation (existing)</t>
  </si>
  <si>
    <t>Total Buildings depreciation</t>
  </si>
  <si>
    <t>Total Leasehold Improvements depreciation</t>
  </si>
  <si>
    <t>Total Plant, Vehicles &amp; Equipment Depreciation</t>
  </si>
  <si>
    <t>Depreciation</t>
  </si>
  <si>
    <t>Amortisation</t>
  </si>
  <si>
    <t>Depreciation and Amortisation Expenses</t>
  </si>
  <si>
    <t>Working Capital Schedule</t>
  </si>
  <si>
    <t>Total COGS</t>
  </si>
  <si>
    <t>Assumptions</t>
  </si>
  <si>
    <t>Trade Creditors &amp; Accruals (Days payable)</t>
  </si>
  <si>
    <t>Trade Debtors (days of receivables)</t>
  </si>
  <si>
    <t>Working Capital</t>
  </si>
  <si>
    <t>Assumed Average of days receivable of historicals</t>
  </si>
  <si>
    <t>Assumed Average of days payables of historicals</t>
  </si>
  <si>
    <t xml:space="preserve">Debt Schedule </t>
  </si>
  <si>
    <t>Values are assumed to be constant due to lack of adequate break up in the annual filings</t>
  </si>
  <si>
    <t>Increase/ Decrease in Current Assets</t>
  </si>
  <si>
    <t>Increase/ Decrease in Current Liabilities</t>
  </si>
  <si>
    <t>Cash From Operations</t>
  </si>
  <si>
    <t>Changes in Debt</t>
  </si>
  <si>
    <t>Green</t>
  </si>
  <si>
    <t>Values linked from different schedules</t>
  </si>
  <si>
    <t>Shaded color depicts area of estimated values</t>
  </si>
  <si>
    <t>Year-end 2020 ((values in NZ$'000 ')</t>
  </si>
  <si>
    <t>Year-end 2020 ((values in NZ$'000')</t>
  </si>
  <si>
    <t>Discounted Cash Flow Model</t>
  </si>
  <si>
    <t>EBIT</t>
  </si>
  <si>
    <t>EBIT*(1-Tax Rate)</t>
  </si>
  <si>
    <t>Add: Depreciation &amp; Amortization</t>
  </si>
  <si>
    <t>1-Tax Rate</t>
  </si>
  <si>
    <t>Less: Capital Expenditures</t>
  </si>
  <si>
    <t>Free Cash Flow</t>
  </si>
  <si>
    <t>Year-end 2020 (values in NZ$'000')</t>
  </si>
  <si>
    <t>Capital Structure</t>
  </si>
  <si>
    <t>Short Term Debt</t>
  </si>
  <si>
    <t>Long Term Debt</t>
  </si>
  <si>
    <t>Total Debt</t>
  </si>
  <si>
    <t>Cost of Debt Calculation</t>
  </si>
  <si>
    <t>Cost of Equity Calculation</t>
  </si>
  <si>
    <t>Date</t>
  </si>
  <si>
    <t>CAPM</t>
  </si>
  <si>
    <t>Market Cap.</t>
  </si>
  <si>
    <t>Out. Shares</t>
  </si>
  <si>
    <t>Interest Expense</t>
  </si>
  <si>
    <t>Before tax cost of Debt</t>
  </si>
  <si>
    <t>After tax cost of debt (1-t)</t>
  </si>
  <si>
    <t>Tax Adjusted Cost of Debt</t>
  </si>
  <si>
    <t>Weight of Debt</t>
  </si>
  <si>
    <t>Weight of Equity</t>
  </si>
  <si>
    <t>WACC</t>
  </si>
  <si>
    <t>Enterprise Value</t>
  </si>
  <si>
    <t>Freightways</t>
  </si>
  <si>
    <t>Port of Tauranga</t>
  </si>
  <si>
    <t>Terminal Value</t>
  </si>
  <si>
    <t xml:space="preserve">Risk free rate </t>
  </si>
  <si>
    <t>Market Risk</t>
  </si>
  <si>
    <t>Relative Valuation</t>
  </si>
  <si>
    <t>P/E</t>
  </si>
  <si>
    <t>P/BV</t>
  </si>
  <si>
    <t>EV/EBITDA</t>
  </si>
  <si>
    <t>Warehouse Group Ltd</t>
  </si>
  <si>
    <t>Company Name</t>
  </si>
  <si>
    <t>MET P/E</t>
  </si>
  <si>
    <t>MET P/BV</t>
  </si>
  <si>
    <t>Equity</t>
  </si>
  <si>
    <t>EV</t>
  </si>
  <si>
    <t>FY</t>
  </si>
  <si>
    <t>EV/Revenue</t>
  </si>
  <si>
    <t>MET EV/Revenue</t>
  </si>
  <si>
    <t>MET EV/EBITDA</t>
  </si>
  <si>
    <t>Mainfreight</t>
  </si>
  <si>
    <t>Average</t>
  </si>
  <si>
    <t>Fiscal year</t>
  </si>
  <si>
    <t xml:space="preserve">Fair Value of Equity </t>
  </si>
  <si>
    <t>EPS (Estimate)</t>
  </si>
  <si>
    <t>Price per share as per P/E</t>
  </si>
  <si>
    <t>BV/Share</t>
  </si>
  <si>
    <t>Debt</t>
  </si>
  <si>
    <t>Cash</t>
  </si>
  <si>
    <t>Revenue/Share</t>
  </si>
  <si>
    <t>EBITDA/Share</t>
  </si>
  <si>
    <t>Debt per share</t>
  </si>
  <si>
    <t>Cash Per share</t>
  </si>
  <si>
    <t>Current Year (Discount)/Premium</t>
  </si>
  <si>
    <t>Discount</t>
  </si>
  <si>
    <t>Premium</t>
  </si>
  <si>
    <t>Ratio Analysis</t>
  </si>
  <si>
    <t>Profitability Ratios</t>
  </si>
  <si>
    <t>Gross Margin</t>
  </si>
  <si>
    <t>EBIT Margin</t>
  </si>
  <si>
    <t>Net Margin</t>
  </si>
  <si>
    <t>EBITDA Margin</t>
  </si>
  <si>
    <t>Liquidity Ratios</t>
  </si>
  <si>
    <t>Current Ratio</t>
  </si>
  <si>
    <t>Leverage Ratios</t>
  </si>
  <si>
    <t>Debt/Equity</t>
  </si>
  <si>
    <t>Assets/Equity</t>
  </si>
  <si>
    <t>(Total Debt-Cash)/EBITDA</t>
  </si>
  <si>
    <t>Operating Ratios</t>
  </si>
  <si>
    <t>Fixed Asset Turnover</t>
  </si>
  <si>
    <t>As per management, Capex reduced to $80Mn for FY21</t>
  </si>
  <si>
    <t>Depreciation Schedule</t>
  </si>
  <si>
    <t>Company Overview</t>
  </si>
  <si>
    <t>Price</t>
  </si>
  <si>
    <t>Ticker</t>
  </si>
  <si>
    <t>Current Price</t>
  </si>
  <si>
    <t>Target Price</t>
  </si>
  <si>
    <t>IRR</t>
  </si>
  <si>
    <t>NZX: MFT</t>
  </si>
  <si>
    <t>Key Stats</t>
  </si>
  <si>
    <t>Employees</t>
  </si>
  <si>
    <t>Founded</t>
  </si>
  <si>
    <t>Headquarter</t>
  </si>
  <si>
    <t>Primary Industry</t>
  </si>
  <si>
    <t>Transportation &amp; Logistics</t>
  </si>
  <si>
    <t>Group MD</t>
  </si>
  <si>
    <t>Don Braid</t>
  </si>
  <si>
    <t>Auckland, NZ</t>
  </si>
  <si>
    <t>Market Data</t>
  </si>
  <si>
    <t>52-Week H/L</t>
  </si>
  <si>
    <t>Fiscal Year End</t>
  </si>
  <si>
    <t>Key Financials</t>
  </si>
  <si>
    <t>Geographical Segment Revenue</t>
  </si>
  <si>
    <t>Revenue</t>
  </si>
  <si>
    <t>Net Profit Margin</t>
  </si>
  <si>
    <t>EPS (Diluted)</t>
  </si>
  <si>
    <t>Share Price</t>
  </si>
  <si>
    <t>EPS (Basic)</t>
  </si>
  <si>
    <t>Revenue vs EV/Revenue</t>
  </si>
  <si>
    <t>EBITDA vs EV/EBITDA</t>
  </si>
  <si>
    <t>Valuation</t>
  </si>
  <si>
    <t>Minority Interest</t>
  </si>
  <si>
    <t>Market</t>
  </si>
  <si>
    <t>DCF</t>
  </si>
  <si>
    <t>Valuation Summary - Equity Value per Share (NZ$)</t>
  </si>
  <si>
    <t>Valuation Timeline</t>
  </si>
  <si>
    <t>Valuation Date</t>
  </si>
  <si>
    <t>Year Frac</t>
  </si>
  <si>
    <t>Free Cash Flow (FCF)</t>
  </si>
  <si>
    <t>Discounted Cash Flow (DCF) Analysis</t>
  </si>
  <si>
    <t>Model</t>
  </si>
  <si>
    <t>Exit Multiple</t>
  </si>
  <si>
    <t>Growth Rate</t>
  </si>
  <si>
    <t>Terminal Value (Choose Option         )</t>
  </si>
  <si>
    <t>Terminal Value in Model</t>
  </si>
  <si>
    <t>Discount Rate (WACC)</t>
  </si>
  <si>
    <t>Market Price as of Valuation Date</t>
  </si>
  <si>
    <t># Shares out. As of Valuation Date ('000)</t>
  </si>
  <si>
    <t>Rolling Enterprise Value (NPV)</t>
  </si>
  <si>
    <t>Plus: Cash</t>
  </si>
  <si>
    <t>Less: Debt</t>
  </si>
  <si>
    <t>Equity Value</t>
  </si>
  <si>
    <t>Shares outstanding ('000)</t>
  </si>
  <si>
    <t>Rolling MFT Value per Share</t>
  </si>
  <si>
    <t>Investor IRR</t>
  </si>
  <si>
    <t>Equity Investor Return</t>
  </si>
  <si>
    <t>Equity Investor IRR</t>
  </si>
  <si>
    <t>Intrinsic Value ($/Share)</t>
  </si>
  <si>
    <t>Internal Rate of Return (IRR)</t>
  </si>
  <si>
    <t>Discount Rate</t>
  </si>
  <si>
    <t>Purchase Price (per Share)</t>
  </si>
  <si>
    <t>Scenario Analysis</t>
  </si>
  <si>
    <t>Growth Rates (%)</t>
  </si>
  <si>
    <t>Consensus Case</t>
  </si>
  <si>
    <t>Bull Case</t>
  </si>
  <si>
    <t>Bear Case</t>
  </si>
  <si>
    <t>Case Selection</t>
  </si>
  <si>
    <t>Name</t>
  </si>
  <si>
    <t>Number</t>
  </si>
  <si>
    <t>Consensus</t>
  </si>
  <si>
    <t>Bull</t>
  </si>
  <si>
    <t>Bear</t>
  </si>
  <si>
    <t xml:space="preserve">Live Case </t>
  </si>
  <si>
    <t>NPV $/Share</t>
  </si>
  <si>
    <t>Live Case</t>
  </si>
  <si>
    <t>Air &amp; Ocean Revenue per Kilo</t>
  </si>
  <si>
    <t>Transportation Revenue Per Tonne</t>
  </si>
  <si>
    <t>Mainfreight Limited (MFT) Valuation Model</t>
  </si>
  <si>
    <t>Sandeep Dubba</t>
  </si>
  <si>
    <t>Student ID</t>
  </si>
  <si>
    <t>Analyst Name:</t>
  </si>
  <si>
    <t>Email ID:</t>
  </si>
  <si>
    <t>sandeep.dubba08@gmail.com</t>
  </si>
  <si>
    <t>Auckland University of Technology, Auckland, New Zealand</t>
  </si>
  <si>
    <t>Contact:</t>
  </si>
  <si>
    <t>+64 220416622</t>
  </si>
  <si>
    <t>University</t>
  </si>
  <si>
    <t>Shares O/S ('000)</t>
  </si>
  <si>
    <t>Market Cap ('000)</t>
  </si>
  <si>
    <t>52-Wk Hi/Lo</t>
  </si>
  <si>
    <t>Stock Price Chart</t>
  </si>
  <si>
    <t>Dates</t>
  </si>
  <si>
    <t>Net Debt ('000)</t>
  </si>
  <si>
    <t>2021E</t>
  </si>
  <si>
    <t>Share Price - P/BV</t>
  </si>
  <si>
    <t>Share Price- EV/R</t>
  </si>
  <si>
    <t>Share Price - EV/R</t>
  </si>
  <si>
    <t>Ind. EV/EBITDA</t>
  </si>
  <si>
    <t>Ind. EV/Revenue</t>
  </si>
  <si>
    <t>Ind. P/BV</t>
  </si>
  <si>
    <t>Ind. P/E</t>
  </si>
  <si>
    <t>Mainfreight Share Price (min)</t>
  </si>
  <si>
    <t>Mainfreight Share Price (max)</t>
  </si>
  <si>
    <t>RV</t>
  </si>
  <si>
    <t>FY16A</t>
  </si>
  <si>
    <t>FY17A</t>
  </si>
  <si>
    <t>FY18A</t>
  </si>
  <si>
    <t>FY19A</t>
  </si>
  <si>
    <t>FY20A</t>
  </si>
  <si>
    <t>FY21E</t>
  </si>
  <si>
    <t>FY22E</t>
  </si>
  <si>
    <t>FY23E</t>
  </si>
  <si>
    <t>FY24E</t>
  </si>
  <si>
    <t>FY25E</t>
  </si>
  <si>
    <t>2022E</t>
  </si>
  <si>
    <t>2023E</t>
  </si>
  <si>
    <t>2024E</t>
  </si>
  <si>
    <t>2025E</t>
  </si>
  <si>
    <t>Historic</t>
  </si>
  <si>
    <t>Share Price Chart - Historical &amp; Forecast</t>
  </si>
  <si>
    <t>Football Field Chart</t>
  </si>
  <si>
    <t>lo (bar)</t>
  </si>
  <si>
    <t>lo  (label)</t>
  </si>
  <si>
    <t>hi (bar)</t>
  </si>
  <si>
    <t>hi (label)</t>
  </si>
  <si>
    <t>DCF - Consensus Case</t>
  </si>
  <si>
    <t>DCF - Bull Case</t>
  </si>
  <si>
    <t>DCF - Bear Case</t>
  </si>
  <si>
    <t>Buy</t>
  </si>
  <si>
    <t>Target:</t>
  </si>
  <si>
    <t>Recommendation:</t>
  </si>
  <si>
    <t>Live Scenario:</t>
  </si>
  <si>
    <t>Date:</t>
  </si>
  <si>
    <t>Mainfreight Limited</t>
  </si>
  <si>
    <t>Dividend per Share</t>
  </si>
  <si>
    <t>TP Upside / Downside</t>
  </si>
  <si>
    <t>Cash available to pay down debt</t>
  </si>
  <si>
    <t>Cash at the beginning of the year</t>
  </si>
  <si>
    <t>Cash flow before debt paydown</t>
  </si>
  <si>
    <t>Minimum cash cushion</t>
  </si>
  <si>
    <t>Total cash available to pay down debt</t>
  </si>
  <si>
    <t>Bank Loan due within one year</t>
  </si>
  <si>
    <t>Bank Loan due within one year (beginning of the year)</t>
  </si>
  <si>
    <t>Mandatory issuances / (retirements)</t>
  </si>
  <si>
    <t>Non-mandatory issuances / (retirements)</t>
  </si>
  <si>
    <t>Bank Loan due within one year (end of the year)</t>
  </si>
  <si>
    <t>Bank loan interest expense</t>
  </si>
  <si>
    <t>Bank loan interest rate</t>
  </si>
  <si>
    <t>(Increase) / Decrease in Working Capital</t>
  </si>
  <si>
    <t>Changes in Working Capital</t>
  </si>
  <si>
    <t>Inputs, or any hardcoded data, such as historical values and drivers</t>
  </si>
  <si>
    <t xml:space="preserve">Bank Term Loan due </t>
  </si>
  <si>
    <t xml:space="preserve">Bank Term Loan </t>
  </si>
  <si>
    <t>Bank Term Loan interest expense</t>
  </si>
  <si>
    <t>Total Issuance / (retirements)</t>
  </si>
  <si>
    <t>Total Interest expense</t>
  </si>
  <si>
    <t>Cash at the end of the year</t>
  </si>
  <si>
    <t>Interest income</t>
  </si>
  <si>
    <t>Interest rate</t>
  </si>
  <si>
    <t>Interest was payable during the year at the average rate of 1.85% per annum</t>
  </si>
  <si>
    <t>On an average, MFT maintained a cash cushion of 96,197 over previous five</t>
  </si>
  <si>
    <t xml:space="preserve">years. This approach has been taken as there is no information by creditors </t>
  </si>
  <si>
    <t>with instructions to hold minimum $ cash balance</t>
  </si>
  <si>
    <t xml:space="preserve">Assuming MFT paid $50Mn each year for the forecasting period and </t>
  </si>
  <si>
    <t>$67.6Mn in the last period</t>
  </si>
  <si>
    <t xml:space="preserve">Interest income earned on cash at bank is around $0.6Mn as seen in the </t>
  </si>
  <si>
    <t>income statement. Therefore, choosing an interest rate accordingly as MFT didn't mention the %</t>
  </si>
  <si>
    <t>Assumed the same, no hint from Management about changes in Share holdings</t>
  </si>
  <si>
    <t>Linked to Debt Schedule'Interest Expense'</t>
  </si>
  <si>
    <t>Linked to Revenue Drivers</t>
  </si>
  <si>
    <t>Linked to Debt Schedule for Bank Term Loan</t>
  </si>
  <si>
    <t>Linked to Ending cash balance from cash-flow statement</t>
  </si>
  <si>
    <t>Linked to forecasted values from Working Capital Management Schedule</t>
  </si>
  <si>
    <t>Linked to depreciation Schedule, Net PPE</t>
  </si>
  <si>
    <t>Linked to Debt Schedule for Bank</t>
  </si>
  <si>
    <t>Added net income to previous year's retained earnings</t>
  </si>
  <si>
    <t>Value linked to income statement</t>
  </si>
  <si>
    <t>Value linked to Working Capital schedule</t>
  </si>
  <si>
    <t>Value linked to Capex forecasting from Depreciation Schedule</t>
  </si>
  <si>
    <t>Value linked to Debt Schedule - Total Issuance / (retirements)</t>
  </si>
  <si>
    <t xml:space="preserve">A conservate estimate has been made for all the regions </t>
  </si>
  <si>
    <t>due to Covid 19 impacting the industry</t>
  </si>
  <si>
    <t>1 Year Data</t>
  </si>
  <si>
    <t>5 Year Monthly Data</t>
  </si>
  <si>
    <t>MFT</t>
  </si>
  <si>
    <t>S&amp;P/NZX50</t>
  </si>
  <si>
    <t>Adj Close</t>
  </si>
  <si>
    <t>Daily</t>
  </si>
  <si>
    <t>Return</t>
  </si>
  <si>
    <t xml:space="preserve">Monthly </t>
  </si>
  <si>
    <t>1 Year</t>
  </si>
  <si>
    <t>BETA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</si>
  <si>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</si>
  <si>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</si>
  <si>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</si>
  <si>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</si>
  <si>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</si>
  <si>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</si>
  <si>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</si>
  <si>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</si>
  <si>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</si>
  <si>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</si>
  <si>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</si>
  <si>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</si>
  <si>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</si>
  <si>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</si>
  <si>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</si>
  <si>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</si>
  <si>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</si>
  <si>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</si>
  <si>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</si>
  <si>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</si>
  <si>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</si>
  <si>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</si>
  <si>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</si>
  <si>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</si>
  <si>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</si>
  <si>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Using Regression Analysis</t>
  </si>
  <si>
    <t>5 Year Monthly</t>
  </si>
  <si>
    <t>1 Year Daily BETA</t>
  </si>
  <si>
    <t>5 Year Monthly BETA</t>
  </si>
  <si>
    <r>
      <t xml:space="preserve">1 Year Daily </t>
    </r>
    <r>
      <rPr>
        <b/>
        <sz val="12"/>
        <color theme="1"/>
        <rFont val="Calibri"/>
        <family val="2"/>
      </rPr>
      <t>β</t>
    </r>
  </si>
  <si>
    <r>
      <t xml:space="preserve">5 Year Monthly </t>
    </r>
    <r>
      <rPr>
        <b/>
        <sz val="12"/>
        <color theme="1"/>
        <rFont val="Calibri"/>
        <family val="2"/>
      </rPr>
      <t>β</t>
    </r>
  </si>
  <si>
    <t>1 Year Daily β</t>
  </si>
  <si>
    <r>
      <t xml:space="preserve">Click on Cell </t>
    </r>
    <r>
      <rPr>
        <b/>
        <sz val="11"/>
        <color rgb="FFC00000"/>
        <rFont val="Calibri"/>
        <family val="2"/>
        <scheme val="minor"/>
      </rPr>
      <t>C18</t>
    </r>
    <r>
      <rPr>
        <sz val="11"/>
        <color theme="1"/>
        <rFont val="Calibri"/>
        <family val="2"/>
        <scheme val="minor"/>
      </rPr>
      <t xml:space="preserve"> to alter between </t>
    </r>
    <r>
      <rPr>
        <b/>
        <sz val="11"/>
        <color theme="1"/>
        <rFont val="Calibri"/>
        <family val="2"/>
        <scheme val="minor"/>
      </rPr>
      <t>1 year</t>
    </r>
    <r>
      <rPr>
        <sz val="11"/>
        <color theme="1"/>
        <rFont val="Calibri"/>
        <family val="2"/>
        <scheme val="minor"/>
      </rPr>
      <t xml:space="preserve"> daily beta and </t>
    </r>
    <r>
      <rPr>
        <b/>
        <sz val="11"/>
        <color theme="1"/>
        <rFont val="Calibri"/>
        <family val="2"/>
        <scheme val="minor"/>
      </rPr>
      <t>5 year</t>
    </r>
    <r>
      <rPr>
        <sz val="11"/>
        <color theme="1"/>
        <rFont val="Calibri"/>
        <family val="2"/>
        <scheme val="minor"/>
      </rPr>
      <t xml:space="preserve"> monthly beta</t>
    </r>
  </si>
  <si>
    <t>The values as per the actual forecasted figures for the financial model</t>
  </si>
  <si>
    <t>Each value increased by specific percentage to analyse bull case</t>
  </si>
  <si>
    <t>Each value decreased by specific percentage to analyse bear case</t>
  </si>
  <si>
    <t>Assuming MFT paid the current portion of long-term debt in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</si>
</sst>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  <numFmt numFmtId="167" formatCode="0.0%"/>
    <numFmt numFmtId="168" formatCode="_-* #,##0.000_-;\-* #,##0.000_-;_-* &quot;-&quot;??_-;_-@_-"/>
    <numFmt numFmtId="169" formatCode="_-* #,##0.000000_-;\-* #,##0.000000_-;_-* &quot;-&quot;??_-;_-@_-"/>
    <numFmt numFmtId="170" formatCode="&quot;$&quot;#,##0.00"/>
    <numFmt numFmtId="171" formatCode="0.0"/>
    <numFmt numFmtId="172" formatCode="[$]dd/mm/yyyy;@" x16r2:formatCode16="[$-en-001,1]dd/mm/yyyy;@"/>
    <numFmt numFmtId="173" formatCode="0.0&quot;x&quot;"/>
    <numFmt numFmtId="174" formatCode="&quot;$&quot;#,##0.0"/>
    <numFmt numFmtId="175" formatCode="&quot;$&quot;#,##0.0_);\(&quot;$&quot;#,##0.0\)"/>
    <numFmt numFmtId="176" formatCode="0.0000000"/>
    <numFmt numFmtId="177" formatCode="0.0000"/>
    <numFmt numFmtId="178" formatCode="&quot;$&quot;#,##0"/>
    <numFmt numFmtId="179" formatCode="0.0\x"/>
    <numFmt numFmtId="180" formatCode="0\A"/>
    <numFmt numFmtId="181" formatCode="#,##0.0_);\(#,##0.0\)"/>
    <numFmt numFmtId="182" formatCode="0.00000"/>
    <numFmt numFmtId="183" formatCode="0.000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0070C0"/>
      <name val="Arial Narrow"/>
      <family val="2"/>
    </font>
    <font>
      <sz val="11"/>
      <color rgb="FFFF0000"/>
      <name val="Arial Narrow"/>
      <family val="2"/>
    </font>
    <font>
      <sz val="11"/>
      <color rgb="FF00B050"/>
      <name val="Arial Narrow"/>
      <family val="2"/>
    </font>
    <font>
      <b/>
      <sz val="16"/>
      <color theme="1"/>
      <name val="Arial Narrow"/>
      <family val="2"/>
    </font>
    <font>
      <sz val="12"/>
      <color theme="1"/>
      <name val="Arial Narrow"/>
      <family val="2"/>
    </font>
    <font>
      <b/>
      <sz val="13"/>
      <color theme="0"/>
      <name val="Arial Narrow"/>
      <family val="2"/>
    </font>
    <font>
      <sz val="13"/>
      <color theme="0"/>
      <name val="Arial Narrow"/>
      <family val="2"/>
    </font>
    <font>
      <sz val="12"/>
      <color rgb="FF0070C0"/>
      <name val="Arial Narrow"/>
      <family val="2"/>
    </font>
    <font>
      <b/>
      <sz val="12"/>
      <color theme="1"/>
      <name val="Arial Narrow"/>
      <family val="2"/>
    </font>
    <font>
      <sz val="12"/>
      <color rgb="FF00B050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  <font>
      <i/>
      <sz val="12"/>
      <color theme="1"/>
      <name val="Arial Narrow"/>
      <family val="2"/>
    </font>
    <font>
      <i/>
      <sz val="12"/>
      <name val="Arial Narrow"/>
      <family val="2"/>
    </font>
    <font>
      <b/>
      <sz val="12"/>
      <color theme="0"/>
      <name val="Arial Narrow"/>
      <family val="2"/>
    </font>
    <font>
      <b/>
      <sz val="12"/>
      <color rgb="FF00B050"/>
      <name val="Arial Narrow"/>
      <family val="2"/>
    </font>
    <font>
      <sz val="12"/>
      <color theme="4"/>
      <name val="Arial Narrow"/>
      <family val="2"/>
    </font>
    <font>
      <sz val="12"/>
      <color theme="0"/>
      <name val="Arial Narrow"/>
      <family val="2"/>
    </font>
    <font>
      <b/>
      <sz val="11"/>
      <color theme="0"/>
      <name val="Arial Narrow"/>
      <family val="2"/>
    </font>
    <font>
      <b/>
      <sz val="12"/>
      <color theme="4"/>
      <name val="Arial Narrow"/>
      <family val="2"/>
    </font>
    <font>
      <b/>
      <sz val="11"/>
      <color theme="0"/>
      <name val="Calibri"/>
      <family val="2"/>
      <scheme val="minor"/>
    </font>
    <font>
      <sz val="12"/>
      <color theme="4" tint="-0.249977111117893"/>
      <name val="Arial Narrow"/>
      <family val="2"/>
    </font>
    <font>
      <b/>
      <sz val="16"/>
      <color theme="0"/>
      <name val="Arial Narrow"/>
      <family val="2"/>
    </font>
    <font>
      <b/>
      <sz val="22"/>
      <color theme="1"/>
      <name val="Arial Narrow"/>
      <family val="2"/>
    </font>
    <font>
      <sz val="16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6"/>
      <name val="Arial Narrow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rgb="FF0000FF"/>
      <name val="Arial"/>
      <family val="2"/>
    </font>
    <font>
      <sz val="11"/>
      <color rgb="FF0000FF"/>
      <name val="Arial Narrow"/>
      <family val="2"/>
    </font>
    <font>
      <b/>
      <sz val="14"/>
      <color theme="0"/>
      <name val="Calibri"/>
      <family val="2"/>
      <scheme val="minor"/>
    </font>
    <font>
      <b/>
      <sz val="11"/>
      <name val="Arial Narrow"/>
      <family val="2"/>
    </font>
    <font>
      <sz val="11"/>
      <color theme="9"/>
      <name val="Arial Narrow"/>
      <family val="2"/>
    </font>
    <font>
      <b/>
      <sz val="10"/>
      <color rgb="FF203764"/>
      <name val="Arial"/>
      <family val="2"/>
    </font>
    <font>
      <sz val="10"/>
      <color theme="9"/>
      <name val="Arial"/>
      <family val="2"/>
    </font>
    <font>
      <b/>
      <sz val="10"/>
      <color theme="8" tint="-0.249977111117893"/>
      <name val="Arial"/>
      <family val="2"/>
    </font>
    <font>
      <b/>
      <sz val="10"/>
      <color theme="9"/>
      <name val="Arial"/>
      <family val="2"/>
    </font>
    <font>
      <b/>
      <sz val="10"/>
      <color rgb="FFC00000"/>
      <name val="Arial"/>
      <family val="2"/>
    </font>
    <font>
      <i/>
      <sz val="11"/>
      <color theme="9"/>
      <name val="Arial Narrow"/>
      <family val="2"/>
    </font>
    <font>
      <sz val="11"/>
      <color theme="0" tint="-0.499984740745262"/>
      <name val="Arial Narrow"/>
      <family val="2"/>
    </font>
    <font>
      <sz val="11"/>
      <color theme="4"/>
      <name val="Arial Narrow"/>
      <family val="2"/>
    </font>
    <font>
      <i/>
      <sz val="12"/>
      <color theme="4"/>
      <name val="Arial Narrow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rgb="FFC00000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E8496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6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38" fillId="0" borderId="0">
      <alignment vertical="center"/>
    </xf>
    <xf numFmtId="0" fontId="10" fillId="0" borderId="0"/>
    <xf numFmtId="43" fontId="1" fillId="0" borderId="0" applyFont="0" applyFill="0" applyBorder="0" applyAlignment="0" applyProtection="0"/>
    <xf numFmtId="0" fontId="58" fillId="0" borderId="0"/>
  </cellStyleXfs>
  <cellXfs count="62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Font="1"/>
    <xf numFmtId="38" fontId="0" fillId="0" borderId="0" xfId="1" applyNumberFormat="1" applyFont="1" applyAlignment="1">
      <alignment horizontal="right"/>
    </xf>
    <xf numFmtId="38" fontId="0" fillId="0" borderId="0" xfId="0" applyNumberFormat="1" applyAlignment="1">
      <alignment horizontal="right"/>
    </xf>
    <xf numFmtId="41" fontId="0" fillId="0" borderId="0" xfId="1" applyNumberFormat="1" applyFont="1"/>
    <xf numFmtId="165" fontId="0" fillId="0" borderId="0" xfId="1" applyNumberFormat="1" applyFont="1"/>
    <xf numFmtId="0" fontId="0" fillId="0" borderId="0" xfId="0" applyBorder="1"/>
    <xf numFmtId="166" fontId="0" fillId="0" borderId="0" xfId="1" applyNumberFormat="1" applyFont="1" applyFill="1" applyBorder="1" applyAlignment="1">
      <alignment horizontal="right"/>
    </xf>
    <xf numFmtId="165" fontId="0" fillId="0" borderId="0" xfId="1" applyNumberFormat="1" applyFont="1" applyBorder="1"/>
    <xf numFmtId="165" fontId="2" fillId="0" borderId="0" xfId="1" applyNumberFormat="1" applyFont="1"/>
    <xf numFmtId="9" fontId="0" fillId="0" borderId="0" xfId="2" applyFont="1"/>
    <xf numFmtId="0" fontId="0" fillId="0" borderId="0" xfId="0" applyFill="1" applyBorder="1"/>
    <xf numFmtId="0" fontId="0" fillId="0" borderId="0" xfId="0" applyAlignment="1">
      <alignment horizontal="left" indent="1"/>
    </xf>
    <xf numFmtId="167" fontId="5" fillId="0" borderId="7" xfId="2" applyNumberFormat="1" applyFont="1" applyFill="1" applyBorder="1" applyAlignment="1">
      <alignment horizontal="left" indent="1"/>
    </xf>
    <xf numFmtId="9" fontId="0" fillId="0" borderId="0" xfId="0" applyNumberFormat="1" applyAlignment="1">
      <alignment horizontal="center"/>
    </xf>
    <xf numFmtId="0" fontId="0" fillId="0" borderId="10" xfId="0" applyBorder="1" applyAlignment="1"/>
    <xf numFmtId="0" fontId="0" fillId="0" borderId="0" xfId="0" applyFill="1"/>
    <xf numFmtId="14" fontId="0" fillId="0" borderId="0" xfId="0" applyNumberFormat="1"/>
    <xf numFmtId="167" fontId="0" fillId="0" borderId="0" xfId="2" applyNumberFormat="1" applyFont="1"/>
    <xf numFmtId="0" fontId="10" fillId="0" borderId="0" xfId="0" applyFont="1"/>
    <xf numFmtId="0" fontId="14" fillId="0" borderId="0" xfId="0" applyFont="1"/>
    <xf numFmtId="0" fontId="15" fillId="0" borderId="0" xfId="0" applyFont="1"/>
    <xf numFmtId="0" fontId="15" fillId="0" borderId="4" xfId="0" applyFont="1" applyFill="1" applyBorder="1"/>
    <xf numFmtId="166" fontId="18" fillId="0" borderId="7" xfId="1" applyNumberFormat="1" applyFont="1" applyFill="1" applyBorder="1" applyAlignment="1">
      <alignment horizontal="right"/>
    </xf>
    <xf numFmtId="165" fontId="15" fillId="3" borderId="7" xfId="1" applyNumberFormat="1" applyFont="1" applyFill="1" applyBorder="1" applyAlignment="1">
      <alignment horizontal="right"/>
    </xf>
    <xf numFmtId="0" fontId="19" fillId="0" borderId="5" xfId="0" applyFont="1" applyFill="1" applyBorder="1"/>
    <xf numFmtId="166" fontId="19" fillId="0" borderId="8" xfId="1" applyNumberFormat="1" applyFont="1" applyFill="1" applyBorder="1" applyAlignment="1">
      <alignment horizontal="right"/>
    </xf>
    <xf numFmtId="166" fontId="19" fillId="3" borderId="8" xfId="1" applyNumberFormat="1" applyFont="1" applyFill="1" applyBorder="1" applyAlignment="1">
      <alignment horizontal="right"/>
    </xf>
    <xf numFmtId="166" fontId="15" fillId="3" borderId="7" xfId="1" applyNumberFormat="1" applyFont="1" applyFill="1" applyBorder="1" applyAlignment="1">
      <alignment horizontal="right"/>
    </xf>
    <xf numFmtId="165" fontId="19" fillId="3" borderId="8" xfId="1" applyNumberFormat="1" applyFont="1" applyFill="1" applyBorder="1" applyAlignment="1">
      <alignment horizontal="right"/>
    </xf>
    <xf numFmtId="0" fontId="15" fillId="0" borderId="4" xfId="0" applyFont="1" applyFill="1" applyBorder="1" applyAlignment="1">
      <alignment horizontal="left"/>
    </xf>
    <xf numFmtId="166" fontId="20" fillId="3" borderId="7" xfId="1" applyNumberFormat="1" applyFont="1" applyFill="1" applyBorder="1" applyAlignment="1">
      <alignment horizontal="right"/>
    </xf>
    <xf numFmtId="0" fontId="19" fillId="0" borderId="5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left"/>
    </xf>
    <xf numFmtId="166" fontId="19" fillId="0" borderId="6" xfId="1" applyNumberFormat="1" applyFont="1" applyFill="1" applyBorder="1" applyAlignment="1">
      <alignment horizontal="right"/>
    </xf>
    <xf numFmtId="166" fontId="15" fillId="0" borderId="7" xfId="1" applyNumberFormat="1" applyFont="1" applyFill="1" applyBorder="1" applyAlignment="1">
      <alignment horizontal="right"/>
    </xf>
    <xf numFmtId="0" fontId="15" fillId="0" borderId="0" xfId="0" applyFont="1" applyAlignment="1">
      <alignment horizontal="center"/>
    </xf>
    <xf numFmtId="0" fontId="15" fillId="0" borderId="13" xfId="0" applyFont="1" applyFill="1" applyBorder="1" applyAlignment="1">
      <alignment horizontal="left"/>
    </xf>
    <xf numFmtId="166" fontId="18" fillId="0" borderId="9" xfId="1" applyNumberFormat="1" applyFont="1" applyFill="1" applyBorder="1" applyAlignment="1">
      <alignment horizontal="right"/>
    </xf>
    <xf numFmtId="166" fontId="18" fillId="0" borderId="13" xfId="1" applyNumberFormat="1" applyFont="1" applyFill="1" applyBorder="1" applyAlignment="1">
      <alignment horizontal="right"/>
    </xf>
    <xf numFmtId="165" fontId="19" fillId="3" borderId="9" xfId="1" applyNumberFormat="1" applyFont="1" applyFill="1" applyBorder="1" applyAlignment="1">
      <alignment horizontal="right"/>
    </xf>
    <xf numFmtId="166" fontId="18" fillId="0" borderId="4" xfId="1" applyNumberFormat="1" applyFont="1" applyFill="1" applyBorder="1" applyAlignment="1">
      <alignment horizontal="right"/>
    </xf>
    <xf numFmtId="0" fontId="15" fillId="0" borderId="4" xfId="0" applyFont="1" applyBorder="1" applyAlignment="1">
      <alignment horizontal="left"/>
    </xf>
    <xf numFmtId="165" fontId="18" fillId="0" borderId="4" xfId="1" applyNumberFormat="1" applyFont="1" applyFill="1" applyBorder="1" applyAlignment="1">
      <alignment horizontal="right"/>
    </xf>
    <xf numFmtId="40" fontId="15" fillId="3" borderId="7" xfId="0" applyNumberFormat="1" applyFont="1" applyFill="1" applyBorder="1" applyAlignment="1">
      <alignment horizontal="right"/>
    </xf>
    <xf numFmtId="164" fontId="18" fillId="0" borderId="4" xfId="1" applyNumberFormat="1" applyFont="1" applyFill="1" applyBorder="1" applyAlignment="1">
      <alignment horizontal="right"/>
    </xf>
    <xf numFmtId="164" fontId="15" fillId="3" borderId="7" xfId="1" applyNumberFormat="1" applyFont="1" applyFill="1" applyBorder="1" applyAlignment="1">
      <alignment horizontal="right"/>
    </xf>
    <xf numFmtId="0" fontId="15" fillId="0" borderId="3" xfId="0" applyFont="1" applyBorder="1" applyAlignment="1">
      <alignment horizontal="left"/>
    </xf>
    <xf numFmtId="164" fontId="15" fillId="0" borderId="3" xfId="1" applyNumberFormat="1" applyFont="1" applyFill="1" applyBorder="1" applyAlignment="1">
      <alignment horizontal="right"/>
    </xf>
    <xf numFmtId="164" fontId="15" fillId="3" borderId="6" xfId="1" applyNumberFormat="1" applyFont="1" applyFill="1" applyBorder="1" applyAlignment="1">
      <alignment horizontal="right"/>
    </xf>
    <xf numFmtId="0" fontId="15" fillId="0" borderId="4" xfId="0" applyFont="1" applyBorder="1"/>
    <xf numFmtId="0" fontId="15" fillId="0" borderId="3" xfId="0" applyFont="1" applyBorder="1"/>
    <xf numFmtId="9" fontId="15" fillId="0" borderId="4" xfId="2" applyFont="1" applyBorder="1" applyAlignment="1">
      <alignment horizontal="right"/>
    </xf>
    <xf numFmtId="9" fontId="15" fillId="3" borderId="7" xfId="2" applyFont="1" applyFill="1" applyBorder="1" applyAlignment="1">
      <alignment horizontal="right"/>
    </xf>
    <xf numFmtId="9" fontId="15" fillId="0" borderId="3" xfId="2" applyNumberFormat="1" applyFont="1" applyBorder="1" applyAlignment="1">
      <alignment horizontal="right"/>
    </xf>
    <xf numFmtId="9" fontId="15" fillId="3" borderId="6" xfId="2" applyFont="1" applyFill="1" applyBorder="1" applyAlignment="1">
      <alignment horizontal="right"/>
    </xf>
    <xf numFmtId="0" fontId="19" fillId="0" borderId="4" xfId="0" applyFont="1" applyBorder="1"/>
    <xf numFmtId="165" fontId="19" fillId="0" borderId="4" xfId="1" applyNumberFormat="1" applyFont="1" applyBorder="1"/>
    <xf numFmtId="41" fontId="15" fillId="0" borderId="7" xfId="1" applyNumberFormat="1" applyFont="1" applyBorder="1"/>
    <xf numFmtId="41" fontId="15" fillId="3" borderId="7" xfId="1" applyNumberFormat="1" applyFont="1" applyFill="1" applyBorder="1"/>
    <xf numFmtId="41" fontId="18" fillId="0" borderId="7" xfId="1" applyNumberFormat="1" applyFont="1" applyFill="1" applyBorder="1" applyAlignment="1">
      <alignment horizontal="right"/>
    </xf>
    <xf numFmtId="41" fontId="15" fillId="3" borderId="7" xfId="1" applyNumberFormat="1" applyFont="1" applyFill="1" applyBorder="1" applyAlignment="1">
      <alignment horizontal="right"/>
    </xf>
    <xf numFmtId="41" fontId="20" fillId="3" borderId="7" xfId="1" applyNumberFormat="1" applyFont="1" applyFill="1" applyBorder="1" applyAlignment="1">
      <alignment horizontal="right"/>
    </xf>
    <xf numFmtId="165" fontId="19" fillId="0" borderId="5" xfId="1" applyNumberFormat="1" applyFont="1" applyFill="1" applyBorder="1" applyAlignment="1">
      <alignment horizontal="right"/>
    </xf>
    <xf numFmtId="41" fontId="19" fillId="0" borderId="8" xfId="1" applyNumberFormat="1" applyFont="1" applyFill="1" applyBorder="1" applyAlignment="1">
      <alignment horizontal="right"/>
    </xf>
    <xf numFmtId="41" fontId="19" fillId="3" borderId="8" xfId="1" applyNumberFormat="1" applyFont="1" applyFill="1" applyBorder="1" applyAlignment="1">
      <alignment horizontal="right"/>
    </xf>
    <xf numFmtId="0" fontId="19" fillId="0" borderId="4" xfId="0" applyFont="1" applyFill="1" applyBorder="1"/>
    <xf numFmtId="165" fontId="19" fillId="0" borderId="4" xfId="1" applyNumberFormat="1" applyFont="1" applyFill="1" applyBorder="1" applyAlignment="1">
      <alignment horizontal="right"/>
    </xf>
    <xf numFmtId="41" fontId="15" fillId="0" borderId="7" xfId="1" applyNumberFormat="1" applyFont="1" applyFill="1" applyBorder="1" applyAlignment="1">
      <alignment horizontal="right"/>
    </xf>
    <xf numFmtId="165" fontId="21" fillId="0" borderId="4" xfId="1" applyNumberFormat="1" applyFont="1" applyFill="1" applyBorder="1" applyAlignment="1">
      <alignment horizontal="right"/>
    </xf>
    <xf numFmtId="165" fontId="19" fillId="3" borderId="5" xfId="1" applyNumberFormat="1" applyFont="1" applyFill="1" applyBorder="1" applyAlignment="1">
      <alignment horizontal="right"/>
    </xf>
    <xf numFmtId="0" fontId="19" fillId="0" borderId="8" xfId="0" applyFont="1" applyFill="1" applyBorder="1"/>
    <xf numFmtId="165" fontId="19" fillId="0" borderId="8" xfId="1" applyNumberFormat="1" applyFont="1" applyFill="1" applyBorder="1" applyAlignment="1">
      <alignment horizontal="right"/>
    </xf>
    <xf numFmtId="41" fontId="18" fillId="0" borderId="4" xfId="1" applyNumberFormat="1" applyFont="1" applyFill="1" applyBorder="1" applyAlignment="1">
      <alignment horizontal="right"/>
    </xf>
    <xf numFmtId="0" fontId="15" fillId="0" borderId="10" xfId="0" applyFont="1" applyBorder="1" applyAlignment="1">
      <alignment horizontal="left" indent="1"/>
    </xf>
    <xf numFmtId="166" fontId="20" fillId="0" borderId="7" xfId="1" applyNumberFormat="1" applyFont="1" applyFill="1" applyBorder="1" applyAlignment="1">
      <alignment horizontal="right"/>
    </xf>
    <xf numFmtId="41" fontId="15" fillId="3" borderId="7" xfId="0" applyNumberFormat="1" applyFont="1" applyFill="1" applyBorder="1" applyAlignment="1">
      <alignment horizontal="center"/>
    </xf>
    <xf numFmtId="0" fontId="15" fillId="3" borderId="7" xfId="0" applyFont="1" applyFill="1" applyBorder="1" applyAlignment="1">
      <alignment horizontal="center"/>
    </xf>
    <xf numFmtId="0" fontId="19" fillId="0" borderId="10" xfId="0" applyFont="1" applyBorder="1"/>
    <xf numFmtId="165" fontId="15" fillId="3" borderId="7" xfId="1" applyNumberFormat="1" applyFont="1" applyFill="1" applyBorder="1"/>
    <xf numFmtId="0" fontId="15" fillId="3" borderId="7" xfId="0" applyFont="1" applyFill="1" applyBorder="1"/>
    <xf numFmtId="0" fontId="19" fillId="0" borderId="11" xfId="0" applyFont="1" applyBorder="1" applyAlignment="1">
      <alignment horizontal="left"/>
    </xf>
    <xf numFmtId="165" fontId="19" fillId="3" borderId="8" xfId="1" applyNumberFormat="1" applyFont="1" applyFill="1" applyBorder="1"/>
    <xf numFmtId="0" fontId="15" fillId="0" borderId="10" xfId="0" applyFont="1" applyBorder="1"/>
    <xf numFmtId="41" fontId="20" fillId="3" borderId="7" xfId="0" applyNumberFormat="1" applyFont="1" applyFill="1" applyBorder="1" applyAlignment="1">
      <alignment horizontal="center"/>
    </xf>
    <xf numFmtId="0" fontId="19" fillId="0" borderId="11" xfId="0" applyFont="1" applyBorder="1"/>
    <xf numFmtId="41" fontId="19" fillId="3" borderId="8" xfId="0" applyNumberFormat="1" applyFont="1" applyFill="1" applyBorder="1" applyAlignment="1">
      <alignment horizontal="center"/>
    </xf>
    <xf numFmtId="166" fontId="18" fillId="0" borderId="10" xfId="1" applyNumberFormat="1" applyFont="1" applyFill="1" applyBorder="1" applyAlignment="1">
      <alignment horizontal="right"/>
    </xf>
    <xf numFmtId="166" fontId="19" fillId="0" borderId="11" xfId="1" applyNumberFormat="1" applyFont="1" applyFill="1" applyBorder="1" applyAlignment="1">
      <alignment horizontal="right"/>
    </xf>
    <xf numFmtId="166" fontId="19" fillId="3" borderId="11" xfId="1" applyNumberFormat="1" applyFont="1" applyFill="1" applyBorder="1" applyAlignment="1">
      <alignment horizontal="right"/>
    </xf>
    <xf numFmtId="0" fontId="15" fillId="0" borderId="10" xfId="0" applyFont="1" applyBorder="1" applyAlignment="1">
      <alignment horizontal="left"/>
    </xf>
    <xf numFmtId="166" fontId="18" fillId="3" borderId="7" xfId="1" applyNumberFormat="1" applyFont="1" applyFill="1" applyBorder="1" applyAlignment="1">
      <alignment horizontal="right"/>
    </xf>
    <xf numFmtId="0" fontId="19" fillId="0" borderId="12" xfId="0" applyFont="1" applyBorder="1"/>
    <xf numFmtId="166" fontId="19" fillId="0" borderId="9" xfId="1" applyNumberFormat="1" applyFont="1" applyFill="1" applyBorder="1" applyAlignment="1">
      <alignment horizontal="right"/>
    </xf>
    <xf numFmtId="165" fontId="2" fillId="0" borderId="7" xfId="1" applyNumberFormat="1" applyFont="1" applyFill="1" applyBorder="1" applyAlignment="1">
      <alignment horizontal="left" indent="1"/>
    </xf>
    <xf numFmtId="0" fontId="0" fillId="0" borderId="7" xfId="0" applyFill="1" applyBorder="1" applyAlignment="1">
      <alignment horizontal="left" indent="1"/>
    </xf>
    <xf numFmtId="0" fontId="0" fillId="0" borderId="6" xfId="0" applyFill="1" applyBorder="1" applyAlignment="1">
      <alignment horizontal="left" indent="1"/>
    </xf>
    <xf numFmtId="165" fontId="19" fillId="2" borderId="6" xfId="1" applyNumberFormat="1" applyFont="1" applyFill="1" applyBorder="1"/>
    <xf numFmtId="165" fontId="19" fillId="0" borderId="3" xfId="1" applyNumberFormat="1" applyFont="1" applyFill="1" applyBorder="1"/>
    <xf numFmtId="165" fontId="22" fillId="3" borderId="6" xfId="1" applyNumberFormat="1" applyFont="1" applyFill="1" applyBorder="1"/>
    <xf numFmtId="165" fontId="23" fillId="0" borderId="7" xfId="1" applyNumberFormat="1" applyFont="1" applyFill="1" applyBorder="1" applyAlignment="1">
      <alignment horizontal="left" indent="1"/>
    </xf>
    <xf numFmtId="167" fontId="23" fillId="0" borderId="4" xfId="2" applyNumberFormat="1" applyFont="1" applyFill="1" applyBorder="1"/>
    <xf numFmtId="167" fontId="24" fillId="3" borderId="7" xfId="2" applyNumberFormat="1" applyFont="1" applyFill="1" applyBorder="1"/>
    <xf numFmtId="165" fontId="19" fillId="0" borderId="7" xfId="1" applyNumberFormat="1" applyFont="1" applyFill="1" applyBorder="1"/>
    <xf numFmtId="165" fontId="15" fillId="0" borderId="4" xfId="1" applyNumberFormat="1" applyFont="1" applyFill="1" applyBorder="1"/>
    <xf numFmtId="165" fontId="21" fillId="3" borderId="7" xfId="1" applyNumberFormat="1" applyFont="1" applyFill="1" applyBorder="1"/>
    <xf numFmtId="0" fontId="21" fillId="3" borderId="7" xfId="0" applyFont="1" applyFill="1" applyBorder="1"/>
    <xf numFmtId="165" fontId="19" fillId="0" borderId="7" xfId="1" applyNumberFormat="1" applyFont="1" applyFill="1" applyBorder="1" applyAlignment="1">
      <alignment horizontal="left"/>
    </xf>
    <xf numFmtId="165" fontId="15" fillId="0" borderId="7" xfId="1" applyNumberFormat="1" applyFont="1" applyFill="1" applyBorder="1" applyAlignment="1">
      <alignment horizontal="left" wrapText="1" indent="1"/>
    </xf>
    <xf numFmtId="165" fontId="18" fillId="0" borderId="4" xfId="1" applyNumberFormat="1" applyFont="1" applyFill="1" applyBorder="1"/>
    <xf numFmtId="165" fontId="23" fillId="0" borderId="7" xfId="1" applyNumberFormat="1" applyFont="1" applyFill="1" applyBorder="1" applyAlignment="1">
      <alignment horizontal="left" indent="2"/>
    </xf>
    <xf numFmtId="9" fontId="23" fillId="0" borderId="4" xfId="2" applyFont="1" applyFill="1" applyBorder="1"/>
    <xf numFmtId="9" fontId="24" fillId="3" borderId="7" xfId="2" applyFont="1" applyFill="1" applyBorder="1"/>
    <xf numFmtId="165" fontId="15" fillId="0" borderId="7" xfId="1" applyNumberFormat="1" applyFont="1" applyFill="1" applyBorder="1" applyAlignment="1">
      <alignment horizontal="left" indent="1"/>
    </xf>
    <xf numFmtId="10" fontId="23" fillId="0" borderId="4" xfId="2" applyNumberFormat="1" applyFont="1" applyFill="1" applyBorder="1"/>
    <xf numFmtId="10" fontId="24" fillId="3" borderId="7" xfId="2" applyNumberFormat="1" applyFont="1" applyFill="1" applyBorder="1"/>
    <xf numFmtId="165" fontId="19" fillId="2" borderId="8" xfId="1" applyNumberFormat="1" applyFont="1" applyFill="1" applyBorder="1" applyAlignment="1">
      <alignment wrapText="1"/>
    </xf>
    <xf numFmtId="165" fontId="19" fillId="0" borderId="5" xfId="1" applyNumberFormat="1" applyFont="1" applyFill="1" applyBorder="1"/>
    <xf numFmtId="165" fontId="22" fillId="3" borderId="8" xfId="1" applyNumberFormat="1" applyFont="1" applyFill="1" applyBorder="1"/>
    <xf numFmtId="9" fontId="23" fillId="0" borderId="5" xfId="2" applyFont="1" applyFill="1" applyBorder="1"/>
    <xf numFmtId="165" fontId="19" fillId="0" borderId="8" xfId="1" applyNumberFormat="1" applyFont="1" applyFill="1" applyBorder="1" applyAlignment="1">
      <alignment wrapText="1"/>
    </xf>
    <xf numFmtId="166" fontId="19" fillId="0" borderId="5" xfId="1" applyNumberFormat="1" applyFont="1" applyFill="1" applyBorder="1" applyAlignment="1">
      <alignment horizontal="right"/>
    </xf>
    <xf numFmtId="166" fontId="22" fillId="3" borderId="8" xfId="1" applyNumberFormat="1" applyFont="1" applyFill="1" applyBorder="1" applyAlignment="1">
      <alignment horizontal="right"/>
    </xf>
    <xf numFmtId="165" fontId="19" fillId="2" borderId="7" xfId="1" applyNumberFormat="1" applyFont="1" applyFill="1" applyBorder="1" applyAlignment="1">
      <alignment wrapText="1"/>
    </xf>
    <xf numFmtId="166" fontId="19" fillId="0" borderId="4" xfId="1" applyNumberFormat="1" applyFont="1" applyFill="1" applyBorder="1" applyAlignment="1">
      <alignment horizontal="right"/>
    </xf>
    <xf numFmtId="165" fontId="19" fillId="2" borderId="8" xfId="1" applyNumberFormat="1" applyFont="1" applyFill="1" applyBorder="1"/>
    <xf numFmtId="165" fontId="19" fillId="2" borderId="7" xfId="1" applyNumberFormat="1" applyFont="1" applyFill="1" applyBorder="1" applyAlignment="1">
      <alignment horizontal="left"/>
    </xf>
    <xf numFmtId="165" fontId="15" fillId="0" borderId="7" xfId="1" applyNumberFormat="1" applyFont="1" applyFill="1" applyBorder="1"/>
    <xf numFmtId="167" fontId="15" fillId="0" borderId="4" xfId="2" applyNumberFormat="1" applyFont="1" applyFill="1" applyBorder="1" applyAlignment="1">
      <alignment horizontal="right"/>
    </xf>
    <xf numFmtId="167" fontId="15" fillId="0" borderId="4" xfId="2" applyNumberFormat="1" applyFont="1" applyFill="1" applyBorder="1"/>
    <xf numFmtId="167" fontId="21" fillId="3" borderId="7" xfId="2" applyNumberFormat="1" applyFont="1" applyFill="1" applyBorder="1"/>
    <xf numFmtId="164" fontId="15" fillId="0" borderId="4" xfId="1" applyNumberFormat="1" applyFont="1" applyFill="1" applyBorder="1"/>
    <xf numFmtId="164" fontId="21" fillId="3" borderId="7" xfId="1" applyNumberFormat="1" applyFont="1" applyFill="1" applyBorder="1"/>
    <xf numFmtId="165" fontId="19" fillId="2" borderId="7" xfId="1" applyNumberFormat="1" applyFont="1" applyFill="1" applyBorder="1"/>
    <xf numFmtId="168" fontId="15" fillId="0" borderId="4" xfId="1" applyNumberFormat="1" applyFont="1" applyFill="1" applyBorder="1"/>
    <xf numFmtId="168" fontId="21" fillId="3" borderId="7" xfId="1" applyNumberFormat="1" applyFont="1" applyFill="1" applyBorder="1"/>
    <xf numFmtId="169" fontId="15" fillId="0" borderId="4" xfId="1" applyNumberFormat="1" applyFont="1" applyFill="1" applyBorder="1"/>
    <xf numFmtId="169" fontId="21" fillId="3" borderId="7" xfId="1" applyNumberFormat="1" applyFont="1" applyFill="1" applyBorder="1"/>
    <xf numFmtId="165" fontId="15" fillId="0" borderId="7" xfId="1" applyNumberFormat="1" applyFont="1" applyFill="1" applyBorder="1" applyAlignment="1">
      <alignment horizontal="left" vertical="top"/>
    </xf>
    <xf numFmtId="166" fontId="21" fillId="3" borderId="7" xfId="0" applyNumberFormat="1" applyFont="1" applyFill="1" applyBorder="1"/>
    <xf numFmtId="167" fontId="23" fillId="0" borderId="4" xfId="2" applyNumberFormat="1" applyFont="1" applyFill="1" applyBorder="1" applyAlignment="1">
      <alignment horizontal="right"/>
    </xf>
    <xf numFmtId="165" fontId="23" fillId="0" borderId="6" xfId="1" applyNumberFormat="1" applyFont="1" applyFill="1" applyBorder="1" applyAlignment="1">
      <alignment horizontal="left" indent="1"/>
    </xf>
    <xf numFmtId="164" fontId="15" fillId="0" borderId="3" xfId="1" applyNumberFormat="1" applyFont="1" applyFill="1" applyBorder="1"/>
    <xf numFmtId="164" fontId="21" fillId="3" borderId="6" xfId="1" applyNumberFormat="1" applyFont="1" applyFill="1" applyBorder="1"/>
    <xf numFmtId="1" fontId="23" fillId="0" borderId="5" xfId="2" applyNumberFormat="1" applyFont="1" applyFill="1" applyBorder="1"/>
    <xf numFmtId="1" fontId="24" fillId="3" borderId="8" xfId="2" applyNumberFormat="1" applyFont="1" applyFill="1" applyBorder="1"/>
    <xf numFmtId="167" fontId="15" fillId="0" borderId="7" xfId="1" applyNumberFormat="1" applyFont="1" applyFill="1" applyBorder="1" applyAlignment="1">
      <alignment horizontal="right"/>
    </xf>
    <xf numFmtId="167" fontId="15" fillId="3" borderId="7" xfId="1" applyNumberFormat="1" applyFont="1" applyFill="1" applyBorder="1" applyAlignment="1">
      <alignment horizontal="right"/>
    </xf>
    <xf numFmtId="166" fontId="15" fillId="0" borderId="6" xfId="1" applyNumberFormat="1" applyFont="1" applyFill="1" applyBorder="1" applyAlignment="1">
      <alignment horizontal="right"/>
    </xf>
    <xf numFmtId="166" fontId="15" fillId="3" borderId="6" xfId="1" applyNumberFormat="1" applyFont="1" applyFill="1" applyBorder="1" applyAlignment="1">
      <alignment horizontal="right"/>
    </xf>
    <xf numFmtId="166" fontId="15" fillId="0" borderId="0" xfId="1" applyNumberFormat="1" applyFont="1" applyFill="1" applyBorder="1" applyAlignment="1">
      <alignment horizontal="right"/>
    </xf>
    <xf numFmtId="166" fontId="19" fillId="0" borderId="1" xfId="1" applyNumberFormat="1" applyFont="1" applyFill="1" applyBorder="1" applyAlignment="1"/>
    <xf numFmtId="166" fontId="19" fillId="0" borderId="1" xfId="1" applyNumberFormat="1" applyFont="1" applyFill="1" applyBorder="1" applyAlignment="1">
      <alignment horizontal="right"/>
    </xf>
    <xf numFmtId="166" fontId="15" fillId="0" borderId="5" xfId="1" applyNumberFormat="1" applyFont="1" applyFill="1" applyBorder="1" applyAlignment="1">
      <alignment horizontal="right"/>
    </xf>
    <xf numFmtId="166" fontId="18" fillId="0" borderId="0" xfId="1" applyNumberFormat="1" applyFont="1" applyFill="1" applyBorder="1" applyAlignment="1">
      <alignment horizontal="right"/>
    </xf>
    <xf numFmtId="9" fontId="15" fillId="0" borderId="0" xfId="1" applyNumberFormat="1" applyFont="1" applyFill="1" applyBorder="1" applyAlignment="1">
      <alignment horizontal="right"/>
    </xf>
    <xf numFmtId="166" fontId="15" fillId="0" borderId="4" xfId="1" applyNumberFormat="1" applyFont="1" applyFill="1" applyBorder="1" applyAlignment="1">
      <alignment horizontal="right"/>
    </xf>
    <xf numFmtId="9" fontId="19" fillId="0" borderId="1" xfId="1" applyNumberFormat="1" applyFont="1" applyFill="1" applyBorder="1" applyAlignment="1">
      <alignment horizontal="right"/>
    </xf>
    <xf numFmtId="166" fontId="15" fillId="3" borderId="12" xfId="1" applyNumberFormat="1" applyFont="1" applyFill="1" applyBorder="1" applyAlignment="1">
      <alignment horizontal="right"/>
    </xf>
    <xf numFmtId="166" fontId="15" fillId="3" borderId="14" xfId="1" applyNumberFormat="1" applyFont="1" applyFill="1" applyBorder="1" applyAlignment="1">
      <alignment horizontal="right"/>
    </xf>
    <xf numFmtId="166" fontId="15" fillId="3" borderId="10" xfId="1" applyNumberFormat="1" applyFont="1" applyFill="1" applyBorder="1" applyAlignment="1">
      <alignment horizontal="right"/>
    </xf>
    <xf numFmtId="166" fontId="15" fillId="3" borderId="0" xfId="1" applyNumberFormat="1" applyFont="1" applyFill="1" applyBorder="1" applyAlignment="1">
      <alignment horizontal="right"/>
    </xf>
    <xf numFmtId="166" fontId="15" fillId="3" borderId="15" xfId="1" applyNumberFormat="1" applyFont="1" applyFill="1" applyBorder="1" applyAlignment="1">
      <alignment horizontal="right"/>
    </xf>
    <xf numFmtId="166" fontId="15" fillId="3" borderId="2" xfId="1" applyNumberFormat="1" applyFont="1" applyFill="1" applyBorder="1" applyAlignment="1">
      <alignment horizontal="right"/>
    </xf>
    <xf numFmtId="0" fontId="15" fillId="0" borderId="0" xfId="0" applyFont="1" applyBorder="1"/>
    <xf numFmtId="0" fontId="15" fillId="0" borderId="0" xfId="1" applyNumberFormat="1" applyFont="1" applyFill="1" applyBorder="1" applyAlignment="1">
      <alignment horizontal="right"/>
    </xf>
    <xf numFmtId="0" fontId="15" fillId="3" borderId="0" xfId="0" applyFont="1" applyFill="1" applyBorder="1"/>
    <xf numFmtId="166" fontId="19" fillId="3" borderId="1" xfId="1" applyNumberFormat="1" applyFont="1" applyFill="1" applyBorder="1" applyAlignment="1">
      <alignment horizontal="right"/>
    </xf>
    <xf numFmtId="166" fontId="15" fillId="0" borderId="0" xfId="0" applyNumberFormat="1" applyFont="1" applyBorder="1"/>
    <xf numFmtId="1" fontId="15" fillId="0" borderId="0" xfId="0" applyNumberFormat="1" applyFont="1" applyBorder="1"/>
    <xf numFmtId="1" fontId="15" fillId="3" borderId="0" xfId="0" applyNumberFormat="1" applyFont="1" applyFill="1" applyBorder="1"/>
    <xf numFmtId="1" fontId="15" fillId="3" borderId="12" xfId="0" applyNumberFormat="1" applyFont="1" applyFill="1" applyBorder="1"/>
    <xf numFmtId="1" fontId="15" fillId="3" borderId="14" xfId="0" applyNumberFormat="1" applyFont="1" applyFill="1" applyBorder="1"/>
    <xf numFmtId="0" fontId="15" fillId="3" borderId="10" xfId="0" applyFont="1" applyFill="1" applyBorder="1"/>
    <xf numFmtId="165" fontId="15" fillId="3" borderId="0" xfId="1" applyNumberFormat="1" applyFont="1" applyFill="1" applyBorder="1"/>
    <xf numFmtId="0" fontId="15" fillId="3" borderId="15" xfId="0" applyFont="1" applyFill="1" applyBorder="1"/>
    <xf numFmtId="165" fontId="15" fillId="3" borderId="2" xfId="1" applyNumberFormat="1" applyFont="1" applyFill="1" applyBorder="1"/>
    <xf numFmtId="0" fontId="15" fillId="0" borderId="1" xfId="0" applyFont="1" applyBorder="1"/>
    <xf numFmtId="165" fontId="19" fillId="3" borderId="1" xfId="1" applyNumberFormat="1" applyFont="1" applyFill="1" applyBorder="1"/>
    <xf numFmtId="165" fontId="19" fillId="0" borderId="0" xfId="1" applyNumberFormat="1" applyFont="1" applyBorder="1"/>
    <xf numFmtId="166" fontId="15" fillId="3" borderId="0" xfId="0" applyNumberFormat="1" applyFont="1" applyFill="1" applyBorder="1"/>
    <xf numFmtId="165" fontId="15" fillId="3" borderId="12" xfId="1" applyNumberFormat="1" applyFont="1" applyFill="1" applyBorder="1"/>
    <xf numFmtId="165" fontId="15" fillId="3" borderId="14" xfId="1" applyNumberFormat="1" applyFont="1" applyFill="1" applyBorder="1"/>
    <xf numFmtId="165" fontId="15" fillId="3" borderId="10" xfId="1" applyNumberFormat="1" applyFont="1" applyFill="1" applyBorder="1"/>
    <xf numFmtId="0" fontId="15" fillId="0" borderId="7" xfId="0" applyFont="1" applyBorder="1"/>
    <xf numFmtId="0" fontId="19" fillId="0" borderId="7" xfId="0" applyFont="1" applyBorder="1"/>
    <xf numFmtId="0" fontId="19" fillId="0" borderId="7" xfId="0" applyFont="1" applyFill="1" applyBorder="1"/>
    <xf numFmtId="0" fontId="15" fillId="0" borderId="6" xfId="0" applyFont="1" applyBorder="1"/>
    <xf numFmtId="0" fontId="19" fillId="0" borderId="8" xfId="0" applyFont="1" applyBorder="1"/>
    <xf numFmtId="166" fontId="15" fillId="0" borderId="8" xfId="1" applyNumberFormat="1" applyFont="1" applyFill="1" applyBorder="1" applyAlignment="1">
      <alignment horizontal="right"/>
    </xf>
    <xf numFmtId="0" fontId="19" fillId="0" borderId="9" xfId="0" applyFont="1" applyBorder="1"/>
    <xf numFmtId="166" fontId="15" fillId="0" borderId="9" xfId="1" applyNumberFormat="1" applyFont="1" applyFill="1" applyBorder="1" applyAlignment="1">
      <alignment horizontal="right"/>
    </xf>
    <xf numFmtId="0" fontId="15" fillId="0" borderId="2" xfId="0" applyFont="1" applyBorder="1"/>
    <xf numFmtId="0" fontId="25" fillId="4" borderId="0" xfId="0" applyFont="1" applyFill="1"/>
    <xf numFmtId="0" fontId="15" fillId="4" borderId="0" xfId="0" applyFont="1" applyFill="1"/>
    <xf numFmtId="0" fontId="15" fillId="0" borderId="14" xfId="0" applyFont="1" applyBorder="1"/>
    <xf numFmtId="0" fontId="19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/>
    <xf numFmtId="3" fontId="15" fillId="0" borderId="14" xfId="1" applyNumberFormat="1" applyFont="1" applyBorder="1" applyAlignment="1">
      <alignment horizontal="left"/>
    </xf>
    <xf numFmtId="16" fontId="15" fillId="0" borderId="0" xfId="0" applyNumberFormat="1" applyFont="1"/>
    <xf numFmtId="37" fontId="15" fillId="0" borderId="0" xfId="0" applyNumberFormat="1" applyFont="1"/>
    <xf numFmtId="0" fontId="25" fillId="4" borderId="0" xfId="0" applyFont="1" applyFill="1" applyAlignment="1">
      <alignment horizontal="right"/>
    </xf>
    <xf numFmtId="167" fontId="15" fillId="0" borderId="0" xfId="2" applyNumberFormat="1" applyFont="1"/>
    <xf numFmtId="0" fontId="25" fillId="0" borderId="0" xfId="0" applyFont="1" applyFill="1" applyAlignment="1"/>
    <xf numFmtId="166" fontId="26" fillId="0" borderId="7" xfId="1" applyNumberFormat="1" applyFont="1" applyFill="1" applyBorder="1" applyAlignment="1">
      <alignment horizontal="right"/>
    </xf>
    <xf numFmtId="166" fontId="26" fillId="3" borderId="7" xfId="1" applyNumberFormat="1" applyFont="1" applyFill="1" applyBorder="1" applyAlignment="1">
      <alignment horizontal="right"/>
    </xf>
    <xf numFmtId="9" fontId="15" fillId="0" borderId="7" xfId="2" applyFont="1" applyFill="1" applyBorder="1" applyAlignment="1">
      <alignment horizontal="right"/>
    </xf>
    <xf numFmtId="0" fontId="19" fillId="0" borderId="1" xfId="0" applyFont="1" applyBorder="1"/>
    <xf numFmtId="0" fontId="15" fillId="0" borderId="12" xfId="0" applyFont="1" applyBorder="1"/>
    <xf numFmtId="166" fontId="19" fillId="0" borderId="0" xfId="1" applyNumberFormat="1" applyFont="1" applyFill="1" applyBorder="1" applyAlignment="1">
      <alignment horizontal="right"/>
    </xf>
    <xf numFmtId="10" fontId="15" fillId="0" borderId="7" xfId="2" applyNumberFormat="1" applyFont="1" applyFill="1" applyBorder="1" applyAlignment="1">
      <alignment horizontal="right"/>
    </xf>
    <xf numFmtId="165" fontId="20" fillId="0" borderId="7" xfId="1" applyNumberFormat="1" applyFont="1" applyBorder="1"/>
    <xf numFmtId="166" fontId="15" fillId="0" borderId="0" xfId="1" applyNumberFormat="1" applyFont="1" applyFill="1" applyBorder="1" applyAlignment="1">
      <alignment horizontal="left"/>
    </xf>
    <xf numFmtId="10" fontId="18" fillId="0" borderId="7" xfId="1" applyNumberFormat="1" applyFont="1" applyFill="1" applyBorder="1" applyAlignment="1">
      <alignment horizontal="right"/>
    </xf>
    <xf numFmtId="167" fontId="18" fillId="0" borderId="7" xfId="1" applyNumberFormat="1" applyFont="1" applyFill="1" applyBorder="1" applyAlignment="1">
      <alignment horizontal="right"/>
    </xf>
    <xf numFmtId="166" fontId="19" fillId="0" borderId="11" xfId="1" applyNumberFormat="1" applyFont="1" applyFill="1" applyBorder="1" applyAlignment="1">
      <alignment horizontal="left"/>
    </xf>
    <xf numFmtId="10" fontId="19" fillId="0" borderId="8" xfId="2" applyNumberFormat="1" applyFont="1" applyFill="1" applyBorder="1" applyAlignment="1">
      <alignment horizontal="right"/>
    </xf>
    <xf numFmtId="166" fontId="15" fillId="0" borderId="0" xfId="1" applyNumberFormat="1" applyFont="1" applyFill="1" applyBorder="1" applyAlignment="1"/>
    <xf numFmtId="9" fontId="15" fillId="0" borderId="7" xfId="1" applyNumberFormat="1" applyFont="1" applyFill="1" applyBorder="1" applyAlignment="1">
      <alignment horizontal="right"/>
    </xf>
    <xf numFmtId="0" fontId="15" fillId="0" borderId="0" xfId="0" applyFont="1" applyFill="1" applyBorder="1"/>
    <xf numFmtId="0" fontId="15" fillId="5" borderId="0" xfId="0" applyFont="1" applyFill="1" applyBorder="1"/>
    <xf numFmtId="0" fontId="15" fillId="5" borderId="0" xfId="0" applyFont="1" applyFill="1" applyBorder="1" applyAlignment="1"/>
    <xf numFmtId="172" fontId="15" fillId="5" borderId="0" xfId="0" applyNumberFormat="1" applyFont="1" applyFill="1" applyBorder="1"/>
    <xf numFmtId="0" fontId="15" fillId="0" borderId="0" xfId="0" applyFont="1" applyFill="1" applyBorder="1" applyAlignment="1"/>
    <xf numFmtId="172" fontId="15" fillId="5" borderId="0" xfId="0" applyNumberFormat="1" applyFont="1" applyFill="1" applyBorder="1" applyAlignment="1">
      <alignment horizontal="center"/>
    </xf>
    <xf numFmtId="43" fontId="18" fillId="0" borderId="8" xfId="1" applyNumberFormat="1" applyFont="1" applyFill="1" applyBorder="1" applyAlignment="1">
      <alignment horizontal="right"/>
    </xf>
    <xf numFmtId="37" fontId="15" fillId="0" borderId="0" xfId="0" applyNumberFormat="1" applyFont="1" applyFill="1" applyBorder="1"/>
    <xf numFmtId="167" fontId="15" fillId="0" borderId="10" xfId="2" applyNumberFormat="1" applyFont="1" applyFill="1" applyBorder="1" applyAlignment="1">
      <alignment horizontal="right"/>
    </xf>
    <xf numFmtId="172" fontId="15" fillId="0" borderId="10" xfId="1" applyNumberFormat="1" applyFont="1" applyFill="1" applyBorder="1" applyAlignment="1">
      <alignment horizontal="right"/>
    </xf>
    <xf numFmtId="166" fontId="15" fillId="0" borderId="1" xfId="1" applyNumberFormat="1" applyFont="1" applyFill="1" applyBorder="1" applyAlignment="1">
      <alignment horizontal="right"/>
    </xf>
    <xf numFmtId="167" fontId="27" fillId="0" borderId="4" xfId="2" applyNumberFormat="1" applyFont="1" applyFill="1" applyBorder="1" applyAlignment="1">
      <alignment horizontal="right"/>
    </xf>
    <xf numFmtId="173" fontId="27" fillId="0" borderId="0" xfId="1" applyNumberFormat="1" applyFont="1" applyFill="1" applyBorder="1" applyAlignment="1">
      <alignment horizontal="right"/>
    </xf>
    <xf numFmtId="0" fontId="15" fillId="0" borderId="12" xfId="0" applyFont="1" applyBorder="1" applyAlignment="1">
      <alignment horizontal="right"/>
    </xf>
    <xf numFmtId="166" fontId="15" fillId="0" borderId="2" xfId="1" applyNumberFormat="1" applyFont="1" applyFill="1" applyBorder="1" applyAlignment="1">
      <alignment horizontal="right"/>
    </xf>
    <xf numFmtId="166" fontId="15" fillId="0" borderId="3" xfId="1" applyNumberFormat="1" applyFont="1" applyFill="1" applyBorder="1" applyAlignment="1">
      <alignment horizontal="right"/>
    </xf>
    <xf numFmtId="37" fontId="15" fillId="0" borderId="10" xfId="1" applyNumberFormat="1" applyFont="1" applyFill="1" applyBorder="1" applyAlignment="1">
      <alignment horizontal="right"/>
    </xf>
    <xf numFmtId="7" fontId="27" fillId="0" borderId="15" xfId="1" applyNumberFormat="1" applyFont="1" applyFill="1" applyBorder="1" applyAlignment="1">
      <alignment horizontal="right"/>
    </xf>
    <xf numFmtId="0" fontId="27" fillId="2" borderId="16" xfId="0" applyFont="1" applyFill="1" applyBorder="1" applyAlignment="1">
      <alignment horizontal="right"/>
    </xf>
    <xf numFmtId="37" fontId="15" fillId="0" borderId="10" xfId="2" applyNumberFormat="1" applyFont="1" applyFill="1" applyBorder="1" applyAlignment="1">
      <alignment horizontal="right"/>
    </xf>
    <xf numFmtId="0" fontId="27" fillId="0" borderId="0" xfId="0" applyFont="1" applyFill="1" applyBorder="1" applyAlignment="1">
      <alignment horizontal="right"/>
    </xf>
    <xf numFmtId="41" fontId="15" fillId="0" borderId="0" xfId="0" applyNumberFormat="1" applyFont="1" applyFill="1" applyBorder="1"/>
    <xf numFmtId="0" fontId="19" fillId="5" borderId="12" xfId="0" applyFont="1" applyFill="1" applyBorder="1"/>
    <xf numFmtId="0" fontId="0" fillId="5" borderId="14" xfId="0" applyFill="1" applyBorder="1"/>
    <xf numFmtId="0" fontId="15" fillId="5" borderId="1" xfId="0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15" fillId="5" borderId="5" xfId="0" applyFont="1" applyFill="1" applyBorder="1" applyAlignment="1">
      <alignment horizontal="center"/>
    </xf>
    <xf numFmtId="0" fontId="15" fillId="5" borderId="10" xfId="0" applyFont="1" applyFill="1" applyBorder="1"/>
    <xf numFmtId="172" fontId="15" fillId="5" borderId="4" xfId="0" applyNumberFormat="1" applyFont="1" applyFill="1" applyBorder="1" applyAlignment="1">
      <alignment horizontal="center"/>
    </xf>
    <xf numFmtId="37" fontId="15" fillId="0" borderId="4" xfId="0" applyNumberFormat="1" applyFont="1" applyBorder="1"/>
    <xf numFmtId="37" fontId="15" fillId="0" borderId="4" xfId="0" applyNumberFormat="1" applyFont="1" applyFill="1" applyBorder="1"/>
    <xf numFmtId="0" fontId="19" fillId="2" borderId="1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/>
    <xf numFmtId="0" fontId="19" fillId="2" borderId="5" xfId="0" applyFont="1" applyFill="1" applyBorder="1"/>
    <xf numFmtId="0" fontId="15" fillId="2" borderId="1" xfId="0" applyFont="1" applyFill="1" applyBorder="1"/>
    <xf numFmtId="0" fontId="15" fillId="2" borderId="1" xfId="0" applyFont="1" applyFill="1" applyBorder="1" applyAlignment="1"/>
    <xf numFmtId="167" fontId="19" fillId="2" borderId="5" xfId="2" applyNumberFormat="1" applyFont="1" applyFill="1" applyBorder="1"/>
    <xf numFmtId="37" fontId="19" fillId="2" borderId="1" xfId="0" applyNumberFormat="1" applyFont="1" applyFill="1" applyBorder="1"/>
    <xf numFmtId="37" fontId="19" fillId="2" borderId="5" xfId="0" applyNumberFormat="1" applyFont="1" applyFill="1" applyBorder="1"/>
    <xf numFmtId="0" fontId="10" fillId="0" borderId="0" xfId="0" applyFont="1" applyFill="1" applyBorder="1" applyAlignment="1"/>
    <xf numFmtId="0" fontId="10" fillId="0" borderId="0" xfId="0" applyFont="1" applyFill="1" applyBorder="1"/>
    <xf numFmtId="2" fontId="10" fillId="0" borderId="7" xfId="0" applyNumberFormat="1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2" fontId="10" fillId="0" borderId="6" xfId="0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10" xfId="0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2" fontId="9" fillId="0" borderId="8" xfId="0" applyNumberFormat="1" applyFont="1" applyBorder="1" applyAlignment="1">
      <alignment horizontal="center"/>
    </xf>
    <xf numFmtId="0" fontId="10" fillId="0" borderId="15" xfId="0" applyFont="1" applyBorder="1" applyAlignment="1">
      <alignment horizontal="left"/>
    </xf>
    <xf numFmtId="0" fontId="9" fillId="0" borderId="11" xfId="0" applyFont="1" applyBorder="1"/>
    <xf numFmtId="2" fontId="10" fillId="0" borderId="8" xfId="0" applyNumberFormat="1" applyFont="1" applyBorder="1" applyAlignment="1">
      <alignment horizontal="center"/>
    </xf>
    <xf numFmtId="2" fontId="13" fillId="0" borderId="8" xfId="0" applyNumberFormat="1" applyFont="1" applyBorder="1" applyAlignment="1">
      <alignment horizontal="center"/>
    </xf>
    <xf numFmtId="43" fontId="10" fillId="0" borderId="8" xfId="0" applyNumberFormat="1" applyFont="1" applyBorder="1"/>
    <xf numFmtId="0" fontId="9" fillId="0" borderId="0" xfId="0" applyFont="1" applyAlignment="1">
      <alignment horizontal="center"/>
    </xf>
    <xf numFmtId="0" fontId="10" fillId="0" borderId="10" xfId="0" applyFont="1" applyBorder="1"/>
    <xf numFmtId="0" fontId="10" fillId="0" borderId="10" xfId="0" applyFont="1" applyFill="1" applyBorder="1" applyAlignment="1"/>
    <xf numFmtId="170" fontId="28" fillId="0" borderId="0" xfId="0" applyNumberFormat="1" applyFont="1" applyFill="1" applyBorder="1" applyAlignment="1"/>
    <xf numFmtId="167" fontId="19" fillId="0" borderId="8" xfId="2" applyNumberFormat="1" applyFont="1" applyFill="1" applyBorder="1" applyAlignment="1">
      <alignment horizontal="right"/>
    </xf>
    <xf numFmtId="174" fontId="19" fillId="2" borderId="1" xfId="0" applyNumberFormat="1" applyFont="1" applyFill="1" applyBorder="1"/>
    <xf numFmtId="175" fontId="19" fillId="2" borderId="1" xfId="0" applyNumberFormat="1" applyFont="1" applyFill="1" applyBorder="1"/>
    <xf numFmtId="173" fontId="30" fillId="0" borderId="7" xfId="1" applyNumberFormat="1" applyFont="1" applyFill="1" applyBorder="1" applyAlignment="1">
      <alignment horizontal="right"/>
    </xf>
    <xf numFmtId="173" fontId="22" fillId="0" borderId="7" xfId="1" applyNumberFormat="1" applyFont="1" applyFill="1" applyBorder="1" applyAlignment="1">
      <alignment horizontal="right"/>
    </xf>
    <xf numFmtId="167" fontId="15" fillId="0" borderId="0" xfId="2" applyNumberFormat="1" applyFont="1" applyFill="1" applyBorder="1" applyAlignment="1">
      <alignment horizontal="center"/>
    </xf>
    <xf numFmtId="167" fontId="15" fillId="3" borderId="0" xfId="2" applyNumberFormat="1" applyFont="1" applyFill="1" applyBorder="1" applyAlignment="1">
      <alignment horizontal="center"/>
    </xf>
    <xf numFmtId="167" fontId="15" fillId="2" borderId="0" xfId="2" applyNumberFormat="1" applyFont="1" applyFill="1" applyBorder="1" applyAlignment="1">
      <alignment horizontal="center"/>
    </xf>
    <xf numFmtId="10" fontId="9" fillId="0" borderId="1" xfId="0" applyNumberFormat="1" applyFont="1" applyBorder="1" applyAlignment="1">
      <alignment horizontal="center"/>
    </xf>
    <xf numFmtId="10" fontId="19" fillId="0" borderId="1" xfId="0" applyNumberFormat="1" applyFont="1" applyFill="1" applyBorder="1" applyAlignment="1">
      <alignment horizontal="center"/>
    </xf>
    <xf numFmtId="174" fontId="9" fillId="0" borderId="1" xfId="0" applyNumberFormat="1" applyFont="1" applyBorder="1" applyAlignment="1">
      <alignment horizontal="center"/>
    </xf>
    <xf numFmtId="174" fontId="19" fillId="0" borderId="1" xfId="0" applyNumberFormat="1" applyFont="1" applyFill="1" applyBorder="1" applyAlignment="1">
      <alignment horizontal="center"/>
    </xf>
    <xf numFmtId="167" fontId="23" fillId="2" borderId="4" xfId="2" applyNumberFormat="1" applyFont="1" applyFill="1" applyBorder="1"/>
    <xf numFmtId="0" fontId="32" fillId="0" borderId="0" xfId="0" applyFont="1"/>
    <xf numFmtId="0" fontId="32" fillId="0" borderId="14" xfId="0" applyFont="1" applyBorder="1"/>
    <xf numFmtId="176" fontId="15" fillId="0" borderId="0" xfId="0" applyNumberFormat="1" applyFont="1"/>
    <xf numFmtId="170" fontId="15" fillId="0" borderId="0" xfId="0" applyNumberFormat="1" applyFont="1" applyAlignment="1">
      <alignment horizontal="center"/>
    </xf>
    <xf numFmtId="0" fontId="15" fillId="3" borderId="17" xfId="0" applyFont="1" applyFill="1" applyBorder="1" applyAlignment="1">
      <alignment horizontal="center"/>
    </xf>
    <xf numFmtId="0" fontId="16" fillId="7" borderId="12" xfId="0" applyFont="1" applyFill="1" applyBorder="1"/>
    <xf numFmtId="0" fontId="15" fillId="7" borderId="14" xfId="0" applyFont="1" applyFill="1" applyBorder="1"/>
    <xf numFmtId="0" fontId="15" fillId="7" borderId="13" xfId="0" applyFont="1" applyFill="1" applyBorder="1"/>
    <xf numFmtId="9" fontId="15" fillId="0" borderId="0" xfId="2" applyFont="1" applyBorder="1"/>
    <xf numFmtId="9" fontId="15" fillId="0" borderId="4" xfId="2" applyFont="1" applyBorder="1"/>
    <xf numFmtId="9" fontId="15" fillId="0" borderId="0" xfId="0" applyNumberFormat="1" applyFont="1" applyBorder="1"/>
    <xf numFmtId="9" fontId="15" fillId="0" borderId="4" xfId="0" applyNumberFormat="1" applyFont="1" applyBorder="1"/>
    <xf numFmtId="167" fontId="15" fillId="0" borderId="0" xfId="2" applyNumberFormat="1" applyFont="1" applyBorder="1"/>
    <xf numFmtId="2" fontId="15" fillId="0" borderId="0" xfId="2" applyNumberFormat="1" applyFont="1" applyBorder="1"/>
    <xf numFmtId="2" fontId="15" fillId="0" borderId="4" xfId="2" applyNumberFormat="1" applyFont="1" applyBorder="1"/>
    <xf numFmtId="176" fontId="15" fillId="0" borderId="0" xfId="2" applyNumberFormat="1" applyFont="1" applyBorder="1"/>
    <xf numFmtId="176" fontId="15" fillId="0" borderId="4" xfId="2" applyNumberFormat="1" applyFont="1" applyBorder="1"/>
    <xf numFmtId="0" fontId="32" fillId="0" borderId="0" xfId="0" applyFont="1" applyBorder="1"/>
    <xf numFmtId="0" fontId="16" fillId="7" borderId="10" xfId="0" applyFont="1" applyFill="1" applyBorder="1"/>
    <xf numFmtId="0" fontId="15" fillId="7" borderId="0" xfId="0" applyFont="1" applyFill="1" applyBorder="1"/>
    <xf numFmtId="167" fontId="15" fillId="0" borderId="4" xfId="2" applyNumberFormat="1" applyFont="1" applyBorder="1"/>
    <xf numFmtId="177" fontId="15" fillId="0" borderId="0" xfId="2" applyNumberFormat="1" applyFont="1" applyBorder="1"/>
    <xf numFmtId="177" fontId="15" fillId="0" borderId="4" xfId="2" applyNumberFormat="1" applyFont="1" applyBorder="1"/>
    <xf numFmtId="0" fontId="15" fillId="0" borderId="15" xfId="0" applyFont="1" applyBorder="1"/>
    <xf numFmtId="167" fontId="15" fillId="0" borderId="2" xfId="2" applyNumberFormat="1" applyFont="1" applyBorder="1"/>
    <xf numFmtId="2" fontId="15" fillId="0" borderId="2" xfId="2" applyNumberFormat="1" applyFont="1" applyBorder="1"/>
    <xf numFmtId="2" fontId="15" fillId="0" borderId="3" xfId="2" applyNumberFormat="1" applyFont="1" applyBorder="1"/>
    <xf numFmtId="0" fontId="0" fillId="8" borderId="0" xfId="0" applyFill="1"/>
    <xf numFmtId="0" fontId="0" fillId="9" borderId="0" xfId="0" applyFill="1"/>
    <xf numFmtId="0" fontId="34" fillId="9" borderId="0" xfId="0" applyFont="1" applyFill="1"/>
    <xf numFmtId="0" fontId="35" fillId="9" borderId="0" xfId="0" applyFont="1" applyFill="1"/>
    <xf numFmtId="0" fontId="14" fillId="9" borderId="0" xfId="0" applyFont="1" applyFill="1"/>
    <xf numFmtId="0" fontId="37" fillId="9" borderId="0" xfId="3" applyFont="1" applyFill="1"/>
    <xf numFmtId="1" fontId="35" fillId="9" borderId="0" xfId="0" applyNumberFormat="1" applyFont="1" applyFill="1" applyAlignment="1">
      <alignment horizontal="left"/>
    </xf>
    <xf numFmtId="1" fontId="35" fillId="9" borderId="0" xfId="0" quotePrefix="1" applyNumberFormat="1" applyFont="1" applyFill="1" applyAlignment="1">
      <alignment horizontal="left"/>
    </xf>
    <xf numFmtId="170" fontId="15" fillId="0" borderId="0" xfId="0" applyNumberFormat="1" applyFont="1" applyAlignment="1">
      <alignment horizontal="left"/>
    </xf>
    <xf numFmtId="167" fontId="15" fillId="0" borderId="0" xfId="2" applyNumberFormat="1" applyFont="1" applyAlignment="1">
      <alignment horizontal="left"/>
    </xf>
    <xf numFmtId="37" fontId="15" fillId="0" borderId="14" xfId="0" applyNumberFormat="1" applyFont="1" applyBorder="1"/>
    <xf numFmtId="170" fontId="15" fillId="0" borderId="0" xfId="0" applyNumberFormat="1" applyFont="1"/>
    <xf numFmtId="0" fontId="38" fillId="0" borderId="0" xfId="5">
      <alignment vertical="center"/>
    </xf>
    <xf numFmtId="0" fontId="10" fillId="0" borderId="0" xfId="6"/>
    <xf numFmtId="0" fontId="42" fillId="0" borderId="0" xfId="6" applyFont="1"/>
    <xf numFmtId="0" fontId="41" fillId="0" borderId="0" xfId="5" applyFont="1">
      <alignment vertical="center"/>
    </xf>
    <xf numFmtId="166" fontId="42" fillId="0" borderId="0" xfId="4" applyNumberFormat="1" applyFont="1"/>
    <xf numFmtId="2" fontId="38" fillId="0" borderId="0" xfId="5" applyNumberFormat="1">
      <alignment vertical="center"/>
    </xf>
    <xf numFmtId="0" fontId="39" fillId="6" borderId="0" xfId="5" applyFont="1" applyFill="1">
      <alignment vertical="center"/>
    </xf>
    <xf numFmtId="0" fontId="40" fillId="6" borderId="0" xfId="5" applyFont="1" applyFill="1">
      <alignment vertical="center"/>
    </xf>
    <xf numFmtId="0" fontId="40" fillId="6" borderId="0" xfId="5" applyFont="1" applyFill="1" applyAlignment="1"/>
    <xf numFmtId="0" fontId="29" fillId="6" borderId="0" xfId="5" applyFont="1" applyFill="1" applyAlignment="1">
      <alignment horizontal="right" wrapText="1"/>
    </xf>
    <xf numFmtId="0" fontId="29" fillId="6" borderId="0" xfId="6" applyFont="1" applyFill="1" applyAlignment="1">
      <alignment horizontal="right" wrapText="1"/>
    </xf>
    <xf numFmtId="171" fontId="38" fillId="0" borderId="0" xfId="5" applyNumberFormat="1">
      <alignment vertical="center"/>
    </xf>
    <xf numFmtId="14" fontId="10" fillId="0" borderId="0" xfId="0" applyNumberFormat="1" applyFont="1"/>
    <xf numFmtId="2" fontId="10" fillId="0" borderId="0" xfId="0" applyNumberFormat="1" applyFont="1"/>
    <xf numFmtId="43" fontId="42" fillId="3" borderId="0" xfId="4" applyNumberFormat="1" applyFont="1" applyFill="1"/>
    <xf numFmtId="2" fontId="15" fillId="0" borderId="0" xfId="0" applyNumberFormat="1" applyFont="1"/>
    <xf numFmtId="178" fontId="15" fillId="0" borderId="0" xfId="0" applyNumberFormat="1" applyFont="1"/>
    <xf numFmtId="170" fontId="15" fillId="0" borderId="14" xfId="0" applyNumberFormat="1" applyFont="1" applyBorder="1"/>
    <xf numFmtId="0" fontId="19" fillId="0" borderId="0" xfId="0" applyFont="1" applyAlignment="1">
      <alignment horizontal="right"/>
    </xf>
    <xf numFmtId="164" fontId="15" fillId="0" borderId="0" xfId="1" applyFont="1"/>
    <xf numFmtId="170" fontId="15" fillId="0" borderId="0" xfId="0" applyNumberFormat="1" applyFont="1" applyAlignment="1">
      <alignment horizontal="right"/>
    </xf>
    <xf numFmtId="0" fontId="15" fillId="0" borderId="14" xfId="0" applyFont="1" applyBorder="1" applyAlignment="1">
      <alignment horizontal="right"/>
    </xf>
    <xf numFmtId="0" fontId="15" fillId="0" borderId="0" xfId="0" applyFont="1" applyAlignment="1">
      <alignment horizontal="right"/>
    </xf>
    <xf numFmtId="170" fontId="15" fillId="0" borderId="14" xfId="0" applyNumberFormat="1" applyFont="1" applyBorder="1" applyAlignment="1">
      <alignment horizontal="right"/>
    </xf>
    <xf numFmtId="37" fontId="15" fillId="0" borderId="0" xfId="0" applyNumberFormat="1" applyFont="1" applyAlignment="1">
      <alignment horizontal="right"/>
    </xf>
    <xf numFmtId="164" fontId="15" fillId="0" borderId="0" xfId="0" applyNumberFormat="1" applyFont="1" applyAlignment="1">
      <alignment horizontal="right"/>
    </xf>
    <xf numFmtId="0" fontId="33" fillId="6" borderId="0" xfId="0" applyFont="1" applyFill="1"/>
    <xf numFmtId="0" fontId="0" fillId="6" borderId="0" xfId="0" applyFill="1" applyAlignment="1">
      <alignment horizontal="center"/>
    </xf>
    <xf numFmtId="0" fontId="31" fillId="6" borderId="0" xfId="0" applyFont="1" applyFill="1" applyAlignment="1">
      <alignment horizontal="right"/>
    </xf>
    <xf numFmtId="178" fontId="8" fillId="6" borderId="0" xfId="0" applyNumberFormat="1" applyFont="1" applyFill="1" applyAlignment="1">
      <alignment horizontal="center"/>
    </xf>
    <xf numFmtId="170" fontId="8" fillId="6" borderId="0" xfId="0" applyNumberFormat="1" applyFont="1" applyFill="1" applyAlignment="1">
      <alignment horizontal="center"/>
    </xf>
    <xf numFmtId="0" fontId="28" fillId="6" borderId="0" xfId="0" applyFont="1" applyFill="1"/>
    <xf numFmtId="0" fontId="16" fillId="6" borderId="3" xfId="0" applyFont="1" applyFill="1" applyBorder="1"/>
    <xf numFmtId="15" fontId="16" fillId="6" borderId="6" xfId="0" applyNumberFormat="1" applyFont="1" applyFill="1" applyBorder="1" applyAlignment="1">
      <alignment horizontal="center"/>
    </xf>
    <xf numFmtId="0" fontId="17" fillId="6" borderId="4" xfId="0" applyFont="1" applyFill="1" applyBorder="1"/>
    <xf numFmtId="0" fontId="43" fillId="6" borderId="0" xfId="0" applyFont="1" applyFill="1"/>
    <xf numFmtId="0" fontId="8" fillId="6" borderId="0" xfId="0" applyFont="1" applyFill="1" applyAlignment="1">
      <alignment horizontal="center"/>
    </xf>
    <xf numFmtId="0" fontId="8" fillId="6" borderId="0" xfId="0" applyFont="1" applyFill="1"/>
    <xf numFmtId="0" fontId="17" fillId="6" borderId="0" xfId="0" applyFont="1" applyFill="1" applyBorder="1"/>
    <xf numFmtId="0" fontId="17" fillId="6" borderId="0" xfId="0" applyFont="1" applyFill="1" applyBorder="1" applyAlignment="1">
      <alignment horizontal="center"/>
    </xf>
    <xf numFmtId="0" fontId="16" fillId="6" borderId="0" xfId="0" applyFont="1" applyFill="1" applyBorder="1"/>
    <xf numFmtId="15" fontId="16" fillId="6" borderId="0" xfId="0" applyNumberFormat="1" applyFont="1" applyFill="1" applyBorder="1" applyAlignment="1">
      <alignment horizontal="center"/>
    </xf>
    <xf numFmtId="0" fontId="8" fillId="6" borderId="0" xfId="0" applyFont="1" applyFill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33" fillId="6" borderId="0" xfId="0" applyFont="1" applyFill="1" applyBorder="1"/>
    <xf numFmtId="0" fontId="8" fillId="6" borderId="0" xfId="0" applyFont="1" applyFill="1" applyBorder="1" applyAlignment="1">
      <alignment horizontal="center"/>
    </xf>
    <xf numFmtId="0" fontId="28" fillId="6" borderId="0" xfId="0" applyFont="1" applyFill="1" applyBorder="1"/>
    <xf numFmtId="0" fontId="31" fillId="6" borderId="0" xfId="0" applyFont="1" applyFill="1" applyBorder="1" applyAlignment="1">
      <alignment horizontal="right"/>
    </xf>
    <xf numFmtId="178" fontId="8" fillId="6" borderId="0" xfId="0" applyNumberFormat="1" applyFont="1" applyFill="1" applyBorder="1" applyAlignment="1">
      <alignment horizontal="center"/>
    </xf>
    <xf numFmtId="170" fontId="8" fillId="6" borderId="0" xfId="0" applyNumberFormat="1" applyFont="1" applyFill="1" applyBorder="1" applyAlignment="1">
      <alignment horizontal="center"/>
    </xf>
    <xf numFmtId="172" fontId="17" fillId="6" borderId="0" xfId="0" applyNumberFormat="1" applyFont="1" applyFill="1" applyBorder="1" applyAlignment="1">
      <alignment horizontal="center"/>
    </xf>
    <xf numFmtId="0" fontId="25" fillId="6" borderId="9" xfId="0" applyFont="1" applyFill="1" applyBorder="1"/>
    <xf numFmtId="15" fontId="16" fillId="6" borderId="10" xfId="0" applyNumberFormat="1" applyFont="1" applyFill="1" applyBorder="1" applyAlignment="1">
      <alignment horizontal="center"/>
    </xf>
    <xf numFmtId="15" fontId="17" fillId="6" borderId="0" xfId="0" applyNumberFormat="1" applyFont="1" applyFill="1" applyBorder="1" applyAlignment="1">
      <alignment horizontal="center"/>
    </xf>
    <xf numFmtId="2" fontId="17" fillId="6" borderId="0" xfId="0" applyNumberFormat="1" applyFont="1" applyFill="1" applyBorder="1" applyAlignment="1"/>
    <xf numFmtId="0" fontId="10" fillId="6" borderId="0" xfId="0" applyFont="1" applyFill="1" applyBorder="1"/>
    <xf numFmtId="0" fontId="10" fillId="6" borderId="0" xfId="0" applyFont="1" applyFill="1"/>
    <xf numFmtId="0" fontId="29" fillId="6" borderId="11" xfId="0" applyFont="1" applyFill="1" applyBorder="1"/>
    <xf numFmtId="0" fontId="29" fillId="6" borderId="8" xfId="0" applyFont="1" applyFill="1" applyBorder="1" applyAlignment="1">
      <alignment horizontal="center"/>
    </xf>
    <xf numFmtId="0" fontId="9" fillId="0" borderId="11" xfId="0" applyFont="1" applyFill="1" applyBorder="1"/>
    <xf numFmtId="2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2" fontId="9" fillId="0" borderId="5" xfId="0" applyNumberFormat="1" applyFont="1" applyBorder="1" applyAlignment="1">
      <alignment horizontal="center"/>
    </xf>
    <xf numFmtId="170" fontId="10" fillId="0" borderId="8" xfId="0" applyNumberFormat="1" applyFont="1" applyBorder="1" applyAlignment="1">
      <alignment horizontal="center"/>
    </xf>
    <xf numFmtId="0" fontId="9" fillId="0" borderId="8" xfId="0" applyFont="1" applyFill="1" applyBorder="1" applyAlignment="1">
      <alignment vertical="center"/>
    </xf>
    <xf numFmtId="0" fontId="9" fillId="0" borderId="8" xfId="0" applyFont="1" applyBorder="1" applyAlignment="1"/>
    <xf numFmtId="0" fontId="44" fillId="0" borderId="8" xfId="0" applyFont="1" applyFill="1" applyBorder="1"/>
    <xf numFmtId="0" fontId="44" fillId="0" borderId="8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horizontal="center"/>
    </xf>
    <xf numFmtId="0" fontId="44" fillId="0" borderId="0" xfId="0" applyFont="1" applyFill="1"/>
    <xf numFmtId="0" fontId="10" fillId="0" borderId="0" xfId="0" applyFont="1" applyFill="1"/>
    <xf numFmtId="2" fontId="1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44" fillId="0" borderId="11" xfId="0" applyFont="1" applyFill="1" applyBorder="1"/>
    <xf numFmtId="0" fontId="11" fillId="0" borderId="4" xfId="0" applyFont="1" applyBorder="1" applyAlignment="1">
      <alignment horizontal="center"/>
    </xf>
    <xf numFmtId="0" fontId="44" fillId="0" borderId="11" xfId="0" applyFont="1" applyFill="1" applyBorder="1" applyAlignment="1">
      <alignment horizontal="center"/>
    </xf>
    <xf numFmtId="0" fontId="44" fillId="0" borderId="1" xfId="0" applyFont="1" applyFill="1" applyBorder="1" applyAlignment="1">
      <alignment horizontal="center"/>
    </xf>
    <xf numFmtId="0" fontId="44" fillId="0" borderId="5" xfId="0" applyFont="1" applyFill="1" applyBorder="1" applyAlignment="1">
      <alignment horizontal="center"/>
    </xf>
    <xf numFmtId="0" fontId="10" fillId="2" borderId="18" xfId="0" applyFont="1" applyFill="1" applyBorder="1"/>
    <xf numFmtId="0" fontId="10" fillId="2" borderId="20" xfId="0" applyFont="1" applyFill="1" applyBorder="1"/>
    <xf numFmtId="170" fontId="9" fillId="2" borderId="19" xfId="0" applyNumberFormat="1" applyFont="1" applyFill="1" applyBorder="1"/>
    <xf numFmtId="170" fontId="9" fillId="2" borderId="21" xfId="0" applyNumberFormat="1" applyFont="1" applyFill="1" applyBorder="1"/>
    <xf numFmtId="41" fontId="45" fillId="0" borderId="8" xfId="0" applyNumberFormat="1" applyFont="1" applyBorder="1" applyAlignment="1">
      <alignment horizontal="left"/>
    </xf>
    <xf numFmtId="41" fontId="45" fillId="0" borderId="8" xfId="0" applyNumberFormat="1" applyFont="1" applyBorder="1" applyAlignment="1">
      <alignment horizontal="center" vertical="center"/>
    </xf>
    <xf numFmtId="41" fontId="15" fillId="0" borderId="0" xfId="0" applyNumberFormat="1" applyFont="1" applyAlignment="1">
      <alignment horizontal="right"/>
    </xf>
    <xf numFmtId="0" fontId="10" fillId="0" borderId="0" xfId="0" applyFont="1" applyBorder="1"/>
    <xf numFmtId="0" fontId="29" fillId="6" borderId="12" xfId="0" applyFont="1" applyFill="1" applyBorder="1"/>
    <xf numFmtId="0" fontId="29" fillId="6" borderId="14" xfId="0" applyFont="1" applyFill="1" applyBorder="1"/>
    <xf numFmtId="0" fontId="28" fillId="6" borderId="14" xfId="0" applyFont="1" applyFill="1" applyBorder="1"/>
    <xf numFmtId="0" fontId="28" fillId="6" borderId="13" xfId="0" applyFont="1" applyFill="1" applyBorder="1"/>
    <xf numFmtId="0" fontId="11" fillId="0" borderId="10" xfId="0" applyFont="1" applyBorder="1"/>
    <xf numFmtId="0" fontId="12" fillId="0" borderId="10" xfId="0" applyFont="1" applyBorder="1"/>
    <xf numFmtId="0" fontId="13" fillId="0" borderId="10" xfId="0" applyFont="1" applyBorder="1"/>
    <xf numFmtId="0" fontId="10" fillId="0" borderId="2" xfId="0" applyFont="1" applyFill="1" applyBorder="1"/>
    <xf numFmtId="179" fontId="15" fillId="0" borderId="0" xfId="0" applyNumberFormat="1" applyFont="1"/>
    <xf numFmtId="37" fontId="15" fillId="3" borderId="0" xfId="0" applyNumberFormat="1" applyFont="1" applyFill="1"/>
    <xf numFmtId="167" fontId="15" fillId="3" borderId="0" xfId="2" applyNumberFormat="1" applyFont="1" applyFill="1"/>
    <xf numFmtId="171" fontId="15" fillId="3" borderId="0" xfId="0" applyNumberFormat="1" applyFont="1" applyFill="1"/>
    <xf numFmtId="170" fontId="15" fillId="3" borderId="0" xfId="0" applyNumberFormat="1" applyFont="1" applyFill="1" applyAlignment="1">
      <alignment horizontal="right"/>
    </xf>
    <xf numFmtId="0" fontId="15" fillId="3" borderId="0" xfId="0" applyFont="1" applyFill="1"/>
    <xf numFmtId="179" fontId="15" fillId="3" borderId="0" xfId="0" applyNumberFormat="1" applyFont="1" applyFill="1"/>
    <xf numFmtId="165" fontId="15" fillId="0" borderId="0" xfId="1" applyNumberFormat="1" applyFont="1"/>
    <xf numFmtId="0" fontId="38" fillId="0" borderId="0" xfId="5" quotePrefix="1" applyAlignment="1">
      <alignment horizontal="center" vertical="center"/>
    </xf>
    <xf numFmtId="0" fontId="46" fillId="0" borderId="0" xfId="5" quotePrefix="1" applyFont="1" applyAlignment="1">
      <alignment horizontal="center" vertical="center"/>
    </xf>
    <xf numFmtId="0" fontId="47" fillId="0" borderId="0" xfId="5" quotePrefix="1" applyFont="1" applyAlignment="1">
      <alignment horizontal="center" vertical="center"/>
    </xf>
    <xf numFmtId="0" fontId="46" fillId="0" borderId="0" xfId="5" applyFont="1" applyAlignment="1">
      <alignment horizontal="center" vertical="center"/>
    </xf>
    <xf numFmtId="0" fontId="48" fillId="0" borderId="0" xfId="5" applyFont="1" applyAlignment="1">
      <alignment horizontal="center" vertical="center"/>
    </xf>
    <xf numFmtId="0" fontId="49" fillId="0" borderId="0" xfId="5" applyFont="1" applyAlignment="1">
      <alignment horizontal="center" vertical="center"/>
    </xf>
    <xf numFmtId="0" fontId="50" fillId="0" borderId="0" xfId="5" applyFont="1" applyAlignment="1">
      <alignment horizontal="center" vertical="center"/>
    </xf>
    <xf numFmtId="0" fontId="51" fillId="0" borderId="0" xfId="0" applyFont="1" applyFill="1"/>
    <xf numFmtId="41" fontId="51" fillId="0" borderId="0" xfId="1" applyNumberFormat="1" applyFont="1" applyFill="1"/>
    <xf numFmtId="0" fontId="52" fillId="0" borderId="0" xfId="0" applyFont="1"/>
    <xf numFmtId="0" fontId="52" fillId="0" borderId="0" xfId="0" applyFont="1" applyAlignment="1">
      <alignment horizontal="right"/>
    </xf>
    <xf numFmtId="170" fontId="53" fillId="0" borderId="0" xfId="0" applyNumberFormat="1" applyFont="1" applyAlignment="1">
      <alignment horizontal="right"/>
    </xf>
    <xf numFmtId="180" fontId="25" fillId="4" borderId="0" xfId="0" applyNumberFormat="1" applyFont="1" applyFill="1" applyAlignment="1">
      <alignment horizontal="right"/>
    </xf>
    <xf numFmtId="0" fontId="25" fillId="10" borderId="0" xfId="0" applyFont="1" applyFill="1" applyAlignment="1">
      <alignment horizontal="center"/>
    </xf>
    <xf numFmtId="8" fontId="15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4" fillId="6" borderId="0" xfId="0" applyFont="1" applyFill="1" applyBorder="1"/>
    <xf numFmtId="0" fontId="15" fillId="0" borderId="7" xfId="0" applyFont="1" applyBorder="1" applyAlignment="1">
      <alignment horizontal="left" indent="1"/>
    </xf>
    <xf numFmtId="167" fontId="15" fillId="0" borderId="7" xfId="2" applyNumberFormat="1" applyFont="1" applyBorder="1" applyAlignment="1">
      <alignment horizontal="center"/>
    </xf>
    <xf numFmtId="2" fontId="15" fillId="0" borderId="7" xfId="2" applyNumberFormat="1" applyFont="1" applyBorder="1" applyAlignment="1">
      <alignment horizontal="center"/>
    </xf>
    <xf numFmtId="1" fontId="15" fillId="0" borderId="7" xfId="2" applyNumberFormat="1" applyFont="1" applyBorder="1" applyAlignment="1">
      <alignment horizontal="center"/>
    </xf>
    <xf numFmtId="167" fontId="15" fillId="0" borderId="6" xfId="2" applyNumberFormat="1" applyFont="1" applyBorder="1" applyAlignment="1">
      <alignment horizontal="center"/>
    </xf>
    <xf numFmtId="2" fontId="15" fillId="0" borderId="6" xfId="2" applyNumberFormat="1" applyFont="1" applyBorder="1" applyAlignment="1">
      <alignment horizontal="center"/>
    </xf>
    <xf numFmtId="0" fontId="31" fillId="6" borderId="0" xfId="0" applyFont="1" applyFill="1" applyAlignment="1">
      <alignment horizontal="center"/>
    </xf>
    <xf numFmtId="166" fontId="0" fillId="0" borderId="0" xfId="0" applyNumberFormat="1"/>
    <xf numFmtId="0" fontId="19" fillId="2" borderId="0" xfId="0" applyFont="1" applyFill="1" applyBorder="1"/>
    <xf numFmtId="166" fontId="19" fillId="2" borderId="0" xfId="1" applyNumberFormat="1" applyFont="1" applyFill="1" applyBorder="1" applyAlignment="1">
      <alignment horizontal="right"/>
    </xf>
    <xf numFmtId="0" fontId="16" fillId="6" borderId="0" xfId="0" applyFont="1" applyFill="1" applyBorder="1" applyAlignment="1">
      <alignment horizontal="center"/>
    </xf>
    <xf numFmtId="167" fontId="15" fillId="3" borderId="7" xfId="2" applyNumberFormat="1" applyFont="1" applyFill="1" applyBorder="1" applyAlignment="1">
      <alignment horizontal="center"/>
    </xf>
    <xf numFmtId="2" fontId="15" fillId="3" borderId="7" xfId="2" applyNumberFormat="1" applyFont="1" applyFill="1" applyBorder="1" applyAlignment="1">
      <alignment horizontal="center"/>
    </xf>
    <xf numFmtId="1" fontId="15" fillId="3" borderId="7" xfId="2" applyNumberFormat="1" applyFont="1" applyFill="1" applyBorder="1" applyAlignment="1">
      <alignment horizontal="center"/>
    </xf>
    <xf numFmtId="2" fontId="15" fillId="3" borderId="6" xfId="2" applyNumberFormat="1" applyFont="1" applyFill="1" applyBorder="1" applyAlignment="1">
      <alignment horizontal="center"/>
    </xf>
    <xf numFmtId="167" fontId="15" fillId="0" borderId="4" xfId="2" applyNumberFormat="1" applyFont="1" applyBorder="1" applyAlignment="1">
      <alignment horizontal="center"/>
    </xf>
    <xf numFmtId="0" fontId="15" fillId="0" borderId="4" xfId="0" applyFont="1" applyBorder="1" applyAlignment="1">
      <alignment horizontal="left" indent="1"/>
    </xf>
    <xf numFmtId="2" fontId="9" fillId="3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3" fillId="3" borderId="15" xfId="0" applyFont="1" applyFill="1" applyBorder="1"/>
    <xf numFmtId="0" fontId="23" fillId="0" borderId="7" xfId="0" applyFont="1" applyBorder="1"/>
    <xf numFmtId="0" fontId="23" fillId="0" borderId="6" xfId="0" applyFont="1" applyBorder="1" applyAlignment="1">
      <alignment horizontal="left" indent="1"/>
    </xf>
    <xf numFmtId="0" fontId="19" fillId="0" borderId="8" xfId="0" applyFont="1" applyBorder="1" applyAlignment="1">
      <alignment horizontal="left" indent="1"/>
    </xf>
    <xf numFmtId="0" fontId="16" fillId="6" borderId="0" xfId="0" applyFont="1" applyFill="1" applyBorder="1" applyAlignment="1">
      <alignment horizontal="right"/>
    </xf>
    <xf numFmtId="0" fontId="16" fillId="6" borderId="0" xfId="0" applyFont="1" applyFill="1" applyBorder="1" applyAlignment="1">
      <alignment horizontal="left"/>
    </xf>
    <xf numFmtId="0" fontId="17" fillId="6" borderId="0" xfId="0" applyFont="1" applyFill="1" applyBorder="1" applyAlignment="1">
      <alignment horizontal="right"/>
    </xf>
    <xf numFmtId="37" fontId="15" fillId="0" borderId="0" xfId="0" applyNumberFormat="1" applyFont="1" applyBorder="1"/>
    <xf numFmtId="37" fontId="15" fillId="0" borderId="7" xfId="0" applyNumberFormat="1" applyFont="1" applyBorder="1"/>
    <xf numFmtId="37" fontId="19" fillId="0" borderId="1" xfId="0" applyNumberFormat="1" applyFont="1" applyBorder="1"/>
    <xf numFmtId="37" fontId="19" fillId="0" borderId="8" xfId="0" applyNumberFormat="1" applyFont="1" applyBorder="1"/>
    <xf numFmtId="9" fontId="23" fillId="0" borderId="7" xfId="2" applyFont="1" applyBorder="1"/>
    <xf numFmtId="181" fontId="15" fillId="0" borderId="0" xfId="0" applyNumberFormat="1" applyFont="1" applyBorder="1"/>
    <xf numFmtId="181" fontId="19" fillId="0" borderId="1" xfId="0" applyNumberFormat="1" applyFont="1" applyBorder="1"/>
    <xf numFmtId="37" fontId="19" fillId="0" borderId="0" xfId="0" applyNumberFormat="1" applyFont="1" applyBorder="1"/>
    <xf numFmtId="37" fontId="19" fillId="0" borderId="7" xfId="0" applyNumberFormat="1" applyFont="1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0" xfId="0" applyBorder="1"/>
    <xf numFmtId="0" fontId="0" fillId="0" borderId="4" xfId="0" applyBorder="1"/>
    <xf numFmtId="0" fontId="8" fillId="0" borderId="0" xfId="0" applyFont="1" applyBorder="1"/>
    <xf numFmtId="9" fontId="8" fillId="0" borderId="0" xfId="0" applyNumberFormat="1" applyFont="1" applyBorder="1"/>
    <xf numFmtId="0" fontId="0" fillId="0" borderId="15" xfId="0" applyBorder="1"/>
    <xf numFmtId="0" fontId="0" fillId="0" borderId="2" xfId="0" applyBorder="1"/>
    <xf numFmtId="0" fontId="0" fillId="0" borderId="3" xfId="0" applyBorder="1"/>
    <xf numFmtId="0" fontId="33" fillId="6" borderId="12" xfId="0" applyFont="1" applyFill="1" applyBorder="1"/>
    <xf numFmtId="0" fontId="8" fillId="6" borderId="14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0" fontId="28" fillId="6" borderId="10" xfId="0" applyFont="1" applyFill="1" applyBorder="1"/>
    <xf numFmtId="0" fontId="8" fillId="6" borderId="4" xfId="0" applyFont="1" applyFill="1" applyBorder="1" applyAlignment="1">
      <alignment horizontal="center"/>
    </xf>
    <xf numFmtId="0" fontId="16" fillId="6" borderId="10" xfId="0" applyFont="1" applyFill="1" applyBorder="1"/>
    <xf numFmtId="15" fontId="16" fillId="6" borderId="4" xfId="0" applyNumberFormat="1" applyFont="1" applyFill="1" applyBorder="1" applyAlignment="1">
      <alignment horizontal="center"/>
    </xf>
    <xf numFmtId="0" fontId="17" fillId="6" borderId="10" xfId="0" applyFont="1" applyFill="1" applyBorder="1"/>
    <xf numFmtId="0" fontId="17" fillId="6" borderId="4" xfId="0" applyFont="1" applyFill="1" applyBorder="1" applyAlignment="1">
      <alignment horizontal="center"/>
    </xf>
    <xf numFmtId="0" fontId="19" fillId="0" borderId="11" xfId="0" applyFont="1" applyFill="1" applyBorder="1"/>
    <xf numFmtId="0" fontId="19" fillId="0" borderId="10" xfId="0" applyFont="1" applyFill="1" applyBorder="1"/>
    <xf numFmtId="166" fontId="15" fillId="3" borderId="13" xfId="1" applyNumberFormat="1" applyFont="1" applyFill="1" applyBorder="1" applyAlignment="1">
      <alignment horizontal="right"/>
    </xf>
    <xf numFmtId="166" fontId="15" fillId="3" borderId="4" xfId="1" applyNumberFormat="1" applyFont="1" applyFill="1" applyBorder="1" applyAlignment="1">
      <alignment horizontal="right"/>
    </xf>
    <xf numFmtId="166" fontId="15" fillId="3" borderId="3" xfId="1" applyNumberFormat="1" applyFont="1" applyFill="1" applyBorder="1" applyAlignment="1">
      <alignment horizontal="right"/>
    </xf>
    <xf numFmtId="0" fontId="15" fillId="0" borderId="10" xfId="0" applyFont="1" applyFill="1" applyBorder="1"/>
    <xf numFmtId="166" fontId="19" fillId="3" borderId="5" xfId="1" applyNumberFormat="1" applyFont="1" applyFill="1" applyBorder="1" applyAlignment="1">
      <alignment horizontal="right"/>
    </xf>
    <xf numFmtId="1" fontId="15" fillId="3" borderId="4" xfId="0" applyNumberFormat="1" applyFont="1" applyFill="1" applyBorder="1"/>
    <xf numFmtId="1" fontId="15" fillId="3" borderId="13" xfId="0" applyNumberFormat="1" applyFont="1" applyFill="1" applyBorder="1"/>
    <xf numFmtId="165" fontId="15" fillId="3" borderId="4" xfId="1" applyNumberFormat="1" applyFont="1" applyFill="1" applyBorder="1"/>
    <xf numFmtId="165" fontId="15" fillId="3" borderId="3" xfId="1" applyNumberFormat="1" applyFont="1" applyFill="1" applyBorder="1"/>
    <xf numFmtId="165" fontId="19" fillId="3" borderId="5" xfId="1" applyNumberFormat="1" applyFont="1" applyFill="1" applyBorder="1"/>
    <xf numFmtId="166" fontId="15" fillId="3" borderId="4" xfId="0" applyNumberFormat="1" applyFont="1" applyFill="1" applyBorder="1"/>
    <xf numFmtId="165" fontId="15" fillId="3" borderId="13" xfId="1" applyNumberFormat="1" applyFont="1" applyFill="1" applyBorder="1"/>
    <xf numFmtId="166" fontId="19" fillId="3" borderId="1" xfId="0" applyNumberFormat="1" applyFont="1" applyFill="1" applyBorder="1"/>
    <xf numFmtId="166" fontId="19" fillId="3" borderId="5" xfId="0" applyNumberFormat="1" applyFont="1" applyFill="1" applyBorder="1"/>
    <xf numFmtId="37" fontId="23" fillId="0" borderId="2" xfId="0" applyNumberFormat="1" applyFont="1" applyBorder="1"/>
    <xf numFmtId="37" fontId="23" fillId="0" borderId="6" xfId="0" applyNumberFormat="1" applyFont="1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4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4" xfId="0" applyFont="1" applyBorder="1"/>
    <xf numFmtId="0" fontId="0" fillId="0" borderId="10" xfId="0" applyFill="1" applyBorder="1"/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4" xfId="0" applyFill="1" applyBorder="1"/>
    <xf numFmtId="0" fontId="0" fillId="0" borderId="15" xfId="0" applyFill="1" applyBorder="1"/>
    <xf numFmtId="0" fontId="0" fillId="0" borderId="2" xfId="0" applyFill="1" applyBorder="1"/>
    <xf numFmtId="0" fontId="0" fillId="0" borderId="3" xfId="0" applyFill="1" applyBorder="1"/>
    <xf numFmtId="0" fontId="17" fillId="6" borderId="0" xfId="0" applyFont="1" applyFill="1" applyBorder="1" applyAlignment="1">
      <alignment horizontal="left"/>
    </xf>
    <xf numFmtId="37" fontId="15" fillId="3" borderId="7" xfId="0" applyNumberFormat="1" applyFont="1" applyFill="1" applyBorder="1"/>
    <xf numFmtId="37" fontId="15" fillId="3" borderId="0" xfId="0" applyNumberFormat="1" applyFont="1" applyFill="1" applyBorder="1"/>
    <xf numFmtId="37" fontId="19" fillId="3" borderId="8" xfId="0" applyNumberFormat="1" applyFont="1" applyFill="1" applyBorder="1"/>
    <xf numFmtId="181" fontId="15" fillId="3" borderId="7" xfId="0" applyNumberFormat="1" applyFont="1" applyFill="1" applyBorder="1"/>
    <xf numFmtId="181" fontId="19" fillId="3" borderId="8" xfId="0" applyNumberFormat="1" applyFont="1" applyFill="1" applyBorder="1"/>
    <xf numFmtId="10" fontId="54" fillId="3" borderId="7" xfId="2" applyNumberFormat="1" applyFont="1" applyFill="1" applyBorder="1"/>
    <xf numFmtId="37" fontId="19" fillId="3" borderId="7" xfId="0" applyNumberFormat="1" applyFont="1" applyFill="1" applyBorder="1"/>
    <xf numFmtId="10" fontId="23" fillId="3" borderId="6" xfId="2" applyNumberFormat="1" applyFont="1" applyFill="1" applyBorder="1"/>
    <xf numFmtId="10" fontId="23" fillId="3" borderId="2" xfId="2" applyNumberFormat="1" applyFont="1" applyFill="1" applyBorder="1"/>
    <xf numFmtId="166" fontId="15" fillId="3" borderId="8" xfId="1" applyNumberFormat="1" applyFont="1" applyFill="1" applyBorder="1" applyAlignment="1">
      <alignment horizontal="right"/>
    </xf>
    <xf numFmtId="166" fontId="15" fillId="3" borderId="9" xfId="1" applyNumberFormat="1" applyFont="1" applyFill="1" applyBorder="1" applyAlignment="1">
      <alignment horizontal="right"/>
    </xf>
    <xf numFmtId="0" fontId="0" fillId="6" borderId="0" xfId="0" applyFill="1" applyBorder="1" applyAlignment="1">
      <alignment horizontal="center"/>
    </xf>
    <xf numFmtId="0" fontId="8" fillId="6" borderId="0" xfId="0" applyFont="1" applyFill="1" applyBorder="1"/>
    <xf numFmtId="178" fontId="19" fillId="0" borderId="8" xfId="1" applyNumberFormat="1" applyFont="1" applyFill="1" applyBorder="1" applyAlignment="1">
      <alignment horizontal="right"/>
    </xf>
    <xf numFmtId="14" fontId="15" fillId="0" borderId="0" xfId="0" applyNumberFormat="1" applyFont="1"/>
    <xf numFmtId="183" fontId="15" fillId="0" borderId="0" xfId="0" applyNumberFormat="1" applyFont="1"/>
    <xf numFmtId="0" fontId="25" fillId="6" borderId="0" xfId="0" applyFont="1" applyFill="1"/>
    <xf numFmtId="43" fontId="15" fillId="0" borderId="7" xfId="7" applyFont="1" applyBorder="1"/>
    <xf numFmtId="43" fontId="15" fillId="0" borderId="6" xfId="7" applyFont="1" applyBorder="1"/>
    <xf numFmtId="43" fontId="15" fillId="0" borderId="9" xfId="7" applyFont="1" applyBorder="1"/>
    <xf numFmtId="14" fontId="15" fillId="0" borderId="9" xfId="0" applyNumberFormat="1" applyFont="1" applyBorder="1"/>
    <xf numFmtId="14" fontId="15" fillId="0" borderId="7" xfId="0" applyNumberFormat="1" applyFont="1" applyBorder="1"/>
    <xf numFmtId="14" fontId="15" fillId="0" borderId="6" xfId="0" applyNumberFormat="1" applyFont="1" applyBorder="1"/>
    <xf numFmtId="2" fontId="15" fillId="0" borderId="9" xfId="0" applyNumberFormat="1" applyFont="1" applyBorder="1"/>
    <xf numFmtId="2" fontId="15" fillId="0" borderId="7" xfId="0" applyNumberFormat="1" applyFont="1" applyBorder="1"/>
    <xf numFmtId="2" fontId="15" fillId="0" borderId="6" xfId="0" applyNumberFormat="1" applyFont="1" applyBorder="1"/>
    <xf numFmtId="0" fontId="25" fillId="6" borderId="27" xfId="0" applyFont="1" applyFill="1" applyBorder="1"/>
    <xf numFmtId="0" fontId="25" fillId="6" borderId="28" xfId="0" applyFont="1" applyFill="1" applyBorder="1"/>
    <xf numFmtId="0" fontId="28" fillId="6" borderId="22" xfId="0" applyFont="1" applyFill="1" applyBorder="1"/>
    <xf numFmtId="14" fontId="15" fillId="0" borderId="12" xfId="0" applyNumberFormat="1" applyFont="1" applyBorder="1"/>
    <xf numFmtId="14" fontId="15" fillId="0" borderId="10" xfId="0" applyNumberFormat="1" applyFont="1" applyBorder="1"/>
    <xf numFmtId="14" fontId="15" fillId="0" borderId="15" xfId="0" applyNumberFormat="1" applyFont="1" applyBorder="1"/>
    <xf numFmtId="0" fontId="15" fillId="0" borderId="9" xfId="0" applyFont="1" applyBorder="1"/>
    <xf numFmtId="177" fontId="15" fillId="0" borderId="0" xfId="0" applyNumberFormat="1" applyFont="1"/>
    <xf numFmtId="182" fontId="15" fillId="0" borderId="0" xfId="0" applyNumberFormat="1" applyFont="1"/>
    <xf numFmtId="0" fontId="0" fillId="0" borderId="0" xfId="0" applyFill="1" applyBorder="1" applyAlignment="1"/>
    <xf numFmtId="0" fontId="0" fillId="0" borderId="31" xfId="0" applyFill="1" applyBorder="1" applyAlignment="1"/>
    <xf numFmtId="0" fontId="55" fillId="0" borderId="32" xfId="0" applyFont="1" applyFill="1" applyBorder="1" applyAlignment="1">
      <alignment horizontal="center"/>
    </xf>
    <xf numFmtId="0" fontId="55" fillId="0" borderId="32" xfId="0" applyFont="1" applyFill="1" applyBorder="1" applyAlignment="1">
      <alignment horizontal="centerContinuous"/>
    </xf>
    <xf numFmtId="0" fontId="0" fillId="0" borderId="8" xfId="0" applyBorder="1"/>
    <xf numFmtId="0" fontId="15" fillId="11" borderId="0" xfId="0" applyFont="1" applyFill="1"/>
    <xf numFmtId="43" fontId="20" fillId="0" borderId="7" xfId="1" applyNumberFormat="1" applyFont="1" applyFill="1" applyBorder="1" applyAlignment="1">
      <alignment horizontal="right"/>
    </xf>
    <xf numFmtId="0" fontId="15" fillId="0" borderId="8" xfId="0" applyFont="1" applyBorder="1"/>
    <xf numFmtId="166" fontId="15" fillId="2" borderId="0" xfId="1" applyNumberFormat="1" applyFont="1" applyFill="1" applyBorder="1" applyAlignment="1">
      <alignment horizontal="left"/>
    </xf>
    <xf numFmtId="0" fontId="0" fillId="11" borderId="11" xfId="0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175" fontId="15" fillId="0" borderId="0" xfId="0" applyNumberFormat="1" applyFont="1" applyFill="1" applyBorder="1" applyAlignment="1">
      <alignment horizontal="center"/>
    </xf>
    <xf numFmtId="175" fontId="15" fillId="3" borderId="0" xfId="0" applyNumberFormat="1" applyFont="1" applyFill="1" applyBorder="1" applyAlignment="1">
      <alignment horizontal="center"/>
    </xf>
    <xf numFmtId="175" fontId="15" fillId="2" borderId="0" xfId="0" applyNumberFormat="1" applyFont="1" applyFill="1" applyBorder="1" applyAlignment="1">
      <alignment horizontal="center"/>
    </xf>
    <xf numFmtId="9" fontId="15" fillId="0" borderId="0" xfId="2" applyFont="1"/>
    <xf numFmtId="0" fontId="25" fillId="4" borderId="0" xfId="0" applyFont="1" applyFill="1" applyAlignment="1">
      <alignment horizontal="center"/>
    </xf>
    <xf numFmtId="14" fontId="15" fillId="0" borderId="0" xfId="0" applyNumberFormat="1" applyFont="1" applyAlignment="1">
      <alignment horizontal="left"/>
    </xf>
    <xf numFmtId="0" fontId="17" fillId="6" borderId="0" xfId="0" applyFont="1" applyFill="1" applyBorder="1" applyAlignment="1">
      <alignment horizontal="center"/>
    </xf>
    <xf numFmtId="0" fontId="28" fillId="6" borderId="0" xfId="0" applyFont="1" applyFill="1" applyBorder="1" applyAlignment="1">
      <alignment horizontal="center"/>
    </xf>
    <xf numFmtId="0" fontId="28" fillId="6" borderId="0" xfId="0" applyFont="1" applyFill="1" applyAlignment="1">
      <alignment horizontal="center"/>
    </xf>
    <xf numFmtId="0" fontId="17" fillId="6" borderId="0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left" vertical="center"/>
    </xf>
    <xf numFmtId="0" fontId="25" fillId="6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9" xfId="0" applyFont="1" applyFill="1" applyBorder="1" applyAlignment="1">
      <alignment horizontal="center"/>
    </xf>
    <xf numFmtId="0" fontId="25" fillId="6" borderId="30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5" fillId="6" borderId="26" xfId="0" applyFont="1" applyFill="1" applyBorder="1" applyAlignment="1">
      <alignment horizontal="center"/>
    </xf>
    <xf numFmtId="0" fontId="28" fillId="7" borderId="0" xfId="0" applyFont="1" applyFill="1" applyBorder="1" applyAlignment="1">
      <alignment horizontal="center"/>
    </xf>
    <xf numFmtId="0" fontId="28" fillId="7" borderId="4" xfId="0" applyFont="1" applyFill="1" applyBorder="1" applyAlignment="1">
      <alignment horizontal="center"/>
    </xf>
  </cellXfs>
  <cellStyles count="9">
    <cellStyle name="Comma" xfId="1" builtinId="3"/>
    <cellStyle name="Comma 2" xfId="4" xr:uid="{1167C3F1-EA0B-4DF4-BD01-31CF1345262A}"/>
    <cellStyle name="Comma 3" xfId="7" xr:uid="{878D8200-D556-4D14-A818-43E160075883}"/>
    <cellStyle name="Hyperlink" xfId="3" builtinId="8"/>
    <cellStyle name="Normal" xfId="0" builtinId="0"/>
    <cellStyle name="Normal 2" xfId="5" xr:uid="{5B3BCB46-A381-4897-AF37-5B0E5879DECF}"/>
    <cellStyle name="Normal 3" xfId="6" xr:uid="{5BAB3CB9-8CF1-4A9B-92C1-EEA6B7E9446B}"/>
    <cellStyle name="Normal 4" xfId="8" xr:uid="{0E0E678E-E22E-4A45-AF9E-D142000D9FA3}"/>
    <cellStyle name="Percent" xfId="2" builtinId="5"/>
  </cellStyles>
  <dxfs count="0"/>
  <tableStyles count="0" defaultTableStyle="TableStyleMedium2" defaultPivotStyle="PivotStyleLight16"/>
  <colors>
    <mruColors>
      <color rgb="FF203764"/>
      <color rgb="FF27467D"/>
      <color rgb="FF1E8496"/>
      <color rgb="FFFF0066"/>
      <color rgb="FFF6F5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2531183541049"/>
          <c:y val="5.9751192782158291E-2"/>
          <c:w val="0.76774253594943465"/>
          <c:h val="0.811910998258764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'Charts &amp; Graphs'!$A$3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>
              <a:gsLst>
                <a:gs pos="81000">
                  <a:srgbClr val="1E8496"/>
                </a:gs>
                <a:gs pos="52000">
                  <a:srgbClr val="27467D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'Charts &amp; Graphs'!$B$2:$F$2</c:f>
              <c:strCache>
                <c:ptCount val="5"/>
                <c:pt idx="0">
                  <c:v>2021E</c:v>
                </c:pt>
                <c:pt idx="1">
                  <c:v>2022E</c:v>
                </c:pt>
                <c:pt idx="2">
                  <c:v>2023E</c:v>
                </c:pt>
                <c:pt idx="3">
                  <c:v>2024E</c:v>
                </c:pt>
                <c:pt idx="4">
                  <c:v>2025E</c:v>
                </c:pt>
              </c:strCache>
            </c:strRef>
          </c:cat>
          <c:val>
            <c:numRef>
              <c:f>'Charts &amp; Graphs'!$B$3:$F$3</c:f>
              <c:numCache>
                <c:formatCode>_-* #,##0_-;\-* #,##0_-;_-* "-"??_-;_-@_-</c:formatCode>
                <c:ptCount val="5"/>
                <c:pt idx="0">
                  <c:v>3528980.9198444323</c:v>
                </c:pt>
                <c:pt idx="1">
                  <c:v>3628606.1822540401</c:v>
                </c:pt>
                <c:pt idx="2">
                  <c:v>3714319.1395171727</c:v>
                </c:pt>
                <c:pt idx="3">
                  <c:v>3793037.6908825561</c:v>
                </c:pt>
                <c:pt idx="4">
                  <c:v>3875317.9440171313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CC-425D-8C6A-224695878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9"/>
        <c:overlap val="-27"/>
        <c:axId val="788835552"/>
        <c:axId val="1053131936"/>
      </c:barChart>
      <c:lineChart>
        <c:grouping val="standard"/>
        <c:varyColors val="0"/>
        <c:ser>
          <c:idx val="1"/>
          <c:order val="1"/>
          <c:tx>
            <c:strRef>
              <c:f>'Charts &amp; Graphs'!$A$4</c:f>
              <c:strCache>
                <c:ptCount val="1"/>
                <c:pt idx="0">
                  <c:v>EV/Revenue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'Charts &amp; Graphs'!$B$2:$F$2</c:f>
              <c:strCache>
                <c:ptCount val="5"/>
                <c:pt idx="0">
                  <c:v>2021E</c:v>
                </c:pt>
                <c:pt idx="1">
                  <c:v>2022E</c:v>
                </c:pt>
                <c:pt idx="2">
                  <c:v>2023E</c:v>
                </c:pt>
                <c:pt idx="3">
                  <c:v>2024E</c:v>
                </c:pt>
                <c:pt idx="4">
                  <c:v>2025E</c:v>
                </c:pt>
              </c:strCache>
            </c:strRef>
          </c:cat>
          <c:val>
            <c:numRef>
              <c:f>'Charts &amp; Graphs'!$B$4:$F$4</c:f>
              <c:numCache>
                <c:formatCode>0.0\x</c:formatCode>
                <c:ptCount val="5"/>
                <c:pt idx="0">
                  <c:v>1.4123366272605729</c:v>
                </c:pt>
                <c:pt idx="1">
                  <c:v>1.3735601935462558</c:v>
                </c:pt>
                <c:pt idx="2">
                  <c:v>1.3418634271280976</c:v>
                </c:pt>
                <c:pt idx="3">
                  <c:v>1.3140151551829973</c:v>
                </c:pt>
                <c:pt idx="4">
                  <c:v>1.2861161540808965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CC-425D-8C6A-224695878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0043392"/>
        <c:axId val="1053132768"/>
      </c:lineChart>
      <c:catAx>
        <c:axId val="78883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053131936"/>
        <c:crosses val="autoZero"/>
        <c:auto val="1"/>
        <c:lblAlgn val="ctr"/>
        <c:lblOffset val="100"/>
        <c:noMultiLvlLbl val="0"/>
      </c:catAx>
      <c:valAx>
        <c:axId val="1053131936"/>
        <c:scaling>
          <c:orientation val="minMax"/>
          <c:max val="3900000"/>
          <c:min val="2700000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788835552"/>
        <c:crosses val="autoZero"/>
        <c:crossBetween val="between"/>
      </c:valAx>
      <c:valAx>
        <c:axId val="1053132768"/>
        <c:scaling>
          <c:orientation val="minMax"/>
        </c:scaling>
        <c:delete val="0"/>
        <c:axPos val="r"/>
        <c:numFmt formatCode="0.0\x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043392"/>
        <c:crosses val="max"/>
        <c:crossBetween val="between"/>
        <c:majorUnit val="5.000000000000001E-2"/>
      </c:valAx>
      <c:catAx>
        <c:axId val="780043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3132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537168661461816"/>
          <c:y val="2.8366822356399399E-2"/>
          <c:w val="0.4155842082239719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4257231162301"/>
          <c:y val="5.3479170303403371E-2"/>
          <c:w val="0.77728796830990621"/>
          <c:h val="0.769039428250735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'Charts &amp; Graphs'!$I$3</c:f>
              <c:strCache>
                <c:ptCount val="1"/>
                <c:pt idx="0">
                  <c:v>EBITDA</c:v>
                </c:pt>
              </c:strCache>
            </c:strRef>
          </c:tx>
          <c:spPr>
            <a:gradFill>
              <a:gsLst>
                <a:gs pos="37000">
                  <a:srgbClr val="27467D"/>
                </a:gs>
                <a:gs pos="100000">
                  <a:schemeClr val="accent2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'Charts &amp; Graphs'!$J$2:$N$2</c:f>
              <c:strCache>
                <c:ptCount val="5"/>
                <c:pt idx="0">
                  <c:v>2021E</c:v>
                </c:pt>
                <c:pt idx="1">
                  <c:v>2022E</c:v>
                </c:pt>
                <c:pt idx="2">
                  <c:v>2023E</c:v>
                </c:pt>
                <c:pt idx="3">
                  <c:v>2024E</c:v>
                </c:pt>
                <c:pt idx="4">
                  <c:v>2025E</c:v>
                </c:pt>
              </c:strCache>
            </c:strRef>
          </c:cat>
          <c:val>
            <c:numRef>
              <c:f>'Charts &amp; Graphs'!$J$3:$N$3</c:f>
              <c:numCache>
                <c:formatCode>_-* #,##0_-;\-* #,##0_-;_-* "-"??_-;_-@_-</c:formatCode>
                <c:ptCount val="5"/>
                <c:pt idx="0">
                  <c:v>471743.9442884163</c:v>
                </c:pt>
                <c:pt idx="1">
                  <c:v>485081.74795920553</c:v>
                </c:pt>
                <c:pt idx="2">
                  <c:v>496570.08249071997</c:v>
                </c:pt>
                <c:pt idx="3">
                  <c:v>507127.87060595234</c:v>
                </c:pt>
                <c:pt idx="4">
                  <c:v>518161.48763725342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6-450F-AA0E-B298F58B6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9"/>
        <c:overlap val="-27"/>
        <c:axId val="566734720"/>
        <c:axId val="1053157728"/>
      </c:barChart>
      <c:lineChart>
        <c:grouping val="standard"/>
        <c:varyColors val="0"/>
        <c:ser>
          <c:idx val="1"/>
          <c:order val="1"/>
          <c:tx>
            <c:strRef>
              <c:f>'Charts &amp; Graphs'!$I$4</c:f>
              <c:strCache>
                <c:ptCount val="1"/>
                <c:pt idx="0">
                  <c:v>EV/EBITDA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'Charts &amp; Graphs'!$J$2:$N$2</c:f>
              <c:strCache>
                <c:ptCount val="5"/>
                <c:pt idx="0">
                  <c:v>2021E</c:v>
                </c:pt>
                <c:pt idx="1">
                  <c:v>2022E</c:v>
                </c:pt>
                <c:pt idx="2">
                  <c:v>2023E</c:v>
                </c:pt>
                <c:pt idx="3">
                  <c:v>2024E</c:v>
                </c:pt>
                <c:pt idx="4">
                  <c:v>2025E</c:v>
                </c:pt>
              </c:strCache>
            </c:strRef>
          </c:cat>
          <c:val>
            <c:numRef>
              <c:f>'Charts &amp; Graphs'!$J$4:$N$4</c:f>
              <c:numCache>
                <c:formatCode>0.0\x</c:formatCode>
                <c:ptCount val="5"/>
                <c:pt idx="0">
                  <c:v>10.565284558168699</c:v>
                </c:pt>
                <c:pt idx="1">
                  <c:v>10.274781582627499</c:v>
                </c:pt>
                <c:pt idx="2">
                  <c:v>10.037070668857993</c:v>
                </c:pt>
                <c:pt idx="3">
                  <c:v>9.828111012799658</c:v>
                </c:pt>
                <c:pt idx="4">
                  <c:v>9.6188333732151055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F6-450F-AA0E-B298F58B6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764352"/>
        <c:axId val="1053152736"/>
      </c:lineChart>
      <c:catAx>
        <c:axId val="56673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053157728"/>
        <c:crosses val="autoZero"/>
        <c:auto val="1"/>
        <c:lblAlgn val="ctr"/>
        <c:lblOffset val="100"/>
        <c:noMultiLvlLbl val="0"/>
      </c:catAx>
      <c:valAx>
        <c:axId val="1053157728"/>
        <c:scaling>
          <c:orientation val="minMax"/>
          <c:max val="520000"/>
          <c:min val="270000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66734720"/>
        <c:crosses val="autoZero"/>
        <c:crossBetween val="between"/>
        <c:majorUnit val="60000"/>
      </c:valAx>
      <c:valAx>
        <c:axId val="1053152736"/>
        <c:scaling>
          <c:orientation val="minMax"/>
        </c:scaling>
        <c:delete val="0"/>
        <c:axPos val="r"/>
        <c:numFmt formatCode="0.0\x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791764352"/>
        <c:crosses val="max"/>
        <c:crossBetween val="between"/>
        <c:majorUnit val="0.5"/>
      </c:valAx>
      <c:catAx>
        <c:axId val="791764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3152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274125365098519"/>
          <c:y val="1.1798343050999706E-2"/>
          <c:w val="0.3811846019247593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42038364469522"/>
          <c:y val="6.8876601430286483E-2"/>
          <c:w val="0.89957961635530481"/>
          <c:h val="0.73772657912057837"/>
        </c:manualLayout>
      </c:layout>
      <c:lineChart>
        <c:grouping val="standard"/>
        <c:varyColors val="0"/>
        <c:ser>
          <c:idx val="0"/>
          <c:order val="0"/>
          <c:tx>
            <c:strRef>
              <c:f>'Share Price'!$B$2</c:f>
              <c:strCache>
                <c:ptCount val="1"/>
                <c:pt idx="0">
                  <c:v>Historic</c:v>
                </c:pt>
              </c:strCache>
            </c:strRef>
          </c:tx>
          <c:spPr>
            <a:ln w="28575" cap="rnd">
              <a:solidFill>
                <a:srgbClr val="203764"/>
              </a:solidFill>
              <a:round/>
            </a:ln>
            <a:effectLst/>
          </c:spPr>
          <c:marker>
            <c:symbol val="none"/>
          </c:marker>
          <c:cat>
            <c:numRef>
              <c:f>'Share Price'!$A$3:$A$1266</c:f>
              <c:numCache>
                <c:formatCode>m/d/yyyy</c:formatCode>
                <c:ptCount val="1264"/>
                <c:pt idx="0">
                  <c:v>42248</c:v>
                </c:pt>
                <c:pt idx="1">
                  <c:v>42249</c:v>
                </c:pt>
                <c:pt idx="2">
                  <c:v>42250</c:v>
                </c:pt>
                <c:pt idx="3">
                  <c:v>42251</c:v>
                </c:pt>
                <c:pt idx="4">
                  <c:v>42254</c:v>
                </c:pt>
                <c:pt idx="5">
                  <c:v>42255</c:v>
                </c:pt>
                <c:pt idx="6">
                  <c:v>42256</c:v>
                </c:pt>
                <c:pt idx="7">
                  <c:v>42257</c:v>
                </c:pt>
                <c:pt idx="8">
                  <c:v>42258</c:v>
                </c:pt>
                <c:pt idx="9">
                  <c:v>42261</c:v>
                </c:pt>
                <c:pt idx="10">
                  <c:v>42262</c:v>
                </c:pt>
                <c:pt idx="11">
                  <c:v>42263</c:v>
                </c:pt>
                <c:pt idx="12">
                  <c:v>42264</c:v>
                </c:pt>
                <c:pt idx="13">
                  <c:v>42265</c:v>
                </c:pt>
                <c:pt idx="14">
                  <c:v>42268</c:v>
                </c:pt>
                <c:pt idx="15">
                  <c:v>42269</c:v>
                </c:pt>
                <c:pt idx="16">
                  <c:v>42270</c:v>
                </c:pt>
                <c:pt idx="17">
                  <c:v>42271</c:v>
                </c:pt>
                <c:pt idx="18">
                  <c:v>42272</c:v>
                </c:pt>
                <c:pt idx="19">
                  <c:v>42275</c:v>
                </c:pt>
                <c:pt idx="20">
                  <c:v>42276</c:v>
                </c:pt>
                <c:pt idx="21">
                  <c:v>42277</c:v>
                </c:pt>
                <c:pt idx="22">
                  <c:v>42278</c:v>
                </c:pt>
                <c:pt idx="23">
                  <c:v>42279</c:v>
                </c:pt>
                <c:pt idx="24">
                  <c:v>42282</c:v>
                </c:pt>
                <c:pt idx="25">
                  <c:v>42283</c:v>
                </c:pt>
                <c:pt idx="26">
                  <c:v>42284</c:v>
                </c:pt>
                <c:pt idx="27">
                  <c:v>42285</c:v>
                </c:pt>
                <c:pt idx="28">
                  <c:v>42286</c:v>
                </c:pt>
                <c:pt idx="29">
                  <c:v>42289</c:v>
                </c:pt>
                <c:pt idx="30">
                  <c:v>42290</c:v>
                </c:pt>
                <c:pt idx="31">
                  <c:v>42291</c:v>
                </c:pt>
                <c:pt idx="32">
                  <c:v>42292</c:v>
                </c:pt>
                <c:pt idx="33">
                  <c:v>42293</c:v>
                </c:pt>
                <c:pt idx="34">
                  <c:v>42296</c:v>
                </c:pt>
                <c:pt idx="35">
                  <c:v>42297</c:v>
                </c:pt>
                <c:pt idx="36">
                  <c:v>42298</c:v>
                </c:pt>
                <c:pt idx="37">
                  <c:v>42299</c:v>
                </c:pt>
                <c:pt idx="38">
                  <c:v>42300</c:v>
                </c:pt>
                <c:pt idx="39">
                  <c:v>42304</c:v>
                </c:pt>
                <c:pt idx="40">
                  <c:v>42305</c:v>
                </c:pt>
                <c:pt idx="41">
                  <c:v>42306</c:v>
                </c:pt>
                <c:pt idx="42">
                  <c:v>42307</c:v>
                </c:pt>
                <c:pt idx="43">
                  <c:v>42310</c:v>
                </c:pt>
                <c:pt idx="44">
                  <c:v>42311</c:v>
                </c:pt>
                <c:pt idx="45">
                  <c:v>42312</c:v>
                </c:pt>
                <c:pt idx="46">
                  <c:v>42313</c:v>
                </c:pt>
                <c:pt idx="47">
                  <c:v>42314</c:v>
                </c:pt>
                <c:pt idx="48">
                  <c:v>42317</c:v>
                </c:pt>
                <c:pt idx="49">
                  <c:v>42318</c:v>
                </c:pt>
                <c:pt idx="50">
                  <c:v>42319</c:v>
                </c:pt>
                <c:pt idx="51">
                  <c:v>42320</c:v>
                </c:pt>
                <c:pt idx="52">
                  <c:v>42321</c:v>
                </c:pt>
                <c:pt idx="53">
                  <c:v>42324</c:v>
                </c:pt>
                <c:pt idx="54">
                  <c:v>42325</c:v>
                </c:pt>
                <c:pt idx="55">
                  <c:v>42326</c:v>
                </c:pt>
                <c:pt idx="56">
                  <c:v>42327</c:v>
                </c:pt>
                <c:pt idx="57">
                  <c:v>42328</c:v>
                </c:pt>
                <c:pt idx="58">
                  <c:v>42331</c:v>
                </c:pt>
                <c:pt idx="59">
                  <c:v>42332</c:v>
                </c:pt>
                <c:pt idx="60">
                  <c:v>42333</c:v>
                </c:pt>
                <c:pt idx="61">
                  <c:v>42334</c:v>
                </c:pt>
                <c:pt idx="62">
                  <c:v>42335</c:v>
                </c:pt>
                <c:pt idx="63">
                  <c:v>42338</c:v>
                </c:pt>
                <c:pt idx="64">
                  <c:v>42339</c:v>
                </c:pt>
                <c:pt idx="65">
                  <c:v>42340</c:v>
                </c:pt>
                <c:pt idx="66">
                  <c:v>42341</c:v>
                </c:pt>
                <c:pt idx="67">
                  <c:v>42342</c:v>
                </c:pt>
                <c:pt idx="68">
                  <c:v>42345</c:v>
                </c:pt>
                <c:pt idx="69">
                  <c:v>42346</c:v>
                </c:pt>
                <c:pt idx="70">
                  <c:v>42347</c:v>
                </c:pt>
                <c:pt idx="71">
                  <c:v>42348</c:v>
                </c:pt>
                <c:pt idx="72">
                  <c:v>42349</c:v>
                </c:pt>
                <c:pt idx="73">
                  <c:v>42352</c:v>
                </c:pt>
                <c:pt idx="74">
                  <c:v>42353</c:v>
                </c:pt>
                <c:pt idx="75">
                  <c:v>42354</c:v>
                </c:pt>
                <c:pt idx="76">
                  <c:v>42355</c:v>
                </c:pt>
                <c:pt idx="77">
                  <c:v>42356</c:v>
                </c:pt>
                <c:pt idx="78">
                  <c:v>42359</c:v>
                </c:pt>
                <c:pt idx="79">
                  <c:v>42360</c:v>
                </c:pt>
                <c:pt idx="80">
                  <c:v>42361</c:v>
                </c:pt>
                <c:pt idx="81">
                  <c:v>42362</c:v>
                </c:pt>
                <c:pt idx="82">
                  <c:v>42366</c:v>
                </c:pt>
                <c:pt idx="83">
                  <c:v>42367</c:v>
                </c:pt>
                <c:pt idx="84">
                  <c:v>42368</c:v>
                </c:pt>
                <c:pt idx="85">
                  <c:v>42369</c:v>
                </c:pt>
                <c:pt idx="86">
                  <c:v>42374</c:v>
                </c:pt>
                <c:pt idx="87">
                  <c:v>42375</c:v>
                </c:pt>
                <c:pt idx="88">
                  <c:v>42376</c:v>
                </c:pt>
                <c:pt idx="89">
                  <c:v>42377</c:v>
                </c:pt>
                <c:pt idx="90">
                  <c:v>42380</c:v>
                </c:pt>
                <c:pt idx="91">
                  <c:v>42381</c:v>
                </c:pt>
                <c:pt idx="92">
                  <c:v>42382</c:v>
                </c:pt>
                <c:pt idx="93">
                  <c:v>42383</c:v>
                </c:pt>
                <c:pt idx="94">
                  <c:v>42384</c:v>
                </c:pt>
                <c:pt idx="95">
                  <c:v>42387</c:v>
                </c:pt>
                <c:pt idx="96">
                  <c:v>42388</c:v>
                </c:pt>
                <c:pt idx="97">
                  <c:v>42389</c:v>
                </c:pt>
                <c:pt idx="98">
                  <c:v>42390</c:v>
                </c:pt>
                <c:pt idx="99">
                  <c:v>42391</c:v>
                </c:pt>
                <c:pt idx="100">
                  <c:v>42394</c:v>
                </c:pt>
                <c:pt idx="101">
                  <c:v>42395</c:v>
                </c:pt>
                <c:pt idx="102">
                  <c:v>42396</c:v>
                </c:pt>
                <c:pt idx="103">
                  <c:v>42397</c:v>
                </c:pt>
                <c:pt idx="104">
                  <c:v>42398</c:v>
                </c:pt>
                <c:pt idx="105">
                  <c:v>42401</c:v>
                </c:pt>
                <c:pt idx="106">
                  <c:v>42402</c:v>
                </c:pt>
                <c:pt idx="107">
                  <c:v>42403</c:v>
                </c:pt>
                <c:pt idx="108">
                  <c:v>42404</c:v>
                </c:pt>
                <c:pt idx="109">
                  <c:v>42405</c:v>
                </c:pt>
                <c:pt idx="110">
                  <c:v>42409</c:v>
                </c:pt>
                <c:pt idx="111">
                  <c:v>42410</c:v>
                </c:pt>
                <c:pt idx="112">
                  <c:v>42411</c:v>
                </c:pt>
                <c:pt idx="113">
                  <c:v>42412</c:v>
                </c:pt>
                <c:pt idx="114">
                  <c:v>42415</c:v>
                </c:pt>
                <c:pt idx="115">
                  <c:v>42416</c:v>
                </c:pt>
                <c:pt idx="116">
                  <c:v>42417</c:v>
                </c:pt>
                <c:pt idx="117">
                  <c:v>42418</c:v>
                </c:pt>
                <c:pt idx="118">
                  <c:v>42419</c:v>
                </c:pt>
                <c:pt idx="119">
                  <c:v>42422</c:v>
                </c:pt>
                <c:pt idx="120">
                  <c:v>42423</c:v>
                </c:pt>
                <c:pt idx="121">
                  <c:v>42424</c:v>
                </c:pt>
                <c:pt idx="122">
                  <c:v>42425</c:v>
                </c:pt>
                <c:pt idx="123">
                  <c:v>42426</c:v>
                </c:pt>
                <c:pt idx="124">
                  <c:v>42429</c:v>
                </c:pt>
                <c:pt idx="125">
                  <c:v>42430</c:v>
                </c:pt>
                <c:pt idx="126">
                  <c:v>42431</c:v>
                </c:pt>
                <c:pt idx="127">
                  <c:v>42432</c:v>
                </c:pt>
                <c:pt idx="128">
                  <c:v>42433</c:v>
                </c:pt>
                <c:pt idx="129">
                  <c:v>42436</c:v>
                </c:pt>
                <c:pt idx="130">
                  <c:v>42437</c:v>
                </c:pt>
                <c:pt idx="131">
                  <c:v>42438</c:v>
                </c:pt>
                <c:pt idx="132">
                  <c:v>42439</c:v>
                </c:pt>
                <c:pt idx="133">
                  <c:v>42440</c:v>
                </c:pt>
                <c:pt idx="134">
                  <c:v>42443</c:v>
                </c:pt>
                <c:pt idx="135">
                  <c:v>42444</c:v>
                </c:pt>
                <c:pt idx="136">
                  <c:v>42445</c:v>
                </c:pt>
                <c:pt idx="137">
                  <c:v>42446</c:v>
                </c:pt>
                <c:pt idx="138">
                  <c:v>42447</c:v>
                </c:pt>
                <c:pt idx="139">
                  <c:v>42450</c:v>
                </c:pt>
                <c:pt idx="140">
                  <c:v>42451</c:v>
                </c:pt>
                <c:pt idx="141">
                  <c:v>42452</c:v>
                </c:pt>
                <c:pt idx="142">
                  <c:v>42453</c:v>
                </c:pt>
                <c:pt idx="143">
                  <c:v>42458</c:v>
                </c:pt>
                <c:pt idx="144">
                  <c:v>42459</c:v>
                </c:pt>
                <c:pt idx="145">
                  <c:v>42460</c:v>
                </c:pt>
                <c:pt idx="146">
                  <c:v>42461</c:v>
                </c:pt>
                <c:pt idx="147">
                  <c:v>42464</c:v>
                </c:pt>
                <c:pt idx="148">
                  <c:v>42465</c:v>
                </c:pt>
                <c:pt idx="149">
                  <c:v>42466</c:v>
                </c:pt>
                <c:pt idx="150">
                  <c:v>42467</c:v>
                </c:pt>
                <c:pt idx="151">
                  <c:v>42468</c:v>
                </c:pt>
                <c:pt idx="152">
                  <c:v>42471</c:v>
                </c:pt>
                <c:pt idx="153">
                  <c:v>42472</c:v>
                </c:pt>
                <c:pt idx="154">
                  <c:v>42473</c:v>
                </c:pt>
                <c:pt idx="155">
                  <c:v>42474</c:v>
                </c:pt>
                <c:pt idx="156">
                  <c:v>42475</c:v>
                </c:pt>
                <c:pt idx="157">
                  <c:v>42478</c:v>
                </c:pt>
                <c:pt idx="158">
                  <c:v>42479</c:v>
                </c:pt>
                <c:pt idx="159">
                  <c:v>42480</c:v>
                </c:pt>
                <c:pt idx="160">
                  <c:v>42481</c:v>
                </c:pt>
                <c:pt idx="161">
                  <c:v>42482</c:v>
                </c:pt>
                <c:pt idx="162">
                  <c:v>42486</c:v>
                </c:pt>
                <c:pt idx="163">
                  <c:v>42487</c:v>
                </c:pt>
                <c:pt idx="164">
                  <c:v>42488</c:v>
                </c:pt>
                <c:pt idx="165">
                  <c:v>42489</c:v>
                </c:pt>
                <c:pt idx="166">
                  <c:v>42492</c:v>
                </c:pt>
                <c:pt idx="167">
                  <c:v>42493</c:v>
                </c:pt>
                <c:pt idx="168">
                  <c:v>42494</c:v>
                </c:pt>
                <c:pt idx="169">
                  <c:v>42495</c:v>
                </c:pt>
                <c:pt idx="170">
                  <c:v>42496</c:v>
                </c:pt>
                <c:pt idx="171">
                  <c:v>42499</c:v>
                </c:pt>
                <c:pt idx="172">
                  <c:v>42500</c:v>
                </c:pt>
                <c:pt idx="173">
                  <c:v>42501</c:v>
                </c:pt>
                <c:pt idx="174">
                  <c:v>42502</c:v>
                </c:pt>
                <c:pt idx="175">
                  <c:v>42503</c:v>
                </c:pt>
                <c:pt idx="176">
                  <c:v>42506</c:v>
                </c:pt>
                <c:pt idx="177">
                  <c:v>42507</c:v>
                </c:pt>
                <c:pt idx="178">
                  <c:v>42508</c:v>
                </c:pt>
                <c:pt idx="179">
                  <c:v>42509</c:v>
                </c:pt>
                <c:pt idx="180">
                  <c:v>42510</c:v>
                </c:pt>
                <c:pt idx="181">
                  <c:v>42513</c:v>
                </c:pt>
                <c:pt idx="182">
                  <c:v>42514</c:v>
                </c:pt>
                <c:pt idx="183">
                  <c:v>42515</c:v>
                </c:pt>
                <c:pt idx="184">
                  <c:v>42516</c:v>
                </c:pt>
                <c:pt idx="185">
                  <c:v>42517</c:v>
                </c:pt>
                <c:pt idx="186">
                  <c:v>42520</c:v>
                </c:pt>
                <c:pt idx="187">
                  <c:v>42521</c:v>
                </c:pt>
                <c:pt idx="188">
                  <c:v>42522</c:v>
                </c:pt>
                <c:pt idx="189">
                  <c:v>42523</c:v>
                </c:pt>
                <c:pt idx="190">
                  <c:v>42524</c:v>
                </c:pt>
                <c:pt idx="191">
                  <c:v>42528</c:v>
                </c:pt>
                <c:pt idx="192">
                  <c:v>42529</c:v>
                </c:pt>
                <c:pt idx="193">
                  <c:v>42530</c:v>
                </c:pt>
                <c:pt idx="194">
                  <c:v>42531</c:v>
                </c:pt>
                <c:pt idx="195">
                  <c:v>42534</c:v>
                </c:pt>
                <c:pt idx="196">
                  <c:v>42535</c:v>
                </c:pt>
                <c:pt idx="197">
                  <c:v>42536</c:v>
                </c:pt>
                <c:pt idx="198">
                  <c:v>42537</c:v>
                </c:pt>
                <c:pt idx="199">
                  <c:v>42538</c:v>
                </c:pt>
                <c:pt idx="200">
                  <c:v>42541</c:v>
                </c:pt>
                <c:pt idx="201">
                  <c:v>42542</c:v>
                </c:pt>
                <c:pt idx="202">
                  <c:v>42543</c:v>
                </c:pt>
                <c:pt idx="203">
                  <c:v>42544</c:v>
                </c:pt>
                <c:pt idx="204">
                  <c:v>42545</c:v>
                </c:pt>
                <c:pt idx="205">
                  <c:v>42548</c:v>
                </c:pt>
                <c:pt idx="206">
                  <c:v>42549</c:v>
                </c:pt>
                <c:pt idx="207">
                  <c:v>42550</c:v>
                </c:pt>
                <c:pt idx="208">
                  <c:v>42551</c:v>
                </c:pt>
                <c:pt idx="209">
                  <c:v>42552</c:v>
                </c:pt>
                <c:pt idx="210">
                  <c:v>42555</c:v>
                </c:pt>
                <c:pt idx="211">
                  <c:v>42556</c:v>
                </c:pt>
                <c:pt idx="212">
                  <c:v>42557</c:v>
                </c:pt>
                <c:pt idx="213">
                  <c:v>42558</c:v>
                </c:pt>
                <c:pt idx="214">
                  <c:v>42559</c:v>
                </c:pt>
                <c:pt idx="215">
                  <c:v>42562</c:v>
                </c:pt>
                <c:pt idx="216">
                  <c:v>42563</c:v>
                </c:pt>
                <c:pt idx="217">
                  <c:v>42564</c:v>
                </c:pt>
                <c:pt idx="218">
                  <c:v>42565</c:v>
                </c:pt>
                <c:pt idx="219">
                  <c:v>42566</c:v>
                </c:pt>
                <c:pt idx="220">
                  <c:v>42569</c:v>
                </c:pt>
                <c:pt idx="221">
                  <c:v>42570</c:v>
                </c:pt>
                <c:pt idx="222">
                  <c:v>42571</c:v>
                </c:pt>
                <c:pt idx="223">
                  <c:v>42572</c:v>
                </c:pt>
                <c:pt idx="224">
                  <c:v>42573</c:v>
                </c:pt>
                <c:pt idx="225">
                  <c:v>42576</c:v>
                </c:pt>
                <c:pt idx="226">
                  <c:v>42577</c:v>
                </c:pt>
                <c:pt idx="227">
                  <c:v>42578</c:v>
                </c:pt>
                <c:pt idx="228">
                  <c:v>42579</c:v>
                </c:pt>
                <c:pt idx="229">
                  <c:v>42580</c:v>
                </c:pt>
                <c:pt idx="230">
                  <c:v>42583</c:v>
                </c:pt>
                <c:pt idx="231">
                  <c:v>42584</c:v>
                </c:pt>
                <c:pt idx="232">
                  <c:v>42585</c:v>
                </c:pt>
                <c:pt idx="233">
                  <c:v>42586</c:v>
                </c:pt>
                <c:pt idx="234">
                  <c:v>42587</c:v>
                </c:pt>
                <c:pt idx="235">
                  <c:v>42590</c:v>
                </c:pt>
                <c:pt idx="236">
                  <c:v>42591</c:v>
                </c:pt>
                <c:pt idx="237">
                  <c:v>42592</c:v>
                </c:pt>
                <c:pt idx="238">
                  <c:v>42593</c:v>
                </c:pt>
                <c:pt idx="239">
                  <c:v>42594</c:v>
                </c:pt>
                <c:pt idx="240">
                  <c:v>42597</c:v>
                </c:pt>
                <c:pt idx="241">
                  <c:v>42598</c:v>
                </c:pt>
                <c:pt idx="242">
                  <c:v>42599</c:v>
                </c:pt>
                <c:pt idx="243">
                  <c:v>42600</c:v>
                </c:pt>
                <c:pt idx="244">
                  <c:v>42601</c:v>
                </c:pt>
                <c:pt idx="245">
                  <c:v>42604</c:v>
                </c:pt>
                <c:pt idx="246">
                  <c:v>42605</c:v>
                </c:pt>
                <c:pt idx="247">
                  <c:v>42606</c:v>
                </c:pt>
                <c:pt idx="248">
                  <c:v>42607</c:v>
                </c:pt>
                <c:pt idx="249">
                  <c:v>42608</c:v>
                </c:pt>
                <c:pt idx="250">
                  <c:v>42611</c:v>
                </c:pt>
                <c:pt idx="251">
                  <c:v>42612</c:v>
                </c:pt>
                <c:pt idx="252">
                  <c:v>42613</c:v>
                </c:pt>
                <c:pt idx="253">
                  <c:v>42614</c:v>
                </c:pt>
                <c:pt idx="254">
                  <c:v>42615</c:v>
                </c:pt>
                <c:pt idx="255">
                  <c:v>42618</c:v>
                </c:pt>
                <c:pt idx="256">
                  <c:v>42619</c:v>
                </c:pt>
                <c:pt idx="257">
                  <c:v>42620</c:v>
                </c:pt>
                <c:pt idx="258">
                  <c:v>42621</c:v>
                </c:pt>
                <c:pt idx="259">
                  <c:v>42622</c:v>
                </c:pt>
                <c:pt idx="260">
                  <c:v>42625</c:v>
                </c:pt>
                <c:pt idx="261">
                  <c:v>42626</c:v>
                </c:pt>
                <c:pt idx="262">
                  <c:v>42627</c:v>
                </c:pt>
                <c:pt idx="263">
                  <c:v>42628</c:v>
                </c:pt>
                <c:pt idx="264">
                  <c:v>42629</c:v>
                </c:pt>
                <c:pt idx="265">
                  <c:v>42632</c:v>
                </c:pt>
                <c:pt idx="266">
                  <c:v>42633</c:v>
                </c:pt>
                <c:pt idx="267">
                  <c:v>42634</c:v>
                </c:pt>
                <c:pt idx="268">
                  <c:v>42635</c:v>
                </c:pt>
                <c:pt idx="269">
                  <c:v>42636</c:v>
                </c:pt>
                <c:pt idx="270">
                  <c:v>42639</c:v>
                </c:pt>
                <c:pt idx="271">
                  <c:v>42640</c:v>
                </c:pt>
                <c:pt idx="272">
                  <c:v>42641</c:v>
                </c:pt>
                <c:pt idx="273">
                  <c:v>42642</c:v>
                </c:pt>
                <c:pt idx="274">
                  <c:v>42643</c:v>
                </c:pt>
                <c:pt idx="275">
                  <c:v>42646</c:v>
                </c:pt>
                <c:pt idx="276">
                  <c:v>42647</c:v>
                </c:pt>
                <c:pt idx="277">
                  <c:v>42648</c:v>
                </c:pt>
                <c:pt idx="278">
                  <c:v>42649</c:v>
                </c:pt>
                <c:pt idx="279">
                  <c:v>42650</c:v>
                </c:pt>
                <c:pt idx="280">
                  <c:v>42653</c:v>
                </c:pt>
                <c:pt idx="281">
                  <c:v>42654</c:v>
                </c:pt>
                <c:pt idx="282">
                  <c:v>42655</c:v>
                </c:pt>
                <c:pt idx="283">
                  <c:v>42656</c:v>
                </c:pt>
                <c:pt idx="284">
                  <c:v>42657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42668</c:v>
                </c:pt>
                <c:pt idx="291">
                  <c:v>42669</c:v>
                </c:pt>
                <c:pt idx="292">
                  <c:v>42670</c:v>
                </c:pt>
                <c:pt idx="293">
                  <c:v>42671</c:v>
                </c:pt>
                <c:pt idx="294">
                  <c:v>42674</c:v>
                </c:pt>
                <c:pt idx="295">
                  <c:v>42675</c:v>
                </c:pt>
                <c:pt idx="296">
                  <c:v>42676</c:v>
                </c:pt>
                <c:pt idx="297">
                  <c:v>42677</c:v>
                </c:pt>
                <c:pt idx="298">
                  <c:v>42678</c:v>
                </c:pt>
                <c:pt idx="299">
                  <c:v>42681</c:v>
                </c:pt>
                <c:pt idx="300">
                  <c:v>42682</c:v>
                </c:pt>
                <c:pt idx="301">
                  <c:v>42683</c:v>
                </c:pt>
                <c:pt idx="302">
                  <c:v>42684</c:v>
                </c:pt>
                <c:pt idx="303">
                  <c:v>42685</c:v>
                </c:pt>
                <c:pt idx="304">
                  <c:v>42688</c:v>
                </c:pt>
                <c:pt idx="305">
                  <c:v>42689</c:v>
                </c:pt>
                <c:pt idx="306">
                  <c:v>42690</c:v>
                </c:pt>
                <c:pt idx="307">
                  <c:v>42691</c:v>
                </c:pt>
                <c:pt idx="308">
                  <c:v>42692</c:v>
                </c:pt>
                <c:pt idx="309">
                  <c:v>42695</c:v>
                </c:pt>
                <c:pt idx="310">
                  <c:v>42696</c:v>
                </c:pt>
                <c:pt idx="311">
                  <c:v>42697</c:v>
                </c:pt>
                <c:pt idx="312">
                  <c:v>42698</c:v>
                </c:pt>
                <c:pt idx="313">
                  <c:v>42699</c:v>
                </c:pt>
                <c:pt idx="314">
                  <c:v>42702</c:v>
                </c:pt>
                <c:pt idx="315">
                  <c:v>42703</c:v>
                </c:pt>
                <c:pt idx="316">
                  <c:v>42704</c:v>
                </c:pt>
                <c:pt idx="317">
                  <c:v>42705</c:v>
                </c:pt>
                <c:pt idx="318">
                  <c:v>42706</c:v>
                </c:pt>
                <c:pt idx="319">
                  <c:v>42709</c:v>
                </c:pt>
                <c:pt idx="320">
                  <c:v>42710</c:v>
                </c:pt>
                <c:pt idx="321">
                  <c:v>42711</c:v>
                </c:pt>
                <c:pt idx="322">
                  <c:v>42712</c:v>
                </c:pt>
                <c:pt idx="323">
                  <c:v>42713</c:v>
                </c:pt>
                <c:pt idx="324">
                  <c:v>42716</c:v>
                </c:pt>
                <c:pt idx="325">
                  <c:v>42717</c:v>
                </c:pt>
                <c:pt idx="326">
                  <c:v>42718</c:v>
                </c:pt>
                <c:pt idx="327">
                  <c:v>42719</c:v>
                </c:pt>
                <c:pt idx="328">
                  <c:v>42720</c:v>
                </c:pt>
                <c:pt idx="329">
                  <c:v>42723</c:v>
                </c:pt>
                <c:pt idx="330">
                  <c:v>42724</c:v>
                </c:pt>
                <c:pt idx="331">
                  <c:v>42725</c:v>
                </c:pt>
                <c:pt idx="332">
                  <c:v>42726</c:v>
                </c:pt>
                <c:pt idx="333">
                  <c:v>42727</c:v>
                </c:pt>
                <c:pt idx="334">
                  <c:v>42731</c:v>
                </c:pt>
                <c:pt idx="335">
                  <c:v>42732</c:v>
                </c:pt>
                <c:pt idx="336">
                  <c:v>42733</c:v>
                </c:pt>
                <c:pt idx="337">
                  <c:v>42734</c:v>
                </c:pt>
                <c:pt idx="338">
                  <c:v>42739</c:v>
                </c:pt>
                <c:pt idx="339">
                  <c:v>42740</c:v>
                </c:pt>
                <c:pt idx="340">
                  <c:v>42741</c:v>
                </c:pt>
                <c:pt idx="341">
                  <c:v>42744</c:v>
                </c:pt>
                <c:pt idx="342">
                  <c:v>42745</c:v>
                </c:pt>
                <c:pt idx="343">
                  <c:v>42746</c:v>
                </c:pt>
                <c:pt idx="344">
                  <c:v>42747</c:v>
                </c:pt>
                <c:pt idx="345">
                  <c:v>42748</c:v>
                </c:pt>
                <c:pt idx="346">
                  <c:v>42751</c:v>
                </c:pt>
                <c:pt idx="347">
                  <c:v>42752</c:v>
                </c:pt>
                <c:pt idx="348">
                  <c:v>42753</c:v>
                </c:pt>
                <c:pt idx="349">
                  <c:v>42754</c:v>
                </c:pt>
                <c:pt idx="350">
                  <c:v>42755</c:v>
                </c:pt>
                <c:pt idx="351">
                  <c:v>42758</c:v>
                </c:pt>
                <c:pt idx="352">
                  <c:v>42759</c:v>
                </c:pt>
                <c:pt idx="353">
                  <c:v>42760</c:v>
                </c:pt>
                <c:pt idx="354">
                  <c:v>42761</c:v>
                </c:pt>
                <c:pt idx="355">
                  <c:v>42762</c:v>
                </c:pt>
                <c:pt idx="356">
                  <c:v>42765</c:v>
                </c:pt>
                <c:pt idx="357">
                  <c:v>42766</c:v>
                </c:pt>
                <c:pt idx="358">
                  <c:v>42767</c:v>
                </c:pt>
                <c:pt idx="359">
                  <c:v>42768</c:v>
                </c:pt>
                <c:pt idx="360">
                  <c:v>42769</c:v>
                </c:pt>
                <c:pt idx="361">
                  <c:v>42773</c:v>
                </c:pt>
                <c:pt idx="362">
                  <c:v>42774</c:v>
                </c:pt>
                <c:pt idx="363">
                  <c:v>42775</c:v>
                </c:pt>
                <c:pt idx="364">
                  <c:v>42776</c:v>
                </c:pt>
                <c:pt idx="365">
                  <c:v>42779</c:v>
                </c:pt>
                <c:pt idx="366">
                  <c:v>42780</c:v>
                </c:pt>
                <c:pt idx="367">
                  <c:v>42781</c:v>
                </c:pt>
                <c:pt idx="368">
                  <c:v>42782</c:v>
                </c:pt>
                <c:pt idx="369">
                  <c:v>42783</c:v>
                </c:pt>
                <c:pt idx="370">
                  <c:v>42786</c:v>
                </c:pt>
                <c:pt idx="371">
                  <c:v>42787</c:v>
                </c:pt>
                <c:pt idx="372">
                  <c:v>42788</c:v>
                </c:pt>
                <c:pt idx="373">
                  <c:v>42789</c:v>
                </c:pt>
                <c:pt idx="374">
                  <c:v>42790</c:v>
                </c:pt>
                <c:pt idx="375">
                  <c:v>42793</c:v>
                </c:pt>
                <c:pt idx="376">
                  <c:v>42794</c:v>
                </c:pt>
                <c:pt idx="377">
                  <c:v>42795</c:v>
                </c:pt>
                <c:pt idx="378">
                  <c:v>42796</c:v>
                </c:pt>
                <c:pt idx="379">
                  <c:v>42797</c:v>
                </c:pt>
                <c:pt idx="380">
                  <c:v>42800</c:v>
                </c:pt>
                <c:pt idx="381">
                  <c:v>42801</c:v>
                </c:pt>
                <c:pt idx="382">
                  <c:v>42802</c:v>
                </c:pt>
                <c:pt idx="383">
                  <c:v>42803</c:v>
                </c:pt>
                <c:pt idx="384">
                  <c:v>42804</c:v>
                </c:pt>
                <c:pt idx="385">
                  <c:v>42807</c:v>
                </c:pt>
                <c:pt idx="386">
                  <c:v>42808</c:v>
                </c:pt>
                <c:pt idx="387">
                  <c:v>42809</c:v>
                </c:pt>
                <c:pt idx="388">
                  <c:v>42810</c:v>
                </c:pt>
                <c:pt idx="389">
                  <c:v>42811</c:v>
                </c:pt>
                <c:pt idx="390">
                  <c:v>42814</c:v>
                </c:pt>
                <c:pt idx="391">
                  <c:v>42815</c:v>
                </c:pt>
                <c:pt idx="392">
                  <c:v>42816</c:v>
                </c:pt>
                <c:pt idx="393">
                  <c:v>42817</c:v>
                </c:pt>
                <c:pt idx="394">
                  <c:v>42818</c:v>
                </c:pt>
                <c:pt idx="395">
                  <c:v>42821</c:v>
                </c:pt>
                <c:pt idx="396">
                  <c:v>42822</c:v>
                </c:pt>
                <c:pt idx="397">
                  <c:v>42823</c:v>
                </c:pt>
                <c:pt idx="398">
                  <c:v>42824</c:v>
                </c:pt>
                <c:pt idx="399">
                  <c:v>42825</c:v>
                </c:pt>
                <c:pt idx="400">
                  <c:v>42828</c:v>
                </c:pt>
                <c:pt idx="401">
                  <c:v>42829</c:v>
                </c:pt>
                <c:pt idx="402">
                  <c:v>42830</c:v>
                </c:pt>
                <c:pt idx="403">
                  <c:v>42831</c:v>
                </c:pt>
                <c:pt idx="404">
                  <c:v>42832</c:v>
                </c:pt>
                <c:pt idx="405">
                  <c:v>42835</c:v>
                </c:pt>
                <c:pt idx="406">
                  <c:v>42836</c:v>
                </c:pt>
                <c:pt idx="407">
                  <c:v>42837</c:v>
                </c:pt>
                <c:pt idx="408">
                  <c:v>42838</c:v>
                </c:pt>
                <c:pt idx="409">
                  <c:v>42843</c:v>
                </c:pt>
                <c:pt idx="410">
                  <c:v>42844</c:v>
                </c:pt>
                <c:pt idx="411">
                  <c:v>42845</c:v>
                </c:pt>
                <c:pt idx="412">
                  <c:v>42846</c:v>
                </c:pt>
                <c:pt idx="413">
                  <c:v>42849</c:v>
                </c:pt>
                <c:pt idx="414">
                  <c:v>42851</c:v>
                </c:pt>
                <c:pt idx="415">
                  <c:v>42852</c:v>
                </c:pt>
                <c:pt idx="416">
                  <c:v>42853</c:v>
                </c:pt>
                <c:pt idx="417">
                  <c:v>42856</c:v>
                </c:pt>
                <c:pt idx="418">
                  <c:v>42857</c:v>
                </c:pt>
                <c:pt idx="419">
                  <c:v>42858</c:v>
                </c:pt>
                <c:pt idx="420">
                  <c:v>42859</c:v>
                </c:pt>
                <c:pt idx="421">
                  <c:v>42860</c:v>
                </c:pt>
                <c:pt idx="422">
                  <c:v>42863</c:v>
                </c:pt>
                <c:pt idx="423">
                  <c:v>42864</c:v>
                </c:pt>
                <c:pt idx="424">
                  <c:v>42865</c:v>
                </c:pt>
                <c:pt idx="425">
                  <c:v>42866</c:v>
                </c:pt>
                <c:pt idx="426">
                  <c:v>42867</c:v>
                </c:pt>
                <c:pt idx="427">
                  <c:v>42870</c:v>
                </c:pt>
                <c:pt idx="428">
                  <c:v>42871</c:v>
                </c:pt>
                <c:pt idx="429">
                  <c:v>42872</c:v>
                </c:pt>
                <c:pt idx="430">
                  <c:v>42873</c:v>
                </c:pt>
                <c:pt idx="431">
                  <c:v>42874</c:v>
                </c:pt>
                <c:pt idx="432">
                  <c:v>42877</c:v>
                </c:pt>
                <c:pt idx="433">
                  <c:v>42878</c:v>
                </c:pt>
                <c:pt idx="434">
                  <c:v>42879</c:v>
                </c:pt>
                <c:pt idx="435">
                  <c:v>42880</c:v>
                </c:pt>
                <c:pt idx="436">
                  <c:v>42881</c:v>
                </c:pt>
                <c:pt idx="437">
                  <c:v>42884</c:v>
                </c:pt>
                <c:pt idx="438">
                  <c:v>42885</c:v>
                </c:pt>
                <c:pt idx="439">
                  <c:v>42886</c:v>
                </c:pt>
                <c:pt idx="440">
                  <c:v>42887</c:v>
                </c:pt>
                <c:pt idx="441">
                  <c:v>42888</c:v>
                </c:pt>
                <c:pt idx="442">
                  <c:v>42892</c:v>
                </c:pt>
                <c:pt idx="443">
                  <c:v>42893</c:v>
                </c:pt>
                <c:pt idx="444">
                  <c:v>42894</c:v>
                </c:pt>
                <c:pt idx="445">
                  <c:v>42895</c:v>
                </c:pt>
                <c:pt idx="446">
                  <c:v>42898</c:v>
                </c:pt>
                <c:pt idx="447">
                  <c:v>42899</c:v>
                </c:pt>
                <c:pt idx="448">
                  <c:v>42900</c:v>
                </c:pt>
                <c:pt idx="449">
                  <c:v>42901</c:v>
                </c:pt>
                <c:pt idx="450">
                  <c:v>42902</c:v>
                </c:pt>
                <c:pt idx="451">
                  <c:v>42905</c:v>
                </c:pt>
                <c:pt idx="452">
                  <c:v>42906</c:v>
                </c:pt>
                <c:pt idx="453">
                  <c:v>42907</c:v>
                </c:pt>
                <c:pt idx="454">
                  <c:v>42908</c:v>
                </c:pt>
                <c:pt idx="455">
                  <c:v>42909</c:v>
                </c:pt>
                <c:pt idx="456">
                  <c:v>42912</c:v>
                </c:pt>
                <c:pt idx="457">
                  <c:v>42913</c:v>
                </c:pt>
                <c:pt idx="458">
                  <c:v>42914</c:v>
                </c:pt>
                <c:pt idx="459">
                  <c:v>42915</c:v>
                </c:pt>
                <c:pt idx="460">
                  <c:v>42916</c:v>
                </c:pt>
                <c:pt idx="461">
                  <c:v>42919</c:v>
                </c:pt>
                <c:pt idx="462">
                  <c:v>42920</c:v>
                </c:pt>
                <c:pt idx="463">
                  <c:v>42921</c:v>
                </c:pt>
                <c:pt idx="464">
                  <c:v>42922</c:v>
                </c:pt>
                <c:pt idx="465">
                  <c:v>42923</c:v>
                </c:pt>
                <c:pt idx="466">
                  <c:v>42926</c:v>
                </c:pt>
                <c:pt idx="467">
                  <c:v>42927</c:v>
                </c:pt>
                <c:pt idx="468">
                  <c:v>42928</c:v>
                </c:pt>
                <c:pt idx="469">
                  <c:v>42929</c:v>
                </c:pt>
                <c:pt idx="470">
                  <c:v>42930</c:v>
                </c:pt>
                <c:pt idx="471">
                  <c:v>42933</c:v>
                </c:pt>
                <c:pt idx="472">
                  <c:v>42934</c:v>
                </c:pt>
                <c:pt idx="473">
                  <c:v>42935</c:v>
                </c:pt>
                <c:pt idx="474">
                  <c:v>42936</c:v>
                </c:pt>
                <c:pt idx="475">
                  <c:v>42937</c:v>
                </c:pt>
                <c:pt idx="476">
                  <c:v>42940</c:v>
                </c:pt>
                <c:pt idx="477">
                  <c:v>42941</c:v>
                </c:pt>
                <c:pt idx="478">
                  <c:v>42942</c:v>
                </c:pt>
                <c:pt idx="479">
                  <c:v>42943</c:v>
                </c:pt>
                <c:pt idx="480">
                  <c:v>42944</c:v>
                </c:pt>
                <c:pt idx="481">
                  <c:v>42947</c:v>
                </c:pt>
                <c:pt idx="482">
                  <c:v>42948</c:v>
                </c:pt>
                <c:pt idx="483">
                  <c:v>42949</c:v>
                </c:pt>
                <c:pt idx="484">
                  <c:v>42950</c:v>
                </c:pt>
                <c:pt idx="485">
                  <c:v>42951</c:v>
                </c:pt>
                <c:pt idx="486">
                  <c:v>42954</c:v>
                </c:pt>
                <c:pt idx="487">
                  <c:v>42955</c:v>
                </c:pt>
                <c:pt idx="488">
                  <c:v>42956</c:v>
                </c:pt>
                <c:pt idx="489">
                  <c:v>42957</c:v>
                </c:pt>
                <c:pt idx="490">
                  <c:v>42958</c:v>
                </c:pt>
                <c:pt idx="491">
                  <c:v>42961</c:v>
                </c:pt>
                <c:pt idx="492">
                  <c:v>42962</c:v>
                </c:pt>
                <c:pt idx="493">
                  <c:v>42963</c:v>
                </c:pt>
                <c:pt idx="494">
                  <c:v>42964</c:v>
                </c:pt>
                <c:pt idx="495">
                  <c:v>42965</c:v>
                </c:pt>
                <c:pt idx="496">
                  <c:v>42968</c:v>
                </c:pt>
                <c:pt idx="497">
                  <c:v>42969</c:v>
                </c:pt>
                <c:pt idx="498">
                  <c:v>42970</c:v>
                </c:pt>
                <c:pt idx="499">
                  <c:v>42971</c:v>
                </c:pt>
                <c:pt idx="500">
                  <c:v>42972</c:v>
                </c:pt>
                <c:pt idx="501">
                  <c:v>42975</c:v>
                </c:pt>
                <c:pt idx="502">
                  <c:v>42976</c:v>
                </c:pt>
                <c:pt idx="503">
                  <c:v>42977</c:v>
                </c:pt>
                <c:pt idx="504">
                  <c:v>42978</c:v>
                </c:pt>
                <c:pt idx="505">
                  <c:v>42979</c:v>
                </c:pt>
                <c:pt idx="506">
                  <c:v>42982</c:v>
                </c:pt>
                <c:pt idx="507">
                  <c:v>42983</c:v>
                </c:pt>
                <c:pt idx="508">
                  <c:v>42984</c:v>
                </c:pt>
                <c:pt idx="509">
                  <c:v>42985</c:v>
                </c:pt>
                <c:pt idx="510">
                  <c:v>42986</c:v>
                </c:pt>
                <c:pt idx="511">
                  <c:v>42989</c:v>
                </c:pt>
                <c:pt idx="512">
                  <c:v>42990</c:v>
                </c:pt>
                <c:pt idx="513">
                  <c:v>42991</c:v>
                </c:pt>
                <c:pt idx="514">
                  <c:v>42992</c:v>
                </c:pt>
                <c:pt idx="515">
                  <c:v>42993</c:v>
                </c:pt>
                <c:pt idx="516">
                  <c:v>42996</c:v>
                </c:pt>
                <c:pt idx="517">
                  <c:v>42997</c:v>
                </c:pt>
                <c:pt idx="518">
                  <c:v>42998</c:v>
                </c:pt>
                <c:pt idx="519">
                  <c:v>42999</c:v>
                </c:pt>
                <c:pt idx="520">
                  <c:v>43000</c:v>
                </c:pt>
                <c:pt idx="521">
                  <c:v>43003</c:v>
                </c:pt>
                <c:pt idx="522">
                  <c:v>43004</c:v>
                </c:pt>
                <c:pt idx="523">
                  <c:v>43005</c:v>
                </c:pt>
                <c:pt idx="524">
                  <c:v>43006</c:v>
                </c:pt>
                <c:pt idx="525">
                  <c:v>43007</c:v>
                </c:pt>
                <c:pt idx="526">
                  <c:v>43010</c:v>
                </c:pt>
                <c:pt idx="527">
                  <c:v>43011</c:v>
                </c:pt>
                <c:pt idx="528">
                  <c:v>43012</c:v>
                </c:pt>
                <c:pt idx="529">
                  <c:v>43013</c:v>
                </c:pt>
                <c:pt idx="530">
                  <c:v>43014</c:v>
                </c:pt>
                <c:pt idx="531">
                  <c:v>43017</c:v>
                </c:pt>
                <c:pt idx="532">
                  <c:v>43018</c:v>
                </c:pt>
                <c:pt idx="533">
                  <c:v>43019</c:v>
                </c:pt>
                <c:pt idx="534">
                  <c:v>43020</c:v>
                </c:pt>
                <c:pt idx="535">
                  <c:v>43021</c:v>
                </c:pt>
                <c:pt idx="536">
                  <c:v>43024</c:v>
                </c:pt>
                <c:pt idx="537">
                  <c:v>43025</c:v>
                </c:pt>
                <c:pt idx="538">
                  <c:v>43026</c:v>
                </c:pt>
                <c:pt idx="539">
                  <c:v>43027</c:v>
                </c:pt>
                <c:pt idx="540">
                  <c:v>43028</c:v>
                </c:pt>
                <c:pt idx="541">
                  <c:v>43032</c:v>
                </c:pt>
                <c:pt idx="542">
                  <c:v>43033</c:v>
                </c:pt>
                <c:pt idx="543">
                  <c:v>43034</c:v>
                </c:pt>
                <c:pt idx="544">
                  <c:v>43035</c:v>
                </c:pt>
                <c:pt idx="545">
                  <c:v>43038</c:v>
                </c:pt>
                <c:pt idx="546">
                  <c:v>43039</c:v>
                </c:pt>
                <c:pt idx="547">
                  <c:v>43040</c:v>
                </c:pt>
                <c:pt idx="548">
                  <c:v>43041</c:v>
                </c:pt>
                <c:pt idx="549">
                  <c:v>43042</c:v>
                </c:pt>
                <c:pt idx="550">
                  <c:v>43045</c:v>
                </c:pt>
                <c:pt idx="551">
                  <c:v>43046</c:v>
                </c:pt>
                <c:pt idx="552">
                  <c:v>43047</c:v>
                </c:pt>
                <c:pt idx="553">
                  <c:v>43048</c:v>
                </c:pt>
                <c:pt idx="554">
                  <c:v>43049</c:v>
                </c:pt>
                <c:pt idx="555">
                  <c:v>43052</c:v>
                </c:pt>
                <c:pt idx="556">
                  <c:v>43053</c:v>
                </c:pt>
                <c:pt idx="557">
                  <c:v>43054</c:v>
                </c:pt>
                <c:pt idx="558">
                  <c:v>43055</c:v>
                </c:pt>
                <c:pt idx="559">
                  <c:v>43056</c:v>
                </c:pt>
                <c:pt idx="560">
                  <c:v>43059</c:v>
                </c:pt>
                <c:pt idx="561">
                  <c:v>43060</c:v>
                </c:pt>
                <c:pt idx="562">
                  <c:v>43061</c:v>
                </c:pt>
                <c:pt idx="563">
                  <c:v>43062</c:v>
                </c:pt>
                <c:pt idx="564">
                  <c:v>43063</c:v>
                </c:pt>
                <c:pt idx="565">
                  <c:v>43066</c:v>
                </c:pt>
                <c:pt idx="566">
                  <c:v>43067</c:v>
                </c:pt>
                <c:pt idx="567">
                  <c:v>43068</c:v>
                </c:pt>
                <c:pt idx="568">
                  <c:v>43069</c:v>
                </c:pt>
                <c:pt idx="569">
                  <c:v>43070</c:v>
                </c:pt>
                <c:pt idx="570">
                  <c:v>43073</c:v>
                </c:pt>
                <c:pt idx="571">
                  <c:v>43074</c:v>
                </c:pt>
                <c:pt idx="572">
                  <c:v>43075</c:v>
                </c:pt>
                <c:pt idx="573">
                  <c:v>43076</c:v>
                </c:pt>
                <c:pt idx="574">
                  <c:v>43077</c:v>
                </c:pt>
                <c:pt idx="575">
                  <c:v>43080</c:v>
                </c:pt>
                <c:pt idx="576">
                  <c:v>43081</c:v>
                </c:pt>
                <c:pt idx="577">
                  <c:v>43082</c:v>
                </c:pt>
                <c:pt idx="578">
                  <c:v>43083</c:v>
                </c:pt>
                <c:pt idx="579">
                  <c:v>43084</c:v>
                </c:pt>
                <c:pt idx="580">
                  <c:v>43087</c:v>
                </c:pt>
                <c:pt idx="581">
                  <c:v>43088</c:v>
                </c:pt>
                <c:pt idx="582">
                  <c:v>43089</c:v>
                </c:pt>
                <c:pt idx="583">
                  <c:v>43090</c:v>
                </c:pt>
                <c:pt idx="584">
                  <c:v>43091</c:v>
                </c:pt>
                <c:pt idx="585">
                  <c:v>43096</c:v>
                </c:pt>
                <c:pt idx="586">
                  <c:v>43097</c:v>
                </c:pt>
                <c:pt idx="587">
                  <c:v>43098</c:v>
                </c:pt>
                <c:pt idx="588">
                  <c:v>43103</c:v>
                </c:pt>
                <c:pt idx="589">
                  <c:v>43104</c:v>
                </c:pt>
                <c:pt idx="590">
                  <c:v>43105</c:v>
                </c:pt>
                <c:pt idx="591">
                  <c:v>43108</c:v>
                </c:pt>
                <c:pt idx="592">
                  <c:v>43109</c:v>
                </c:pt>
                <c:pt idx="593">
                  <c:v>43110</c:v>
                </c:pt>
                <c:pt idx="594">
                  <c:v>43111</c:v>
                </c:pt>
                <c:pt idx="595">
                  <c:v>43112</c:v>
                </c:pt>
                <c:pt idx="596">
                  <c:v>43115</c:v>
                </c:pt>
                <c:pt idx="597">
                  <c:v>43116</c:v>
                </c:pt>
                <c:pt idx="598">
                  <c:v>43117</c:v>
                </c:pt>
                <c:pt idx="599">
                  <c:v>43118</c:v>
                </c:pt>
                <c:pt idx="600">
                  <c:v>43119</c:v>
                </c:pt>
                <c:pt idx="601">
                  <c:v>43122</c:v>
                </c:pt>
                <c:pt idx="602">
                  <c:v>43123</c:v>
                </c:pt>
                <c:pt idx="603">
                  <c:v>43124</c:v>
                </c:pt>
                <c:pt idx="604">
                  <c:v>43125</c:v>
                </c:pt>
                <c:pt idx="605">
                  <c:v>43126</c:v>
                </c:pt>
                <c:pt idx="606">
                  <c:v>43129</c:v>
                </c:pt>
                <c:pt idx="607">
                  <c:v>43130</c:v>
                </c:pt>
                <c:pt idx="608">
                  <c:v>43131</c:v>
                </c:pt>
                <c:pt idx="609">
                  <c:v>43132</c:v>
                </c:pt>
                <c:pt idx="610">
                  <c:v>43133</c:v>
                </c:pt>
                <c:pt idx="611">
                  <c:v>43136</c:v>
                </c:pt>
                <c:pt idx="612">
                  <c:v>43138</c:v>
                </c:pt>
                <c:pt idx="613">
                  <c:v>43139</c:v>
                </c:pt>
                <c:pt idx="614">
                  <c:v>43140</c:v>
                </c:pt>
                <c:pt idx="615">
                  <c:v>43143</c:v>
                </c:pt>
                <c:pt idx="616">
                  <c:v>43144</c:v>
                </c:pt>
                <c:pt idx="617">
                  <c:v>43145</c:v>
                </c:pt>
                <c:pt idx="618">
                  <c:v>43146</c:v>
                </c:pt>
                <c:pt idx="619">
                  <c:v>43147</c:v>
                </c:pt>
                <c:pt idx="620">
                  <c:v>43150</c:v>
                </c:pt>
                <c:pt idx="621">
                  <c:v>43151</c:v>
                </c:pt>
                <c:pt idx="622">
                  <c:v>43152</c:v>
                </c:pt>
                <c:pt idx="623">
                  <c:v>43153</c:v>
                </c:pt>
                <c:pt idx="624">
                  <c:v>43154</c:v>
                </c:pt>
                <c:pt idx="625">
                  <c:v>43157</c:v>
                </c:pt>
                <c:pt idx="626">
                  <c:v>43158</c:v>
                </c:pt>
                <c:pt idx="627">
                  <c:v>43159</c:v>
                </c:pt>
                <c:pt idx="628">
                  <c:v>43160</c:v>
                </c:pt>
                <c:pt idx="629">
                  <c:v>43161</c:v>
                </c:pt>
                <c:pt idx="630">
                  <c:v>43164</c:v>
                </c:pt>
                <c:pt idx="631">
                  <c:v>43165</c:v>
                </c:pt>
                <c:pt idx="632">
                  <c:v>43166</c:v>
                </c:pt>
                <c:pt idx="633">
                  <c:v>43167</c:v>
                </c:pt>
                <c:pt idx="634">
                  <c:v>43168</c:v>
                </c:pt>
                <c:pt idx="635">
                  <c:v>43171</c:v>
                </c:pt>
                <c:pt idx="636">
                  <c:v>43172</c:v>
                </c:pt>
                <c:pt idx="637">
                  <c:v>43173</c:v>
                </c:pt>
                <c:pt idx="638">
                  <c:v>43174</c:v>
                </c:pt>
                <c:pt idx="639">
                  <c:v>43175</c:v>
                </c:pt>
                <c:pt idx="640">
                  <c:v>43178</c:v>
                </c:pt>
                <c:pt idx="641">
                  <c:v>43179</c:v>
                </c:pt>
                <c:pt idx="642">
                  <c:v>43180</c:v>
                </c:pt>
                <c:pt idx="643">
                  <c:v>43181</c:v>
                </c:pt>
                <c:pt idx="644">
                  <c:v>43182</c:v>
                </c:pt>
                <c:pt idx="645">
                  <c:v>43185</c:v>
                </c:pt>
                <c:pt idx="646">
                  <c:v>43186</c:v>
                </c:pt>
                <c:pt idx="647">
                  <c:v>43187</c:v>
                </c:pt>
                <c:pt idx="648">
                  <c:v>43188</c:v>
                </c:pt>
                <c:pt idx="649">
                  <c:v>43193</c:v>
                </c:pt>
                <c:pt idx="650">
                  <c:v>43194</c:v>
                </c:pt>
                <c:pt idx="651">
                  <c:v>43195</c:v>
                </c:pt>
                <c:pt idx="652">
                  <c:v>43196</c:v>
                </c:pt>
                <c:pt idx="653">
                  <c:v>43199</c:v>
                </c:pt>
                <c:pt idx="654">
                  <c:v>43200</c:v>
                </c:pt>
                <c:pt idx="655">
                  <c:v>43201</c:v>
                </c:pt>
                <c:pt idx="656">
                  <c:v>43202</c:v>
                </c:pt>
                <c:pt idx="657">
                  <c:v>43203</c:v>
                </c:pt>
                <c:pt idx="658">
                  <c:v>43206</c:v>
                </c:pt>
                <c:pt idx="659">
                  <c:v>43207</c:v>
                </c:pt>
                <c:pt idx="660">
                  <c:v>43208</c:v>
                </c:pt>
                <c:pt idx="661">
                  <c:v>43209</c:v>
                </c:pt>
                <c:pt idx="662">
                  <c:v>43210</c:v>
                </c:pt>
                <c:pt idx="663">
                  <c:v>43213</c:v>
                </c:pt>
                <c:pt idx="664">
                  <c:v>43214</c:v>
                </c:pt>
                <c:pt idx="665">
                  <c:v>43216</c:v>
                </c:pt>
                <c:pt idx="666">
                  <c:v>43217</c:v>
                </c:pt>
                <c:pt idx="667">
                  <c:v>43220</c:v>
                </c:pt>
                <c:pt idx="668">
                  <c:v>43221</c:v>
                </c:pt>
                <c:pt idx="669">
                  <c:v>43222</c:v>
                </c:pt>
                <c:pt idx="670">
                  <c:v>43223</c:v>
                </c:pt>
                <c:pt idx="671">
                  <c:v>43224</c:v>
                </c:pt>
                <c:pt idx="672">
                  <c:v>43227</c:v>
                </c:pt>
                <c:pt idx="673">
                  <c:v>43228</c:v>
                </c:pt>
                <c:pt idx="674">
                  <c:v>43229</c:v>
                </c:pt>
                <c:pt idx="675">
                  <c:v>43230</c:v>
                </c:pt>
                <c:pt idx="676">
                  <c:v>43231</c:v>
                </c:pt>
                <c:pt idx="677">
                  <c:v>43234</c:v>
                </c:pt>
                <c:pt idx="678">
                  <c:v>43235</c:v>
                </c:pt>
                <c:pt idx="679">
                  <c:v>43236</c:v>
                </c:pt>
                <c:pt idx="680">
                  <c:v>43237</c:v>
                </c:pt>
                <c:pt idx="681">
                  <c:v>43238</c:v>
                </c:pt>
                <c:pt idx="682">
                  <c:v>43241</c:v>
                </c:pt>
                <c:pt idx="683">
                  <c:v>43242</c:v>
                </c:pt>
                <c:pt idx="684">
                  <c:v>43243</c:v>
                </c:pt>
                <c:pt idx="685">
                  <c:v>43244</c:v>
                </c:pt>
                <c:pt idx="686">
                  <c:v>43245</c:v>
                </c:pt>
                <c:pt idx="687">
                  <c:v>43248</c:v>
                </c:pt>
                <c:pt idx="688">
                  <c:v>43249</c:v>
                </c:pt>
                <c:pt idx="689">
                  <c:v>43250</c:v>
                </c:pt>
                <c:pt idx="690">
                  <c:v>43251</c:v>
                </c:pt>
                <c:pt idx="691">
                  <c:v>43252</c:v>
                </c:pt>
                <c:pt idx="692">
                  <c:v>43256</c:v>
                </c:pt>
                <c:pt idx="693">
                  <c:v>43257</c:v>
                </c:pt>
                <c:pt idx="694">
                  <c:v>43258</c:v>
                </c:pt>
                <c:pt idx="695">
                  <c:v>43259</c:v>
                </c:pt>
                <c:pt idx="696">
                  <c:v>43262</c:v>
                </c:pt>
                <c:pt idx="697">
                  <c:v>43263</c:v>
                </c:pt>
                <c:pt idx="698">
                  <c:v>43264</c:v>
                </c:pt>
                <c:pt idx="699">
                  <c:v>43265</c:v>
                </c:pt>
                <c:pt idx="700">
                  <c:v>43266</c:v>
                </c:pt>
                <c:pt idx="701">
                  <c:v>43269</c:v>
                </c:pt>
                <c:pt idx="702">
                  <c:v>43270</c:v>
                </c:pt>
                <c:pt idx="703">
                  <c:v>43271</c:v>
                </c:pt>
                <c:pt idx="704">
                  <c:v>43272</c:v>
                </c:pt>
                <c:pt idx="705">
                  <c:v>43273</c:v>
                </c:pt>
                <c:pt idx="706">
                  <c:v>43276</c:v>
                </c:pt>
                <c:pt idx="707">
                  <c:v>43277</c:v>
                </c:pt>
                <c:pt idx="708">
                  <c:v>43278</c:v>
                </c:pt>
                <c:pt idx="709">
                  <c:v>43279</c:v>
                </c:pt>
                <c:pt idx="710">
                  <c:v>43280</c:v>
                </c:pt>
                <c:pt idx="711">
                  <c:v>43283</c:v>
                </c:pt>
                <c:pt idx="712">
                  <c:v>43284</c:v>
                </c:pt>
                <c:pt idx="713">
                  <c:v>43285</c:v>
                </c:pt>
                <c:pt idx="714">
                  <c:v>43286</c:v>
                </c:pt>
                <c:pt idx="715">
                  <c:v>43287</c:v>
                </c:pt>
                <c:pt idx="716">
                  <c:v>43290</c:v>
                </c:pt>
                <c:pt idx="717">
                  <c:v>43291</c:v>
                </c:pt>
                <c:pt idx="718">
                  <c:v>43292</c:v>
                </c:pt>
                <c:pt idx="719">
                  <c:v>43293</c:v>
                </c:pt>
                <c:pt idx="720">
                  <c:v>43294</c:v>
                </c:pt>
                <c:pt idx="721">
                  <c:v>43297</c:v>
                </c:pt>
                <c:pt idx="722">
                  <c:v>43298</c:v>
                </c:pt>
                <c:pt idx="723">
                  <c:v>43299</c:v>
                </c:pt>
                <c:pt idx="724">
                  <c:v>43300</c:v>
                </c:pt>
                <c:pt idx="725">
                  <c:v>43301</c:v>
                </c:pt>
                <c:pt idx="726">
                  <c:v>43304</c:v>
                </c:pt>
                <c:pt idx="727">
                  <c:v>43305</c:v>
                </c:pt>
                <c:pt idx="728">
                  <c:v>43306</c:v>
                </c:pt>
                <c:pt idx="729">
                  <c:v>43307</c:v>
                </c:pt>
                <c:pt idx="730">
                  <c:v>43308</c:v>
                </c:pt>
                <c:pt idx="731">
                  <c:v>43311</c:v>
                </c:pt>
                <c:pt idx="732">
                  <c:v>43312</c:v>
                </c:pt>
                <c:pt idx="733">
                  <c:v>43313</c:v>
                </c:pt>
                <c:pt idx="734">
                  <c:v>43314</c:v>
                </c:pt>
                <c:pt idx="735">
                  <c:v>43315</c:v>
                </c:pt>
                <c:pt idx="736">
                  <c:v>43318</c:v>
                </c:pt>
                <c:pt idx="737">
                  <c:v>43319</c:v>
                </c:pt>
                <c:pt idx="738">
                  <c:v>43320</c:v>
                </c:pt>
                <c:pt idx="739">
                  <c:v>43321</c:v>
                </c:pt>
                <c:pt idx="740">
                  <c:v>43322</c:v>
                </c:pt>
                <c:pt idx="741">
                  <c:v>43325</c:v>
                </c:pt>
                <c:pt idx="742">
                  <c:v>43326</c:v>
                </c:pt>
                <c:pt idx="743">
                  <c:v>43327</c:v>
                </c:pt>
                <c:pt idx="744">
                  <c:v>43328</c:v>
                </c:pt>
                <c:pt idx="745">
                  <c:v>43329</c:v>
                </c:pt>
                <c:pt idx="746">
                  <c:v>43332</c:v>
                </c:pt>
                <c:pt idx="747">
                  <c:v>43333</c:v>
                </c:pt>
                <c:pt idx="748">
                  <c:v>43334</c:v>
                </c:pt>
                <c:pt idx="749">
                  <c:v>43335</c:v>
                </c:pt>
                <c:pt idx="750">
                  <c:v>43336</c:v>
                </c:pt>
                <c:pt idx="751">
                  <c:v>43339</c:v>
                </c:pt>
                <c:pt idx="752">
                  <c:v>43340</c:v>
                </c:pt>
                <c:pt idx="753">
                  <c:v>43341</c:v>
                </c:pt>
                <c:pt idx="754">
                  <c:v>43342</c:v>
                </c:pt>
                <c:pt idx="755">
                  <c:v>43343</c:v>
                </c:pt>
                <c:pt idx="756">
                  <c:v>43346</c:v>
                </c:pt>
                <c:pt idx="757">
                  <c:v>43347</c:v>
                </c:pt>
                <c:pt idx="758">
                  <c:v>43348</c:v>
                </c:pt>
                <c:pt idx="759">
                  <c:v>43349</c:v>
                </c:pt>
                <c:pt idx="760">
                  <c:v>43350</c:v>
                </c:pt>
                <c:pt idx="761">
                  <c:v>43353</c:v>
                </c:pt>
                <c:pt idx="762">
                  <c:v>43354</c:v>
                </c:pt>
                <c:pt idx="763">
                  <c:v>43355</c:v>
                </c:pt>
                <c:pt idx="764">
                  <c:v>43356</c:v>
                </c:pt>
                <c:pt idx="765">
                  <c:v>43357</c:v>
                </c:pt>
                <c:pt idx="766">
                  <c:v>43360</c:v>
                </c:pt>
                <c:pt idx="767">
                  <c:v>43361</c:v>
                </c:pt>
                <c:pt idx="768">
                  <c:v>43362</c:v>
                </c:pt>
                <c:pt idx="769">
                  <c:v>43363</c:v>
                </c:pt>
                <c:pt idx="770">
                  <c:v>43364</c:v>
                </c:pt>
                <c:pt idx="771">
                  <c:v>43367</c:v>
                </c:pt>
                <c:pt idx="772">
                  <c:v>43368</c:v>
                </c:pt>
                <c:pt idx="773">
                  <c:v>43369</c:v>
                </c:pt>
                <c:pt idx="774">
                  <c:v>43370</c:v>
                </c:pt>
                <c:pt idx="775">
                  <c:v>43371</c:v>
                </c:pt>
                <c:pt idx="776">
                  <c:v>43374</c:v>
                </c:pt>
                <c:pt idx="777">
                  <c:v>43375</c:v>
                </c:pt>
                <c:pt idx="778">
                  <c:v>43376</c:v>
                </c:pt>
                <c:pt idx="779">
                  <c:v>43377</c:v>
                </c:pt>
                <c:pt idx="780">
                  <c:v>43378</c:v>
                </c:pt>
                <c:pt idx="781">
                  <c:v>43381</c:v>
                </c:pt>
                <c:pt idx="782">
                  <c:v>43382</c:v>
                </c:pt>
                <c:pt idx="783">
                  <c:v>43383</c:v>
                </c:pt>
                <c:pt idx="784">
                  <c:v>43384</c:v>
                </c:pt>
                <c:pt idx="785">
                  <c:v>43385</c:v>
                </c:pt>
                <c:pt idx="786">
                  <c:v>43388</c:v>
                </c:pt>
                <c:pt idx="787">
                  <c:v>43389</c:v>
                </c:pt>
                <c:pt idx="788">
                  <c:v>43390</c:v>
                </c:pt>
                <c:pt idx="789">
                  <c:v>43391</c:v>
                </c:pt>
                <c:pt idx="790">
                  <c:v>43392</c:v>
                </c:pt>
                <c:pt idx="791">
                  <c:v>43396</c:v>
                </c:pt>
                <c:pt idx="792">
                  <c:v>43397</c:v>
                </c:pt>
                <c:pt idx="793">
                  <c:v>43398</c:v>
                </c:pt>
                <c:pt idx="794">
                  <c:v>43399</c:v>
                </c:pt>
                <c:pt idx="795">
                  <c:v>43402</c:v>
                </c:pt>
                <c:pt idx="796">
                  <c:v>43403</c:v>
                </c:pt>
                <c:pt idx="797">
                  <c:v>43404</c:v>
                </c:pt>
                <c:pt idx="798">
                  <c:v>43405</c:v>
                </c:pt>
                <c:pt idx="799">
                  <c:v>43406</c:v>
                </c:pt>
                <c:pt idx="800">
                  <c:v>43409</c:v>
                </c:pt>
                <c:pt idx="801">
                  <c:v>43410</c:v>
                </c:pt>
                <c:pt idx="802">
                  <c:v>43411</c:v>
                </c:pt>
                <c:pt idx="803">
                  <c:v>43412</c:v>
                </c:pt>
                <c:pt idx="804">
                  <c:v>43413</c:v>
                </c:pt>
                <c:pt idx="805">
                  <c:v>43416</c:v>
                </c:pt>
                <c:pt idx="806">
                  <c:v>43417</c:v>
                </c:pt>
                <c:pt idx="807">
                  <c:v>43418</c:v>
                </c:pt>
                <c:pt idx="808">
                  <c:v>43419</c:v>
                </c:pt>
                <c:pt idx="809">
                  <c:v>43420</c:v>
                </c:pt>
                <c:pt idx="810">
                  <c:v>43423</c:v>
                </c:pt>
                <c:pt idx="811">
                  <c:v>43424</c:v>
                </c:pt>
                <c:pt idx="812">
                  <c:v>43425</c:v>
                </c:pt>
                <c:pt idx="813">
                  <c:v>43426</c:v>
                </c:pt>
                <c:pt idx="814">
                  <c:v>43427</c:v>
                </c:pt>
                <c:pt idx="815">
                  <c:v>43430</c:v>
                </c:pt>
                <c:pt idx="816">
                  <c:v>43431</c:v>
                </c:pt>
                <c:pt idx="817">
                  <c:v>43432</c:v>
                </c:pt>
                <c:pt idx="818">
                  <c:v>43433</c:v>
                </c:pt>
                <c:pt idx="819">
                  <c:v>43434</c:v>
                </c:pt>
                <c:pt idx="820">
                  <c:v>43437</c:v>
                </c:pt>
                <c:pt idx="821">
                  <c:v>43438</c:v>
                </c:pt>
                <c:pt idx="822">
                  <c:v>43439</c:v>
                </c:pt>
                <c:pt idx="823">
                  <c:v>43440</c:v>
                </c:pt>
                <c:pt idx="824">
                  <c:v>43441</c:v>
                </c:pt>
                <c:pt idx="825">
                  <c:v>43444</c:v>
                </c:pt>
                <c:pt idx="826">
                  <c:v>43445</c:v>
                </c:pt>
                <c:pt idx="827">
                  <c:v>43446</c:v>
                </c:pt>
                <c:pt idx="828">
                  <c:v>43447</c:v>
                </c:pt>
                <c:pt idx="829">
                  <c:v>43448</c:v>
                </c:pt>
                <c:pt idx="830">
                  <c:v>43451</c:v>
                </c:pt>
                <c:pt idx="831">
                  <c:v>43452</c:v>
                </c:pt>
                <c:pt idx="832">
                  <c:v>43453</c:v>
                </c:pt>
                <c:pt idx="833">
                  <c:v>43454</c:v>
                </c:pt>
                <c:pt idx="834">
                  <c:v>43455</c:v>
                </c:pt>
                <c:pt idx="835">
                  <c:v>43458</c:v>
                </c:pt>
                <c:pt idx="836">
                  <c:v>43461</c:v>
                </c:pt>
                <c:pt idx="837">
                  <c:v>43462</c:v>
                </c:pt>
                <c:pt idx="838">
                  <c:v>43465</c:v>
                </c:pt>
                <c:pt idx="839">
                  <c:v>43468</c:v>
                </c:pt>
                <c:pt idx="840">
                  <c:v>43469</c:v>
                </c:pt>
                <c:pt idx="841">
                  <c:v>43472</c:v>
                </c:pt>
                <c:pt idx="842">
                  <c:v>43473</c:v>
                </c:pt>
                <c:pt idx="843">
                  <c:v>43474</c:v>
                </c:pt>
                <c:pt idx="844">
                  <c:v>43475</c:v>
                </c:pt>
                <c:pt idx="845">
                  <c:v>43476</c:v>
                </c:pt>
                <c:pt idx="846">
                  <c:v>43479</c:v>
                </c:pt>
                <c:pt idx="847">
                  <c:v>43480</c:v>
                </c:pt>
                <c:pt idx="848">
                  <c:v>43481</c:v>
                </c:pt>
                <c:pt idx="849">
                  <c:v>43482</c:v>
                </c:pt>
                <c:pt idx="850">
                  <c:v>43483</c:v>
                </c:pt>
                <c:pt idx="851">
                  <c:v>43486</c:v>
                </c:pt>
                <c:pt idx="852">
                  <c:v>43487</c:v>
                </c:pt>
                <c:pt idx="853">
                  <c:v>43488</c:v>
                </c:pt>
                <c:pt idx="854">
                  <c:v>43489</c:v>
                </c:pt>
                <c:pt idx="855">
                  <c:v>43490</c:v>
                </c:pt>
                <c:pt idx="856">
                  <c:v>43493</c:v>
                </c:pt>
                <c:pt idx="857">
                  <c:v>43494</c:v>
                </c:pt>
                <c:pt idx="858">
                  <c:v>43495</c:v>
                </c:pt>
                <c:pt idx="859">
                  <c:v>43496</c:v>
                </c:pt>
                <c:pt idx="860">
                  <c:v>43497</c:v>
                </c:pt>
                <c:pt idx="861">
                  <c:v>43500</c:v>
                </c:pt>
                <c:pt idx="862">
                  <c:v>43501</c:v>
                </c:pt>
                <c:pt idx="863">
                  <c:v>43503</c:v>
                </c:pt>
                <c:pt idx="864">
                  <c:v>43504</c:v>
                </c:pt>
                <c:pt idx="865">
                  <c:v>43507</c:v>
                </c:pt>
                <c:pt idx="866">
                  <c:v>43508</c:v>
                </c:pt>
                <c:pt idx="867">
                  <c:v>43509</c:v>
                </c:pt>
                <c:pt idx="868">
                  <c:v>43510</c:v>
                </c:pt>
                <c:pt idx="869">
                  <c:v>43511</c:v>
                </c:pt>
                <c:pt idx="870">
                  <c:v>43514</c:v>
                </c:pt>
                <c:pt idx="871">
                  <c:v>43515</c:v>
                </c:pt>
                <c:pt idx="872">
                  <c:v>43516</c:v>
                </c:pt>
                <c:pt idx="873">
                  <c:v>43517</c:v>
                </c:pt>
                <c:pt idx="874">
                  <c:v>43518</c:v>
                </c:pt>
                <c:pt idx="875">
                  <c:v>43521</c:v>
                </c:pt>
                <c:pt idx="876">
                  <c:v>43522</c:v>
                </c:pt>
                <c:pt idx="877">
                  <c:v>43523</c:v>
                </c:pt>
                <c:pt idx="878">
                  <c:v>43524</c:v>
                </c:pt>
                <c:pt idx="879">
                  <c:v>43525</c:v>
                </c:pt>
                <c:pt idx="880">
                  <c:v>43528</c:v>
                </c:pt>
                <c:pt idx="881">
                  <c:v>43529</c:v>
                </c:pt>
                <c:pt idx="882">
                  <c:v>43530</c:v>
                </c:pt>
                <c:pt idx="883">
                  <c:v>43531</c:v>
                </c:pt>
                <c:pt idx="884">
                  <c:v>43532</c:v>
                </c:pt>
                <c:pt idx="885">
                  <c:v>43535</c:v>
                </c:pt>
                <c:pt idx="886">
                  <c:v>43536</c:v>
                </c:pt>
                <c:pt idx="887">
                  <c:v>43537</c:v>
                </c:pt>
                <c:pt idx="888">
                  <c:v>43538</c:v>
                </c:pt>
                <c:pt idx="889">
                  <c:v>43539</c:v>
                </c:pt>
                <c:pt idx="890">
                  <c:v>43542</c:v>
                </c:pt>
                <c:pt idx="891">
                  <c:v>43543</c:v>
                </c:pt>
                <c:pt idx="892">
                  <c:v>43544</c:v>
                </c:pt>
                <c:pt idx="893">
                  <c:v>43545</c:v>
                </c:pt>
                <c:pt idx="894">
                  <c:v>43546</c:v>
                </c:pt>
                <c:pt idx="895">
                  <c:v>43549</c:v>
                </c:pt>
                <c:pt idx="896">
                  <c:v>43550</c:v>
                </c:pt>
                <c:pt idx="897">
                  <c:v>43551</c:v>
                </c:pt>
                <c:pt idx="898">
                  <c:v>43552</c:v>
                </c:pt>
                <c:pt idx="899">
                  <c:v>43553</c:v>
                </c:pt>
                <c:pt idx="900">
                  <c:v>43556</c:v>
                </c:pt>
                <c:pt idx="901">
                  <c:v>43557</c:v>
                </c:pt>
                <c:pt idx="902">
                  <c:v>43558</c:v>
                </c:pt>
                <c:pt idx="903">
                  <c:v>43559</c:v>
                </c:pt>
                <c:pt idx="904">
                  <c:v>43560</c:v>
                </c:pt>
                <c:pt idx="905">
                  <c:v>43563</c:v>
                </c:pt>
                <c:pt idx="906">
                  <c:v>43564</c:v>
                </c:pt>
                <c:pt idx="907">
                  <c:v>43565</c:v>
                </c:pt>
                <c:pt idx="908">
                  <c:v>43566</c:v>
                </c:pt>
                <c:pt idx="909">
                  <c:v>43567</c:v>
                </c:pt>
                <c:pt idx="910">
                  <c:v>43570</c:v>
                </c:pt>
                <c:pt idx="911">
                  <c:v>43571</c:v>
                </c:pt>
                <c:pt idx="912">
                  <c:v>43572</c:v>
                </c:pt>
                <c:pt idx="913">
                  <c:v>43573</c:v>
                </c:pt>
                <c:pt idx="914">
                  <c:v>43578</c:v>
                </c:pt>
                <c:pt idx="915">
                  <c:v>43579</c:v>
                </c:pt>
                <c:pt idx="916">
                  <c:v>43581</c:v>
                </c:pt>
                <c:pt idx="917">
                  <c:v>43584</c:v>
                </c:pt>
                <c:pt idx="918">
                  <c:v>43585</c:v>
                </c:pt>
                <c:pt idx="919">
                  <c:v>43586</c:v>
                </c:pt>
                <c:pt idx="920">
                  <c:v>43587</c:v>
                </c:pt>
                <c:pt idx="921">
                  <c:v>43588</c:v>
                </c:pt>
                <c:pt idx="922">
                  <c:v>43591</c:v>
                </c:pt>
                <c:pt idx="923">
                  <c:v>43592</c:v>
                </c:pt>
                <c:pt idx="924">
                  <c:v>43593</c:v>
                </c:pt>
                <c:pt idx="925">
                  <c:v>43594</c:v>
                </c:pt>
                <c:pt idx="926">
                  <c:v>43595</c:v>
                </c:pt>
                <c:pt idx="927">
                  <c:v>43598</c:v>
                </c:pt>
                <c:pt idx="928">
                  <c:v>43599</c:v>
                </c:pt>
                <c:pt idx="929">
                  <c:v>43600</c:v>
                </c:pt>
                <c:pt idx="930">
                  <c:v>43601</c:v>
                </c:pt>
                <c:pt idx="931">
                  <c:v>43602</c:v>
                </c:pt>
                <c:pt idx="932">
                  <c:v>43605</c:v>
                </c:pt>
                <c:pt idx="933">
                  <c:v>43606</c:v>
                </c:pt>
                <c:pt idx="934">
                  <c:v>43607</c:v>
                </c:pt>
                <c:pt idx="935">
                  <c:v>43608</c:v>
                </c:pt>
                <c:pt idx="936">
                  <c:v>43609</c:v>
                </c:pt>
                <c:pt idx="937">
                  <c:v>43612</c:v>
                </c:pt>
                <c:pt idx="938">
                  <c:v>43613</c:v>
                </c:pt>
                <c:pt idx="939">
                  <c:v>43614</c:v>
                </c:pt>
                <c:pt idx="940">
                  <c:v>43615</c:v>
                </c:pt>
                <c:pt idx="941">
                  <c:v>43616</c:v>
                </c:pt>
                <c:pt idx="942">
                  <c:v>43620</c:v>
                </c:pt>
                <c:pt idx="943">
                  <c:v>43621</c:v>
                </c:pt>
                <c:pt idx="944">
                  <c:v>43622</c:v>
                </c:pt>
                <c:pt idx="945">
                  <c:v>43623</c:v>
                </c:pt>
                <c:pt idx="946">
                  <c:v>43626</c:v>
                </c:pt>
                <c:pt idx="947">
                  <c:v>43627</c:v>
                </c:pt>
                <c:pt idx="948">
                  <c:v>43628</c:v>
                </c:pt>
                <c:pt idx="949">
                  <c:v>43629</c:v>
                </c:pt>
                <c:pt idx="950">
                  <c:v>43630</c:v>
                </c:pt>
                <c:pt idx="951">
                  <c:v>43633</c:v>
                </c:pt>
                <c:pt idx="952">
                  <c:v>43634</c:v>
                </c:pt>
                <c:pt idx="953">
                  <c:v>43635</c:v>
                </c:pt>
                <c:pt idx="954">
                  <c:v>43636</c:v>
                </c:pt>
                <c:pt idx="955">
                  <c:v>43637</c:v>
                </c:pt>
                <c:pt idx="956">
                  <c:v>43640</c:v>
                </c:pt>
                <c:pt idx="957">
                  <c:v>43641</c:v>
                </c:pt>
                <c:pt idx="958">
                  <c:v>43642</c:v>
                </c:pt>
                <c:pt idx="959">
                  <c:v>43643</c:v>
                </c:pt>
                <c:pt idx="960">
                  <c:v>43644</c:v>
                </c:pt>
                <c:pt idx="961">
                  <c:v>43647</c:v>
                </c:pt>
                <c:pt idx="962">
                  <c:v>43648</c:v>
                </c:pt>
                <c:pt idx="963">
                  <c:v>43649</c:v>
                </c:pt>
                <c:pt idx="964">
                  <c:v>43650</c:v>
                </c:pt>
                <c:pt idx="965">
                  <c:v>43651</c:v>
                </c:pt>
                <c:pt idx="966">
                  <c:v>43654</c:v>
                </c:pt>
                <c:pt idx="967">
                  <c:v>43655</c:v>
                </c:pt>
                <c:pt idx="968">
                  <c:v>43656</c:v>
                </c:pt>
                <c:pt idx="969">
                  <c:v>43657</c:v>
                </c:pt>
                <c:pt idx="970">
                  <c:v>43658</c:v>
                </c:pt>
                <c:pt idx="971">
                  <c:v>43661</c:v>
                </c:pt>
                <c:pt idx="972">
                  <c:v>43662</c:v>
                </c:pt>
                <c:pt idx="973">
                  <c:v>43663</c:v>
                </c:pt>
                <c:pt idx="974">
                  <c:v>43664</c:v>
                </c:pt>
                <c:pt idx="975">
                  <c:v>43665</c:v>
                </c:pt>
                <c:pt idx="976">
                  <c:v>43668</c:v>
                </c:pt>
                <c:pt idx="977">
                  <c:v>43669</c:v>
                </c:pt>
                <c:pt idx="978">
                  <c:v>43670</c:v>
                </c:pt>
                <c:pt idx="979">
                  <c:v>43671</c:v>
                </c:pt>
                <c:pt idx="980">
                  <c:v>43672</c:v>
                </c:pt>
                <c:pt idx="981">
                  <c:v>43675</c:v>
                </c:pt>
                <c:pt idx="982">
                  <c:v>43676</c:v>
                </c:pt>
                <c:pt idx="983">
                  <c:v>43677</c:v>
                </c:pt>
                <c:pt idx="984">
                  <c:v>43678</c:v>
                </c:pt>
                <c:pt idx="985">
                  <c:v>43679</c:v>
                </c:pt>
                <c:pt idx="986">
                  <c:v>43682</c:v>
                </c:pt>
                <c:pt idx="987">
                  <c:v>43683</c:v>
                </c:pt>
                <c:pt idx="988">
                  <c:v>43684</c:v>
                </c:pt>
                <c:pt idx="989">
                  <c:v>43685</c:v>
                </c:pt>
                <c:pt idx="990">
                  <c:v>43686</c:v>
                </c:pt>
                <c:pt idx="991">
                  <c:v>43689</c:v>
                </c:pt>
                <c:pt idx="992">
                  <c:v>43690</c:v>
                </c:pt>
                <c:pt idx="993">
                  <c:v>43691</c:v>
                </c:pt>
                <c:pt idx="994">
                  <c:v>43692</c:v>
                </c:pt>
                <c:pt idx="995">
                  <c:v>43693</c:v>
                </c:pt>
                <c:pt idx="996">
                  <c:v>43696</c:v>
                </c:pt>
                <c:pt idx="997">
                  <c:v>43697</c:v>
                </c:pt>
                <c:pt idx="998">
                  <c:v>43698</c:v>
                </c:pt>
                <c:pt idx="999">
                  <c:v>43699</c:v>
                </c:pt>
                <c:pt idx="1000">
                  <c:v>43700</c:v>
                </c:pt>
                <c:pt idx="1001">
                  <c:v>43703</c:v>
                </c:pt>
                <c:pt idx="1002">
                  <c:v>43704</c:v>
                </c:pt>
                <c:pt idx="1003">
                  <c:v>43705</c:v>
                </c:pt>
                <c:pt idx="1004">
                  <c:v>43706</c:v>
                </c:pt>
                <c:pt idx="1005">
                  <c:v>43707</c:v>
                </c:pt>
                <c:pt idx="1006">
                  <c:v>43710</c:v>
                </c:pt>
                <c:pt idx="1007">
                  <c:v>43711</c:v>
                </c:pt>
                <c:pt idx="1008">
                  <c:v>43712</c:v>
                </c:pt>
                <c:pt idx="1009">
                  <c:v>43713</c:v>
                </c:pt>
                <c:pt idx="1010">
                  <c:v>43714</c:v>
                </c:pt>
                <c:pt idx="1011">
                  <c:v>43717</c:v>
                </c:pt>
                <c:pt idx="1012">
                  <c:v>43718</c:v>
                </c:pt>
                <c:pt idx="1013">
                  <c:v>43719</c:v>
                </c:pt>
                <c:pt idx="1014">
                  <c:v>43720</c:v>
                </c:pt>
                <c:pt idx="1015">
                  <c:v>43721</c:v>
                </c:pt>
                <c:pt idx="1016">
                  <c:v>43724</c:v>
                </c:pt>
                <c:pt idx="1017">
                  <c:v>43725</c:v>
                </c:pt>
                <c:pt idx="1018">
                  <c:v>43726</c:v>
                </c:pt>
                <c:pt idx="1019">
                  <c:v>43727</c:v>
                </c:pt>
                <c:pt idx="1020">
                  <c:v>43728</c:v>
                </c:pt>
                <c:pt idx="1021">
                  <c:v>43731</c:v>
                </c:pt>
                <c:pt idx="1022">
                  <c:v>43732</c:v>
                </c:pt>
                <c:pt idx="1023">
                  <c:v>43733</c:v>
                </c:pt>
                <c:pt idx="1024">
                  <c:v>43734</c:v>
                </c:pt>
                <c:pt idx="1025">
                  <c:v>43735</c:v>
                </c:pt>
                <c:pt idx="1026">
                  <c:v>43738</c:v>
                </c:pt>
                <c:pt idx="1027">
                  <c:v>43739</c:v>
                </c:pt>
                <c:pt idx="1028">
                  <c:v>43740</c:v>
                </c:pt>
                <c:pt idx="1029">
                  <c:v>43741</c:v>
                </c:pt>
                <c:pt idx="1030">
                  <c:v>43742</c:v>
                </c:pt>
                <c:pt idx="1031">
                  <c:v>43745</c:v>
                </c:pt>
                <c:pt idx="1032">
                  <c:v>43746</c:v>
                </c:pt>
                <c:pt idx="1033">
                  <c:v>43747</c:v>
                </c:pt>
                <c:pt idx="1034">
                  <c:v>43748</c:v>
                </c:pt>
                <c:pt idx="1035">
                  <c:v>43749</c:v>
                </c:pt>
                <c:pt idx="1036">
                  <c:v>43752</c:v>
                </c:pt>
                <c:pt idx="1037">
                  <c:v>43753</c:v>
                </c:pt>
                <c:pt idx="1038">
                  <c:v>43754</c:v>
                </c:pt>
                <c:pt idx="1039">
                  <c:v>43755</c:v>
                </c:pt>
                <c:pt idx="1040">
                  <c:v>43756</c:v>
                </c:pt>
                <c:pt idx="1041">
                  <c:v>43759</c:v>
                </c:pt>
                <c:pt idx="1042">
                  <c:v>43760</c:v>
                </c:pt>
                <c:pt idx="1043">
                  <c:v>43761</c:v>
                </c:pt>
                <c:pt idx="1044">
                  <c:v>43762</c:v>
                </c:pt>
                <c:pt idx="1045">
                  <c:v>43763</c:v>
                </c:pt>
                <c:pt idx="1046">
                  <c:v>43767</c:v>
                </c:pt>
                <c:pt idx="1047">
                  <c:v>43768</c:v>
                </c:pt>
                <c:pt idx="1048">
                  <c:v>43769</c:v>
                </c:pt>
                <c:pt idx="1049">
                  <c:v>43770</c:v>
                </c:pt>
                <c:pt idx="1050">
                  <c:v>43773</c:v>
                </c:pt>
                <c:pt idx="1051">
                  <c:v>43774</c:v>
                </c:pt>
                <c:pt idx="1052">
                  <c:v>43775</c:v>
                </c:pt>
                <c:pt idx="1053">
                  <c:v>43776</c:v>
                </c:pt>
                <c:pt idx="1054">
                  <c:v>43777</c:v>
                </c:pt>
                <c:pt idx="1055">
                  <c:v>43780</c:v>
                </c:pt>
                <c:pt idx="1056">
                  <c:v>43781</c:v>
                </c:pt>
                <c:pt idx="1057">
                  <c:v>43782</c:v>
                </c:pt>
                <c:pt idx="1058">
                  <c:v>43783</c:v>
                </c:pt>
                <c:pt idx="1059">
                  <c:v>43784</c:v>
                </c:pt>
                <c:pt idx="1060">
                  <c:v>43787</c:v>
                </c:pt>
                <c:pt idx="1061">
                  <c:v>43788</c:v>
                </c:pt>
                <c:pt idx="1062">
                  <c:v>43789</c:v>
                </c:pt>
                <c:pt idx="1063">
                  <c:v>43790</c:v>
                </c:pt>
                <c:pt idx="1064">
                  <c:v>43791</c:v>
                </c:pt>
                <c:pt idx="1065">
                  <c:v>43794</c:v>
                </c:pt>
                <c:pt idx="1066">
                  <c:v>43795</c:v>
                </c:pt>
                <c:pt idx="1067">
                  <c:v>43796</c:v>
                </c:pt>
                <c:pt idx="1068">
                  <c:v>43797</c:v>
                </c:pt>
                <c:pt idx="1069">
                  <c:v>43798</c:v>
                </c:pt>
                <c:pt idx="1070">
                  <c:v>43801</c:v>
                </c:pt>
                <c:pt idx="1071">
                  <c:v>43802</c:v>
                </c:pt>
                <c:pt idx="1072">
                  <c:v>43803</c:v>
                </c:pt>
                <c:pt idx="1073">
                  <c:v>43804</c:v>
                </c:pt>
                <c:pt idx="1074">
                  <c:v>43805</c:v>
                </c:pt>
                <c:pt idx="1075">
                  <c:v>43808</c:v>
                </c:pt>
                <c:pt idx="1076">
                  <c:v>43809</c:v>
                </c:pt>
                <c:pt idx="1077">
                  <c:v>43810</c:v>
                </c:pt>
                <c:pt idx="1078">
                  <c:v>43811</c:v>
                </c:pt>
                <c:pt idx="1079">
                  <c:v>43812</c:v>
                </c:pt>
                <c:pt idx="1080">
                  <c:v>43815</c:v>
                </c:pt>
                <c:pt idx="1081">
                  <c:v>43816</c:v>
                </c:pt>
                <c:pt idx="1082">
                  <c:v>43817</c:v>
                </c:pt>
                <c:pt idx="1083">
                  <c:v>43818</c:v>
                </c:pt>
                <c:pt idx="1084">
                  <c:v>43819</c:v>
                </c:pt>
                <c:pt idx="1085">
                  <c:v>43822</c:v>
                </c:pt>
                <c:pt idx="1086">
                  <c:v>43823</c:v>
                </c:pt>
                <c:pt idx="1087">
                  <c:v>43824</c:v>
                </c:pt>
                <c:pt idx="1088">
                  <c:v>43826</c:v>
                </c:pt>
                <c:pt idx="1089">
                  <c:v>43829</c:v>
                </c:pt>
                <c:pt idx="1090">
                  <c:v>43830</c:v>
                </c:pt>
                <c:pt idx="1091">
                  <c:v>43833</c:v>
                </c:pt>
                <c:pt idx="1092">
                  <c:v>43836</c:v>
                </c:pt>
                <c:pt idx="1093">
                  <c:v>43837</c:v>
                </c:pt>
                <c:pt idx="1094">
                  <c:v>43838</c:v>
                </c:pt>
                <c:pt idx="1095">
                  <c:v>43839</c:v>
                </c:pt>
                <c:pt idx="1096">
                  <c:v>43840</c:v>
                </c:pt>
                <c:pt idx="1097">
                  <c:v>43843</c:v>
                </c:pt>
                <c:pt idx="1098">
                  <c:v>43844</c:v>
                </c:pt>
                <c:pt idx="1099">
                  <c:v>43845</c:v>
                </c:pt>
                <c:pt idx="1100">
                  <c:v>43846</c:v>
                </c:pt>
                <c:pt idx="1101">
                  <c:v>43847</c:v>
                </c:pt>
                <c:pt idx="1102">
                  <c:v>43850</c:v>
                </c:pt>
                <c:pt idx="1103">
                  <c:v>43851</c:v>
                </c:pt>
                <c:pt idx="1104">
                  <c:v>43852</c:v>
                </c:pt>
                <c:pt idx="1105">
                  <c:v>43853</c:v>
                </c:pt>
                <c:pt idx="1106">
                  <c:v>43854</c:v>
                </c:pt>
                <c:pt idx="1107">
                  <c:v>43857</c:v>
                </c:pt>
                <c:pt idx="1108">
                  <c:v>43858</c:v>
                </c:pt>
                <c:pt idx="1109">
                  <c:v>43859</c:v>
                </c:pt>
                <c:pt idx="1110">
                  <c:v>43860</c:v>
                </c:pt>
                <c:pt idx="1111">
                  <c:v>43861</c:v>
                </c:pt>
                <c:pt idx="1112">
                  <c:v>43864</c:v>
                </c:pt>
                <c:pt idx="1113">
                  <c:v>43865</c:v>
                </c:pt>
                <c:pt idx="1114">
                  <c:v>43866</c:v>
                </c:pt>
                <c:pt idx="1115">
                  <c:v>43868</c:v>
                </c:pt>
                <c:pt idx="1116">
                  <c:v>43871</c:v>
                </c:pt>
                <c:pt idx="1117">
                  <c:v>43872</c:v>
                </c:pt>
                <c:pt idx="1118">
                  <c:v>43873</c:v>
                </c:pt>
                <c:pt idx="1119">
                  <c:v>43874</c:v>
                </c:pt>
                <c:pt idx="1120">
                  <c:v>43875</c:v>
                </c:pt>
                <c:pt idx="1121">
                  <c:v>43878</c:v>
                </c:pt>
                <c:pt idx="1122">
                  <c:v>43879</c:v>
                </c:pt>
                <c:pt idx="1123">
                  <c:v>43880</c:v>
                </c:pt>
                <c:pt idx="1124">
                  <c:v>43881</c:v>
                </c:pt>
                <c:pt idx="1125">
                  <c:v>43882</c:v>
                </c:pt>
                <c:pt idx="1126">
                  <c:v>43885</c:v>
                </c:pt>
                <c:pt idx="1127">
                  <c:v>43886</c:v>
                </c:pt>
                <c:pt idx="1128">
                  <c:v>43887</c:v>
                </c:pt>
                <c:pt idx="1129">
                  <c:v>43888</c:v>
                </c:pt>
                <c:pt idx="1130">
                  <c:v>43889</c:v>
                </c:pt>
                <c:pt idx="1131">
                  <c:v>43892</c:v>
                </c:pt>
                <c:pt idx="1132">
                  <c:v>43893</c:v>
                </c:pt>
                <c:pt idx="1133">
                  <c:v>43894</c:v>
                </c:pt>
                <c:pt idx="1134">
                  <c:v>43895</c:v>
                </c:pt>
                <c:pt idx="1135">
                  <c:v>43896</c:v>
                </c:pt>
                <c:pt idx="1136">
                  <c:v>43899</c:v>
                </c:pt>
                <c:pt idx="1137">
                  <c:v>43900</c:v>
                </c:pt>
                <c:pt idx="1138">
                  <c:v>43901</c:v>
                </c:pt>
                <c:pt idx="1139">
                  <c:v>43902</c:v>
                </c:pt>
                <c:pt idx="1140">
                  <c:v>43903</c:v>
                </c:pt>
                <c:pt idx="1141">
                  <c:v>43906</c:v>
                </c:pt>
                <c:pt idx="1142">
                  <c:v>43907</c:v>
                </c:pt>
                <c:pt idx="1143">
                  <c:v>43908</c:v>
                </c:pt>
                <c:pt idx="1144">
                  <c:v>43909</c:v>
                </c:pt>
                <c:pt idx="1145">
                  <c:v>43910</c:v>
                </c:pt>
                <c:pt idx="1146">
                  <c:v>43913</c:v>
                </c:pt>
                <c:pt idx="1147">
                  <c:v>43914</c:v>
                </c:pt>
                <c:pt idx="1148">
                  <c:v>43915</c:v>
                </c:pt>
                <c:pt idx="1149">
                  <c:v>43916</c:v>
                </c:pt>
                <c:pt idx="1150">
                  <c:v>43917</c:v>
                </c:pt>
                <c:pt idx="1151">
                  <c:v>43920</c:v>
                </c:pt>
                <c:pt idx="1152">
                  <c:v>43921</c:v>
                </c:pt>
                <c:pt idx="1153">
                  <c:v>43922</c:v>
                </c:pt>
                <c:pt idx="1154">
                  <c:v>43923</c:v>
                </c:pt>
                <c:pt idx="1155">
                  <c:v>43924</c:v>
                </c:pt>
                <c:pt idx="1156">
                  <c:v>43927</c:v>
                </c:pt>
                <c:pt idx="1157">
                  <c:v>43928</c:v>
                </c:pt>
                <c:pt idx="1158">
                  <c:v>43929</c:v>
                </c:pt>
                <c:pt idx="1159">
                  <c:v>43930</c:v>
                </c:pt>
                <c:pt idx="1160">
                  <c:v>43935</c:v>
                </c:pt>
                <c:pt idx="1161">
                  <c:v>43936</c:v>
                </c:pt>
                <c:pt idx="1162">
                  <c:v>43937</c:v>
                </c:pt>
                <c:pt idx="1163">
                  <c:v>43938</c:v>
                </c:pt>
                <c:pt idx="1164">
                  <c:v>43941</c:v>
                </c:pt>
                <c:pt idx="1165">
                  <c:v>43942</c:v>
                </c:pt>
                <c:pt idx="1166">
                  <c:v>43943</c:v>
                </c:pt>
                <c:pt idx="1167">
                  <c:v>43944</c:v>
                </c:pt>
                <c:pt idx="1168">
                  <c:v>43945</c:v>
                </c:pt>
                <c:pt idx="1169">
                  <c:v>43949</c:v>
                </c:pt>
                <c:pt idx="1170">
                  <c:v>43950</c:v>
                </c:pt>
                <c:pt idx="1171">
                  <c:v>43951</c:v>
                </c:pt>
                <c:pt idx="1172">
                  <c:v>43952</c:v>
                </c:pt>
                <c:pt idx="1173">
                  <c:v>43955</c:v>
                </c:pt>
                <c:pt idx="1174">
                  <c:v>43956</c:v>
                </c:pt>
                <c:pt idx="1175">
                  <c:v>43957</c:v>
                </c:pt>
                <c:pt idx="1176">
                  <c:v>43958</c:v>
                </c:pt>
                <c:pt idx="1177">
                  <c:v>43959</c:v>
                </c:pt>
                <c:pt idx="1178">
                  <c:v>43962</c:v>
                </c:pt>
                <c:pt idx="1179">
                  <c:v>43963</c:v>
                </c:pt>
                <c:pt idx="1180">
                  <c:v>43964</c:v>
                </c:pt>
                <c:pt idx="1181">
                  <c:v>43965</c:v>
                </c:pt>
                <c:pt idx="1182">
                  <c:v>43966</c:v>
                </c:pt>
                <c:pt idx="1183">
                  <c:v>43969</c:v>
                </c:pt>
                <c:pt idx="1184">
                  <c:v>43970</c:v>
                </c:pt>
                <c:pt idx="1185">
                  <c:v>43971</c:v>
                </c:pt>
                <c:pt idx="1186">
                  <c:v>43972</c:v>
                </c:pt>
                <c:pt idx="1187">
                  <c:v>43973</c:v>
                </c:pt>
                <c:pt idx="1188">
                  <c:v>43976</c:v>
                </c:pt>
                <c:pt idx="1189">
                  <c:v>43977</c:v>
                </c:pt>
                <c:pt idx="1190">
                  <c:v>43978</c:v>
                </c:pt>
                <c:pt idx="1191">
                  <c:v>43979</c:v>
                </c:pt>
                <c:pt idx="1192">
                  <c:v>43980</c:v>
                </c:pt>
                <c:pt idx="1193">
                  <c:v>43984</c:v>
                </c:pt>
                <c:pt idx="1194">
                  <c:v>43985</c:v>
                </c:pt>
                <c:pt idx="1195">
                  <c:v>43986</c:v>
                </c:pt>
                <c:pt idx="1196">
                  <c:v>43987</c:v>
                </c:pt>
                <c:pt idx="1197">
                  <c:v>43990</c:v>
                </c:pt>
                <c:pt idx="1198">
                  <c:v>43991</c:v>
                </c:pt>
                <c:pt idx="1199">
                  <c:v>43992</c:v>
                </c:pt>
                <c:pt idx="1200">
                  <c:v>43993</c:v>
                </c:pt>
                <c:pt idx="1201">
                  <c:v>43994</c:v>
                </c:pt>
                <c:pt idx="1202">
                  <c:v>43997</c:v>
                </c:pt>
                <c:pt idx="1203">
                  <c:v>43998</c:v>
                </c:pt>
                <c:pt idx="1204">
                  <c:v>43999</c:v>
                </c:pt>
                <c:pt idx="1205">
                  <c:v>44000</c:v>
                </c:pt>
                <c:pt idx="1206">
                  <c:v>44001</c:v>
                </c:pt>
                <c:pt idx="1207">
                  <c:v>44004</c:v>
                </c:pt>
                <c:pt idx="1208">
                  <c:v>44005</c:v>
                </c:pt>
                <c:pt idx="1209">
                  <c:v>44006</c:v>
                </c:pt>
                <c:pt idx="1210">
                  <c:v>44007</c:v>
                </c:pt>
                <c:pt idx="1211">
                  <c:v>44008</c:v>
                </c:pt>
                <c:pt idx="1212">
                  <c:v>44011</c:v>
                </c:pt>
                <c:pt idx="1213">
                  <c:v>44012</c:v>
                </c:pt>
                <c:pt idx="1214">
                  <c:v>44013</c:v>
                </c:pt>
                <c:pt idx="1215">
                  <c:v>44014</c:v>
                </c:pt>
                <c:pt idx="1216">
                  <c:v>44015</c:v>
                </c:pt>
                <c:pt idx="1217">
                  <c:v>44018</c:v>
                </c:pt>
                <c:pt idx="1218">
                  <c:v>44019</c:v>
                </c:pt>
                <c:pt idx="1219">
                  <c:v>44020</c:v>
                </c:pt>
                <c:pt idx="1220">
                  <c:v>44021</c:v>
                </c:pt>
                <c:pt idx="1221">
                  <c:v>44022</c:v>
                </c:pt>
                <c:pt idx="1222">
                  <c:v>44025</c:v>
                </c:pt>
                <c:pt idx="1223">
                  <c:v>44026</c:v>
                </c:pt>
                <c:pt idx="1224">
                  <c:v>44027</c:v>
                </c:pt>
                <c:pt idx="1225">
                  <c:v>44028</c:v>
                </c:pt>
                <c:pt idx="1226">
                  <c:v>44029</c:v>
                </c:pt>
                <c:pt idx="1227">
                  <c:v>44032</c:v>
                </c:pt>
                <c:pt idx="1228">
                  <c:v>44033</c:v>
                </c:pt>
                <c:pt idx="1229">
                  <c:v>44034</c:v>
                </c:pt>
                <c:pt idx="1230">
                  <c:v>44035</c:v>
                </c:pt>
                <c:pt idx="1231">
                  <c:v>44036</c:v>
                </c:pt>
                <c:pt idx="1232">
                  <c:v>44039</c:v>
                </c:pt>
                <c:pt idx="1233">
                  <c:v>44040</c:v>
                </c:pt>
                <c:pt idx="1234">
                  <c:v>44041</c:v>
                </c:pt>
                <c:pt idx="1235">
                  <c:v>44042</c:v>
                </c:pt>
                <c:pt idx="1236">
                  <c:v>44043</c:v>
                </c:pt>
                <c:pt idx="1237">
                  <c:v>44046</c:v>
                </c:pt>
                <c:pt idx="1238">
                  <c:v>44047</c:v>
                </c:pt>
                <c:pt idx="1239">
                  <c:v>44048</c:v>
                </c:pt>
                <c:pt idx="1240">
                  <c:v>44049</c:v>
                </c:pt>
                <c:pt idx="1241">
                  <c:v>44050</c:v>
                </c:pt>
                <c:pt idx="1242">
                  <c:v>44053</c:v>
                </c:pt>
                <c:pt idx="1243">
                  <c:v>44054</c:v>
                </c:pt>
                <c:pt idx="1244">
                  <c:v>44055</c:v>
                </c:pt>
                <c:pt idx="1245">
                  <c:v>44056</c:v>
                </c:pt>
                <c:pt idx="1246">
                  <c:v>44057</c:v>
                </c:pt>
                <c:pt idx="1247">
                  <c:v>44060</c:v>
                </c:pt>
                <c:pt idx="1248">
                  <c:v>44061</c:v>
                </c:pt>
                <c:pt idx="1249">
                  <c:v>44062</c:v>
                </c:pt>
                <c:pt idx="1250">
                  <c:v>44063</c:v>
                </c:pt>
                <c:pt idx="1251">
                  <c:v>44064</c:v>
                </c:pt>
                <c:pt idx="1252">
                  <c:v>44067</c:v>
                </c:pt>
                <c:pt idx="1253">
                  <c:v>44068</c:v>
                </c:pt>
                <c:pt idx="1254">
                  <c:v>44069</c:v>
                </c:pt>
                <c:pt idx="1255">
                  <c:v>44070</c:v>
                </c:pt>
                <c:pt idx="1256">
                  <c:v>44071</c:v>
                </c:pt>
                <c:pt idx="1257">
                  <c:v>44074</c:v>
                </c:pt>
                <c:pt idx="1258">
                  <c:v>44075</c:v>
                </c:pt>
                <c:pt idx="1259">
                  <c:v>44561</c:v>
                </c:pt>
                <c:pt idx="1260">
                  <c:v>44926</c:v>
                </c:pt>
                <c:pt idx="1261">
                  <c:v>45291</c:v>
                </c:pt>
                <c:pt idx="1262">
                  <c:v>45657</c:v>
                </c:pt>
                <c:pt idx="1263">
                  <c:v>46022</c:v>
                </c:pt>
              </c:numCache>
            </c:numRef>
          </c:cat>
          <c:val>
            <c:numRef>
              <c:f>'Share Price'!$B$3:$B$1266</c:f>
              <c:numCache>
                <c:formatCode>0.00</c:formatCode>
                <c:ptCount val="1264"/>
                <c:pt idx="0">
                  <c:v>13.05885</c:v>
                </c:pt>
                <c:pt idx="1">
                  <c:v>13.040545</c:v>
                </c:pt>
                <c:pt idx="2">
                  <c:v>13.159513</c:v>
                </c:pt>
                <c:pt idx="3">
                  <c:v>13.269327000000001</c:v>
                </c:pt>
                <c:pt idx="4">
                  <c:v>13.452353</c:v>
                </c:pt>
                <c:pt idx="5">
                  <c:v>13.653679</c:v>
                </c:pt>
                <c:pt idx="6">
                  <c:v>13.671984</c:v>
                </c:pt>
                <c:pt idx="7">
                  <c:v>13.790948999999999</c:v>
                </c:pt>
                <c:pt idx="8">
                  <c:v>13.781798</c:v>
                </c:pt>
                <c:pt idx="9">
                  <c:v>13.955673000000001</c:v>
                </c:pt>
                <c:pt idx="10">
                  <c:v>13.772646</c:v>
                </c:pt>
                <c:pt idx="11">
                  <c:v>13.690284</c:v>
                </c:pt>
                <c:pt idx="12">
                  <c:v>13.699436</c:v>
                </c:pt>
                <c:pt idx="13">
                  <c:v>13.772646</c:v>
                </c:pt>
                <c:pt idx="14">
                  <c:v>13.726891</c:v>
                </c:pt>
                <c:pt idx="15">
                  <c:v>13.772646</c:v>
                </c:pt>
                <c:pt idx="16">
                  <c:v>13.708586</c:v>
                </c:pt>
                <c:pt idx="17">
                  <c:v>13.772646</c:v>
                </c:pt>
                <c:pt idx="18">
                  <c:v>13.928219</c:v>
                </c:pt>
                <c:pt idx="19">
                  <c:v>13.955673000000001</c:v>
                </c:pt>
                <c:pt idx="20">
                  <c:v>13.772646</c:v>
                </c:pt>
                <c:pt idx="21">
                  <c:v>13.864158</c:v>
                </c:pt>
                <c:pt idx="22">
                  <c:v>13.909915</c:v>
                </c:pt>
                <c:pt idx="23">
                  <c:v>13.818402000000001</c:v>
                </c:pt>
                <c:pt idx="24">
                  <c:v>13.909915</c:v>
                </c:pt>
                <c:pt idx="25">
                  <c:v>13.909915</c:v>
                </c:pt>
                <c:pt idx="26">
                  <c:v>13.864158</c:v>
                </c:pt>
                <c:pt idx="27">
                  <c:v>13.772646</c:v>
                </c:pt>
                <c:pt idx="28">
                  <c:v>13.543865</c:v>
                </c:pt>
                <c:pt idx="29">
                  <c:v>13.681134</c:v>
                </c:pt>
                <c:pt idx="30">
                  <c:v>13.589622</c:v>
                </c:pt>
                <c:pt idx="31">
                  <c:v>13.635377</c:v>
                </c:pt>
                <c:pt idx="32">
                  <c:v>13.644527</c:v>
                </c:pt>
                <c:pt idx="33">
                  <c:v>13.690284</c:v>
                </c:pt>
                <c:pt idx="34">
                  <c:v>13.726891</c:v>
                </c:pt>
                <c:pt idx="35">
                  <c:v>13.726891</c:v>
                </c:pt>
                <c:pt idx="36">
                  <c:v>13.763494</c:v>
                </c:pt>
                <c:pt idx="37">
                  <c:v>13.80925</c:v>
                </c:pt>
                <c:pt idx="38">
                  <c:v>13.955673000000001</c:v>
                </c:pt>
                <c:pt idx="39">
                  <c:v>14.001429999999999</c:v>
                </c:pt>
                <c:pt idx="40">
                  <c:v>14.001429999999999</c:v>
                </c:pt>
                <c:pt idx="41">
                  <c:v>14.184453</c:v>
                </c:pt>
                <c:pt idx="42">
                  <c:v>14.184453</c:v>
                </c:pt>
                <c:pt idx="43">
                  <c:v>14.230209</c:v>
                </c:pt>
                <c:pt idx="44">
                  <c:v>14.596258000000001</c:v>
                </c:pt>
                <c:pt idx="45">
                  <c:v>14.642015000000001</c:v>
                </c:pt>
                <c:pt idx="46">
                  <c:v>14.632866</c:v>
                </c:pt>
                <c:pt idx="47">
                  <c:v>14.642015000000001</c:v>
                </c:pt>
                <c:pt idx="48">
                  <c:v>14.642015000000001</c:v>
                </c:pt>
                <c:pt idx="49">
                  <c:v>13.818402000000001</c:v>
                </c:pt>
                <c:pt idx="50">
                  <c:v>13.909915</c:v>
                </c:pt>
                <c:pt idx="51">
                  <c:v>13.900764000000001</c:v>
                </c:pt>
                <c:pt idx="52">
                  <c:v>13.909915</c:v>
                </c:pt>
                <c:pt idx="53">
                  <c:v>13.800101</c:v>
                </c:pt>
                <c:pt idx="54">
                  <c:v>13.864158</c:v>
                </c:pt>
                <c:pt idx="55">
                  <c:v>13.864158</c:v>
                </c:pt>
                <c:pt idx="56">
                  <c:v>13.909915</c:v>
                </c:pt>
                <c:pt idx="57">
                  <c:v>13.909915</c:v>
                </c:pt>
                <c:pt idx="58">
                  <c:v>14.129547000000001</c:v>
                </c:pt>
                <c:pt idx="59">
                  <c:v>14.257663000000001</c:v>
                </c:pt>
                <c:pt idx="60">
                  <c:v>14.248512</c:v>
                </c:pt>
                <c:pt idx="61">
                  <c:v>14.248512</c:v>
                </c:pt>
                <c:pt idx="62">
                  <c:v>14.184453</c:v>
                </c:pt>
                <c:pt idx="63">
                  <c:v>14.211906000000001</c:v>
                </c:pt>
                <c:pt idx="64">
                  <c:v>14.230209</c:v>
                </c:pt>
                <c:pt idx="65">
                  <c:v>14.257663000000001</c:v>
                </c:pt>
                <c:pt idx="66">
                  <c:v>14.230209</c:v>
                </c:pt>
                <c:pt idx="67">
                  <c:v>14.202757</c:v>
                </c:pt>
                <c:pt idx="68">
                  <c:v>14.321721</c:v>
                </c:pt>
                <c:pt idx="69">
                  <c:v>14.358326</c:v>
                </c:pt>
                <c:pt idx="70">
                  <c:v>14.321391999999999</c:v>
                </c:pt>
                <c:pt idx="71">
                  <c:v>14.229055000000001</c:v>
                </c:pt>
                <c:pt idx="72">
                  <c:v>14.26599</c:v>
                </c:pt>
                <c:pt idx="73">
                  <c:v>14.127485</c:v>
                </c:pt>
                <c:pt idx="74">
                  <c:v>14.31216</c:v>
                </c:pt>
                <c:pt idx="75">
                  <c:v>14.358326</c:v>
                </c:pt>
                <c:pt idx="76">
                  <c:v>14.487598</c:v>
                </c:pt>
                <c:pt idx="77">
                  <c:v>14.31216</c:v>
                </c:pt>
                <c:pt idx="78">
                  <c:v>14.552232999999999</c:v>
                </c:pt>
                <c:pt idx="79">
                  <c:v>14.404494</c:v>
                </c:pt>
                <c:pt idx="80">
                  <c:v>14.321391999999999</c:v>
                </c:pt>
                <c:pt idx="81">
                  <c:v>14.31216</c:v>
                </c:pt>
                <c:pt idx="82">
                  <c:v>14.31216</c:v>
                </c:pt>
                <c:pt idx="83">
                  <c:v>14.31216</c:v>
                </c:pt>
                <c:pt idx="84">
                  <c:v>14.173654000000001</c:v>
                </c:pt>
                <c:pt idx="85">
                  <c:v>14.182888</c:v>
                </c:pt>
                <c:pt idx="86">
                  <c:v>14.358326</c:v>
                </c:pt>
                <c:pt idx="87">
                  <c:v>14.219822000000001</c:v>
                </c:pt>
                <c:pt idx="88">
                  <c:v>14.26599</c:v>
                </c:pt>
                <c:pt idx="89">
                  <c:v>14.219822000000001</c:v>
                </c:pt>
                <c:pt idx="90">
                  <c:v>14.127485</c:v>
                </c:pt>
                <c:pt idx="91">
                  <c:v>14.081317</c:v>
                </c:pt>
                <c:pt idx="92">
                  <c:v>13.905878</c:v>
                </c:pt>
                <c:pt idx="93">
                  <c:v>13.850477</c:v>
                </c:pt>
                <c:pt idx="94">
                  <c:v>14.035149000000001</c:v>
                </c:pt>
                <c:pt idx="95">
                  <c:v>14.016683</c:v>
                </c:pt>
                <c:pt idx="96">
                  <c:v>13.979747</c:v>
                </c:pt>
                <c:pt idx="97">
                  <c:v>13.850477</c:v>
                </c:pt>
                <c:pt idx="98">
                  <c:v>13.711970000000001</c:v>
                </c:pt>
                <c:pt idx="99">
                  <c:v>13.795074</c:v>
                </c:pt>
                <c:pt idx="100">
                  <c:v>13.711970000000001</c:v>
                </c:pt>
                <c:pt idx="101">
                  <c:v>13.850477</c:v>
                </c:pt>
                <c:pt idx="102">
                  <c:v>13.804307</c:v>
                </c:pt>
                <c:pt idx="103">
                  <c:v>13.804307</c:v>
                </c:pt>
                <c:pt idx="104">
                  <c:v>13.758139999999999</c:v>
                </c:pt>
                <c:pt idx="105">
                  <c:v>13.850477</c:v>
                </c:pt>
                <c:pt idx="106">
                  <c:v>13.850477</c:v>
                </c:pt>
                <c:pt idx="107">
                  <c:v>13.850477</c:v>
                </c:pt>
                <c:pt idx="108">
                  <c:v>13.850477</c:v>
                </c:pt>
                <c:pt idx="109">
                  <c:v>13.998215</c:v>
                </c:pt>
                <c:pt idx="110">
                  <c:v>13.85971</c:v>
                </c:pt>
                <c:pt idx="111">
                  <c:v>13.850477</c:v>
                </c:pt>
                <c:pt idx="112">
                  <c:v>13.693503</c:v>
                </c:pt>
                <c:pt idx="113">
                  <c:v>13.555</c:v>
                </c:pt>
                <c:pt idx="114">
                  <c:v>13.481131</c:v>
                </c:pt>
                <c:pt idx="115">
                  <c:v>13.388792</c:v>
                </c:pt>
                <c:pt idx="116">
                  <c:v>13.481131</c:v>
                </c:pt>
                <c:pt idx="117">
                  <c:v>13.518064000000001</c:v>
                </c:pt>
                <c:pt idx="118">
                  <c:v>13.573466</c:v>
                </c:pt>
                <c:pt idx="119">
                  <c:v>13.471897999999999</c:v>
                </c:pt>
                <c:pt idx="120">
                  <c:v>13.527298</c:v>
                </c:pt>
                <c:pt idx="121">
                  <c:v>13.462664</c:v>
                </c:pt>
                <c:pt idx="122">
                  <c:v>13.342625</c:v>
                </c:pt>
                <c:pt idx="123">
                  <c:v>13.361094</c:v>
                </c:pt>
                <c:pt idx="124">
                  <c:v>13.545767</c:v>
                </c:pt>
                <c:pt idx="125">
                  <c:v>13.555</c:v>
                </c:pt>
                <c:pt idx="126">
                  <c:v>13.619634</c:v>
                </c:pt>
                <c:pt idx="127">
                  <c:v>13.841241999999999</c:v>
                </c:pt>
                <c:pt idx="128">
                  <c:v>13.850477</c:v>
                </c:pt>
                <c:pt idx="129">
                  <c:v>13.841241999999999</c:v>
                </c:pt>
                <c:pt idx="130">
                  <c:v>14.118254</c:v>
                </c:pt>
                <c:pt idx="131">
                  <c:v>14.219822000000001</c:v>
                </c:pt>
                <c:pt idx="132">
                  <c:v>14.626101999999999</c:v>
                </c:pt>
                <c:pt idx="133">
                  <c:v>14.866179000000001</c:v>
                </c:pt>
                <c:pt idx="134">
                  <c:v>14.755375000000001</c:v>
                </c:pt>
                <c:pt idx="135">
                  <c:v>14.681505</c:v>
                </c:pt>
                <c:pt idx="136">
                  <c:v>14.681505</c:v>
                </c:pt>
                <c:pt idx="137">
                  <c:v>14.681505</c:v>
                </c:pt>
                <c:pt idx="138">
                  <c:v>14.31216</c:v>
                </c:pt>
                <c:pt idx="139">
                  <c:v>14.496831</c:v>
                </c:pt>
                <c:pt idx="140">
                  <c:v>14.496831</c:v>
                </c:pt>
                <c:pt idx="141">
                  <c:v>14.570703</c:v>
                </c:pt>
                <c:pt idx="142">
                  <c:v>14.404494</c:v>
                </c:pt>
                <c:pt idx="143">
                  <c:v>14.376794</c:v>
                </c:pt>
                <c:pt idx="144">
                  <c:v>14.589168000000001</c:v>
                </c:pt>
                <c:pt idx="145">
                  <c:v>14.644569000000001</c:v>
                </c:pt>
                <c:pt idx="146">
                  <c:v>14.524532000000001</c:v>
                </c:pt>
                <c:pt idx="147">
                  <c:v>14.533766999999999</c:v>
                </c:pt>
                <c:pt idx="148">
                  <c:v>14.736905999999999</c:v>
                </c:pt>
                <c:pt idx="149">
                  <c:v>14.764606000000001</c:v>
                </c:pt>
                <c:pt idx="150">
                  <c:v>14.653805</c:v>
                </c:pt>
                <c:pt idx="151">
                  <c:v>14.635337</c:v>
                </c:pt>
                <c:pt idx="152">
                  <c:v>14.681505</c:v>
                </c:pt>
                <c:pt idx="153">
                  <c:v>14.681505</c:v>
                </c:pt>
                <c:pt idx="154">
                  <c:v>14.755375000000001</c:v>
                </c:pt>
                <c:pt idx="155">
                  <c:v>14.921578</c:v>
                </c:pt>
                <c:pt idx="156">
                  <c:v>14.995445999999999</c:v>
                </c:pt>
                <c:pt idx="157">
                  <c:v>14.995445999999999</c:v>
                </c:pt>
                <c:pt idx="158">
                  <c:v>14.967746999999999</c:v>
                </c:pt>
                <c:pt idx="159">
                  <c:v>15.235524</c:v>
                </c:pt>
                <c:pt idx="160">
                  <c:v>15.226291</c:v>
                </c:pt>
                <c:pt idx="161">
                  <c:v>15.097020000000001</c:v>
                </c:pt>
                <c:pt idx="162">
                  <c:v>15.078550999999999</c:v>
                </c:pt>
                <c:pt idx="163">
                  <c:v>14.958513999999999</c:v>
                </c:pt>
                <c:pt idx="164">
                  <c:v>15.097020000000001</c:v>
                </c:pt>
                <c:pt idx="165">
                  <c:v>15.133952000000001</c:v>
                </c:pt>
                <c:pt idx="166">
                  <c:v>15.189355000000001</c:v>
                </c:pt>
                <c:pt idx="167">
                  <c:v>15.17089</c:v>
                </c:pt>
                <c:pt idx="168">
                  <c:v>15.180122000000001</c:v>
                </c:pt>
                <c:pt idx="169">
                  <c:v>15.161655</c:v>
                </c:pt>
                <c:pt idx="170">
                  <c:v>15.484833</c:v>
                </c:pt>
                <c:pt idx="171">
                  <c:v>15.503302</c:v>
                </c:pt>
                <c:pt idx="172">
                  <c:v>15.475600999999999</c:v>
                </c:pt>
                <c:pt idx="173">
                  <c:v>15.494066999999999</c:v>
                </c:pt>
                <c:pt idx="174">
                  <c:v>15.494066999999999</c:v>
                </c:pt>
                <c:pt idx="175">
                  <c:v>15.466366000000001</c:v>
                </c:pt>
                <c:pt idx="176">
                  <c:v>15.484833</c:v>
                </c:pt>
                <c:pt idx="177">
                  <c:v>15.567936</c:v>
                </c:pt>
                <c:pt idx="178">
                  <c:v>15.374027999999999</c:v>
                </c:pt>
                <c:pt idx="179">
                  <c:v>15.097020000000001</c:v>
                </c:pt>
                <c:pt idx="180">
                  <c:v>14.866179000000001</c:v>
                </c:pt>
                <c:pt idx="181">
                  <c:v>15.133952000000001</c:v>
                </c:pt>
                <c:pt idx="182">
                  <c:v>15.050851</c:v>
                </c:pt>
                <c:pt idx="183">
                  <c:v>15.207824</c:v>
                </c:pt>
                <c:pt idx="184">
                  <c:v>15.623338</c:v>
                </c:pt>
                <c:pt idx="185">
                  <c:v>16.029616999999998</c:v>
                </c:pt>
                <c:pt idx="186">
                  <c:v>16.08502</c:v>
                </c:pt>
                <c:pt idx="187">
                  <c:v>15.983449999999999</c:v>
                </c:pt>
                <c:pt idx="188">
                  <c:v>15.863414000000001</c:v>
                </c:pt>
                <c:pt idx="189">
                  <c:v>15.826475</c:v>
                </c:pt>
                <c:pt idx="190">
                  <c:v>15.964981999999999</c:v>
                </c:pt>
                <c:pt idx="191">
                  <c:v>16.112722000000002</c:v>
                </c:pt>
                <c:pt idx="192">
                  <c:v>16.121952</c:v>
                </c:pt>
                <c:pt idx="193">
                  <c:v>16.158892000000002</c:v>
                </c:pt>
                <c:pt idx="194">
                  <c:v>16.149654000000002</c:v>
                </c:pt>
                <c:pt idx="195">
                  <c:v>16.066552999999999</c:v>
                </c:pt>
                <c:pt idx="196">
                  <c:v>15.835713999999999</c:v>
                </c:pt>
                <c:pt idx="197">
                  <c:v>15.687975</c:v>
                </c:pt>
                <c:pt idx="198">
                  <c:v>15.327862</c:v>
                </c:pt>
                <c:pt idx="199">
                  <c:v>14.77384</c:v>
                </c:pt>
                <c:pt idx="200">
                  <c:v>15.346328</c:v>
                </c:pt>
                <c:pt idx="201">
                  <c:v>15.392497000000001</c:v>
                </c:pt>
                <c:pt idx="202">
                  <c:v>15.281689999999999</c:v>
                </c:pt>
                <c:pt idx="203">
                  <c:v>15.346328</c:v>
                </c:pt>
                <c:pt idx="204">
                  <c:v>14.77384</c:v>
                </c:pt>
                <c:pt idx="205">
                  <c:v>14.561469000000001</c:v>
                </c:pt>
                <c:pt idx="206">
                  <c:v>14.413729999999999</c:v>
                </c:pt>
                <c:pt idx="207">
                  <c:v>14.921578</c:v>
                </c:pt>
                <c:pt idx="208">
                  <c:v>15.355561</c:v>
                </c:pt>
                <c:pt idx="209">
                  <c:v>15.438662000000001</c:v>
                </c:pt>
                <c:pt idx="210">
                  <c:v>15.604868</c:v>
                </c:pt>
                <c:pt idx="211">
                  <c:v>15.521766</c:v>
                </c:pt>
                <c:pt idx="212">
                  <c:v>15.420197</c:v>
                </c:pt>
                <c:pt idx="213">
                  <c:v>15.410964999999999</c:v>
                </c:pt>
                <c:pt idx="214">
                  <c:v>15.060084</c:v>
                </c:pt>
                <c:pt idx="215">
                  <c:v>15.143186999999999</c:v>
                </c:pt>
                <c:pt idx="216">
                  <c:v>15.318625000000001</c:v>
                </c:pt>
                <c:pt idx="217">
                  <c:v>15.374027999999999</c:v>
                </c:pt>
                <c:pt idx="218">
                  <c:v>15.542562999999999</c:v>
                </c:pt>
                <c:pt idx="219">
                  <c:v>15.448933</c:v>
                </c:pt>
                <c:pt idx="220">
                  <c:v>15.448933</c:v>
                </c:pt>
                <c:pt idx="221">
                  <c:v>15.448933</c:v>
                </c:pt>
                <c:pt idx="222">
                  <c:v>15.458295</c:v>
                </c:pt>
                <c:pt idx="223">
                  <c:v>15.701734</c:v>
                </c:pt>
                <c:pt idx="224">
                  <c:v>15.683007999999999</c:v>
                </c:pt>
                <c:pt idx="225">
                  <c:v>15.917083999999999</c:v>
                </c:pt>
                <c:pt idx="226">
                  <c:v>15.935808</c:v>
                </c:pt>
                <c:pt idx="227">
                  <c:v>15.870269</c:v>
                </c:pt>
                <c:pt idx="228">
                  <c:v>16.01071</c:v>
                </c:pt>
                <c:pt idx="229">
                  <c:v>16.151157000000001</c:v>
                </c:pt>
                <c:pt idx="230">
                  <c:v>16.282238</c:v>
                </c:pt>
                <c:pt idx="231">
                  <c:v>16.160520999999999</c:v>
                </c:pt>
                <c:pt idx="232">
                  <c:v>16.151157000000001</c:v>
                </c:pt>
                <c:pt idx="233">
                  <c:v>16.151157000000001</c:v>
                </c:pt>
                <c:pt idx="234">
                  <c:v>15.963896</c:v>
                </c:pt>
                <c:pt idx="235">
                  <c:v>16.197969000000001</c:v>
                </c:pt>
                <c:pt idx="236">
                  <c:v>16.291601</c:v>
                </c:pt>
                <c:pt idx="237">
                  <c:v>16.151157000000001</c:v>
                </c:pt>
                <c:pt idx="238">
                  <c:v>16.104341999999999</c:v>
                </c:pt>
                <c:pt idx="239">
                  <c:v>16.197969000000001</c:v>
                </c:pt>
                <c:pt idx="240">
                  <c:v>16.160520999999999</c:v>
                </c:pt>
                <c:pt idx="241">
                  <c:v>16.197969000000001</c:v>
                </c:pt>
                <c:pt idx="242">
                  <c:v>16.160520999999999</c:v>
                </c:pt>
                <c:pt idx="243">
                  <c:v>16.151157000000001</c:v>
                </c:pt>
                <c:pt idx="244">
                  <c:v>16.207335</c:v>
                </c:pt>
                <c:pt idx="245">
                  <c:v>16.188607999999999</c:v>
                </c:pt>
                <c:pt idx="246">
                  <c:v>16.151157000000001</c:v>
                </c:pt>
                <c:pt idx="247">
                  <c:v>16.085619000000001</c:v>
                </c:pt>
                <c:pt idx="248">
                  <c:v>16.029437999999999</c:v>
                </c:pt>
                <c:pt idx="249">
                  <c:v>16.057528999999999</c:v>
                </c:pt>
                <c:pt idx="250">
                  <c:v>16.132431</c:v>
                </c:pt>
                <c:pt idx="251">
                  <c:v>16.14179</c:v>
                </c:pt>
                <c:pt idx="252">
                  <c:v>16.104341999999999</c:v>
                </c:pt>
                <c:pt idx="253">
                  <c:v>16.132431</c:v>
                </c:pt>
                <c:pt idx="254">
                  <c:v>16.151157000000001</c:v>
                </c:pt>
                <c:pt idx="255">
                  <c:v>16.375868000000001</c:v>
                </c:pt>
                <c:pt idx="256">
                  <c:v>16.338418999999998</c:v>
                </c:pt>
                <c:pt idx="257">
                  <c:v>16.357140000000001</c:v>
                </c:pt>
                <c:pt idx="258">
                  <c:v>16.385231000000001</c:v>
                </c:pt>
                <c:pt idx="259">
                  <c:v>16.385231000000001</c:v>
                </c:pt>
                <c:pt idx="260">
                  <c:v>16.197969000000001</c:v>
                </c:pt>
                <c:pt idx="261">
                  <c:v>16.338418999999998</c:v>
                </c:pt>
                <c:pt idx="262">
                  <c:v>16.366503000000002</c:v>
                </c:pt>
                <c:pt idx="263">
                  <c:v>16.375868000000001</c:v>
                </c:pt>
                <c:pt idx="264">
                  <c:v>16.544401000000001</c:v>
                </c:pt>
                <c:pt idx="265">
                  <c:v>16.385231000000001</c:v>
                </c:pt>
                <c:pt idx="266">
                  <c:v>16.525677000000002</c:v>
                </c:pt>
                <c:pt idx="267">
                  <c:v>16.516311999999999</c:v>
                </c:pt>
                <c:pt idx="268">
                  <c:v>16.432043</c:v>
                </c:pt>
                <c:pt idx="269">
                  <c:v>16.366503000000002</c:v>
                </c:pt>
                <c:pt idx="270">
                  <c:v>16.291601</c:v>
                </c:pt>
                <c:pt idx="271">
                  <c:v>16.254148000000001</c:v>
                </c:pt>
                <c:pt idx="272">
                  <c:v>16.403956999999998</c:v>
                </c:pt>
                <c:pt idx="273">
                  <c:v>16.666121</c:v>
                </c:pt>
                <c:pt idx="274">
                  <c:v>16.619305000000001</c:v>
                </c:pt>
                <c:pt idx="275">
                  <c:v>16.666121</c:v>
                </c:pt>
                <c:pt idx="276">
                  <c:v>16.853382</c:v>
                </c:pt>
                <c:pt idx="277">
                  <c:v>16.853382</c:v>
                </c:pt>
                <c:pt idx="278">
                  <c:v>16.712935999999999</c:v>
                </c:pt>
                <c:pt idx="279">
                  <c:v>16.712935999999999</c:v>
                </c:pt>
                <c:pt idx="280">
                  <c:v>16.563127999999999</c:v>
                </c:pt>
                <c:pt idx="281">
                  <c:v>16.853382</c:v>
                </c:pt>
                <c:pt idx="282">
                  <c:v>17.040641999999998</c:v>
                </c:pt>
                <c:pt idx="283">
                  <c:v>16.853382</c:v>
                </c:pt>
                <c:pt idx="284">
                  <c:v>16.900193999999999</c:v>
                </c:pt>
                <c:pt idx="285">
                  <c:v>16.853382</c:v>
                </c:pt>
                <c:pt idx="286">
                  <c:v>16.900193999999999</c:v>
                </c:pt>
                <c:pt idx="287">
                  <c:v>17.115542999999999</c:v>
                </c:pt>
                <c:pt idx="288">
                  <c:v>17.274715</c:v>
                </c:pt>
                <c:pt idx="289">
                  <c:v>17.302803000000001</c:v>
                </c:pt>
                <c:pt idx="290">
                  <c:v>17.349620999999999</c:v>
                </c:pt>
                <c:pt idx="291">
                  <c:v>17.377707000000001</c:v>
                </c:pt>
                <c:pt idx="292">
                  <c:v>17.415161000000001</c:v>
                </c:pt>
                <c:pt idx="293">
                  <c:v>17.405795999999999</c:v>
                </c:pt>
                <c:pt idx="294">
                  <c:v>17.387072</c:v>
                </c:pt>
                <c:pt idx="295">
                  <c:v>17.377707000000001</c:v>
                </c:pt>
                <c:pt idx="296">
                  <c:v>17.246628000000001</c:v>
                </c:pt>
                <c:pt idx="297">
                  <c:v>17.134270000000001</c:v>
                </c:pt>
                <c:pt idx="298">
                  <c:v>17.152996000000002</c:v>
                </c:pt>
                <c:pt idx="299">
                  <c:v>17.349620999999999</c:v>
                </c:pt>
                <c:pt idx="300">
                  <c:v>17.433889000000001</c:v>
                </c:pt>
                <c:pt idx="301">
                  <c:v>17.321529000000002</c:v>
                </c:pt>
                <c:pt idx="302">
                  <c:v>17.789680000000001</c:v>
                </c:pt>
                <c:pt idx="303">
                  <c:v>17.677322</c:v>
                </c:pt>
                <c:pt idx="304">
                  <c:v>17.667960999999998</c:v>
                </c:pt>
                <c:pt idx="305">
                  <c:v>17.789680000000001</c:v>
                </c:pt>
                <c:pt idx="306">
                  <c:v>17.789680000000001</c:v>
                </c:pt>
                <c:pt idx="307">
                  <c:v>17.733501</c:v>
                </c:pt>
                <c:pt idx="308">
                  <c:v>17.789680000000001</c:v>
                </c:pt>
                <c:pt idx="309">
                  <c:v>18.257826000000001</c:v>
                </c:pt>
                <c:pt idx="310">
                  <c:v>18.435725999999999</c:v>
                </c:pt>
                <c:pt idx="311">
                  <c:v>18.772793</c:v>
                </c:pt>
                <c:pt idx="312">
                  <c:v>18.585535</c:v>
                </c:pt>
                <c:pt idx="313">
                  <c:v>18.744705</c:v>
                </c:pt>
                <c:pt idx="314">
                  <c:v>18.782153999999998</c:v>
                </c:pt>
                <c:pt idx="315">
                  <c:v>18.810247</c:v>
                </c:pt>
                <c:pt idx="316">
                  <c:v>18.885148999999998</c:v>
                </c:pt>
                <c:pt idx="317">
                  <c:v>19.091135000000001</c:v>
                </c:pt>
                <c:pt idx="318">
                  <c:v>19.147311999999999</c:v>
                </c:pt>
                <c:pt idx="319">
                  <c:v>19.119226000000001</c:v>
                </c:pt>
                <c:pt idx="320">
                  <c:v>19.194127999999999</c:v>
                </c:pt>
                <c:pt idx="321">
                  <c:v>19.194127999999999</c:v>
                </c:pt>
                <c:pt idx="322">
                  <c:v>19.165801999999999</c:v>
                </c:pt>
                <c:pt idx="323">
                  <c:v>19.137478000000002</c:v>
                </c:pt>
                <c:pt idx="324">
                  <c:v>19.307423</c:v>
                </c:pt>
                <c:pt idx="325">
                  <c:v>19.35463</c:v>
                </c:pt>
                <c:pt idx="326">
                  <c:v>19.165801999999999</c:v>
                </c:pt>
                <c:pt idx="327">
                  <c:v>19.165801999999999</c:v>
                </c:pt>
                <c:pt idx="328">
                  <c:v>19.35463</c:v>
                </c:pt>
                <c:pt idx="329">
                  <c:v>19.467925999999999</c:v>
                </c:pt>
                <c:pt idx="330">
                  <c:v>19.732278999999998</c:v>
                </c:pt>
                <c:pt idx="331">
                  <c:v>19.675632</c:v>
                </c:pt>
                <c:pt idx="332">
                  <c:v>19.486805</c:v>
                </c:pt>
                <c:pt idx="333">
                  <c:v>19.307423</c:v>
                </c:pt>
                <c:pt idx="334">
                  <c:v>19.307423</c:v>
                </c:pt>
                <c:pt idx="335">
                  <c:v>19.35463</c:v>
                </c:pt>
                <c:pt idx="336">
                  <c:v>19.496245999999999</c:v>
                </c:pt>
                <c:pt idx="337">
                  <c:v>19.552896</c:v>
                </c:pt>
                <c:pt idx="338">
                  <c:v>19.552896</c:v>
                </c:pt>
                <c:pt idx="339">
                  <c:v>19.467925999999999</c:v>
                </c:pt>
                <c:pt idx="340">
                  <c:v>19.543455000000002</c:v>
                </c:pt>
                <c:pt idx="341">
                  <c:v>19.732278999999998</c:v>
                </c:pt>
                <c:pt idx="342">
                  <c:v>20.176022</c:v>
                </c:pt>
                <c:pt idx="343">
                  <c:v>20.176022</c:v>
                </c:pt>
                <c:pt idx="344">
                  <c:v>20.176022</c:v>
                </c:pt>
                <c:pt idx="345">
                  <c:v>20.298757999999999</c:v>
                </c:pt>
                <c:pt idx="346">
                  <c:v>20.242108999999999</c:v>
                </c:pt>
                <c:pt idx="347">
                  <c:v>20.364843</c:v>
                </c:pt>
                <c:pt idx="348">
                  <c:v>20.138255999999998</c:v>
                </c:pt>
                <c:pt idx="349">
                  <c:v>20.204343999999999</c:v>
                </c:pt>
                <c:pt idx="350">
                  <c:v>19.826694</c:v>
                </c:pt>
                <c:pt idx="351">
                  <c:v>19.873898000000001</c:v>
                </c:pt>
                <c:pt idx="352">
                  <c:v>19.751162000000001</c:v>
                </c:pt>
                <c:pt idx="353">
                  <c:v>19.873898000000001</c:v>
                </c:pt>
                <c:pt idx="354">
                  <c:v>19.873898000000001</c:v>
                </c:pt>
                <c:pt idx="355">
                  <c:v>19.939986999999999</c:v>
                </c:pt>
                <c:pt idx="356">
                  <c:v>19.637867</c:v>
                </c:pt>
                <c:pt idx="357">
                  <c:v>19.732278999999998</c:v>
                </c:pt>
                <c:pt idx="358">
                  <c:v>19.911667000000001</c:v>
                </c:pt>
                <c:pt idx="359">
                  <c:v>20.204343999999999</c:v>
                </c:pt>
                <c:pt idx="360">
                  <c:v>20.308198999999998</c:v>
                </c:pt>
                <c:pt idx="361">
                  <c:v>20.109929999999999</c:v>
                </c:pt>
                <c:pt idx="362">
                  <c:v>20.072168000000001</c:v>
                </c:pt>
                <c:pt idx="363">
                  <c:v>19.921104</c:v>
                </c:pt>
                <c:pt idx="364">
                  <c:v>19.921104</c:v>
                </c:pt>
                <c:pt idx="365">
                  <c:v>19.996637</c:v>
                </c:pt>
                <c:pt idx="366">
                  <c:v>20.034403000000001</c:v>
                </c:pt>
                <c:pt idx="367">
                  <c:v>20.100491000000002</c:v>
                </c:pt>
                <c:pt idx="368">
                  <c:v>20.298757999999999</c:v>
                </c:pt>
                <c:pt idx="369">
                  <c:v>20.298757999999999</c:v>
                </c:pt>
                <c:pt idx="370">
                  <c:v>20.062725</c:v>
                </c:pt>
                <c:pt idx="371">
                  <c:v>19.94943</c:v>
                </c:pt>
                <c:pt idx="372">
                  <c:v>19.987196000000001</c:v>
                </c:pt>
                <c:pt idx="373">
                  <c:v>20.043839999999999</c:v>
                </c:pt>
                <c:pt idx="374">
                  <c:v>20.062725</c:v>
                </c:pt>
                <c:pt idx="375">
                  <c:v>20.16658</c:v>
                </c:pt>
                <c:pt idx="376">
                  <c:v>20.204343999999999</c:v>
                </c:pt>
                <c:pt idx="377">
                  <c:v>20.213787</c:v>
                </c:pt>
                <c:pt idx="378">
                  <c:v>20.204343999999999</c:v>
                </c:pt>
                <c:pt idx="379">
                  <c:v>20.289315999999999</c:v>
                </c:pt>
                <c:pt idx="380">
                  <c:v>20.534791999999999</c:v>
                </c:pt>
                <c:pt idx="381">
                  <c:v>20.506464000000001</c:v>
                </c:pt>
                <c:pt idx="382">
                  <c:v>20.393170999999999</c:v>
                </c:pt>
                <c:pt idx="383">
                  <c:v>20.581994999999999</c:v>
                </c:pt>
                <c:pt idx="384">
                  <c:v>20.770821000000002</c:v>
                </c:pt>
                <c:pt idx="385">
                  <c:v>20.818027000000001</c:v>
                </c:pt>
                <c:pt idx="386">
                  <c:v>20.959645999999999</c:v>
                </c:pt>
                <c:pt idx="387">
                  <c:v>20.855791</c:v>
                </c:pt>
                <c:pt idx="388">
                  <c:v>20.770821000000002</c:v>
                </c:pt>
                <c:pt idx="389">
                  <c:v>20.818027000000001</c:v>
                </c:pt>
                <c:pt idx="390">
                  <c:v>20.704733000000001</c:v>
                </c:pt>
                <c:pt idx="391">
                  <c:v>20.629201999999999</c:v>
                </c:pt>
                <c:pt idx="392">
                  <c:v>20.581994999999999</c:v>
                </c:pt>
                <c:pt idx="393">
                  <c:v>20.629201999999999</c:v>
                </c:pt>
                <c:pt idx="394">
                  <c:v>20.780263999999999</c:v>
                </c:pt>
                <c:pt idx="395">
                  <c:v>20.884117</c:v>
                </c:pt>
                <c:pt idx="396">
                  <c:v>20.865238000000002</c:v>
                </c:pt>
                <c:pt idx="397">
                  <c:v>20.884117</c:v>
                </c:pt>
                <c:pt idx="398">
                  <c:v>21.148472000000002</c:v>
                </c:pt>
                <c:pt idx="399">
                  <c:v>21.327857999999999</c:v>
                </c:pt>
                <c:pt idx="400">
                  <c:v>21.242885999999999</c:v>
                </c:pt>
                <c:pt idx="401">
                  <c:v>21.299534000000001</c:v>
                </c:pt>
                <c:pt idx="402">
                  <c:v>21.705508999999999</c:v>
                </c:pt>
                <c:pt idx="403">
                  <c:v>21.809363999999999</c:v>
                </c:pt>
                <c:pt idx="404">
                  <c:v>21.762153999999999</c:v>
                </c:pt>
                <c:pt idx="405">
                  <c:v>21.771598999999998</c:v>
                </c:pt>
                <c:pt idx="406">
                  <c:v>21.771598999999998</c:v>
                </c:pt>
                <c:pt idx="407">
                  <c:v>21.667746000000001</c:v>
                </c:pt>
                <c:pt idx="408">
                  <c:v>21.563890000000001</c:v>
                </c:pt>
                <c:pt idx="409">
                  <c:v>21.337297</c:v>
                </c:pt>
                <c:pt idx="410">
                  <c:v>21.054061999999998</c:v>
                </c:pt>
                <c:pt idx="411">
                  <c:v>20.770821000000002</c:v>
                </c:pt>
                <c:pt idx="412">
                  <c:v>20.581994999999999</c:v>
                </c:pt>
                <c:pt idx="413">
                  <c:v>20.581994999999999</c:v>
                </c:pt>
                <c:pt idx="414">
                  <c:v>20.619762000000001</c:v>
                </c:pt>
                <c:pt idx="415">
                  <c:v>20.534791999999999</c:v>
                </c:pt>
                <c:pt idx="416">
                  <c:v>20.865238000000002</c:v>
                </c:pt>
                <c:pt idx="417">
                  <c:v>20.808588</c:v>
                </c:pt>
                <c:pt idx="418">
                  <c:v>21.006853</c:v>
                </c:pt>
                <c:pt idx="419">
                  <c:v>21.006853</c:v>
                </c:pt>
                <c:pt idx="420">
                  <c:v>20.770821000000002</c:v>
                </c:pt>
                <c:pt idx="421">
                  <c:v>20.676409</c:v>
                </c:pt>
                <c:pt idx="422">
                  <c:v>21.063500999999999</c:v>
                </c:pt>
                <c:pt idx="423">
                  <c:v>21.035178999999999</c:v>
                </c:pt>
                <c:pt idx="424">
                  <c:v>21.148472000000002</c:v>
                </c:pt>
                <c:pt idx="425">
                  <c:v>21.403386999999999</c:v>
                </c:pt>
                <c:pt idx="426">
                  <c:v>21.356182</c:v>
                </c:pt>
                <c:pt idx="427">
                  <c:v>21.27121</c:v>
                </c:pt>
                <c:pt idx="428">
                  <c:v>21.393946</c:v>
                </c:pt>
                <c:pt idx="429">
                  <c:v>21.148472000000002</c:v>
                </c:pt>
                <c:pt idx="430">
                  <c:v>20.818027000000001</c:v>
                </c:pt>
                <c:pt idx="431">
                  <c:v>20.676409</c:v>
                </c:pt>
                <c:pt idx="432">
                  <c:v>20.648087</c:v>
                </c:pt>
                <c:pt idx="433">
                  <c:v>20.987970000000001</c:v>
                </c:pt>
                <c:pt idx="434">
                  <c:v>21.148472000000002</c:v>
                </c:pt>
                <c:pt idx="435">
                  <c:v>21.242885999999999</c:v>
                </c:pt>
                <c:pt idx="436">
                  <c:v>21.242885999999999</c:v>
                </c:pt>
                <c:pt idx="437">
                  <c:v>21.035178999999999</c:v>
                </c:pt>
                <c:pt idx="438">
                  <c:v>21.242885999999999</c:v>
                </c:pt>
                <c:pt idx="439">
                  <c:v>21.384505999999998</c:v>
                </c:pt>
                <c:pt idx="440">
                  <c:v>21.431711</c:v>
                </c:pt>
                <c:pt idx="441">
                  <c:v>21.554449000000002</c:v>
                </c:pt>
                <c:pt idx="442">
                  <c:v>21.573329999999999</c:v>
                </c:pt>
                <c:pt idx="443">
                  <c:v>21.431711</c:v>
                </c:pt>
                <c:pt idx="444">
                  <c:v>21.450593999999999</c:v>
                </c:pt>
                <c:pt idx="445">
                  <c:v>21.450593999999999</c:v>
                </c:pt>
                <c:pt idx="446">
                  <c:v>21.478919999999999</c:v>
                </c:pt>
                <c:pt idx="447">
                  <c:v>21.526122999999998</c:v>
                </c:pt>
                <c:pt idx="448">
                  <c:v>21.667746000000001</c:v>
                </c:pt>
                <c:pt idx="449">
                  <c:v>21.667746000000001</c:v>
                </c:pt>
                <c:pt idx="450">
                  <c:v>21.620536999999999</c:v>
                </c:pt>
                <c:pt idx="451">
                  <c:v>21.620536999999999</c:v>
                </c:pt>
                <c:pt idx="452">
                  <c:v>21.696068</c:v>
                </c:pt>
                <c:pt idx="453">
                  <c:v>21.667746000000001</c:v>
                </c:pt>
                <c:pt idx="454">
                  <c:v>21.856569</c:v>
                </c:pt>
                <c:pt idx="455">
                  <c:v>21.809363999999999</c:v>
                </c:pt>
                <c:pt idx="456">
                  <c:v>22.085051</c:v>
                </c:pt>
                <c:pt idx="457">
                  <c:v>21.913218000000001</c:v>
                </c:pt>
                <c:pt idx="458">
                  <c:v>22.187014000000001</c:v>
                </c:pt>
                <c:pt idx="459">
                  <c:v>22.187014000000001</c:v>
                </c:pt>
                <c:pt idx="460">
                  <c:v>22.187014000000001</c:v>
                </c:pt>
                <c:pt idx="461">
                  <c:v>22.177574</c:v>
                </c:pt>
                <c:pt idx="462">
                  <c:v>22.054836000000002</c:v>
                </c:pt>
                <c:pt idx="463">
                  <c:v>22.281427000000001</c:v>
                </c:pt>
                <c:pt idx="464">
                  <c:v>22.234221000000002</c:v>
                </c:pt>
                <c:pt idx="465">
                  <c:v>22.234221000000002</c:v>
                </c:pt>
                <c:pt idx="466">
                  <c:v>22.271985999999998</c:v>
                </c:pt>
                <c:pt idx="467">
                  <c:v>22.224782999999999</c:v>
                </c:pt>
                <c:pt idx="468">
                  <c:v>22.262543000000001</c:v>
                </c:pt>
                <c:pt idx="469">
                  <c:v>22.262543000000001</c:v>
                </c:pt>
                <c:pt idx="470">
                  <c:v>22.415157000000001</c:v>
                </c:pt>
                <c:pt idx="471">
                  <c:v>22.605924999999999</c:v>
                </c:pt>
                <c:pt idx="472">
                  <c:v>22.701307</c:v>
                </c:pt>
                <c:pt idx="473">
                  <c:v>22.739462</c:v>
                </c:pt>
                <c:pt idx="474">
                  <c:v>22.462848999999999</c:v>
                </c:pt>
                <c:pt idx="475">
                  <c:v>22.605924999999999</c:v>
                </c:pt>
                <c:pt idx="476">
                  <c:v>22.653618000000002</c:v>
                </c:pt>
                <c:pt idx="477">
                  <c:v>23.035150999999999</c:v>
                </c:pt>
                <c:pt idx="478">
                  <c:v>23.035150999999999</c:v>
                </c:pt>
                <c:pt idx="479">
                  <c:v>23.178228000000001</c:v>
                </c:pt>
                <c:pt idx="480">
                  <c:v>23.025611999999999</c:v>
                </c:pt>
                <c:pt idx="481">
                  <c:v>23.178228000000001</c:v>
                </c:pt>
                <c:pt idx="482">
                  <c:v>23.349916</c:v>
                </c:pt>
                <c:pt idx="483">
                  <c:v>23.349916</c:v>
                </c:pt>
                <c:pt idx="484">
                  <c:v>23.435762</c:v>
                </c:pt>
                <c:pt idx="485">
                  <c:v>23.368994000000001</c:v>
                </c:pt>
                <c:pt idx="486">
                  <c:v>23.464378</c:v>
                </c:pt>
                <c:pt idx="487">
                  <c:v>23.388071</c:v>
                </c:pt>
                <c:pt idx="488">
                  <c:v>23.798221999999999</c:v>
                </c:pt>
                <c:pt idx="489">
                  <c:v>23.798221999999999</c:v>
                </c:pt>
                <c:pt idx="490">
                  <c:v>23.368994000000001</c:v>
                </c:pt>
                <c:pt idx="491">
                  <c:v>23.273610999999999</c:v>
                </c:pt>
                <c:pt idx="492">
                  <c:v>23.264071000000001</c:v>
                </c:pt>
                <c:pt idx="493">
                  <c:v>23.302226999999998</c:v>
                </c:pt>
                <c:pt idx="494">
                  <c:v>23.416682999999999</c:v>
                </c:pt>
                <c:pt idx="495">
                  <c:v>23.502531000000001</c:v>
                </c:pt>
                <c:pt idx="496">
                  <c:v>23.655144</c:v>
                </c:pt>
                <c:pt idx="497">
                  <c:v>23.273610999999999</c:v>
                </c:pt>
                <c:pt idx="498">
                  <c:v>23.388071</c:v>
                </c:pt>
                <c:pt idx="499">
                  <c:v>23.512067999999999</c:v>
                </c:pt>
                <c:pt idx="500">
                  <c:v>23.464378</c:v>
                </c:pt>
                <c:pt idx="501">
                  <c:v>23.388071</c:v>
                </c:pt>
                <c:pt idx="502">
                  <c:v>23.368994000000001</c:v>
                </c:pt>
                <c:pt idx="503">
                  <c:v>23.512067999999999</c:v>
                </c:pt>
                <c:pt idx="504">
                  <c:v>23.578835999999999</c:v>
                </c:pt>
                <c:pt idx="505">
                  <c:v>23.655144</c:v>
                </c:pt>
                <c:pt idx="506">
                  <c:v>23.464378</c:v>
                </c:pt>
                <c:pt idx="507">
                  <c:v>23.330839000000001</c:v>
                </c:pt>
                <c:pt idx="508">
                  <c:v>23.559763</c:v>
                </c:pt>
                <c:pt idx="509">
                  <c:v>23.330839000000001</c:v>
                </c:pt>
                <c:pt idx="510">
                  <c:v>23.445298999999999</c:v>
                </c:pt>
                <c:pt idx="511">
                  <c:v>23.378532</c:v>
                </c:pt>
                <c:pt idx="512">
                  <c:v>23.397611999999999</c:v>
                </c:pt>
                <c:pt idx="513">
                  <c:v>23.368994000000001</c:v>
                </c:pt>
                <c:pt idx="514">
                  <c:v>23.368994000000001</c:v>
                </c:pt>
                <c:pt idx="515">
                  <c:v>23.206842000000002</c:v>
                </c:pt>
                <c:pt idx="516">
                  <c:v>23.349916</c:v>
                </c:pt>
                <c:pt idx="517">
                  <c:v>23.512067999999999</c:v>
                </c:pt>
                <c:pt idx="518">
                  <c:v>23.416682999999999</c:v>
                </c:pt>
                <c:pt idx="519">
                  <c:v>23.388071</c:v>
                </c:pt>
                <c:pt idx="520">
                  <c:v>23.426226</c:v>
                </c:pt>
                <c:pt idx="521">
                  <c:v>23.655144</c:v>
                </c:pt>
                <c:pt idx="522">
                  <c:v>23.636068000000002</c:v>
                </c:pt>
                <c:pt idx="523">
                  <c:v>23.550228000000001</c:v>
                </c:pt>
                <c:pt idx="524">
                  <c:v>23.588374999999999</c:v>
                </c:pt>
                <c:pt idx="525">
                  <c:v>23.769606</c:v>
                </c:pt>
                <c:pt idx="526">
                  <c:v>23.826834000000002</c:v>
                </c:pt>
                <c:pt idx="527">
                  <c:v>23.922219999999999</c:v>
                </c:pt>
                <c:pt idx="528">
                  <c:v>23.941298</c:v>
                </c:pt>
                <c:pt idx="529">
                  <c:v>23.912683000000001</c:v>
                </c:pt>
                <c:pt idx="530">
                  <c:v>23.874528999999999</c:v>
                </c:pt>
                <c:pt idx="531">
                  <c:v>23.903143</c:v>
                </c:pt>
                <c:pt idx="532">
                  <c:v>23.998525999999998</c:v>
                </c:pt>
                <c:pt idx="533">
                  <c:v>24.151138</c:v>
                </c:pt>
                <c:pt idx="534">
                  <c:v>24.322831999999998</c:v>
                </c:pt>
                <c:pt idx="535">
                  <c:v>24.399137</c:v>
                </c:pt>
                <c:pt idx="536">
                  <c:v>24.418216999999999</c:v>
                </c:pt>
                <c:pt idx="537">
                  <c:v>24.465903999999998</c:v>
                </c:pt>
                <c:pt idx="538">
                  <c:v>24.303753</c:v>
                </c:pt>
                <c:pt idx="539">
                  <c:v>24.284678</c:v>
                </c:pt>
                <c:pt idx="540">
                  <c:v>24.370522000000001</c:v>
                </c:pt>
                <c:pt idx="541">
                  <c:v>23.969909999999999</c:v>
                </c:pt>
                <c:pt idx="542">
                  <c:v>23.655144</c:v>
                </c:pt>
                <c:pt idx="543">
                  <c:v>23.559763</c:v>
                </c:pt>
                <c:pt idx="544">
                  <c:v>23.416682999999999</c:v>
                </c:pt>
                <c:pt idx="545">
                  <c:v>23.120996000000002</c:v>
                </c:pt>
                <c:pt idx="546">
                  <c:v>23.330839000000001</c:v>
                </c:pt>
                <c:pt idx="547">
                  <c:v>23.349916</c:v>
                </c:pt>
                <c:pt idx="548">
                  <c:v>23.464378</c:v>
                </c:pt>
                <c:pt idx="549">
                  <c:v>23.464378</c:v>
                </c:pt>
                <c:pt idx="550">
                  <c:v>23.607454000000001</c:v>
                </c:pt>
                <c:pt idx="551">
                  <c:v>23.512067999999999</c:v>
                </c:pt>
                <c:pt idx="552">
                  <c:v>23.559763</c:v>
                </c:pt>
                <c:pt idx="553">
                  <c:v>23.655144</c:v>
                </c:pt>
                <c:pt idx="554">
                  <c:v>23.702836999999999</c:v>
                </c:pt>
                <c:pt idx="555">
                  <c:v>23.349916</c:v>
                </c:pt>
                <c:pt idx="556">
                  <c:v>23.006537999999999</c:v>
                </c:pt>
                <c:pt idx="557">
                  <c:v>22.653618000000002</c:v>
                </c:pt>
                <c:pt idx="558">
                  <c:v>22.520078999999999</c:v>
                </c:pt>
                <c:pt idx="559">
                  <c:v>22.596385999999999</c:v>
                </c:pt>
                <c:pt idx="560">
                  <c:v>22.605924999999999</c:v>
                </c:pt>
                <c:pt idx="561">
                  <c:v>22.653618000000002</c:v>
                </c:pt>
                <c:pt idx="562">
                  <c:v>22.729922999999999</c:v>
                </c:pt>
                <c:pt idx="563">
                  <c:v>22.710847999999999</c:v>
                </c:pt>
                <c:pt idx="564">
                  <c:v>22.882536000000002</c:v>
                </c:pt>
                <c:pt idx="565">
                  <c:v>23.092381</c:v>
                </c:pt>
                <c:pt idx="566">
                  <c:v>23.073307</c:v>
                </c:pt>
                <c:pt idx="567">
                  <c:v>23.349916</c:v>
                </c:pt>
                <c:pt idx="568">
                  <c:v>23.559763</c:v>
                </c:pt>
                <c:pt idx="569">
                  <c:v>23.798221999999999</c:v>
                </c:pt>
                <c:pt idx="570">
                  <c:v>23.750527999999999</c:v>
                </c:pt>
                <c:pt idx="571">
                  <c:v>23.655144</c:v>
                </c:pt>
                <c:pt idx="572">
                  <c:v>23.388071</c:v>
                </c:pt>
                <c:pt idx="573">
                  <c:v>23.215038</c:v>
                </c:pt>
                <c:pt idx="574">
                  <c:v>23.359234000000001</c:v>
                </c:pt>
                <c:pt idx="575">
                  <c:v>23.839873999999998</c:v>
                </c:pt>
                <c:pt idx="576">
                  <c:v>23.551490999999999</c:v>
                </c:pt>
                <c:pt idx="577">
                  <c:v>23.705296000000001</c:v>
                </c:pt>
                <c:pt idx="578">
                  <c:v>23.743749999999999</c:v>
                </c:pt>
                <c:pt idx="579">
                  <c:v>24.022521999999999</c:v>
                </c:pt>
                <c:pt idx="580">
                  <c:v>23.984068000000001</c:v>
                </c:pt>
                <c:pt idx="581">
                  <c:v>24.022521999999999</c:v>
                </c:pt>
                <c:pt idx="582">
                  <c:v>24.032133000000002</c:v>
                </c:pt>
                <c:pt idx="583">
                  <c:v>24.012906999999998</c:v>
                </c:pt>
                <c:pt idx="584">
                  <c:v>24.272452999999999</c:v>
                </c:pt>
                <c:pt idx="585">
                  <c:v>24.272452999999999</c:v>
                </c:pt>
                <c:pt idx="586">
                  <c:v>24.512771999999998</c:v>
                </c:pt>
                <c:pt idx="587">
                  <c:v>24.407033999999999</c:v>
                </c:pt>
                <c:pt idx="588">
                  <c:v>24.512771999999998</c:v>
                </c:pt>
                <c:pt idx="589">
                  <c:v>24.580065000000001</c:v>
                </c:pt>
                <c:pt idx="590">
                  <c:v>24.589680000000001</c:v>
                </c:pt>
                <c:pt idx="591">
                  <c:v>24.676195</c:v>
                </c:pt>
                <c:pt idx="592">
                  <c:v>24.676195</c:v>
                </c:pt>
                <c:pt idx="593">
                  <c:v>24.608903999999999</c:v>
                </c:pt>
                <c:pt idx="594">
                  <c:v>24.176324999999999</c:v>
                </c:pt>
                <c:pt idx="595">
                  <c:v>24.320516999999999</c:v>
                </c:pt>
                <c:pt idx="596">
                  <c:v>24.224392000000002</c:v>
                </c:pt>
                <c:pt idx="597">
                  <c:v>23.820647999999998</c:v>
                </c:pt>
                <c:pt idx="598">
                  <c:v>24.128261999999999</c:v>
                </c:pt>
                <c:pt idx="599">
                  <c:v>24.416647000000001</c:v>
                </c:pt>
                <c:pt idx="600">
                  <c:v>24.512771999999998</c:v>
                </c:pt>
                <c:pt idx="601">
                  <c:v>24.378197</c:v>
                </c:pt>
                <c:pt idx="602">
                  <c:v>24.378197</c:v>
                </c:pt>
                <c:pt idx="603">
                  <c:v>24.378197</c:v>
                </c:pt>
                <c:pt idx="604">
                  <c:v>24.753098000000001</c:v>
                </c:pt>
                <c:pt idx="605">
                  <c:v>24.608903999999999</c:v>
                </c:pt>
                <c:pt idx="606">
                  <c:v>24.753098000000001</c:v>
                </c:pt>
                <c:pt idx="607">
                  <c:v>24.666581999999998</c:v>
                </c:pt>
                <c:pt idx="608">
                  <c:v>24.762709000000001</c:v>
                </c:pt>
                <c:pt idx="609">
                  <c:v>25.003031</c:v>
                </c:pt>
                <c:pt idx="610">
                  <c:v>25.377932000000001</c:v>
                </c:pt>
                <c:pt idx="611">
                  <c:v>25.118383000000001</c:v>
                </c:pt>
                <c:pt idx="612">
                  <c:v>24.801158999999998</c:v>
                </c:pt>
                <c:pt idx="613">
                  <c:v>24.416647000000001</c:v>
                </c:pt>
                <c:pt idx="614">
                  <c:v>23.801425999999999</c:v>
                </c:pt>
                <c:pt idx="615">
                  <c:v>23.551490999999999</c:v>
                </c:pt>
                <c:pt idx="616">
                  <c:v>23.638003999999999</c:v>
                </c:pt>
                <c:pt idx="617">
                  <c:v>23.551490999999999</c:v>
                </c:pt>
                <c:pt idx="618">
                  <c:v>23.551490999999999</c:v>
                </c:pt>
                <c:pt idx="619">
                  <c:v>23.647617</c:v>
                </c:pt>
                <c:pt idx="620">
                  <c:v>23.311167000000001</c:v>
                </c:pt>
                <c:pt idx="621">
                  <c:v>23.416907999999999</c:v>
                </c:pt>
                <c:pt idx="622">
                  <c:v>23.263104999999999</c:v>
                </c:pt>
                <c:pt idx="623">
                  <c:v>23.455359999999999</c:v>
                </c:pt>
                <c:pt idx="624">
                  <c:v>23.263104999999999</c:v>
                </c:pt>
                <c:pt idx="625">
                  <c:v>23.359234000000001</c:v>
                </c:pt>
                <c:pt idx="626">
                  <c:v>23.311167000000001</c:v>
                </c:pt>
                <c:pt idx="627">
                  <c:v>23.215038</c:v>
                </c:pt>
                <c:pt idx="628">
                  <c:v>23.166976999999999</c:v>
                </c:pt>
                <c:pt idx="629">
                  <c:v>22.974716000000001</c:v>
                </c:pt>
                <c:pt idx="630">
                  <c:v>23.032394</c:v>
                </c:pt>
                <c:pt idx="631">
                  <c:v>23.493814</c:v>
                </c:pt>
                <c:pt idx="632">
                  <c:v>23.407297</c:v>
                </c:pt>
                <c:pt idx="633">
                  <c:v>23.311167000000001</c:v>
                </c:pt>
                <c:pt idx="634">
                  <c:v>23.426523</c:v>
                </c:pt>
                <c:pt idx="635">
                  <c:v>23.484200999999999</c:v>
                </c:pt>
                <c:pt idx="636">
                  <c:v>23.359234000000001</c:v>
                </c:pt>
                <c:pt idx="637">
                  <c:v>23.263104999999999</c:v>
                </c:pt>
                <c:pt idx="638">
                  <c:v>23.464973000000001</c:v>
                </c:pt>
                <c:pt idx="639">
                  <c:v>24.032133000000002</c:v>
                </c:pt>
                <c:pt idx="640">
                  <c:v>24.032133000000002</c:v>
                </c:pt>
                <c:pt idx="641">
                  <c:v>23.839873999999998</c:v>
                </c:pt>
                <c:pt idx="642">
                  <c:v>23.839873999999998</c:v>
                </c:pt>
                <c:pt idx="643">
                  <c:v>23.936007</c:v>
                </c:pt>
                <c:pt idx="644">
                  <c:v>23.791810999999999</c:v>
                </c:pt>
                <c:pt idx="645">
                  <c:v>23.830262999999999</c:v>
                </c:pt>
                <c:pt idx="646">
                  <c:v>23.791810999999999</c:v>
                </c:pt>
                <c:pt idx="647">
                  <c:v>23.647617</c:v>
                </c:pt>
                <c:pt idx="648">
                  <c:v>23.647617</c:v>
                </c:pt>
                <c:pt idx="649">
                  <c:v>23.695681</c:v>
                </c:pt>
                <c:pt idx="650">
                  <c:v>23.743749999999999</c:v>
                </c:pt>
                <c:pt idx="651">
                  <c:v>23.070847000000001</c:v>
                </c:pt>
                <c:pt idx="652">
                  <c:v>23.455359999999999</c:v>
                </c:pt>
                <c:pt idx="653">
                  <c:v>23.407297</c:v>
                </c:pt>
                <c:pt idx="654">
                  <c:v>23.647617</c:v>
                </c:pt>
                <c:pt idx="655">
                  <c:v>23.936007</c:v>
                </c:pt>
                <c:pt idx="656">
                  <c:v>23.820647999999998</c:v>
                </c:pt>
                <c:pt idx="657">
                  <c:v>23.743749999999999</c:v>
                </c:pt>
                <c:pt idx="658">
                  <c:v>23.724522</c:v>
                </c:pt>
                <c:pt idx="659">
                  <c:v>23.724522</c:v>
                </c:pt>
                <c:pt idx="660">
                  <c:v>23.609165000000001</c:v>
                </c:pt>
                <c:pt idx="661">
                  <c:v>23.561102000000002</c:v>
                </c:pt>
                <c:pt idx="662">
                  <c:v>23.359234000000001</c:v>
                </c:pt>
                <c:pt idx="663">
                  <c:v>23.080459999999999</c:v>
                </c:pt>
                <c:pt idx="664">
                  <c:v>22.878589999999999</c:v>
                </c:pt>
                <c:pt idx="665">
                  <c:v>23.282330000000002</c:v>
                </c:pt>
                <c:pt idx="666">
                  <c:v>23.551490999999999</c:v>
                </c:pt>
                <c:pt idx="667">
                  <c:v>23.791810999999999</c:v>
                </c:pt>
                <c:pt idx="668">
                  <c:v>23.791810999999999</c:v>
                </c:pt>
                <c:pt idx="669">
                  <c:v>24.128261999999999</c:v>
                </c:pt>
                <c:pt idx="670">
                  <c:v>24.205164</c:v>
                </c:pt>
                <c:pt idx="671">
                  <c:v>24.128261999999999</c:v>
                </c:pt>
                <c:pt idx="672">
                  <c:v>24.176324999999999</c:v>
                </c:pt>
                <c:pt idx="673">
                  <c:v>24.099422000000001</c:v>
                </c:pt>
                <c:pt idx="674">
                  <c:v>24.272452999999999</c:v>
                </c:pt>
                <c:pt idx="675">
                  <c:v>24.272452999999999</c:v>
                </c:pt>
                <c:pt idx="676">
                  <c:v>24.445484</c:v>
                </c:pt>
                <c:pt idx="677">
                  <c:v>24.849226000000002</c:v>
                </c:pt>
                <c:pt idx="678">
                  <c:v>24.897286999999999</c:v>
                </c:pt>
                <c:pt idx="679">
                  <c:v>24.849226000000002</c:v>
                </c:pt>
                <c:pt idx="680">
                  <c:v>24.993416</c:v>
                </c:pt>
                <c:pt idx="681">
                  <c:v>25.031872</c:v>
                </c:pt>
                <c:pt idx="682">
                  <c:v>24.993416</c:v>
                </c:pt>
                <c:pt idx="683">
                  <c:v>25.137609000000001</c:v>
                </c:pt>
                <c:pt idx="684">
                  <c:v>25.089545999999999</c:v>
                </c:pt>
                <c:pt idx="685">
                  <c:v>24.945356</c:v>
                </c:pt>
                <c:pt idx="686">
                  <c:v>24.753098000000001</c:v>
                </c:pt>
                <c:pt idx="687">
                  <c:v>24.753098000000001</c:v>
                </c:pt>
                <c:pt idx="688">
                  <c:v>25.041481000000001</c:v>
                </c:pt>
                <c:pt idx="689">
                  <c:v>25.137609000000001</c:v>
                </c:pt>
                <c:pt idx="690">
                  <c:v>25.522123000000001</c:v>
                </c:pt>
                <c:pt idx="691">
                  <c:v>25.954706000000002</c:v>
                </c:pt>
                <c:pt idx="692">
                  <c:v>26.002763999999999</c:v>
                </c:pt>
                <c:pt idx="693">
                  <c:v>26.319990000000001</c:v>
                </c:pt>
                <c:pt idx="694">
                  <c:v>26.435347</c:v>
                </c:pt>
                <c:pt idx="695">
                  <c:v>26.839085000000001</c:v>
                </c:pt>
                <c:pt idx="696">
                  <c:v>26.627604000000002</c:v>
                </c:pt>
                <c:pt idx="697">
                  <c:v>26.435347</c:v>
                </c:pt>
                <c:pt idx="698">
                  <c:v>26.675664999999999</c:v>
                </c:pt>
                <c:pt idx="699">
                  <c:v>26.675664999999999</c:v>
                </c:pt>
                <c:pt idx="700">
                  <c:v>26.675664999999999</c:v>
                </c:pt>
                <c:pt idx="701">
                  <c:v>26.675664999999999</c:v>
                </c:pt>
                <c:pt idx="702">
                  <c:v>26.72373</c:v>
                </c:pt>
                <c:pt idx="703">
                  <c:v>26.915989</c:v>
                </c:pt>
                <c:pt idx="704">
                  <c:v>26.887148</c:v>
                </c:pt>
                <c:pt idx="705">
                  <c:v>27.358179</c:v>
                </c:pt>
                <c:pt idx="706">
                  <c:v>27.194762999999998</c:v>
                </c:pt>
                <c:pt idx="707">
                  <c:v>26.896763</c:v>
                </c:pt>
                <c:pt idx="708">
                  <c:v>26.435347</c:v>
                </c:pt>
                <c:pt idx="709">
                  <c:v>26.454573</c:v>
                </c:pt>
                <c:pt idx="710">
                  <c:v>26.72373</c:v>
                </c:pt>
                <c:pt idx="711">
                  <c:v>26.685279999999999</c:v>
                </c:pt>
                <c:pt idx="712">
                  <c:v>26.819859999999998</c:v>
                </c:pt>
                <c:pt idx="713">
                  <c:v>26.867923999999999</c:v>
                </c:pt>
                <c:pt idx="714">
                  <c:v>27.002506</c:v>
                </c:pt>
                <c:pt idx="715">
                  <c:v>27.031343</c:v>
                </c:pt>
                <c:pt idx="716">
                  <c:v>27.252438999999999</c:v>
                </c:pt>
                <c:pt idx="717">
                  <c:v>27.194762999999998</c:v>
                </c:pt>
                <c:pt idx="718">
                  <c:v>27.175536999999998</c:v>
                </c:pt>
                <c:pt idx="719">
                  <c:v>27.165832999999999</c:v>
                </c:pt>
                <c:pt idx="720">
                  <c:v>27.262855999999999</c:v>
                </c:pt>
                <c:pt idx="721">
                  <c:v>27.311364999999999</c:v>
                </c:pt>
                <c:pt idx="722">
                  <c:v>27.311364999999999</c:v>
                </c:pt>
                <c:pt idx="723">
                  <c:v>27.262855999999999</c:v>
                </c:pt>
                <c:pt idx="724">
                  <c:v>27.291958000000001</c:v>
                </c:pt>
                <c:pt idx="725">
                  <c:v>27.117325000000001</c:v>
                </c:pt>
                <c:pt idx="726">
                  <c:v>26.768046999999999</c:v>
                </c:pt>
                <c:pt idx="727">
                  <c:v>26.874773000000001</c:v>
                </c:pt>
                <c:pt idx="728">
                  <c:v>26.96209</c:v>
                </c:pt>
                <c:pt idx="729">
                  <c:v>27.359874999999999</c:v>
                </c:pt>
                <c:pt idx="730">
                  <c:v>27.146429000000001</c:v>
                </c:pt>
                <c:pt idx="731">
                  <c:v>26.777752</c:v>
                </c:pt>
                <c:pt idx="732">
                  <c:v>26.855370000000001</c:v>
                </c:pt>
                <c:pt idx="733">
                  <c:v>26.719539999999999</c:v>
                </c:pt>
                <c:pt idx="734">
                  <c:v>26.244133000000001</c:v>
                </c:pt>
                <c:pt idx="735">
                  <c:v>26.341156000000002</c:v>
                </c:pt>
                <c:pt idx="736">
                  <c:v>26.486688999999998</c:v>
                </c:pt>
                <c:pt idx="737">
                  <c:v>26.399367999999999</c:v>
                </c:pt>
                <c:pt idx="738">
                  <c:v>26.700133999999998</c:v>
                </c:pt>
                <c:pt idx="739">
                  <c:v>26.787452999999999</c:v>
                </c:pt>
                <c:pt idx="740">
                  <c:v>27.068812999999999</c:v>
                </c:pt>
                <c:pt idx="741">
                  <c:v>27.020302000000001</c:v>
                </c:pt>
                <c:pt idx="742">
                  <c:v>26.981494999999999</c:v>
                </c:pt>
                <c:pt idx="743">
                  <c:v>27.127026000000001</c:v>
                </c:pt>
                <c:pt idx="744">
                  <c:v>26.971789999999999</c:v>
                </c:pt>
                <c:pt idx="745">
                  <c:v>27.311364999999999</c:v>
                </c:pt>
                <c:pt idx="746">
                  <c:v>27.097919000000001</c:v>
                </c:pt>
                <c:pt idx="747">
                  <c:v>27.165832999999999</c:v>
                </c:pt>
                <c:pt idx="748">
                  <c:v>27.262855999999999</c:v>
                </c:pt>
                <c:pt idx="749">
                  <c:v>27.136725999999999</c:v>
                </c:pt>
                <c:pt idx="750">
                  <c:v>27.059108999999999</c:v>
                </c:pt>
                <c:pt idx="751">
                  <c:v>26.923283000000001</c:v>
                </c:pt>
                <c:pt idx="752">
                  <c:v>26.923283000000001</c:v>
                </c:pt>
                <c:pt idx="753">
                  <c:v>27.456896</c:v>
                </c:pt>
                <c:pt idx="754">
                  <c:v>27.359874999999999</c:v>
                </c:pt>
                <c:pt idx="755">
                  <c:v>27.359874999999999</c:v>
                </c:pt>
                <c:pt idx="756">
                  <c:v>27.359874999999999</c:v>
                </c:pt>
                <c:pt idx="757">
                  <c:v>27.709150000000001</c:v>
                </c:pt>
                <c:pt idx="758">
                  <c:v>27.650938</c:v>
                </c:pt>
                <c:pt idx="759">
                  <c:v>27.650938</c:v>
                </c:pt>
                <c:pt idx="760">
                  <c:v>27.660639</c:v>
                </c:pt>
                <c:pt idx="761">
                  <c:v>27.612128999999999</c:v>
                </c:pt>
                <c:pt idx="762">
                  <c:v>27.699448</c:v>
                </c:pt>
                <c:pt idx="763">
                  <c:v>27.806170000000002</c:v>
                </c:pt>
                <c:pt idx="764">
                  <c:v>27.941998999999999</c:v>
                </c:pt>
                <c:pt idx="765">
                  <c:v>28.407699999999998</c:v>
                </c:pt>
                <c:pt idx="766">
                  <c:v>28.475615000000001</c:v>
                </c:pt>
                <c:pt idx="767">
                  <c:v>28.621144999999999</c:v>
                </c:pt>
                <c:pt idx="768">
                  <c:v>28.912206999999999</c:v>
                </c:pt>
                <c:pt idx="769">
                  <c:v>29.009229999999999</c:v>
                </c:pt>
                <c:pt idx="770">
                  <c:v>29.203271999999998</c:v>
                </c:pt>
                <c:pt idx="771">
                  <c:v>29.048037000000001</c:v>
                </c:pt>
                <c:pt idx="772">
                  <c:v>28.931612000000001</c:v>
                </c:pt>
                <c:pt idx="773">
                  <c:v>29.309992000000001</c:v>
                </c:pt>
                <c:pt idx="774">
                  <c:v>28.951017</c:v>
                </c:pt>
                <c:pt idx="775">
                  <c:v>29.309992000000001</c:v>
                </c:pt>
                <c:pt idx="776">
                  <c:v>28.960719999999998</c:v>
                </c:pt>
                <c:pt idx="777">
                  <c:v>29.251781000000001</c:v>
                </c:pt>
                <c:pt idx="778">
                  <c:v>29.309992000000001</c:v>
                </c:pt>
                <c:pt idx="779">
                  <c:v>29.018932</c:v>
                </c:pt>
                <c:pt idx="780">
                  <c:v>28.805489000000001</c:v>
                </c:pt>
                <c:pt idx="781">
                  <c:v>28.621144999999999</c:v>
                </c:pt>
                <c:pt idx="782">
                  <c:v>28.378595000000001</c:v>
                </c:pt>
                <c:pt idx="783">
                  <c:v>28.524124</c:v>
                </c:pt>
                <c:pt idx="784">
                  <c:v>27.747959000000002</c:v>
                </c:pt>
                <c:pt idx="785">
                  <c:v>28.155446999999999</c:v>
                </c:pt>
                <c:pt idx="786">
                  <c:v>28.087534000000002</c:v>
                </c:pt>
                <c:pt idx="787">
                  <c:v>27.893491999999998</c:v>
                </c:pt>
                <c:pt idx="788">
                  <c:v>27.844982000000002</c:v>
                </c:pt>
                <c:pt idx="789">
                  <c:v>27.844982000000002</c:v>
                </c:pt>
                <c:pt idx="790">
                  <c:v>27.893491999999998</c:v>
                </c:pt>
                <c:pt idx="791">
                  <c:v>28.087534000000002</c:v>
                </c:pt>
                <c:pt idx="792">
                  <c:v>27.941998999999999</c:v>
                </c:pt>
                <c:pt idx="793">
                  <c:v>27.165832999999999</c:v>
                </c:pt>
                <c:pt idx="794">
                  <c:v>27.233746</c:v>
                </c:pt>
                <c:pt idx="795">
                  <c:v>26.971789999999999</c:v>
                </c:pt>
                <c:pt idx="796">
                  <c:v>26.991198000000001</c:v>
                </c:pt>
                <c:pt idx="797">
                  <c:v>27.553915</c:v>
                </c:pt>
                <c:pt idx="798">
                  <c:v>27.941998999999999</c:v>
                </c:pt>
                <c:pt idx="799">
                  <c:v>28.427102999999999</c:v>
                </c:pt>
                <c:pt idx="800">
                  <c:v>28.233063000000001</c:v>
                </c:pt>
                <c:pt idx="801">
                  <c:v>28.145744000000001</c:v>
                </c:pt>
                <c:pt idx="802">
                  <c:v>28.330083999999999</c:v>
                </c:pt>
                <c:pt idx="803">
                  <c:v>28.106936000000001</c:v>
                </c:pt>
                <c:pt idx="804">
                  <c:v>28.330083999999999</c:v>
                </c:pt>
                <c:pt idx="805">
                  <c:v>28.330083999999999</c:v>
                </c:pt>
                <c:pt idx="806">
                  <c:v>27.893491999999998</c:v>
                </c:pt>
                <c:pt idx="807">
                  <c:v>29.348803</c:v>
                </c:pt>
                <c:pt idx="808">
                  <c:v>30.076457999999999</c:v>
                </c:pt>
                <c:pt idx="809">
                  <c:v>30.124967999999999</c:v>
                </c:pt>
                <c:pt idx="810">
                  <c:v>30.173480999999999</c:v>
                </c:pt>
                <c:pt idx="811">
                  <c:v>29.882415999999999</c:v>
                </c:pt>
                <c:pt idx="812">
                  <c:v>30.076457999999999</c:v>
                </c:pt>
                <c:pt idx="813">
                  <c:v>29.979438999999999</c:v>
                </c:pt>
                <c:pt idx="814">
                  <c:v>29.474930000000001</c:v>
                </c:pt>
                <c:pt idx="815">
                  <c:v>29.494335</c:v>
                </c:pt>
                <c:pt idx="816">
                  <c:v>29.145060000000001</c:v>
                </c:pt>
                <c:pt idx="817">
                  <c:v>29.106251</c:v>
                </c:pt>
                <c:pt idx="818">
                  <c:v>29.882415999999999</c:v>
                </c:pt>
                <c:pt idx="819">
                  <c:v>29.397314000000001</c:v>
                </c:pt>
                <c:pt idx="820">
                  <c:v>29.688375000000001</c:v>
                </c:pt>
                <c:pt idx="821">
                  <c:v>29.727186</c:v>
                </c:pt>
                <c:pt idx="822">
                  <c:v>29.591356000000001</c:v>
                </c:pt>
                <c:pt idx="823">
                  <c:v>29.806350999999999</c:v>
                </c:pt>
                <c:pt idx="824">
                  <c:v>29.708628000000001</c:v>
                </c:pt>
                <c:pt idx="825">
                  <c:v>29.317722</c:v>
                </c:pt>
                <c:pt idx="826">
                  <c:v>29.200451000000001</c:v>
                </c:pt>
                <c:pt idx="827">
                  <c:v>29.562037</c:v>
                </c:pt>
                <c:pt idx="828">
                  <c:v>29.806350999999999</c:v>
                </c:pt>
                <c:pt idx="829">
                  <c:v>29.806350999999999</c:v>
                </c:pt>
                <c:pt idx="830">
                  <c:v>29.845441999999998</c:v>
                </c:pt>
                <c:pt idx="831">
                  <c:v>29.532720999999999</c:v>
                </c:pt>
                <c:pt idx="832">
                  <c:v>29.562037</c:v>
                </c:pt>
                <c:pt idx="833">
                  <c:v>29.806350999999999</c:v>
                </c:pt>
                <c:pt idx="834">
                  <c:v>29.513176000000001</c:v>
                </c:pt>
                <c:pt idx="835">
                  <c:v>29.610899</c:v>
                </c:pt>
                <c:pt idx="836">
                  <c:v>29.952940000000002</c:v>
                </c:pt>
                <c:pt idx="837">
                  <c:v>30.021346999999999</c:v>
                </c:pt>
                <c:pt idx="838">
                  <c:v>30.099526999999998</c:v>
                </c:pt>
                <c:pt idx="839">
                  <c:v>29.317722</c:v>
                </c:pt>
                <c:pt idx="840">
                  <c:v>29.415448999999999</c:v>
                </c:pt>
                <c:pt idx="841">
                  <c:v>29.532720999999999</c:v>
                </c:pt>
                <c:pt idx="842">
                  <c:v>30.099526999999998</c:v>
                </c:pt>
                <c:pt idx="843">
                  <c:v>30.685883</c:v>
                </c:pt>
                <c:pt idx="844">
                  <c:v>30.500202000000002</c:v>
                </c:pt>
                <c:pt idx="845">
                  <c:v>30.764064999999999</c:v>
                </c:pt>
                <c:pt idx="846">
                  <c:v>30.451339999999998</c:v>
                </c:pt>
                <c:pt idx="847">
                  <c:v>30.490432999999999</c:v>
                </c:pt>
                <c:pt idx="848">
                  <c:v>30.685883</c:v>
                </c:pt>
                <c:pt idx="849">
                  <c:v>30.783608999999998</c:v>
                </c:pt>
                <c:pt idx="850">
                  <c:v>31.223372999999999</c:v>
                </c:pt>
                <c:pt idx="851">
                  <c:v>31.467690000000001</c:v>
                </c:pt>
                <c:pt idx="852">
                  <c:v>31.809730999999999</c:v>
                </c:pt>
                <c:pt idx="853">
                  <c:v>31.272238000000002</c:v>
                </c:pt>
                <c:pt idx="854">
                  <c:v>31.262464999999999</c:v>
                </c:pt>
                <c:pt idx="855">
                  <c:v>31.272238000000002</c:v>
                </c:pt>
                <c:pt idx="856">
                  <c:v>31.252693000000001</c:v>
                </c:pt>
                <c:pt idx="857">
                  <c:v>30.490432999999999</c:v>
                </c:pt>
                <c:pt idx="858">
                  <c:v>30.490432999999999</c:v>
                </c:pt>
                <c:pt idx="859">
                  <c:v>30.783608999999998</c:v>
                </c:pt>
                <c:pt idx="860">
                  <c:v>30.705427</c:v>
                </c:pt>
                <c:pt idx="861">
                  <c:v>30.685883</c:v>
                </c:pt>
                <c:pt idx="862">
                  <c:v>30.764064999999999</c:v>
                </c:pt>
                <c:pt idx="863">
                  <c:v>30.724974</c:v>
                </c:pt>
                <c:pt idx="864">
                  <c:v>30.734746999999999</c:v>
                </c:pt>
                <c:pt idx="865">
                  <c:v>31.018149999999999</c:v>
                </c:pt>
                <c:pt idx="866">
                  <c:v>31.252693000000001</c:v>
                </c:pt>
                <c:pt idx="867">
                  <c:v>31.516553999999999</c:v>
                </c:pt>
                <c:pt idx="868">
                  <c:v>31.741322</c:v>
                </c:pt>
                <c:pt idx="869">
                  <c:v>32.06382</c:v>
                </c:pt>
                <c:pt idx="870">
                  <c:v>32.249496000000001</c:v>
                </c:pt>
                <c:pt idx="871">
                  <c:v>32.141993999999997</c:v>
                </c:pt>
                <c:pt idx="872">
                  <c:v>32.317901999999997</c:v>
                </c:pt>
                <c:pt idx="873">
                  <c:v>32.259265999999997</c:v>
                </c:pt>
                <c:pt idx="874">
                  <c:v>31.477459</c:v>
                </c:pt>
                <c:pt idx="875">
                  <c:v>31.760866</c:v>
                </c:pt>
                <c:pt idx="876">
                  <c:v>31.799955000000001</c:v>
                </c:pt>
                <c:pt idx="877">
                  <c:v>31.663139000000001</c:v>
                </c:pt>
                <c:pt idx="878">
                  <c:v>31.917231000000001</c:v>
                </c:pt>
                <c:pt idx="879">
                  <c:v>31.760866</c:v>
                </c:pt>
                <c:pt idx="880">
                  <c:v>31.70223</c:v>
                </c:pt>
                <c:pt idx="881">
                  <c:v>31.672913000000001</c:v>
                </c:pt>
                <c:pt idx="882">
                  <c:v>31.643597</c:v>
                </c:pt>
                <c:pt idx="883">
                  <c:v>31.770638000000002</c:v>
                </c:pt>
                <c:pt idx="884">
                  <c:v>31.809730999999999</c:v>
                </c:pt>
                <c:pt idx="885">
                  <c:v>31.741322</c:v>
                </c:pt>
                <c:pt idx="886">
                  <c:v>31.907454999999999</c:v>
                </c:pt>
                <c:pt idx="887">
                  <c:v>32.249496000000001</c:v>
                </c:pt>
                <c:pt idx="888">
                  <c:v>32.298358999999998</c:v>
                </c:pt>
                <c:pt idx="889">
                  <c:v>32.444946000000002</c:v>
                </c:pt>
                <c:pt idx="890">
                  <c:v>33.353797999999998</c:v>
                </c:pt>
                <c:pt idx="891">
                  <c:v>33.715381999999998</c:v>
                </c:pt>
                <c:pt idx="892">
                  <c:v>33.226753000000002</c:v>
                </c:pt>
                <c:pt idx="893">
                  <c:v>33.705607999999998</c:v>
                </c:pt>
                <c:pt idx="894">
                  <c:v>33.949924000000003</c:v>
                </c:pt>
                <c:pt idx="895">
                  <c:v>33.744698</c:v>
                </c:pt>
                <c:pt idx="896">
                  <c:v>34.204006</c:v>
                </c:pt>
                <c:pt idx="897">
                  <c:v>34.888092</c:v>
                </c:pt>
                <c:pt idx="898">
                  <c:v>35.083542000000001</c:v>
                </c:pt>
                <c:pt idx="899">
                  <c:v>35.034675999999997</c:v>
                </c:pt>
                <c:pt idx="900">
                  <c:v>35.425583000000003</c:v>
                </c:pt>
                <c:pt idx="901">
                  <c:v>36.158524</c:v>
                </c:pt>
                <c:pt idx="902">
                  <c:v>36.744877000000002</c:v>
                </c:pt>
                <c:pt idx="903">
                  <c:v>37.126015000000002</c:v>
                </c:pt>
                <c:pt idx="904">
                  <c:v>36.158524</c:v>
                </c:pt>
                <c:pt idx="905">
                  <c:v>35.425583000000003</c:v>
                </c:pt>
                <c:pt idx="906">
                  <c:v>34.897860999999999</c:v>
                </c:pt>
                <c:pt idx="907">
                  <c:v>34.340823999999998</c:v>
                </c:pt>
                <c:pt idx="908">
                  <c:v>35.132404000000001</c:v>
                </c:pt>
                <c:pt idx="909">
                  <c:v>34.839230000000001</c:v>
                </c:pt>
                <c:pt idx="910">
                  <c:v>34.516731</c:v>
                </c:pt>
                <c:pt idx="911">
                  <c:v>35.132404000000001</c:v>
                </c:pt>
                <c:pt idx="912">
                  <c:v>35.132404000000001</c:v>
                </c:pt>
                <c:pt idx="913">
                  <c:v>35.132404000000001</c:v>
                </c:pt>
                <c:pt idx="914">
                  <c:v>34.985813</c:v>
                </c:pt>
                <c:pt idx="915">
                  <c:v>34.976044000000002</c:v>
                </c:pt>
                <c:pt idx="916">
                  <c:v>34.770820999999998</c:v>
                </c:pt>
                <c:pt idx="917">
                  <c:v>34.487419000000003</c:v>
                </c:pt>
                <c:pt idx="918">
                  <c:v>34.204006</c:v>
                </c:pt>
                <c:pt idx="919">
                  <c:v>34.164917000000003</c:v>
                </c:pt>
                <c:pt idx="920">
                  <c:v>35.278992000000002</c:v>
                </c:pt>
                <c:pt idx="921">
                  <c:v>35.171497000000002</c:v>
                </c:pt>
                <c:pt idx="922">
                  <c:v>34.741497000000003</c:v>
                </c:pt>
                <c:pt idx="923">
                  <c:v>34.448326000000002</c:v>
                </c:pt>
                <c:pt idx="924">
                  <c:v>34.692638000000002</c:v>
                </c:pt>
                <c:pt idx="925">
                  <c:v>34.985813</c:v>
                </c:pt>
                <c:pt idx="926">
                  <c:v>35.181266999999998</c:v>
                </c:pt>
                <c:pt idx="927">
                  <c:v>35.181266999999998</c:v>
                </c:pt>
                <c:pt idx="928">
                  <c:v>35.132404000000001</c:v>
                </c:pt>
                <c:pt idx="929">
                  <c:v>34.897860999999999</c:v>
                </c:pt>
                <c:pt idx="930">
                  <c:v>34.888092</c:v>
                </c:pt>
                <c:pt idx="931">
                  <c:v>35.034675999999997</c:v>
                </c:pt>
                <c:pt idx="932">
                  <c:v>35.083542000000001</c:v>
                </c:pt>
                <c:pt idx="933">
                  <c:v>34.594912999999998</c:v>
                </c:pt>
                <c:pt idx="934">
                  <c:v>34.643776000000003</c:v>
                </c:pt>
                <c:pt idx="935">
                  <c:v>34.555819999999997</c:v>
                </c:pt>
                <c:pt idx="936">
                  <c:v>34.438552999999999</c:v>
                </c:pt>
                <c:pt idx="937">
                  <c:v>35.181266999999998</c:v>
                </c:pt>
                <c:pt idx="938">
                  <c:v>36.598292999999998</c:v>
                </c:pt>
                <c:pt idx="939">
                  <c:v>36.696013999999998</c:v>
                </c:pt>
                <c:pt idx="940">
                  <c:v>37.595097000000003</c:v>
                </c:pt>
                <c:pt idx="941">
                  <c:v>37.526688</c:v>
                </c:pt>
                <c:pt idx="942">
                  <c:v>36.647151999999998</c:v>
                </c:pt>
                <c:pt idx="943">
                  <c:v>37.438732000000002</c:v>
                </c:pt>
                <c:pt idx="944">
                  <c:v>37.57555</c:v>
                </c:pt>
                <c:pt idx="945">
                  <c:v>37.380096000000002</c:v>
                </c:pt>
                <c:pt idx="946">
                  <c:v>37.643959000000002</c:v>
                </c:pt>
                <c:pt idx="947">
                  <c:v>38.406216000000001</c:v>
                </c:pt>
                <c:pt idx="948">
                  <c:v>38.494166999999997</c:v>
                </c:pt>
                <c:pt idx="949">
                  <c:v>38.894843999999999</c:v>
                </c:pt>
                <c:pt idx="950">
                  <c:v>38.806891999999998</c:v>
                </c:pt>
                <c:pt idx="951">
                  <c:v>38.699390000000001</c:v>
                </c:pt>
                <c:pt idx="952">
                  <c:v>38.621215999999997</c:v>
                </c:pt>
                <c:pt idx="953">
                  <c:v>38.601664999999997</c:v>
                </c:pt>
                <c:pt idx="954">
                  <c:v>38.113041000000003</c:v>
                </c:pt>
                <c:pt idx="955">
                  <c:v>38.650528000000001</c:v>
                </c:pt>
                <c:pt idx="956">
                  <c:v>39.569153</c:v>
                </c:pt>
                <c:pt idx="957">
                  <c:v>39.999149000000003</c:v>
                </c:pt>
                <c:pt idx="958">
                  <c:v>39.989367999999999</c:v>
                </c:pt>
                <c:pt idx="959">
                  <c:v>39.774375999999997</c:v>
                </c:pt>
                <c:pt idx="960">
                  <c:v>39.774375999999997</c:v>
                </c:pt>
                <c:pt idx="961">
                  <c:v>39.373702999999999</c:v>
                </c:pt>
                <c:pt idx="962">
                  <c:v>39.481205000000003</c:v>
                </c:pt>
                <c:pt idx="963">
                  <c:v>39.295521000000001</c:v>
                </c:pt>
                <c:pt idx="964">
                  <c:v>39.774375999999997</c:v>
                </c:pt>
                <c:pt idx="965">
                  <c:v>39.363925999999999</c:v>
                </c:pt>
                <c:pt idx="966">
                  <c:v>39.363925999999999</c:v>
                </c:pt>
                <c:pt idx="967">
                  <c:v>39.266201000000002</c:v>
                </c:pt>
                <c:pt idx="968">
                  <c:v>39.774375999999997</c:v>
                </c:pt>
                <c:pt idx="969">
                  <c:v>40.306545</c:v>
                </c:pt>
                <c:pt idx="970">
                  <c:v>39.961620000000003</c:v>
                </c:pt>
                <c:pt idx="971">
                  <c:v>39.961620000000003</c:v>
                </c:pt>
                <c:pt idx="972">
                  <c:v>39.833508000000002</c:v>
                </c:pt>
                <c:pt idx="973">
                  <c:v>39.784233</c:v>
                </c:pt>
                <c:pt idx="974">
                  <c:v>39.596989000000001</c:v>
                </c:pt>
                <c:pt idx="975">
                  <c:v>39.646262999999998</c:v>
                </c:pt>
                <c:pt idx="976">
                  <c:v>40.405090000000001</c:v>
                </c:pt>
                <c:pt idx="977">
                  <c:v>41.410290000000003</c:v>
                </c:pt>
                <c:pt idx="978">
                  <c:v>41.528553000000002</c:v>
                </c:pt>
                <c:pt idx="979">
                  <c:v>41.784779</c:v>
                </c:pt>
                <c:pt idx="980">
                  <c:v>41.292034000000001</c:v>
                </c:pt>
                <c:pt idx="981">
                  <c:v>41.055511000000003</c:v>
                </c:pt>
                <c:pt idx="982">
                  <c:v>41.144207000000002</c:v>
                </c:pt>
                <c:pt idx="983">
                  <c:v>41.449711000000001</c:v>
                </c:pt>
                <c:pt idx="984">
                  <c:v>41.400435999999999</c:v>
                </c:pt>
                <c:pt idx="985">
                  <c:v>41.479278999999998</c:v>
                </c:pt>
                <c:pt idx="986">
                  <c:v>40.690883999999997</c:v>
                </c:pt>
                <c:pt idx="987">
                  <c:v>40.602192000000002</c:v>
                </c:pt>
                <c:pt idx="988">
                  <c:v>40.651465999999999</c:v>
                </c:pt>
                <c:pt idx="989">
                  <c:v>40.602192000000002</c:v>
                </c:pt>
                <c:pt idx="990">
                  <c:v>40.405090000000001</c:v>
                </c:pt>
                <c:pt idx="991">
                  <c:v>40.602192000000002</c:v>
                </c:pt>
                <c:pt idx="992">
                  <c:v>40.198138999999998</c:v>
                </c:pt>
                <c:pt idx="993">
                  <c:v>40.395240999999999</c:v>
                </c:pt>
                <c:pt idx="994">
                  <c:v>39.606845999999997</c:v>
                </c:pt>
                <c:pt idx="995">
                  <c:v>39.340758999999998</c:v>
                </c:pt>
                <c:pt idx="996">
                  <c:v>39.123955000000002</c:v>
                </c:pt>
                <c:pt idx="997">
                  <c:v>39.311199000000002</c:v>
                </c:pt>
                <c:pt idx="998">
                  <c:v>38.729759000000001</c:v>
                </c:pt>
                <c:pt idx="999">
                  <c:v>39.715248000000003</c:v>
                </c:pt>
                <c:pt idx="1000">
                  <c:v>39.912345999999999</c:v>
                </c:pt>
                <c:pt idx="1001">
                  <c:v>39.399895000000001</c:v>
                </c:pt>
                <c:pt idx="1002">
                  <c:v>39.419601</c:v>
                </c:pt>
                <c:pt idx="1003">
                  <c:v>39.321052999999999</c:v>
                </c:pt>
                <c:pt idx="1004">
                  <c:v>39.606845999999997</c:v>
                </c:pt>
                <c:pt idx="1005">
                  <c:v>40.552917000000001</c:v>
                </c:pt>
                <c:pt idx="1006">
                  <c:v>40.503639</c:v>
                </c:pt>
                <c:pt idx="1007">
                  <c:v>40.414943999999998</c:v>
                </c:pt>
                <c:pt idx="1008">
                  <c:v>40.612045000000002</c:v>
                </c:pt>
                <c:pt idx="1009">
                  <c:v>40.661320000000003</c:v>
                </c:pt>
                <c:pt idx="1010">
                  <c:v>40.750014999999998</c:v>
                </c:pt>
                <c:pt idx="1011">
                  <c:v>39.932056000000003</c:v>
                </c:pt>
                <c:pt idx="1012">
                  <c:v>39.498440000000002</c:v>
                </c:pt>
                <c:pt idx="1013">
                  <c:v>39.271777999999998</c:v>
                </c:pt>
                <c:pt idx="1014">
                  <c:v>39.222504000000001</c:v>
                </c:pt>
                <c:pt idx="1015">
                  <c:v>38.729759000000001</c:v>
                </c:pt>
                <c:pt idx="1016">
                  <c:v>37.961078999999998</c:v>
                </c:pt>
                <c:pt idx="1017">
                  <c:v>39.045116</c:v>
                </c:pt>
                <c:pt idx="1018">
                  <c:v>39.064822999999997</c:v>
                </c:pt>
                <c:pt idx="1019">
                  <c:v>38.926853000000001</c:v>
                </c:pt>
                <c:pt idx="1020">
                  <c:v>38.434113000000004</c:v>
                </c:pt>
                <c:pt idx="1021">
                  <c:v>39.123955000000002</c:v>
                </c:pt>
                <c:pt idx="1022">
                  <c:v>39.380180000000003</c:v>
                </c:pt>
                <c:pt idx="1023">
                  <c:v>39.173228999999999</c:v>
                </c:pt>
                <c:pt idx="1024">
                  <c:v>39.123955000000002</c:v>
                </c:pt>
                <c:pt idx="1025">
                  <c:v>39.153519000000003</c:v>
                </c:pt>
                <c:pt idx="1026">
                  <c:v>39.321052999999999</c:v>
                </c:pt>
                <c:pt idx="1027">
                  <c:v>39.321052999999999</c:v>
                </c:pt>
                <c:pt idx="1028">
                  <c:v>39.321052999999999</c:v>
                </c:pt>
                <c:pt idx="1029">
                  <c:v>38.434113000000004</c:v>
                </c:pt>
                <c:pt idx="1030">
                  <c:v>38.749470000000002</c:v>
                </c:pt>
                <c:pt idx="1031">
                  <c:v>38.779034000000003</c:v>
                </c:pt>
                <c:pt idx="1032">
                  <c:v>38.798740000000002</c:v>
                </c:pt>
                <c:pt idx="1033">
                  <c:v>38.325705999999997</c:v>
                </c:pt>
                <c:pt idx="1034">
                  <c:v>37.941364</c:v>
                </c:pt>
                <c:pt idx="1035">
                  <c:v>37.862526000000003</c:v>
                </c:pt>
                <c:pt idx="1036">
                  <c:v>38.384838000000002</c:v>
                </c:pt>
                <c:pt idx="1037">
                  <c:v>39.015549</c:v>
                </c:pt>
                <c:pt idx="1038">
                  <c:v>39.616703000000001</c:v>
                </c:pt>
                <c:pt idx="1039">
                  <c:v>39.715248000000003</c:v>
                </c:pt>
                <c:pt idx="1040">
                  <c:v>39.784233</c:v>
                </c:pt>
                <c:pt idx="1041">
                  <c:v>39.725104999999999</c:v>
                </c:pt>
                <c:pt idx="1042">
                  <c:v>40.395240999999999</c:v>
                </c:pt>
                <c:pt idx="1043">
                  <c:v>40.306545</c:v>
                </c:pt>
                <c:pt idx="1044">
                  <c:v>40.257266999999999</c:v>
                </c:pt>
                <c:pt idx="1045">
                  <c:v>40.158718</c:v>
                </c:pt>
                <c:pt idx="1046">
                  <c:v>39.764522999999997</c:v>
                </c:pt>
                <c:pt idx="1047">
                  <c:v>39.616703000000001</c:v>
                </c:pt>
                <c:pt idx="1048">
                  <c:v>39.616703000000001</c:v>
                </c:pt>
                <c:pt idx="1049">
                  <c:v>39.173228999999999</c:v>
                </c:pt>
                <c:pt idx="1050">
                  <c:v>39.173228999999999</c:v>
                </c:pt>
                <c:pt idx="1051">
                  <c:v>39.370327000000003</c:v>
                </c:pt>
                <c:pt idx="1052">
                  <c:v>39.311199000000002</c:v>
                </c:pt>
                <c:pt idx="1053">
                  <c:v>39.035263</c:v>
                </c:pt>
                <c:pt idx="1054">
                  <c:v>39.419601</c:v>
                </c:pt>
                <c:pt idx="1055">
                  <c:v>39.183083000000003</c:v>
                </c:pt>
                <c:pt idx="1056">
                  <c:v>39.183083000000003</c:v>
                </c:pt>
                <c:pt idx="1057">
                  <c:v>39.912345999999999</c:v>
                </c:pt>
                <c:pt idx="1058">
                  <c:v>41.144207000000002</c:v>
                </c:pt>
                <c:pt idx="1059">
                  <c:v>41.38073</c:v>
                </c:pt>
                <c:pt idx="1060">
                  <c:v>40.424801000000002</c:v>
                </c:pt>
                <c:pt idx="1061">
                  <c:v>39.665973999999999</c:v>
                </c:pt>
                <c:pt idx="1062">
                  <c:v>40.060169000000002</c:v>
                </c:pt>
                <c:pt idx="1063">
                  <c:v>39.912345999999999</c:v>
                </c:pt>
                <c:pt idx="1064">
                  <c:v>39.478732999999998</c:v>
                </c:pt>
                <c:pt idx="1065">
                  <c:v>39.764522999999997</c:v>
                </c:pt>
                <c:pt idx="1066">
                  <c:v>40.395240999999999</c:v>
                </c:pt>
                <c:pt idx="1067">
                  <c:v>40.602192000000002</c:v>
                </c:pt>
                <c:pt idx="1068">
                  <c:v>41.016094000000002</c:v>
                </c:pt>
                <c:pt idx="1069">
                  <c:v>41.094935999999997</c:v>
                </c:pt>
                <c:pt idx="1070">
                  <c:v>41.144207000000002</c:v>
                </c:pt>
                <c:pt idx="1071">
                  <c:v>40.641609000000003</c:v>
                </c:pt>
                <c:pt idx="1072">
                  <c:v>40.503639</c:v>
                </c:pt>
                <c:pt idx="1073">
                  <c:v>40.553218999999999</c:v>
                </c:pt>
                <c:pt idx="1074">
                  <c:v>40.751517999999997</c:v>
                </c:pt>
                <c:pt idx="1075">
                  <c:v>40.850673999999998</c:v>
                </c:pt>
                <c:pt idx="1076">
                  <c:v>40.701942000000003</c:v>
                </c:pt>
                <c:pt idx="1077">
                  <c:v>41.346435999999997</c:v>
                </c:pt>
                <c:pt idx="1078">
                  <c:v>41.544739</c:v>
                </c:pt>
                <c:pt idx="1079">
                  <c:v>41.921512999999997</c:v>
                </c:pt>
                <c:pt idx="1080">
                  <c:v>41.852108000000001</c:v>
                </c:pt>
                <c:pt idx="1081">
                  <c:v>41.663719</c:v>
                </c:pt>
                <c:pt idx="1082">
                  <c:v>41.098553000000003</c:v>
                </c:pt>
                <c:pt idx="1083">
                  <c:v>41.534821000000001</c:v>
                </c:pt>
                <c:pt idx="1084">
                  <c:v>41.842193999999999</c:v>
                </c:pt>
                <c:pt idx="1085">
                  <c:v>41.445582999999999</c:v>
                </c:pt>
                <c:pt idx="1086">
                  <c:v>41.445582999999999</c:v>
                </c:pt>
                <c:pt idx="1087">
                  <c:v>41.445582999999999</c:v>
                </c:pt>
                <c:pt idx="1088">
                  <c:v>41.971091999999999</c:v>
                </c:pt>
                <c:pt idx="1089">
                  <c:v>41.852108000000001</c:v>
                </c:pt>
                <c:pt idx="1090">
                  <c:v>42.139648000000001</c:v>
                </c:pt>
                <c:pt idx="1091">
                  <c:v>42.684986000000002</c:v>
                </c:pt>
                <c:pt idx="1092">
                  <c:v>42.932865</c:v>
                </c:pt>
                <c:pt idx="1093">
                  <c:v>43.022101999999997</c:v>
                </c:pt>
                <c:pt idx="1094">
                  <c:v>42.189224000000003</c:v>
                </c:pt>
                <c:pt idx="1095">
                  <c:v>42.218975</c:v>
                </c:pt>
                <c:pt idx="1096">
                  <c:v>42.63541</c:v>
                </c:pt>
                <c:pt idx="1097">
                  <c:v>42.645325</c:v>
                </c:pt>
                <c:pt idx="1098">
                  <c:v>42.238799999999998</c:v>
                </c:pt>
                <c:pt idx="1099">
                  <c:v>42.744480000000003</c:v>
                </c:pt>
                <c:pt idx="1100">
                  <c:v>42.417273999999999</c:v>
                </c:pt>
                <c:pt idx="1101">
                  <c:v>43.032021</c:v>
                </c:pt>
                <c:pt idx="1102">
                  <c:v>42.843628000000002</c:v>
                </c:pt>
                <c:pt idx="1103">
                  <c:v>43.180748000000001</c:v>
                </c:pt>
                <c:pt idx="1104">
                  <c:v>42.823799000000001</c:v>
                </c:pt>
                <c:pt idx="1105">
                  <c:v>43.121257999999997</c:v>
                </c:pt>
                <c:pt idx="1106">
                  <c:v>42.903122000000003</c:v>
                </c:pt>
                <c:pt idx="1107">
                  <c:v>42.655242999999999</c:v>
                </c:pt>
                <c:pt idx="1108">
                  <c:v>40.652366999999998</c:v>
                </c:pt>
                <c:pt idx="1109">
                  <c:v>41.158042999999999</c:v>
                </c:pt>
                <c:pt idx="1110">
                  <c:v>40.701942000000003</c:v>
                </c:pt>
                <c:pt idx="1111">
                  <c:v>41.118385000000004</c:v>
                </c:pt>
                <c:pt idx="1112">
                  <c:v>39.730255</c:v>
                </c:pt>
                <c:pt idx="1113">
                  <c:v>39.888897</c:v>
                </c:pt>
                <c:pt idx="1114">
                  <c:v>39.710422999999999</c:v>
                </c:pt>
                <c:pt idx="1115">
                  <c:v>40.553218999999999</c:v>
                </c:pt>
                <c:pt idx="1116">
                  <c:v>39.908726000000001</c:v>
                </c:pt>
                <c:pt idx="1117">
                  <c:v>39.908726000000001</c:v>
                </c:pt>
                <c:pt idx="1118">
                  <c:v>40.701942000000003</c:v>
                </c:pt>
                <c:pt idx="1119">
                  <c:v>40.255760000000002</c:v>
                </c:pt>
                <c:pt idx="1120">
                  <c:v>40.136775999999998</c:v>
                </c:pt>
                <c:pt idx="1121">
                  <c:v>40.473896000000003</c:v>
                </c:pt>
                <c:pt idx="1122">
                  <c:v>41.752955999999998</c:v>
                </c:pt>
                <c:pt idx="1123">
                  <c:v>41.842193999999999</c:v>
                </c:pt>
                <c:pt idx="1124">
                  <c:v>42.129738000000003</c:v>
                </c:pt>
                <c:pt idx="1125">
                  <c:v>41.376179</c:v>
                </c:pt>
                <c:pt idx="1126">
                  <c:v>40.156609000000003</c:v>
                </c:pt>
                <c:pt idx="1127">
                  <c:v>39.601353000000003</c:v>
                </c:pt>
                <c:pt idx="1128">
                  <c:v>39.462542999999997</c:v>
                </c:pt>
                <c:pt idx="1129">
                  <c:v>37.697636000000003</c:v>
                </c:pt>
                <c:pt idx="1130">
                  <c:v>37.182045000000002</c:v>
                </c:pt>
                <c:pt idx="1131">
                  <c:v>36.190520999999997</c:v>
                </c:pt>
                <c:pt idx="1132">
                  <c:v>36.587131999999997</c:v>
                </c:pt>
                <c:pt idx="1133">
                  <c:v>36.587131999999997</c:v>
                </c:pt>
                <c:pt idx="1134">
                  <c:v>36.507809000000002</c:v>
                </c:pt>
                <c:pt idx="1135">
                  <c:v>36.388827999999997</c:v>
                </c:pt>
                <c:pt idx="1136">
                  <c:v>35.694763000000002</c:v>
                </c:pt>
                <c:pt idx="1137">
                  <c:v>36.190520999999997</c:v>
                </c:pt>
                <c:pt idx="1138">
                  <c:v>35.238663000000003</c:v>
                </c:pt>
                <c:pt idx="1139">
                  <c:v>32.720199999999998</c:v>
                </c:pt>
                <c:pt idx="1140">
                  <c:v>32.422744999999999</c:v>
                </c:pt>
                <c:pt idx="1141">
                  <c:v>29.249873999999998</c:v>
                </c:pt>
                <c:pt idx="1142">
                  <c:v>29.924109999999999</c:v>
                </c:pt>
                <c:pt idx="1143">
                  <c:v>27.861746</c:v>
                </c:pt>
                <c:pt idx="1144">
                  <c:v>26.275310999999999</c:v>
                </c:pt>
                <c:pt idx="1145">
                  <c:v>27.108188999999999</c:v>
                </c:pt>
                <c:pt idx="1146">
                  <c:v>24.887181999999999</c:v>
                </c:pt>
                <c:pt idx="1147">
                  <c:v>30.786732000000001</c:v>
                </c:pt>
                <c:pt idx="1148">
                  <c:v>31.232918000000002</c:v>
                </c:pt>
                <c:pt idx="1149">
                  <c:v>33.206046999999998</c:v>
                </c:pt>
                <c:pt idx="1150">
                  <c:v>32.730114</c:v>
                </c:pt>
                <c:pt idx="1151">
                  <c:v>33.116810000000001</c:v>
                </c:pt>
                <c:pt idx="1152">
                  <c:v>34.257057000000003</c:v>
                </c:pt>
                <c:pt idx="1153">
                  <c:v>33.156466999999999</c:v>
                </c:pt>
                <c:pt idx="1154">
                  <c:v>32.720199999999998</c:v>
                </c:pt>
                <c:pt idx="1155">
                  <c:v>32.125286000000003</c:v>
                </c:pt>
                <c:pt idx="1156">
                  <c:v>31.728677999999999</c:v>
                </c:pt>
                <c:pt idx="1157">
                  <c:v>32.581386999999999</c:v>
                </c:pt>
                <c:pt idx="1158">
                  <c:v>33.910026999999999</c:v>
                </c:pt>
                <c:pt idx="1159">
                  <c:v>35.298152999999999</c:v>
                </c:pt>
                <c:pt idx="1160">
                  <c:v>34.970950999999999</c:v>
                </c:pt>
                <c:pt idx="1161">
                  <c:v>36.012051</c:v>
                </c:pt>
                <c:pt idx="1162">
                  <c:v>37.677802999999997</c:v>
                </c:pt>
                <c:pt idx="1163">
                  <c:v>37.112636999999999</c:v>
                </c:pt>
                <c:pt idx="1164">
                  <c:v>35.912899000000003</c:v>
                </c:pt>
                <c:pt idx="1165">
                  <c:v>35.000698</c:v>
                </c:pt>
                <c:pt idx="1166">
                  <c:v>35.912899000000003</c:v>
                </c:pt>
                <c:pt idx="1167">
                  <c:v>35.912899000000003</c:v>
                </c:pt>
                <c:pt idx="1168">
                  <c:v>35.595612000000003</c:v>
                </c:pt>
                <c:pt idx="1169">
                  <c:v>36.170692000000003</c:v>
                </c:pt>
                <c:pt idx="1170">
                  <c:v>36.686283000000003</c:v>
                </c:pt>
                <c:pt idx="1171">
                  <c:v>36.190520999999997</c:v>
                </c:pt>
                <c:pt idx="1172">
                  <c:v>36.180610999999999</c:v>
                </c:pt>
                <c:pt idx="1173">
                  <c:v>36.002136</c:v>
                </c:pt>
                <c:pt idx="1174">
                  <c:v>36.190520999999997</c:v>
                </c:pt>
                <c:pt idx="1175">
                  <c:v>35.942641999999999</c:v>
                </c:pt>
                <c:pt idx="1176">
                  <c:v>36.289673000000001</c:v>
                </c:pt>
                <c:pt idx="1177">
                  <c:v>35.843491</c:v>
                </c:pt>
                <c:pt idx="1178">
                  <c:v>36.339252000000002</c:v>
                </c:pt>
                <c:pt idx="1179">
                  <c:v>36.48798</c:v>
                </c:pt>
                <c:pt idx="1180">
                  <c:v>36.190520999999997</c:v>
                </c:pt>
                <c:pt idx="1181">
                  <c:v>35.793914999999998</c:v>
                </c:pt>
                <c:pt idx="1182">
                  <c:v>35.694763000000002</c:v>
                </c:pt>
                <c:pt idx="1183">
                  <c:v>35.764167999999998</c:v>
                </c:pt>
                <c:pt idx="1184">
                  <c:v>35.199001000000003</c:v>
                </c:pt>
                <c:pt idx="1185">
                  <c:v>35.684849</c:v>
                </c:pt>
                <c:pt idx="1186">
                  <c:v>35.992218000000001</c:v>
                </c:pt>
                <c:pt idx="1187">
                  <c:v>35.248576999999997</c:v>
                </c:pt>
                <c:pt idx="1188">
                  <c:v>35.595612000000003</c:v>
                </c:pt>
                <c:pt idx="1189">
                  <c:v>35.694763000000002</c:v>
                </c:pt>
                <c:pt idx="1190">
                  <c:v>39.650931999999997</c:v>
                </c:pt>
                <c:pt idx="1191">
                  <c:v>39.462542999999997</c:v>
                </c:pt>
                <c:pt idx="1192">
                  <c:v>39.452629000000002</c:v>
                </c:pt>
                <c:pt idx="1193">
                  <c:v>39.601353000000003</c:v>
                </c:pt>
                <c:pt idx="1194">
                  <c:v>39.621184999999997</c:v>
                </c:pt>
                <c:pt idx="1195">
                  <c:v>39.730255</c:v>
                </c:pt>
                <c:pt idx="1196">
                  <c:v>39.660846999999997</c:v>
                </c:pt>
                <c:pt idx="1197">
                  <c:v>39.958302000000003</c:v>
                </c:pt>
                <c:pt idx="1198">
                  <c:v>39.958302000000003</c:v>
                </c:pt>
                <c:pt idx="1199">
                  <c:v>40.662281</c:v>
                </c:pt>
                <c:pt idx="1200">
                  <c:v>40.652366999999998</c:v>
                </c:pt>
                <c:pt idx="1201">
                  <c:v>39.660846999999997</c:v>
                </c:pt>
                <c:pt idx="1202">
                  <c:v>38.818053999999997</c:v>
                </c:pt>
                <c:pt idx="1203">
                  <c:v>39.611271000000002</c:v>
                </c:pt>
                <c:pt idx="1204">
                  <c:v>40.771351000000003</c:v>
                </c:pt>
                <c:pt idx="1205">
                  <c:v>40.850673999999998</c:v>
                </c:pt>
                <c:pt idx="1206">
                  <c:v>40.107033000000001</c:v>
                </c:pt>
                <c:pt idx="1207">
                  <c:v>39.859153999999997</c:v>
                </c:pt>
                <c:pt idx="1208">
                  <c:v>40.245846</c:v>
                </c:pt>
                <c:pt idx="1209">
                  <c:v>40.166522999999998</c:v>
                </c:pt>
                <c:pt idx="1210">
                  <c:v>39.561695</c:v>
                </c:pt>
                <c:pt idx="1211">
                  <c:v>38.917206</c:v>
                </c:pt>
                <c:pt idx="1212">
                  <c:v>38.917206</c:v>
                </c:pt>
                <c:pt idx="1213">
                  <c:v>39.065936999999998</c:v>
                </c:pt>
                <c:pt idx="1214">
                  <c:v>39.313816000000003</c:v>
                </c:pt>
                <c:pt idx="1215">
                  <c:v>39.056018999999999</c:v>
                </c:pt>
                <c:pt idx="1216">
                  <c:v>39.829402999999999</c:v>
                </c:pt>
                <c:pt idx="1217">
                  <c:v>40.255760000000002</c:v>
                </c:pt>
                <c:pt idx="1218">
                  <c:v>41.048977000000001</c:v>
                </c:pt>
                <c:pt idx="1219">
                  <c:v>39.759998000000003</c:v>
                </c:pt>
                <c:pt idx="1220">
                  <c:v>39.900002000000001</c:v>
                </c:pt>
                <c:pt idx="1221">
                  <c:v>40.799999</c:v>
                </c:pt>
                <c:pt idx="1222">
                  <c:v>40.790000999999997</c:v>
                </c:pt>
                <c:pt idx="1223">
                  <c:v>41</c:v>
                </c:pt>
                <c:pt idx="1224">
                  <c:v>42.049999</c:v>
                </c:pt>
                <c:pt idx="1225">
                  <c:v>42.900002000000001</c:v>
                </c:pt>
                <c:pt idx="1226">
                  <c:v>43.099997999999999</c:v>
                </c:pt>
                <c:pt idx="1227">
                  <c:v>42.200001</c:v>
                </c:pt>
                <c:pt idx="1228">
                  <c:v>41.900002000000001</c:v>
                </c:pt>
                <c:pt idx="1229">
                  <c:v>42.5</c:v>
                </c:pt>
                <c:pt idx="1230">
                  <c:v>42.75</c:v>
                </c:pt>
                <c:pt idx="1231">
                  <c:v>42.200001</c:v>
                </c:pt>
                <c:pt idx="1232">
                  <c:v>42.650002000000001</c:v>
                </c:pt>
                <c:pt idx="1233">
                  <c:v>42.990001999999997</c:v>
                </c:pt>
                <c:pt idx="1234">
                  <c:v>42.41</c:v>
                </c:pt>
                <c:pt idx="1235">
                  <c:v>43.599997999999999</c:v>
                </c:pt>
                <c:pt idx="1236">
                  <c:v>46.900002000000001</c:v>
                </c:pt>
                <c:pt idx="1237">
                  <c:v>46.799999</c:v>
                </c:pt>
                <c:pt idx="1238">
                  <c:v>46.450001</c:v>
                </c:pt>
                <c:pt idx="1239">
                  <c:v>45.5</c:v>
                </c:pt>
                <c:pt idx="1240">
                  <c:v>45.18</c:v>
                </c:pt>
                <c:pt idx="1241">
                  <c:v>44.82</c:v>
                </c:pt>
                <c:pt idx="1242">
                  <c:v>45.25</c:v>
                </c:pt>
                <c:pt idx="1243">
                  <c:v>45.299999</c:v>
                </c:pt>
                <c:pt idx="1244">
                  <c:v>44.869999</c:v>
                </c:pt>
                <c:pt idx="1245">
                  <c:v>44.549999</c:v>
                </c:pt>
                <c:pt idx="1246">
                  <c:v>43.869999</c:v>
                </c:pt>
                <c:pt idx="1247">
                  <c:v>44.349997999999999</c:v>
                </c:pt>
                <c:pt idx="1248">
                  <c:v>45.189999</c:v>
                </c:pt>
                <c:pt idx="1249">
                  <c:v>45.549999</c:v>
                </c:pt>
                <c:pt idx="1250">
                  <c:v>44.799999</c:v>
                </c:pt>
                <c:pt idx="1251">
                  <c:v>45.75</c:v>
                </c:pt>
                <c:pt idx="1252">
                  <c:v>46.25</c:v>
                </c:pt>
                <c:pt idx="1253">
                  <c:v>47.009998000000003</c:v>
                </c:pt>
                <c:pt idx="1254">
                  <c:v>47.5</c:v>
                </c:pt>
                <c:pt idx="1255">
                  <c:v>47.5</c:v>
                </c:pt>
                <c:pt idx="1256">
                  <c:v>48.540000999999997</c:v>
                </c:pt>
                <c:pt idx="1257">
                  <c:v>47.990001999999997</c:v>
                </c:pt>
                <c:pt idx="1258">
                  <c:v>47.799999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21-4D83-81E7-0DC7441F31DF}"/>
            </c:ext>
          </c:extLst>
        </c:ser>
        <c:ser>
          <c:idx val="1"/>
          <c:order val="1"/>
          <c:tx>
            <c:strRef>
              <c:f>'Share Price'!$C$2</c:f>
              <c:strCache>
                <c:ptCount val="1"/>
                <c:pt idx="0">
                  <c:v>Consensus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259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5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021-4D83-81E7-0DC7441F31DF}"/>
              </c:ext>
            </c:extLst>
          </c:dPt>
          <c:dPt>
            <c:idx val="126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5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021-4D83-81E7-0DC7441F31DF}"/>
              </c:ext>
            </c:extLst>
          </c:dPt>
          <c:dPt>
            <c:idx val="1261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5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A021-4D83-81E7-0DC7441F31DF}"/>
              </c:ext>
            </c:extLst>
          </c:dPt>
          <c:dPt>
            <c:idx val="126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5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A021-4D83-81E7-0DC7441F31DF}"/>
              </c:ext>
            </c:extLst>
          </c:dPt>
          <c:dPt>
            <c:idx val="1263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5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021-4D83-81E7-0DC7441F31DF}"/>
              </c:ext>
            </c:extLst>
          </c:dPt>
          <c:cat>
            <c:numRef>
              <c:f>'Share Price'!$A$3:$A$1266</c:f>
              <c:numCache>
                <c:formatCode>m/d/yyyy</c:formatCode>
                <c:ptCount val="1264"/>
                <c:pt idx="0">
                  <c:v>42248</c:v>
                </c:pt>
                <c:pt idx="1">
                  <c:v>42249</c:v>
                </c:pt>
                <c:pt idx="2">
                  <c:v>42250</c:v>
                </c:pt>
                <c:pt idx="3">
                  <c:v>42251</c:v>
                </c:pt>
                <c:pt idx="4">
                  <c:v>42254</c:v>
                </c:pt>
                <c:pt idx="5">
                  <c:v>42255</c:v>
                </c:pt>
                <c:pt idx="6">
                  <c:v>42256</c:v>
                </c:pt>
                <c:pt idx="7">
                  <c:v>42257</c:v>
                </c:pt>
                <c:pt idx="8">
                  <c:v>42258</c:v>
                </c:pt>
                <c:pt idx="9">
                  <c:v>42261</c:v>
                </c:pt>
                <c:pt idx="10">
                  <c:v>42262</c:v>
                </c:pt>
                <c:pt idx="11">
                  <c:v>42263</c:v>
                </c:pt>
                <c:pt idx="12">
                  <c:v>42264</c:v>
                </c:pt>
                <c:pt idx="13">
                  <c:v>42265</c:v>
                </c:pt>
                <c:pt idx="14">
                  <c:v>42268</c:v>
                </c:pt>
                <c:pt idx="15">
                  <c:v>42269</c:v>
                </c:pt>
                <c:pt idx="16">
                  <c:v>42270</c:v>
                </c:pt>
                <c:pt idx="17">
                  <c:v>42271</c:v>
                </c:pt>
                <c:pt idx="18">
                  <c:v>42272</c:v>
                </c:pt>
                <c:pt idx="19">
                  <c:v>42275</c:v>
                </c:pt>
                <c:pt idx="20">
                  <c:v>42276</c:v>
                </c:pt>
                <c:pt idx="21">
                  <c:v>42277</c:v>
                </c:pt>
                <c:pt idx="22">
                  <c:v>42278</c:v>
                </c:pt>
                <c:pt idx="23">
                  <c:v>42279</c:v>
                </c:pt>
                <c:pt idx="24">
                  <c:v>42282</c:v>
                </c:pt>
                <c:pt idx="25">
                  <c:v>42283</c:v>
                </c:pt>
                <c:pt idx="26">
                  <c:v>42284</c:v>
                </c:pt>
                <c:pt idx="27">
                  <c:v>42285</c:v>
                </c:pt>
                <c:pt idx="28">
                  <c:v>42286</c:v>
                </c:pt>
                <c:pt idx="29">
                  <c:v>42289</c:v>
                </c:pt>
                <c:pt idx="30">
                  <c:v>42290</c:v>
                </c:pt>
                <c:pt idx="31">
                  <c:v>42291</c:v>
                </c:pt>
                <c:pt idx="32">
                  <c:v>42292</c:v>
                </c:pt>
                <c:pt idx="33">
                  <c:v>42293</c:v>
                </c:pt>
                <c:pt idx="34">
                  <c:v>42296</c:v>
                </c:pt>
                <c:pt idx="35">
                  <c:v>42297</c:v>
                </c:pt>
                <c:pt idx="36">
                  <c:v>42298</c:v>
                </c:pt>
                <c:pt idx="37">
                  <c:v>42299</c:v>
                </c:pt>
                <c:pt idx="38">
                  <c:v>42300</c:v>
                </c:pt>
                <c:pt idx="39">
                  <c:v>42304</c:v>
                </c:pt>
                <c:pt idx="40">
                  <c:v>42305</c:v>
                </c:pt>
                <c:pt idx="41">
                  <c:v>42306</c:v>
                </c:pt>
                <c:pt idx="42">
                  <c:v>42307</c:v>
                </c:pt>
                <c:pt idx="43">
                  <c:v>42310</c:v>
                </c:pt>
                <c:pt idx="44">
                  <c:v>42311</c:v>
                </c:pt>
                <c:pt idx="45">
                  <c:v>42312</c:v>
                </c:pt>
                <c:pt idx="46">
                  <c:v>42313</c:v>
                </c:pt>
                <c:pt idx="47">
                  <c:v>42314</c:v>
                </c:pt>
                <c:pt idx="48">
                  <c:v>42317</c:v>
                </c:pt>
                <c:pt idx="49">
                  <c:v>42318</c:v>
                </c:pt>
                <c:pt idx="50">
                  <c:v>42319</c:v>
                </c:pt>
                <c:pt idx="51">
                  <c:v>42320</c:v>
                </c:pt>
                <c:pt idx="52">
                  <c:v>42321</c:v>
                </c:pt>
                <c:pt idx="53">
                  <c:v>42324</c:v>
                </c:pt>
                <c:pt idx="54">
                  <c:v>42325</c:v>
                </c:pt>
                <c:pt idx="55">
                  <c:v>42326</c:v>
                </c:pt>
                <c:pt idx="56">
                  <c:v>42327</c:v>
                </c:pt>
                <c:pt idx="57">
                  <c:v>42328</c:v>
                </c:pt>
                <c:pt idx="58">
                  <c:v>42331</c:v>
                </c:pt>
                <c:pt idx="59">
                  <c:v>42332</c:v>
                </c:pt>
                <c:pt idx="60">
                  <c:v>42333</c:v>
                </c:pt>
                <c:pt idx="61">
                  <c:v>42334</c:v>
                </c:pt>
                <c:pt idx="62">
                  <c:v>42335</c:v>
                </c:pt>
                <c:pt idx="63">
                  <c:v>42338</c:v>
                </c:pt>
                <c:pt idx="64">
                  <c:v>42339</c:v>
                </c:pt>
                <c:pt idx="65">
                  <c:v>42340</c:v>
                </c:pt>
                <c:pt idx="66">
                  <c:v>42341</c:v>
                </c:pt>
                <c:pt idx="67">
                  <c:v>42342</c:v>
                </c:pt>
                <c:pt idx="68">
                  <c:v>42345</c:v>
                </c:pt>
                <c:pt idx="69">
                  <c:v>42346</c:v>
                </c:pt>
                <c:pt idx="70">
                  <c:v>42347</c:v>
                </c:pt>
                <c:pt idx="71">
                  <c:v>42348</c:v>
                </c:pt>
                <c:pt idx="72">
                  <c:v>42349</c:v>
                </c:pt>
                <c:pt idx="73">
                  <c:v>42352</c:v>
                </c:pt>
                <c:pt idx="74">
                  <c:v>42353</c:v>
                </c:pt>
                <c:pt idx="75">
                  <c:v>42354</c:v>
                </c:pt>
                <c:pt idx="76">
                  <c:v>42355</c:v>
                </c:pt>
                <c:pt idx="77">
                  <c:v>42356</c:v>
                </c:pt>
                <c:pt idx="78">
                  <c:v>42359</c:v>
                </c:pt>
                <c:pt idx="79">
                  <c:v>42360</c:v>
                </c:pt>
                <c:pt idx="80">
                  <c:v>42361</c:v>
                </c:pt>
                <c:pt idx="81">
                  <c:v>42362</c:v>
                </c:pt>
                <c:pt idx="82">
                  <c:v>42366</c:v>
                </c:pt>
                <c:pt idx="83">
                  <c:v>42367</c:v>
                </c:pt>
                <c:pt idx="84">
                  <c:v>42368</c:v>
                </c:pt>
                <c:pt idx="85">
                  <c:v>42369</c:v>
                </c:pt>
                <c:pt idx="86">
                  <c:v>42374</c:v>
                </c:pt>
                <c:pt idx="87">
                  <c:v>42375</c:v>
                </c:pt>
                <c:pt idx="88">
                  <c:v>42376</c:v>
                </c:pt>
                <c:pt idx="89">
                  <c:v>42377</c:v>
                </c:pt>
                <c:pt idx="90">
                  <c:v>42380</c:v>
                </c:pt>
                <c:pt idx="91">
                  <c:v>42381</c:v>
                </c:pt>
                <c:pt idx="92">
                  <c:v>42382</c:v>
                </c:pt>
                <c:pt idx="93">
                  <c:v>42383</c:v>
                </c:pt>
                <c:pt idx="94">
                  <c:v>42384</c:v>
                </c:pt>
                <c:pt idx="95">
                  <c:v>42387</c:v>
                </c:pt>
                <c:pt idx="96">
                  <c:v>42388</c:v>
                </c:pt>
                <c:pt idx="97">
                  <c:v>42389</c:v>
                </c:pt>
                <c:pt idx="98">
                  <c:v>42390</c:v>
                </c:pt>
                <c:pt idx="99">
                  <c:v>42391</c:v>
                </c:pt>
                <c:pt idx="100">
                  <c:v>42394</c:v>
                </c:pt>
                <c:pt idx="101">
                  <c:v>42395</c:v>
                </c:pt>
                <c:pt idx="102">
                  <c:v>42396</c:v>
                </c:pt>
                <c:pt idx="103">
                  <c:v>42397</c:v>
                </c:pt>
                <c:pt idx="104">
                  <c:v>42398</c:v>
                </c:pt>
                <c:pt idx="105">
                  <c:v>42401</c:v>
                </c:pt>
                <c:pt idx="106">
                  <c:v>42402</c:v>
                </c:pt>
                <c:pt idx="107">
                  <c:v>42403</c:v>
                </c:pt>
                <c:pt idx="108">
                  <c:v>42404</c:v>
                </c:pt>
                <c:pt idx="109">
                  <c:v>42405</c:v>
                </c:pt>
                <c:pt idx="110">
                  <c:v>42409</c:v>
                </c:pt>
                <c:pt idx="111">
                  <c:v>42410</c:v>
                </c:pt>
                <c:pt idx="112">
                  <c:v>42411</c:v>
                </c:pt>
                <c:pt idx="113">
                  <c:v>42412</c:v>
                </c:pt>
                <c:pt idx="114">
                  <c:v>42415</c:v>
                </c:pt>
                <c:pt idx="115">
                  <c:v>42416</c:v>
                </c:pt>
                <c:pt idx="116">
                  <c:v>42417</c:v>
                </c:pt>
                <c:pt idx="117">
                  <c:v>42418</c:v>
                </c:pt>
                <c:pt idx="118">
                  <c:v>42419</c:v>
                </c:pt>
                <c:pt idx="119">
                  <c:v>42422</c:v>
                </c:pt>
                <c:pt idx="120">
                  <c:v>42423</c:v>
                </c:pt>
                <c:pt idx="121">
                  <c:v>42424</c:v>
                </c:pt>
                <c:pt idx="122">
                  <c:v>42425</c:v>
                </c:pt>
                <c:pt idx="123">
                  <c:v>42426</c:v>
                </c:pt>
                <c:pt idx="124">
                  <c:v>42429</c:v>
                </c:pt>
                <c:pt idx="125">
                  <c:v>42430</c:v>
                </c:pt>
                <c:pt idx="126">
                  <c:v>42431</c:v>
                </c:pt>
                <c:pt idx="127">
                  <c:v>42432</c:v>
                </c:pt>
                <c:pt idx="128">
                  <c:v>42433</c:v>
                </c:pt>
                <c:pt idx="129">
                  <c:v>42436</c:v>
                </c:pt>
                <c:pt idx="130">
                  <c:v>42437</c:v>
                </c:pt>
                <c:pt idx="131">
                  <c:v>42438</c:v>
                </c:pt>
                <c:pt idx="132">
                  <c:v>42439</c:v>
                </c:pt>
                <c:pt idx="133">
                  <c:v>42440</c:v>
                </c:pt>
                <c:pt idx="134">
                  <c:v>42443</c:v>
                </c:pt>
                <c:pt idx="135">
                  <c:v>42444</c:v>
                </c:pt>
                <c:pt idx="136">
                  <c:v>42445</c:v>
                </c:pt>
                <c:pt idx="137">
                  <c:v>42446</c:v>
                </c:pt>
                <c:pt idx="138">
                  <c:v>42447</c:v>
                </c:pt>
                <c:pt idx="139">
                  <c:v>42450</c:v>
                </c:pt>
                <c:pt idx="140">
                  <c:v>42451</c:v>
                </c:pt>
                <c:pt idx="141">
                  <c:v>42452</c:v>
                </c:pt>
                <c:pt idx="142">
                  <c:v>42453</c:v>
                </c:pt>
                <c:pt idx="143">
                  <c:v>42458</c:v>
                </c:pt>
                <c:pt idx="144">
                  <c:v>42459</c:v>
                </c:pt>
                <c:pt idx="145">
                  <c:v>42460</c:v>
                </c:pt>
                <c:pt idx="146">
                  <c:v>42461</c:v>
                </c:pt>
                <c:pt idx="147">
                  <c:v>42464</c:v>
                </c:pt>
                <c:pt idx="148">
                  <c:v>42465</c:v>
                </c:pt>
                <c:pt idx="149">
                  <c:v>42466</c:v>
                </c:pt>
                <c:pt idx="150">
                  <c:v>42467</c:v>
                </c:pt>
                <c:pt idx="151">
                  <c:v>42468</c:v>
                </c:pt>
                <c:pt idx="152">
                  <c:v>42471</c:v>
                </c:pt>
                <c:pt idx="153">
                  <c:v>42472</c:v>
                </c:pt>
                <c:pt idx="154">
                  <c:v>42473</c:v>
                </c:pt>
                <c:pt idx="155">
                  <c:v>42474</c:v>
                </c:pt>
                <c:pt idx="156">
                  <c:v>42475</c:v>
                </c:pt>
                <c:pt idx="157">
                  <c:v>42478</c:v>
                </c:pt>
                <c:pt idx="158">
                  <c:v>42479</c:v>
                </c:pt>
                <c:pt idx="159">
                  <c:v>42480</c:v>
                </c:pt>
                <c:pt idx="160">
                  <c:v>42481</c:v>
                </c:pt>
                <c:pt idx="161">
                  <c:v>42482</c:v>
                </c:pt>
                <c:pt idx="162">
                  <c:v>42486</c:v>
                </c:pt>
                <c:pt idx="163">
                  <c:v>42487</c:v>
                </c:pt>
                <c:pt idx="164">
                  <c:v>42488</c:v>
                </c:pt>
                <c:pt idx="165">
                  <c:v>42489</c:v>
                </c:pt>
                <c:pt idx="166">
                  <c:v>42492</c:v>
                </c:pt>
                <c:pt idx="167">
                  <c:v>42493</c:v>
                </c:pt>
                <c:pt idx="168">
                  <c:v>42494</c:v>
                </c:pt>
                <c:pt idx="169">
                  <c:v>42495</c:v>
                </c:pt>
                <c:pt idx="170">
                  <c:v>42496</c:v>
                </c:pt>
                <c:pt idx="171">
                  <c:v>42499</c:v>
                </c:pt>
                <c:pt idx="172">
                  <c:v>42500</c:v>
                </c:pt>
                <c:pt idx="173">
                  <c:v>42501</c:v>
                </c:pt>
                <c:pt idx="174">
                  <c:v>42502</c:v>
                </c:pt>
                <c:pt idx="175">
                  <c:v>42503</c:v>
                </c:pt>
                <c:pt idx="176">
                  <c:v>42506</c:v>
                </c:pt>
                <c:pt idx="177">
                  <c:v>42507</c:v>
                </c:pt>
                <c:pt idx="178">
                  <c:v>42508</c:v>
                </c:pt>
                <c:pt idx="179">
                  <c:v>42509</c:v>
                </c:pt>
                <c:pt idx="180">
                  <c:v>42510</c:v>
                </c:pt>
                <c:pt idx="181">
                  <c:v>42513</c:v>
                </c:pt>
                <c:pt idx="182">
                  <c:v>42514</c:v>
                </c:pt>
                <c:pt idx="183">
                  <c:v>42515</c:v>
                </c:pt>
                <c:pt idx="184">
                  <c:v>42516</c:v>
                </c:pt>
                <c:pt idx="185">
                  <c:v>42517</c:v>
                </c:pt>
                <c:pt idx="186">
                  <c:v>42520</c:v>
                </c:pt>
                <c:pt idx="187">
                  <c:v>42521</c:v>
                </c:pt>
                <c:pt idx="188">
                  <c:v>42522</c:v>
                </c:pt>
                <c:pt idx="189">
                  <c:v>42523</c:v>
                </c:pt>
                <c:pt idx="190">
                  <c:v>42524</c:v>
                </c:pt>
                <c:pt idx="191">
                  <c:v>42528</c:v>
                </c:pt>
                <c:pt idx="192">
                  <c:v>42529</c:v>
                </c:pt>
                <c:pt idx="193">
                  <c:v>42530</c:v>
                </c:pt>
                <c:pt idx="194">
                  <c:v>42531</c:v>
                </c:pt>
                <c:pt idx="195">
                  <c:v>42534</c:v>
                </c:pt>
                <c:pt idx="196">
                  <c:v>42535</c:v>
                </c:pt>
                <c:pt idx="197">
                  <c:v>42536</c:v>
                </c:pt>
                <c:pt idx="198">
                  <c:v>42537</c:v>
                </c:pt>
                <c:pt idx="199">
                  <c:v>42538</c:v>
                </c:pt>
                <c:pt idx="200">
                  <c:v>42541</c:v>
                </c:pt>
                <c:pt idx="201">
                  <c:v>42542</c:v>
                </c:pt>
                <c:pt idx="202">
                  <c:v>42543</c:v>
                </c:pt>
                <c:pt idx="203">
                  <c:v>42544</c:v>
                </c:pt>
                <c:pt idx="204">
                  <c:v>42545</c:v>
                </c:pt>
                <c:pt idx="205">
                  <c:v>42548</c:v>
                </c:pt>
                <c:pt idx="206">
                  <c:v>42549</c:v>
                </c:pt>
                <c:pt idx="207">
                  <c:v>42550</c:v>
                </c:pt>
                <c:pt idx="208">
                  <c:v>42551</c:v>
                </c:pt>
                <c:pt idx="209">
                  <c:v>42552</c:v>
                </c:pt>
                <c:pt idx="210">
                  <c:v>42555</c:v>
                </c:pt>
                <c:pt idx="211">
                  <c:v>42556</c:v>
                </c:pt>
                <c:pt idx="212">
                  <c:v>42557</c:v>
                </c:pt>
                <c:pt idx="213">
                  <c:v>42558</c:v>
                </c:pt>
                <c:pt idx="214">
                  <c:v>42559</c:v>
                </c:pt>
                <c:pt idx="215">
                  <c:v>42562</c:v>
                </c:pt>
                <c:pt idx="216">
                  <c:v>42563</c:v>
                </c:pt>
                <c:pt idx="217">
                  <c:v>42564</c:v>
                </c:pt>
                <c:pt idx="218">
                  <c:v>42565</c:v>
                </c:pt>
                <c:pt idx="219">
                  <c:v>42566</c:v>
                </c:pt>
                <c:pt idx="220">
                  <c:v>42569</c:v>
                </c:pt>
                <c:pt idx="221">
                  <c:v>42570</c:v>
                </c:pt>
                <c:pt idx="222">
                  <c:v>42571</c:v>
                </c:pt>
                <c:pt idx="223">
                  <c:v>42572</c:v>
                </c:pt>
                <c:pt idx="224">
                  <c:v>42573</c:v>
                </c:pt>
                <c:pt idx="225">
                  <c:v>42576</c:v>
                </c:pt>
                <c:pt idx="226">
                  <c:v>42577</c:v>
                </c:pt>
                <c:pt idx="227">
                  <c:v>42578</c:v>
                </c:pt>
                <c:pt idx="228">
                  <c:v>42579</c:v>
                </c:pt>
                <c:pt idx="229">
                  <c:v>42580</c:v>
                </c:pt>
                <c:pt idx="230">
                  <c:v>42583</c:v>
                </c:pt>
                <c:pt idx="231">
                  <c:v>42584</c:v>
                </c:pt>
                <c:pt idx="232">
                  <c:v>42585</c:v>
                </c:pt>
                <c:pt idx="233">
                  <c:v>42586</c:v>
                </c:pt>
                <c:pt idx="234">
                  <c:v>42587</c:v>
                </c:pt>
                <c:pt idx="235">
                  <c:v>42590</c:v>
                </c:pt>
                <c:pt idx="236">
                  <c:v>42591</c:v>
                </c:pt>
                <c:pt idx="237">
                  <c:v>42592</c:v>
                </c:pt>
                <c:pt idx="238">
                  <c:v>42593</c:v>
                </c:pt>
                <c:pt idx="239">
                  <c:v>42594</c:v>
                </c:pt>
                <c:pt idx="240">
                  <c:v>42597</c:v>
                </c:pt>
                <c:pt idx="241">
                  <c:v>42598</c:v>
                </c:pt>
                <c:pt idx="242">
                  <c:v>42599</c:v>
                </c:pt>
                <c:pt idx="243">
                  <c:v>42600</c:v>
                </c:pt>
                <c:pt idx="244">
                  <c:v>42601</c:v>
                </c:pt>
                <c:pt idx="245">
                  <c:v>42604</c:v>
                </c:pt>
                <c:pt idx="246">
                  <c:v>42605</c:v>
                </c:pt>
                <c:pt idx="247">
                  <c:v>42606</c:v>
                </c:pt>
                <c:pt idx="248">
                  <c:v>42607</c:v>
                </c:pt>
                <c:pt idx="249">
                  <c:v>42608</c:v>
                </c:pt>
                <c:pt idx="250">
                  <c:v>42611</c:v>
                </c:pt>
                <c:pt idx="251">
                  <c:v>42612</c:v>
                </c:pt>
                <c:pt idx="252">
                  <c:v>42613</c:v>
                </c:pt>
                <c:pt idx="253">
                  <c:v>42614</c:v>
                </c:pt>
                <c:pt idx="254">
                  <c:v>42615</c:v>
                </c:pt>
                <c:pt idx="255">
                  <c:v>42618</c:v>
                </c:pt>
                <c:pt idx="256">
                  <c:v>42619</c:v>
                </c:pt>
                <c:pt idx="257">
                  <c:v>42620</c:v>
                </c:pt>
                <c:pt idx="258">
                  <c:v>42621</c:v>
                </c:pt>
                <c:pt idx="259">
                  <c:v>42622</c:v>
                </c:pt>
                <c:pt idx="260">
                  <c:v>42625</c:v>
                </c:pt>
                <c:pt idx="261">
                  <c:v>42626</c:v>
                </c:pt>
                <c:pt idx="262">
                  <c:v>42627</c:v>
                </c:pt>
                <c:pt idx="263">
                  <c:v>42628</c:v>
                </c:pt>
                <c:pt idx="264">
                  <c:v>42629</c:v>
                </c:pt>
                <c:pt idx="265">
                  <c:v>42632</c:v>
                </c:pt>
                <c:pt idx="266">
                  <c:v>42633</c:v>
                </c:pt>
                <c:pt idx="267">
                  <c:v>42634</c:v>
                </c:pt>
                <c:pt idx="268">
                  <c:v>42635</c:v>
                </c:pt>
                <c:pt idx="269">
                  <c:v>42636</c:v>
                </c:pt>
                <c:pt idx="270">
                  <c:v>42639</c:v>
                </c:pt>
                <c:pt idx="271">
                  <c:v>42640</c:v>
                </c:pt>
                <c:pt idx="272">
                  <c:v>42641</c:v>
                </c:pt>
                <c:pt idx="273">
                  <c:v>42642</c:v>
                </c:pt>
                <c:pt idx="274">
                  <c:v>42643</c:v>
                </c:pt>
                <c:pt idx="275">
                  <c:v>42646</c:v>
                </c:pt>
                <c:pt idx="276">
                  <c:v>42647</c:v>
                </c:pt>
                <c:pt idx="277">
                  <c:v>42648</c:v>
                </c:pt>
                <c:pt idx="278">
                  <c:v>42649</c:v>
                </c:pt>
                <c:pt idx="279">
                  <c:v>42650</c:v>
                </c:pt>
                <c:pt idx="280">
                  <c:v>42653</c:v>
                </c:pt>
                <c:pt idx="281">
                  <c:v>42654</c:v>
                </c:pt>
                <c:pt idx="282">
                  <c:v>42655</c:v>
                </c:pt>
                <c:pt idx="283">
                  <c:v>42656</c:v>
                </c:pt>
                <c:pt idx="284">
                  <c:v>42657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42668</c:v>
                </c:pt>
                <c:pt idx="291">
                  <c:v>42669</c:v>
                </c:pt>
                <c:pt idx="292">
                  <c:v>42670</c:v>
                </c:pt>
                <c:pt idx="293">
                  <c:v>42671</c:v>
                </c:pt>
                <c:pt idx="294">
                  <c:v>42674</c:v>
                </c:pt>
                <c:pt idx="295">
                  <c:v>42675</c:v>
                </c:pt>
                <c:pt idx="296">
                  <c:v>42676</c:v>
                </c:pt>
                <c:pt idx="297">
                  <c:v>42677</c:v>
                </c:pt>
                <c:pt idx="298">
                  <c:v>42678</c:v>
                </c:pt>
                <c:pt idx="299">
                  <c:v>42681</c:v>
                </c:pt>
                <c:pt idx="300">
                  <c:v>42682</c:v>
                </c:pt>
                <c:pt idx="301">
                  <c:v>42683</c:v>
                </c:pt>
                <c:pt idx="302">
                  <c:v>42684</c:v>
                </c:pt>
                <c:pt idx="303">
                  <c:v>42685</c:v>
                </c:pt>
                <c:pt idx="304">
                  <c:v>42688</c:v>
                </c:pt>
                <c:pt idx="305">
                  <c:v>42689</c:v>
                </c:pt>
                <c:pt idx="306">
                  <c:v>42690</c:v>
                </c:pt>
                <c:pt idx="307">
                  <c:v>42691</c:v>
                </c:pt>
                <c:pt idx="308">
                  <c:v>42692</c:v>
                </c:pt>
                <c:pt idx="309">
                  <c:v>42695</c:v>
                </c:pt>
                <c:pt idx="310">
                  <c:v>42696</c:v>
                </c:pt>
                <c:pt idx="311">
                  <c:v>42697</c:v>
                </c:pt>
                <c:pt idx="312">
                  <c:v>42698</c:v>
                </c:pt>
                <c:pt idx="313">
                  <c:v>42699</c:v>
                </c:pt>
                <c:pt idx="314">
                  <c:v>42702</c:v>
                </c:pt>
                <c:pt idx="315">
                  <c:v>42703</c:v>
                </c:pt>
                <c:pt idx="316">
                  <c:v>42704</c:v>
                </c:pt>
                <c:pt idx="317">
                  <c:v>42705</c:v>
                </c:pt>
                <c:pt idx="318">
                  <c:v>42706</c:v>
                </c:pt>
                <c:pt idx="319">
                  <c:v>42709</c:v>
                </c:pt>
                <c:pt idx="320">
                  <c:v>42710</c:v>
                </c:pt>
                <c:pt idx="321">
                  <c:v>42711</c:v>
                </c:pt>
                <c:pt idx="322">
                  <c:v>42712</c:v>
                </c:pt>
                <c:pt idx="323">
                  <c:v>42713</c:v>
                </c:pt>
                <c:pt idx="324">
                  <c:v>42716</c:v>
                </c:pt>
                <c:pt idx="325">
                  <c:v>42717</c:v>
                </c:pt>
                <c:pt idx="326">
                  <c:v>42718</c:v>
                </c:pt>
                <c:pt idx="327">
                  <c:v>42719</c:v>
                </c:pt>
                <c:pt idx="328">
                  <c:v>42720</c:v>
                </c:pt>
                <c:pt idx="329">
                  <c:v>42723</c:v>
                </c:pt>
                <c:pt idx="330">
                  <c:v>42724</c:v>
                </c:pt>
                <c:pt idx="331">
                  <c:v>42725</c:v>
                </c:pt>
                <c:pt idx="332">
                  <c:v>42726</c:v>
                </c:pt>
                <c:pt idx="333">
                  <c:v>42727</c:v>
                </c:pt>
                <c:pt idx="334">
                  <c:v>42731</c:v>
                </c:pt>
                <c:pt idx="335">
                  <c:v>42732</c:v>
                </c:pt>
                <c:pt idx="336">
                  <c:v>42733</c:v>
                </c:pt>
                <c:pt idx="337">
                  <c:v>42734</c:v>
                </c:pt>
                <c:pt idx="338">
                  <c:v>42739</c:v>
                </c:pt>
                <c:pt idx="339">
                  <c:v>42740</c:v>
                </c:pt>
                <c:pt idx="340">
                  <c:v>42741</c:v>
                </c:pt>
                <c:pt idx="341">
                  <c:v>42744</c:v>
                </c:pt>
                <c:pt idx="342">
                  <c:v>42745</c:v>
                </c:pt>
                <c:pt idx="343">
                  <c:v>42746</c:v>
                </c:pt>
                <c:pt idx="344">
                  <c:v>42747</c:v>
                </c:pt>
                <c:pt idx="345">
                  <c:v>42748</c:v>
                </c:pt>
                <c:pt idx="346">
                  <c:v>42751</c:v>
                </c:pt>
                <c:pt idx="347">
                  <c:v>42752</c:v>
                </c:pt>
                <c:pt idx="348">
                  <c:v>42753</c:v>
                </c:pt>
                <c:pt idx="349">
                  <c:v>42754</c:v>
                </c:pt>
                <c:pt idx="350">
                  <c:v>42755</c:v>
                </c:pt>
                <c:pt idx="351">
                  <c:v>42758</c:v>
                </c:pt>
                <c:pt idx="352">
                  <c:v>42759</c:v>
                </c:pt>
                <c:pt idx="353">
                  <c:v>42760</c:v>
                </c:pt>
                <c:pt idx="354">
                  <c:v>42761</c:v>
                </c:pt>
                <c:pt idx="355">
                  <c:v>42762</c:v>
                </c:pt>
                <c:pt idx="356">
                  <c:v>42765</c:v>
                </c:pt>
                <c:pt idx="357">
                  <c:v>42766</c:v>
                </c:pt>
                <c:pt idx="358">
                  <c:v>42767</c:v>
                </c:pt>
                <c:pt idx="359">
                  <c:v>42768</c:v>
                </c:pt>
                <c:pt idx="360">
                  <c:v>42769</c:v>
                </c:pt>
                <c:pt idx="361">
                  <c:v>42773</c:v>
                </c:pt>
                <c:pt idx="362">
                  <c:v>42774</c:v>
                </c:pt>
                <c:pt idx="363">
                  <c:v>42775</c:v>
                </c:pt>
                <c:pt idx="364">
                  <c:v>42776</c:v>
                </c:pt>
                <c:pt idx="365">
                  <c:v>42779</c:v>
                </c:pt>
                <c:pt idx="366">
                  <c:v>42780</c:v>
                </c:pt>
                <c:pt idx="367">
                  <c:v>42781</c:v>
                </c:pt>
                <c:pt idx="368">
                  <c:v>42782</c:v>
                </c:pt>
                <c:pt idx="369">
                  <c:v>42783</c:v>
                </c:pt>
                <c:pt idx="370">
                  <c:v>42786</c:v>
                </c:pt>
                <c:pt idx="371">
                  <c:v>42787</c:v>
                </c:pt>
                <c:pt idx="372">
                  <c:v>42788</c:v>
                </c:pt>
                <c:pt idx="373">
                  <c:v>42789</c:v>
                </c:pt>
                <c:pt idx="374">
                  <c:v>42790</c:v>
                </c:pt>
                <c:pt idx="375">
                  <c:v>42793</c:v>
                </c:pt>
                <c:pt idx="376">
                  <c:v>42794</c:v>
                </c:pt>
                <c:pt idx="377">
                  <c:v>42795</c:v>
                </c:pt>
                <c:pt idx="378">
                  <c:v>42796</c:v>
                </c:pt>
                <c:pt idx="379">
                  <c:v>42797</c:v>
                </c:pt>
                <c:pt idx="380">
                  <c:v>42800</c:v>
                </c:pt>
                <c:pt idx="381">
                  <c:v>42801</c:v>
                </c:pt>
                <c:pt idx="382">
                  <c:v>42802</c:v>
                </c:pt>
                <c:pt idx="383">
                  <c:v>42803</c:v>
                </c:pt>
                <c:pt idx="384">
                  <c:v>42804</c:v>
                </c:pt>
                <c:pt idx="385">
                  <c:v>42807</c:v>
                </c:pt>
                <c:pt idx="386">
                  <c:v>42808</c:v>
                </c:pt>
                <c:pt idx="387">
                  <c:v>42809</c:v>
                </c:pt>
                <c:pt idx="388">
                  <c:v>42810</c:v>
                </c:pt>
                <c:pt idx="389">
                  <c:v>42811</c:v>
                </c:pt>
                <c:pt idx="390">
                  <c:v>42814</c:v>
                </c:pt>
                <c:pt idx="391">
                  <c:v>42815</c:v>
                </c:pt>
                <c:pt idx="392">
                  <c:v>42816</c:v>
                </c:pt>
                <c:pt idx="393">
                  <c:v>42817</c:v>
                </c:pt>
                <c:pt idx="394">
                  <c:v>42818</c:v>
                </c:pt>
                <c:pt idx="395">
                  <c:v>42821</c:v>
                </c:pt>
                <c:pt idx="396">
                  <c:v>42822</c:v>
                </c:pt>
                <c:pt idx="397">
                  <c:v>42823</c:v>
                </c:pt>
                <c:pt idx="398">
                  <c:v>42824</c:v>
                </c:pt>
                <c:pt idx="399">
                  <c:v>42825</c:v>
                </c:pt>
                <c:pt idx="400">
                  <c:v>42828</c:v>
                </c:pt>
                <c:pt idx="401">
                  <c:v>42829</c:v>
                </c:pt>
                <c:pt idx="402">
                  <c:v>42830</c:v>
                </c:pt>
                <c:pt idx="403">
                  <c:v>42831</c:v>
                </c:pt>
                <c:pt idx="404">
                  <c:v>42832</c:v>
                </c:pt>
                <c:pt idx="405">
                  <c:v>42835</c:v>
                </c:pt>
                <c:pt idx="406">
                  <c:v>42836</c:v>
                </c:pt>
                <c:pt idx="407">
                  <c:v>42837</c:v>
                </c:pt>
                <c:pt idx="408">
                  <c:v>42838</c:v>
                </c:pt>
                <c:pt idx="409">
                  <c:v>42843</c:v>
                </c:pt>
                <c:pt idx="410">
                  <c:v>42844</c:v>
                </c:pt>
                <c:pt idx="411">
                  <c:v>42845</c:v>
                </c:pt>
                <c:pt idx="412">
                  <c:v>42846</c:v>
                </c:pt>
                <c:pt idx="413">
                  <c:v>42849</c:v>
                </c:pt>
                <c:pt idx="414">
                  <c:v>42851</c:v>
                </c:pt>
                <c:pt idx="415">
                  <c:v>42852</c:v>
                </c:pt>
                <c:pt idx="416">
                  <c:v>42853</c:v>
                </c:pt>
                <c:pt idx="417">
                  <c:v>42856</c:v>
                </c:pt>
                <c:pt idx="418">
                  <c:v>42857</c:v>
                </c:pt>
                <c:pt idx="419">
                  <c:v>42858</c:v>
                </c:pt>
                <c:pt idx="420">
                  <c:v>42859</c:v>
                </c:pt>
                <c:pt idx="421">
                  <c:v>42860</c:v>
                </c:pt>
                <c:pt idx="422">
                  <c:v>42863</c:v>
                </c:pt>
                <c:pt idx="423">
                  <c:v>42864</c:v>
                </c:pt>
                <c:pt idx="424">
                  <c:v>42865</c:v>
                </c:pt>
                <c:pt idx="425">
                  <c:v>42866</c:v>
                </c:pt>
                <c:pt idx="426">
                  <c:v>42867</c:v>
                </c:pt>
                <c:pt idx="427">
                  <c:v>42870</c:v>
                </c:pt>
                <c:pt idx="428">
                  <c:v>42871</c:v>
                </c:pt>
                <c:pt idx="429">
                  <c:v>42872</c:v>
                </c:pt>
                <c:pt idx="430">
                  <c:v>42873</c:v>
                </c:pt>
                <c:pt idx="431">
                  <c:v>42874</c:v>
                </c:pt>
                <c:pt idx="432">
                  <c:v>42877</c:v>
                </c:pt>
                <c:pt idx="433">
                  <c:v>42878</c:v>
                </c:pt>
                <c:pt idx="434">
                  <c:v>42879</c:v>
                </c:pt>
                <c:pt idx="435">
                  <c:v>42880</c:v>
                </c:pt>
                <c:pt idx="436">
                  <c:v>42881</c:v>
                </c:pt>
                <c:pt idx="437">
                  <c:v>42884</c:v>
                </c:pt>
                <c:pt idx="438">
                  <c:v>42885</c:v>
                </c:pt>
                <c:pt idx="439">
                  <c:v>42886</c:v>
                </c:pt>
                <c:pt idx="440">
                  <c:v>42887</c:v>
                </c:pt>
                <c:pt idx="441">
                  <c:v>42888</c:v>
                </c:pt>
                <c:pt idx="442">
                  <c:v>42892</c:v>
                </c:pt>
                <c:pt idx="443">
                  <c:v>42893</c:v>
                </c:pt>
                <c:pt idx="444">
                  <c:v>42894</c:v>
                </c:pt>
                <c:pt idx="445">
                  <c:v>42895</c:v>
                </c:pt>
                <c:pt idx="446">
                  <c:v>42898</c:v>
                </c:pt>
                <c:pt idx="447">
                  <c:v>42899</c:v>
                </c:pt>
                <c:pt idx="448">
                  <c:v>42900</c:v>
                </c:pt>
                <c:pt idx="449">
                  <c:v>42901</c:v>
                </c:pt>
                <c:pt idx="450">
                  <c:v>42902</c:v>
                </c:pt>
                <c:pt idx="451">
                  <c:v>42905</c:v>
                </c:pt>
                <c:pt idx="452">
                  <c:v>42906</c:v>
                </c:pt>
                <c:pt idx="453">
                  <c:v>42907</c:v>
                </c:pt>
                <c:pt idx="454">
                  <c:v>42908</c:v>
                </c:pt>
                <c:pt idx="455">
                  <c:v>42909</c:v>
                </c:pt>
                <c:pt idx="456">
                  <c:v>42912</c:v>
                </c:pt>
                <c:pt idx="457">
                  <c:v>42913</c:v>
                </c:pt>
                <c:pt idx="458">
                  <c:v>42914</c:v>
                </c:pt>
                <c:pt idx="459">
                  <c:v>42915</c:v>
                </c:pt>
                <c:pt idx="460">
                  <c:v>42916</c:v>
                </c:pt>
                <c:pt idx="461">
                  <c:v>42919</c:v>
                </c:pt>
                <c:pt idx="462">
                  <c:v>42920</c:v>
                </c:pt>
                <c:pt idx="463">
                  <c:v>42921</c:v>
                </c:pt>
                <c:pt idx="464">
                  <c:v>42922</c:v>
                </c:pt>
                <c:pt idx="465">
                  <c:v>42923</c:v>
                </c:pt>
                <c:pt idx="466">
                  <c:v>42926</c:v>
                </c:pt>
                <c:pt idx="467">
                  <c:v>42927</c:v>
                </c:pt>
                <c:pt idx="468">
                  <c:v>42928</c:v>
                </c:pt>
                <c:pt idx="469">
                  <c:v>42929</c:v>
                </c:pt>
                <c:pt idx="470">
                  <c:v>42930</c:v>
                </c:pt>
                <c:pt idx="471">
                  <c:v>42933</c:v>
                </c:pt>
                <c:pt idx="472">
                  <c:v>42934</c:v>
                </c:pt>
                <c:pt idx="473">
                  <c:v>42935</c:v>
                </c:pt>
                <c:pt idx="474">
                  <c:v>42936</c:v>
                </c:pt>
                <c:pt idx="475">
                  <c:v>42937</c:v>
                </c:pt>
                <c:pt idx="476">
                  <c:v>42940</c:v>
                </c:pt>
                <c:pt idx="477">
                  <c:v>42941</c:v>
                </c:pt>
                <c:pt idx="478">
                  <c:v>42942</c:v>
                </c:pt>
                <c:pt idx="479">
                  <c:v>42943</c:v>
                </c:pt>
                <c:pt idx="480">
                  <c:v>42944</c:v>
                </c:pt>
                <c:pt idx="481">
                  <c:v>42947</c:v>
                </c:pt>
                <c:pt idx="482">
                  <c:v>42948</c:v>
                </c:pt>
                <c:pt idx="483">
                  <c:v>42949</c:v>
                </c:pt>
                <c:pt idx="484">
                  <c:v>42950</c:v>
                </c:pt>
                <c:pt idx="485">
                  <c:v>42951</c:v>
                </c:pt>
                <c:pt idx="486">
                  <c:v>42954</c:v>
                </c:pt>
                <c:pt idx="487">
                  <c:v>42955</c:v>
                </c:pt>
                <c:pt idx="488">
                  <c:v>42956</c:v>
                </c:pt>
                <c:pt idx="489">
                  <c:v>42957</c:v>
                </c:pt>
                <c:pt idx="490">
                  <c:v>42958</c:v>
                </c:pt>
                <c:pt idx="491">
                  <c:v>42961</c:v>
                </c:pt>
                <c:pt idx="492">
                  <c:v>42962</c:v>
                </c:pt>
                <c:pt idx="493">
                  <c:v>42963</c:v>
                </c:pt>
                <c:pt idx="494">
                  <c:v>42964</c:v>
                </c:pt>
                <c:pt idx="495">
                  <c:v>42965</c:v>
                </c:pt>
                <c:pt idx="496">
                  <c:v>42968</c:v>
                </c:pt>
                <c:pt idx="497">
                  <c:v>42969</c:v>
                </c:pt>
                <c:pt idx="498">
                  <c:v>42970</c:v>
                </c:pt>
                <c:pt idx="499">
                  <c:v>42971</c:v>
                </c:pt>
                <c:pt idx="500">
                  <c:v>42972</c:v>
                </c:pt>
                <c:pt idx="501">
                  <c:v>42975</c:v>
                </c:pt>
                <c:pt idx="502">
                  <c:v>42976</c:v>
                </c:pt>
                <c:pt idx="503">
                  <c:v>42977</c:v>
                </c:pt>
                <c:pt idx="504">
                  <c:v>42978</c:v>
                </c:pt>
                <c:pt idx="505">
                  <c:v>42979</c:v>
                </c:pt>
                <c:pt idx="506">
                  <c:v>42982</c:v>
                </c:pt>
                <c:pt idx="507">
                  <c:v>42983</c:v>
                </c:pt>
                <c:pt idx="508">
                  <c:v>42984</c:v>
                </c:pt>
                <c:pt idx="509">
                  <c:v>42985</c:v>
                </c:pt>
                <c:pt idx="510">
                  <c:v>42986</c:v>
                </c:pt>
                <c:pt idx="511">
                  <c:v>42989</c:v>
                </c:pt>
                <c:pt idx="512">
                  <c:v>42990</c:v>
                </c:pt>
                <c:pt idx="513">
                  <c:v>42991</c:v>
                </c:pt>
                <c:pt idx="514">
                  <c:v>42992</c:v>
                </c:pt>
                <c:pt idx="515">
                  <c:v>42993</c:v>
                </c:pt>
                <c:pt idx="516">
                  <c:v>42996</c:v>
                </c:pt>
                <c:pt idx="517">
                  <c:v>42997</c:v>
                </c:pt>
                <c:pt idx="518">
                  <c:v>42998</c:v>
                </c:pt>
                <c:pt idx="519">
                  <c:v>42999</c:v>
                </c:pt>
                <c:pt idx="520">
                  <c:v>43000</c:v>
                </c:pt>
                <c:pt idx="521">
                  <c:v>43003</c:v>
                </c:pt>
                <c:pt idx="522">
                  <c:v>43004</c:v>
                </c:pt>
                <c:pt idx="523">
                  <c:v>43005</c:v>
                </c:pt>
                <c:pt idx="524">
                  <c:v>43006</c:v>
                </c:pt>
                <c:pt idx="525">
                  <c:v>43007</c:v>
                </c:pt>
                <c:pt idx="526">
                  <c:v>43010</c:v>
                </c:pt>
                <c:pt idx="527">
                  <c:v>43011</c:v>
                </c:pt>
                <c:pt idx="528">
                  <c:v>43012</c:v>
                </c:pt>
                <c:pt idx="529">
                  <c:v>43013</c:v>
                </c:pt>
                <c:pt idx="530">
                  <c:v>43014</c:v>
                </c:pt>
                <c:pt idx="531">
                  <c:v>43017</c:v>
                </c:pt>
                <c:pt idx="532">
                  <c:v>43018</c:v>
                </c:pt>
                <c:pt idx="533">
                  <c:v>43019</c:v>
                </c:pt>
                <c:pt idx="534">
                  <c:v>43020</c:v>
                </c:pt>
                <c:pt idx="535">
                  <c:v>43021</c:v>
                </c:pt>
                <c:pt idx="536">
                  <c:v>43024</c:v>
                </c:pt>
                <c:pt idx="537">
                  <c:v>43025</c:v>
                </c:pt>
                <c:pt idx="538">
                  <c:v>43026</c:v>
                </c:pt>
                <c:pt idx="539">
                  <c:v>43027</c:v>
                </c:pt>
                <c:pt idx="540">
                  <c:v>43028</c:v>
                </c:pt>
                <c:pt idx="541">
                  <c:v>43032</c:v>
                </c:pt>
                <c:pt idx="542">
                  <c:v>43033</c:v>
                </c:pt>
                <c:pt idx="543">
                  <c:v>43034</c:v>
                </c:pt>
                <c:pt idx="544">
                  <c:v>43035</c:v>
                </c:pt>
                <c:pt idx="545">
                  <c:v>43038</c:v>
                </c:pt>
                <c:pt idx="546">
                  <c:v>43039</c:v>
                </c:pt>
                <c:pt idx="547">
                  <c:v>43040</c:v>
                </c:pt>
                <c:pt idx="548">
                  <c:v>43041</c:v>
                </c:pt>
                <c:pt idx="549">
                  <c:v>43042</c:v>
                </c:pt>
                <c:pt idx="550">
                  <c:v>43045</c:v>
                </c:pt>
                <c:pt idx="551">
                  <c:v>43046</c:v>
                </c:pt>
                <c:pt idx="552">
                  <c:v>43047</c:v>
                </c:pt>
                <c:pt idx="553">
                  <c:v>43048</c:v>
                </c:pt>
                <c:pt idx="554">
                  <c:v>43049</c:v>
                </c:pt>
                <c:pt idx="555">
                  <c:v>43052</c:v>
                </c:pt>
                <c:pt idx="556">
                  <c:v>43053</c:v>
                </c:pt>
                <c:pt idx="557">
                  <c:v>43054</c:v>
                </c:pt>
                <c:pt idx="558">
                  <c:v>43055</c:v>
                </c:pt>
                <c:pt idx="559">
                  <c:v>43056</c:v>
                </c:pt>
                <c:pt idx="560">
                  <c:v>43059</c:v>
                </c:pt>
                <c:pt idx="561">
                  <c:v>43060</c:v>
                </c:pt>
                <c:pt idx="562">
                  <c:v>43061</c:v>
                </c:pt>
                <c:pt idx="563">
                  <c:v>43062</c:v>
                </c:pt>
                <c:pt idx="564">
                  <c:v>43063</c:v>
                </c:pt>
                <c:pt idx="565">
                  <c:v>43066</c:v>
                </c:pt>
                <c:pt idx="566">
                  <c:v>43067</c:v>
                </c:pt>
                <c:pt idx="567">
                  <c:v>43068</c:v>
                </c:pt>
                <c:pt idx="568">
                  <c:v>43069</c:v>
                </c:pt>
                <c:pt idx="569">
                  <c:v>43070</c:v>
                </c:pt>
                <c:pt idx="570">
                  <c:v>43073</c:v>
                </c:pt>
                <c:pt idx="571">
                  <c:v>43074</c:v>
                </c:pt>
                <c:pt idx="572">
                  <c:v>43075</c:v>
                </c:pt>
                <c:pt idx="573">
                  <c:v>43076</c:v>
                </c:pt>
                <c:pt idx="574">
                  <c:v>43077</c:v>
                </c:pt>
                <c:pt idx="575">
                  <c:v>43080</c:v>
                </c:pt>
                <c:pt idx="576">
                  <c:v>43081</c:v>
                </c:pt>
                <c:pt idx="577">
                  <c:v>43082</c:v>
                </c:pt>
                <c:pt idx="578">
                  <c:v>43083</c:v>
                </c:pt>
                <c:pt idx="579">
                  <c:v>43084</c:v>
                </c:pt>
                <c:pt idx="580">
                  <c:v>43087</c:v>
                </c:pt>
                <c:pt idx="581">
                  <c:v>43088</c:v>
                </c:pt>
                <c:pt idx="582">
                  <c:v>43089</c:v>
                </c:pt>
                <c:pt idx="583">
                  <c:v>43090</c:v>
                </c:pt>
                <c:pt idx="584">
                  <c:v>43091</c:v>
                </c:pt>
                <c:pt idx="585">
                  <c:v>43096</c:v>
                </c:pt>
                <c:pt idx="586">
                  <c:v>43097</c:v>
                </c:pt>
                <c:pt idx="587">
                  <c:v>43098</c:v>
                </c:pt>
                <c:pt idx="588">
                  <c:v>43103</c:v>
                </c:pt>
                <c:pt idx="589">
                  <c:v>43104</c:v>
                </c:pt>
                <c:pt idx="590">
                  <c:v>43105</c:v>
                </c:pt>
                <c:pt idx="591">
                  <c:v>43108</c:v>
                </c:pt>
                <c:pt idx="592">
                  <c:v>43109</c:v>
                </c:pt>
                <c:pt idx="593">
                  <c:v>43110</c:v>
                </c:pt>
                <c:pt idx="594">
                  <c:v>43111</c:v>
                </c:pt>
                <c:pt idx="595">
                  <c:v>43112</c:v>
                </c:pt>
                <c:pt idx="596">
                  <c:v>43115</c:v>
                </c:pt>
                <c:pt idx="597">
                  <c:v>43116</c:v>
                </c:pt>
                <c:pt idx="598">
                  <c:v>43117</c:v>
                </c:pt>
                <c:pt idx="599">
                  <c:v>43118</c:v>
                </c:pt>
                <c:pt idx="600">
                  <c:v>43119</c:v>
                </c:pt>
                <c:pt idx="601">
                  <c:v>43122</c:v>
                </c:pt>
                <c:pt idx="602">
                  <c:v>43123</c:v>
                </c:pt>
                <c:pt idx="603">
                  <c:v>43124</c:v>
                </c:pt>
                <c:pt idx="604">
                  <c:v>43125</c:v>
                </c:pt>
                <c:pt idx="605">
                  <c:v>43126</c:v>
                </c:pt>
                <c:pt idx="606">
                  <c:v>43129</c:v>
                </c:pt>
                <c:pt idx="607">
                  <c:v>43130</c:v>
                </c:pt>
                <c:pt idx="608">
                  <c:v>43131</c:v>
                </c:pt>
                <c:pt idx="609">
                  <c:v>43132</c:v>
                </c:pt>
                <c:pt idx="610">
                  <c:v>43133</c:v>
                </c:pt>
                <c:pt idx="611">
                  <c:v>43136</c:v>
                </c:pt>
                <c:pt idx="612">
                  <c:v>43138</c:v>
                </c:pt>
                <c:pt idx="613">
                  <c:v>43139</c:v>
                </c:pt>
                <c:pt idx="614">
                  <c:v>43140</c:v>
                </c:pt>
                <c:pt idx="615">
                  <c:v>43143</c:v>
                </c:pt>
                <c:pt idx="616">
                  <c:v>43144</c:v>
                </c:pt>
                <c:pt idx="617">
                  <c:v>43145</c:v>
                </c:pt>
                <c:pt idx="618">
                  <c:v>43146</c:v>
                </c:pt>
                <c:pt idx="619">
                  <c:v>43147</c:v>
                </c:pt>
                <c:pt idx="620">
                  <c:v>43150</c:v>
                </c:pt>
                <c:pt idx="621">
                  <c:v>43151</c:v>
                </c:pt>
                <c:pt idx="622">
                  <c:v>43152</c:v>
                </c:pt>
                <c:pt idx="623">
                  <c:v>43153</c:v>
                </c:pt>
                <c:pt idx="624">
                  <c:v>43154</c:v>
                </c:pt>
                <c:pt idx="625">
                  <c:v>43157</c:v>
                </c:pt>
                <c:pt idx="626">
                  <c:v>43158</c:v>
                </c:pt>
                <c:pt idx="627">
                  <c:v>43159</c:v>
                </c:pt>
                <c:pt idx="628">
                  <c:v>43160</c:v>
                </c:pt>
                <c:pt idx="629">
                  <c:v>43161</c:v>
                </c:pt>
                <c:pt idx="630">
                  <c:v>43164</c:v>
                </c:pt>
                <c:pt idx="631">
                  <c:v>43165</c:v>
                </c:pt>
                <c:pt idx="632">
                  <c:v>43166</c:v>
                </c:pt>
                <c:pt idx="633">
                  <c:v>43167</c:v>
                </c:pt>
                <c:pt idx="634">
                  <c:v>43168</c:v>
                </c:pt>
                <c:pt idx="635">
                  <c:v>43171</c:v>
                </c:pt>
                <c:pt idx="636">
                  <c:v>43172</c:v>
                </c:pt>
                <c:pt idx="637">
                  <c:v>43173</c:v>
                </c:pt>
                <c:pt idx="638">
                  <c:v>43174</c:v>
                </c:pt>
                <c:pt idx="639">
                  <c:v>43175</c:v>
                </c:pt>
                <c:pt idx="640">
                  <c:v>43178</c:v>
                </c:pt>
                <c:pt idx="641">
                  <c:v>43179</c:v>
                </c:pt>
                <c:pt idx="642">
                  <c:v>43180</c:v>
                </c:pt>
                <c:pt idx="643">
                  <c:v>43181</c:v>
                </c:pt>
                <c:pt idx="644">
                  <c:v>43182</c:v>
                </c:pt>
                <c:pt idx="645">
                  <c:v>43185</c:v>
                </c:pt>
                <c:pt idx="646">
                  <c:v>43186</c:v>
                </c:pt>
                <c:pt idx="647">
                  <c:v>43187</c:v>
                </c:pt>
                <c:pt idx="648">
                  <c:v>43188</c:v>
                </c:pt>
                <c:pt idx="649">
                  <c:v>43193</c:v>
                </c:pt>
                <c:pt idx="650">
                  <c:v>43194</c:v>
                </c:pt>
                <c:pt idx="651">
                  <c:v>43195</c:v>
                </c:pt>
                <c:pt idx="652">
                  <c:v>43196</c:v>
                </c:pt>
                <c:pt idx="653">
                  <c:v>43199</c:v>
                </c:pt>
                <c:pt idx="654">
                  <c:v>43200</c:v>
                </c:pt>
                <c:pt idx="655">
                  <c:v>43201</c:v>
                </c:pt>
                <c:pt idx="656">
                  <c:v>43202</c:v>
                </c:pt>
                <c:pt idx="657">
                  <c:v>43203</c:v>
                </c:pt>
                <c:pt idx="658">
                  <c:v>43206</c:v>
                </c:pt>
                <c:pt idx="659">
                  <c:v>43207</c:v>
                </c:pt>
                <c:pt idx="660">
                  <c:v>43208</c:v>
                </c:pt>
                <c:pt idx="661">
                  <c:v>43209</c:v>
                </c:pt>
                <c:pt idx="662">
                  <c:v>43210</c:v>
                </c:pt>
                <c:pt idx="663">
                  <c:v>43213</c:v>
                </c:pt>
                <c:pt idx="664">
                  <c:v>43214</c:v>
                </c:pt>
                <c:pt idx="665">
                  <c:v>43216</c:v>
                </c:pt>
                <c:pt idx="666">
                  <c:v>43217</c:v>
                </c:pt>
                <c:pt idx="667">
                  <c:v>43220</c:v>
                </c:pt>
                <c:pt idx="668">
                  <c:v>43221</c:v>
                </c:pt>
                <c:pt idx="669">
                  <c:v>43222</c:v>
                </c:pt>
                <c:pt idx="670">
                  <c:v>43223</c:v>
                </c:pt>
                <c:pt idx="671">
                  <c:v>43224</c:v>
                </c:pt>
                <c:pt idx="672">
                  <c:v>43227</c:v>
                </c:pt>
                <c:pt idx="673">
                  <c:v>43228</c:v>
                </c:pt>
                <c:pt idx="674">
                  <c:v>43229</c:v>
                </c:pt>
                <c:pt idx="675">
                  <c:v>43230</c:v>
                </c:pt>
                <c:pt idx="676">
                  <c:v>43231</c:v>
                </c:pt>
                <c:pt idx="677">
                  <c:v>43234</c:v>
                </c:pt>
                <c:pt idx="678">
                  <c:v>43235</c:v>
                </c:pt>
                <c:pt idx="679">
                  <c:v>43236</c:v>
                </c:pt>
                <c:pt idx="680">
                  <c:v>43237</c:v>
                </c:pt>
                <c:pt idx="681">
                  <c:v>43238</c:v>
                </c:pt>
                <c:pt idx="682">
                  <c:v>43241</c:v>
                </c:pt>
                <c:pt idx="683">
                  <c:v>43242</c:v>
                </c:pt>
                <c:pt idx="684">
                  <c:v>43243</c:v>
                </c:pt>
                <c:pt idx="685">
                  <c:v>43244</c:v>
                </c:pt>
                <c:pt idx="686">
                  <c:v>43245</c:v>
                </c:pt>
                <c:pt idx="687">
                  <c:v>43248</c:v>
                </c:pt>
                <c:pt idx="688">
                  <c:v>43249</c:v>
                </c:pt>
                <c:pt idx="689">
                  <c:v>43250</c:v>
                </c:pt>
                <c:pt idx="690">
                  <c:v>43251</c:v>
                </c:pt>
                <c:pt idx="691">
                  <c:v>43252</c:v>
                </c:pt>
                <c:pt idx="692">
                  <c:v>43256</c:v>
                </c:pt>
                <c:pt idx="693">
                  <c:v>43257</c:v>
                </c:pt>
                <c:pt idx="694">
                  <c:v>43258</c:v>
                </c:pt>
                <c:pt idx="695">
                  <c:v>43259</c:v>
                </c:pt>
                <c:pt idx="696">
                  <c:v>43262</c:v>
                </c:pt>
                <c:pt idx="697">
                  <c:v>43263</c:v>
                </c:pt>
                <c:pt idx="698">
                  <c:v>43264</c:v>
                </c:pt>
                <c:pt idx="699">
                  <c:v>43265</c:v>
                </c:pt>
                <c:pt idx="700">
                  <c:v>43266</c:v>
                </c:pt>
                <c:pt idx="701">
                  <c:v>43269</c:v>
                </c:pt>
                <c:pt idx="702">
                  <c:v>43270</c:v>
                </c:pt>
                <c:pt idx="703">
                  <c:v>43271</c:v>
                </c:pt>
                <c:pt idx="704">
                  <c:v>43272</c:v>
                </c:pt>
                <c:pt idx="705">
                  <c:v>43273</c:v>
                </c:pt>
                <c:pt idx="706">
                  <c:v>43276</c:v>
                </c:pt>
                <c:pt idx="707">
                  <c:v>43277</c:v>
                </c:pt>
                <c:pt idx="708">
                  <c:v>43278</c:v>
                </c:pt>
                <c:pt idx="709">
                  <c:v>43279</c:v>
                </c:pt>
                <c:pt idx="710">
                  <c:v>43280</c:v>
                </c:pt>
                <c:pt idx="711">
                  <c:v>43283</c:v>
                </c:pt>
                <c:pt idx="712">
                  <c:v>43284</c:v>
                </c:pt>
                <c:pt idx="713">
                  <c:v>43285</c:v>
                </c:pt>
                <c:pt idx="714">
                  <c:v>43286</c:v>
                </c:pt>
                <c:pt idx="715">
                  <c:v>43287</c:v>
                </c:pt>
                <c:pt idx="716">
                  <c:v>43290</c:v>
                </c:pt>
                <c:pt idx="717">
                  <c:v>43291</c:v>
                </c:pt>
                <c:pt idx="718">
                  <c:v>43292</c:v>
                </c:pt>
                <c:pt idx="719">
                  <c:v>43293</c:v>
                </c:pt>
                <c:pt idx="720">
                  <c:v>43294</c:v>
                </c:pt>
                <c:pt idx="721">
                  <c:v>43297</c:v>
                </c:pt>
                <c:pt idx="722">
                  <c:v>43298</c:v>
                </c:pt>
                <c:pt idx="723">
                  <c:v>43299</c:v>
                </c:pt>
                <c:pt idx="724">
                  <c:v>43300</c:v>
                </c:pt>
                <c:pt idx="725">
                  <c:v>43301</c:v>
                </c:pt>
                <c:pt idx="726">
                  <c:v>43304</c:v>
                </c:pt>
                <c:pt idx="727">
                  <c:v>43305</c:v>
                </c:pt>
                <c:pt idx="728">
                  <c:v>43306</c:v>
                </c:pt>
                <c:pt idx="729">
                  <c:v>43307</c:v>
                </c:pt>
                <c:pt idx="730">
                  <c:v>43308</c:v>
                </c:pt>
                <c:pt idx="731">
                  <c:v>43311</c:v>
                </c:pt>
                <c:pt idx="732">
                  <c:v>43312</c:v>
                </c:pt>
                <c:pt idx="733">
                  <c:v>43313</c:v>
                </c:pt>
                <c:pt idx="734">
                  <c:v>43314</c:v>
                </c:pt>
                <c:pt idx="735">
                  <c:v>43315</c:v>
                </c:pt>
                <c:pt idx="736">
                  <c:v>43318</c:v>
                </c:pt>
                <c:pt idx="737">
                  <c:v>43319</c:v>
                </c:pt>
                <c:pt idx="738">
                  <c:v>43320</c:v>
                </c:pt>
                <c:pt idx="739">
                  <c:v>43321</c:v>
                </c:pt>
                <c:pt idx="740">
                  <c:v>43322</c:v>
                </c:pt>
                <c:pt idx="741">
                  <c:v>43325</c:v>
                </c:pt>
                <c:pt idx="742">
                  <c:v>43326</c:v>
                </c:pt>
                <c:pt idx="743">
                  <c:v>43327</c:v>
                </c:pt>
                <c:pt idx="744">
                  <c:v>43328</c:v>
                </c:pt>
                <c:pt idx="745">
                  <c:v>43329</c:v>
                </c:pt>
                <c:pt idx="746">
                  <c:v>43332</c:v>
                </c:pt>
                <c:pt idx="747">
                  <c:v>43333</c:v>
                </c:pt>
                <c:pt idx="748">
                  <c:v>43334</c:v>
                </c:pt>
                <c:pt idx="749">
                  <c:v>43335</c:v>
                </c:pt>
                <c:pt idx="750">
                  <c:v>43336</c:v>
                </c:pt>
                <c:pt idx="751">
                  <c:v>43339</c:v>
                </c:pt>
                <c:pt idx="752">
                  <c:v>43340</c:v>
                </c:pt>
                <c:pt idx="753">
                  <c:v>43341</c:v>
                </c:pt>
                <c:pt idx="754">
                  <c:v>43342</c:v>
                </c:pt>
                <c:pt idx="755">
                  <c:v>43343</c:v>
                </c:pt>
                <c:pt idx="756">
                  <c:v>43346</c:v>
                </c:pt>
                <c:pt idx="757">
                  <c:v>43347</c:v>
                </c:pt>
                <c:pt idx="758">
                  <c:v>43348</c:v>
                </c:pt>
                <c:pt idx="759">
                  <c:v>43349</c:v>
                </c:pt>
                <c:pt idx="760">
                  <c:v>43350</c:v>
                </c:pt>
                <c:pt idx="761">
                  <c:v>43353</c:v>
                </c:pt>
                <c:pt idx="762">
                  <c:v>43354</c:v>
                </c:pt>
                <c:pt idx="763">
                  <c:v>43355</c:v>
                </c:pt>
                <c:pt idx="764">
                  <c:v>43356</c:v>
                </c:pt>
                <c:pt idx="765">
                  <c:v>43357</c:v>
                </c:pt>
                <c:pt idx="766">
                  <c:v>43360</c:v>
                </c:pt>
                <c:pt idx="767">
                  <c:v>43361</c:v>
                </c:pt>
                <c:pt idx="768">
                  <c:v>43362</c:v>
                </c:pt>
                <c:pt idx="769">
                  <c:v>43363</c:v>
                </c:pt>
                <c:pt idx="770">
                  <c:v>43364</c:v>
                </c:pt>
                <c:pt idx="771">
                  <c:v>43367</c:v>
                </c:pt>
                <c:pt idx="772">
                  <c:v>43368</c:v>
                </c:pt>
                <c:pt idx="773">
                  <c:v>43369</c:v>
                </c:pt>
                <c:pt idx="774">
                  <c:v>43370</c:v>
                </c:pt>
                <c:pt idx="775">
                  <c:v>43371</c:v>
                </c:pt>
                <c:pt idx="776">
                  <c:v>43374</c:v>
                </c:pt>
                <c:pt idx="777">
                  <c:v>43375</c:v>
                </c:pt>
                <c:pt idx="778">
                  <c:v>43376</c:v>
                </c:pt>
                <c:pt idx="779">
                  <c:v>43377</c:v>
                </c:pt>
                <c:pt idx="780">
                  <c:v>43378</c:v>
                </c:pt>
                <c:pt idx="781">
                  <c:v>43381</c:v>
                </c:pt>
                <c:pt idx="782">
                  <c:v>43382</c:v>
                </c:pt>
                <c:pt idx="783">
                  <c:v>43383</c:v>
                </c:pt>
                <c:pt idx="784">
                  <c:v>43384</c:v>
                </c:pt>
                <c:pt idx="785">
                  <c:v>43385</c:v>
                </c:pt>
                <c:pt idx="786">
                  <c:v>43388</c:v>
                </c:pt>
                <c:pt idx="787">
                  <c:v>43389</c:v>
                </c:pt>
                <c:pt idx="788">
                  <c:v>43390</c:v>
                </c:pt>
                <c:pt idx="789">
                  <c:v>43391</c:v>
                </c:pt>
                <c:pt idx="790">
                  <c:v>43392</c:v>
                </c:pt>
                <c:pt idx="791">
                  <c:v>43396</c:v>
                </c:pt>
                <c:pt idx="792">
                  <c:v>43397</c:v>
                </c:pt>
                <c:pt idx="793">
                  <c:v>43398</c:v>
                </c:pt>
                <c:pt idx="794">
                  <c:v>43399</c:v>
                </c:pt>
                <c:pt idx="795">
                  <c:v>43402</c:v>
                </c:pt>
                <c:pt idx="796">
                  <c:v>43403</c:v>
                </c:pt>
                <c:pt idx="797">
                  <c:v>43404</c:v>
                </c:pt>
                <c:pt idx="798">
                  <c:v>43405</c:v>
                </c:pt>
                <c:pt idx="799">
                  <c:v>43406</c:v>
                </c:pt>
                <c:pt idx="800">
                  <c:v>43409</c:v>
                </c:pt>
                <c:pt idx="801">
                  <c:v>43410</c:v>
                </c:pt>
                <c:pt idx="802">
                  <c:v>43411</c:v>
                </c:pt>
                <c:pt idx="803">
                  <c:v>43412</c:v>
                </c:pt>
                <c:pt idx="804">
                  <c:v>43413</c:v>
                </c:pt>
                <c:pt idx="805">
                  <c:v>43416</c:v>
                </c:pt>
                <c:pt idx="806">
                  <c:v>43417</c:v>
                </c:pt>
                <c:pt idx="807">
                  <c:v>43418</c:v>
                </c:pt>
                <c:pt idx="808">
                  <c:v>43419</c:v>
                </c:pt>
                <c:pt idx="809">
                  <c:v>43420</c:v>
                </c:pt>
                <c:pt idx="810">
                  <c:v>43423</c:v>
                </c:pt>
                <c:pt idx="811">
                  <c:v>43424</c:v>
                </c:pt>
                <c:pt idx="812">
                  <c:v>43425</c:v>
                </c:pt>
                <c:pt idx="813">
                  <c:v>43426</c:v>
                </c:pt>
                <c:pt idx="814">
                  <c:v>43427</c:v>
                </c:pt>
                <c:pt idx="815">
                  <c:v>43430</c:v>
                </c:pt>
                <c:pt idx="816">
                  <c:v>43431</c:v>
                </c:pt>
                <c:pt idx="817">
                  <c:v>43432</c:v>
                </c:pt>
                <c:pt idx="818">
                  <c:v>43433</c:v>
                </c:pt>
                <c:pt idx="819">
                  <c:v>43434</c:v>
                </c:pt>
                <c:pt idx="820">
                  <c:v>43437</c:v>
                </c:pt>
                <c:pt idx="821">
                  <c:v>43438</c:v>
                </c:pt>
                <c:pt idx="822">
                  <c:v>43439</c:v>
                </c:pt>
                <c:pt idx="823">
                  <c:v>43440</c:v>
                </c:pt>
                <c:pt idx="824">
                  <c:v>43441</c:v>
                </c:pt>
                <c:pt idx="825">
                  <c:v>43444</c:v>
                </c:pt>
                <c:pt idx="826">
                  <c:v>43445</c:v>
                </c:pt>
                <c:pt idx="827">
                  <c:v>43446</c:v>
                </c:pt>
                <c:pt idx="828">
                  <c:v>43447</c:v>
                </c:pt>
                <c:pt idx="829">
                  <c:v>43448</c:v>
                </c:pt>
                <c:pt idx="830">
                  <c:v>43451</c:v>
                </c:pt>
                <c:pt idx="831">
                  <c:v>43452</c:v>
                </c:pt>
                <c:pt idx="832">
                  <c:v>43453</c:v>
                </c:pt>
                <c:pt idx="833">
                  <c:v>43454</c:v>
                </c:pt>
                <c:pt idx="834">
                  <c:v>43455</c:v>
                </c:pt>
                <c:pt idx="835">
                  <c:v>43458</c:v>
                </c:pt>
                <c:pt idx="836">
                  <c:v>43461</c:v>
                </c:pt>
                <c:pt idx="837">
                  <c:v>43462</c:v>
                </c:pt>
                <c:pt idx="838">
                  <c:v>43465</c:v>
                </c:pt>
                <c:pt idx="839">
                  <c:v>43468</c:v>
                </c:pt>
                <c:pt idx="840">
                  <c:v>43469</c:v>
                </c:pt>
                <c:pt idx="841">
                  <c:v>43472</c:v>
                </c:pt>
                <c:pt idx="842">
                  <c:v>43473</c:v>
                </c:pt>
                <c:pt idx="843">
                  <c:v>43474</c:v>
                </c:pt>
                <c:pt idx="844">
                  <c:v>43475</c:v>
                </c:pt>
                <c:pt idx="845">
                  <c:v>43476</c:v>
                </c:pt>
                <c:pt idx="846">
                  <c:v>43479</c:v>
                </c:pt>
                <c:pt idx="847">
                  <c:v>43480</c:v>
                </c:pt>
                <c:pt idx="848">
                  <c:v>43481</c:v>
                </c:pt>
                <c:pt idx="849">
                  <c:v>43482</c:v>
                </c:pt>
                <c:pt idx="850">
                  <c:v>43483</c:v>
                </c:pt>
                <c:pt idx="851">
                  <c:v>43486</c:v>
                </c:pt>
                <c:pt idx="852">
                  <c:v>43487</c:v>
                </c:pt>
                <c:pt idx="853">
                  <c:v>43488</c:v>
                </c:pt>
                <c:pt idx="854">
                  <c:v>43489</c:v>
                </c:pt>
                <c:pt idx="855">
                  <c:v>43490</c:v>
                </c:pt>
                <c:pt idx="856">
                  <c:v>43493</c:v>
                </c:pt>
                <c:pt idx="857">
                  <c:v>43494</c:v>
                </c:pt>
                <c:pt idx="858">
                  <c:v>43495</c:v>
                </c:pt>
                <c:pt idx="859">
                  <c:v>43496</c:v>
                </c:pt>
                <c:pt idx="860">
                  <c:v>43497</c:v>
                </c:pt>
                <c:pt idx="861">
                  <c:v>43500</c:v>
                </c:pt>
                <c:pt idx="862">
                  <c:v>43501</c:v>
                </c:pt>
                <c:pt idx="863">
                  <c:v>43503</c:v>
                </c:pt>
                <c:pt idx="864">
                  <c:v>43504</c:v>
                </c:pt>
                <c:pt idx="865">
                  <c:v>43507</c:v>
                </c:pt>
                <c:pt idx="866">
                  <c:v>43508</c:v>
                </c:pt>
                <c:pt idx="867">
                  <c:v>43509</c:v>
                </c:pt>
                <c:pt idx="868">
                  <c:v>43510</c:v>
                </c:pt>
                <c:pt idx="869">
                  <c:v>43511</c:v>
                </c:pt>
                <c:pt idx="870">
                  <c:v>43514</c:v>
                </c:pt>
                <c:pt idx="871">
                  <c:v>43515</c:v>
                </c:pt>
                <c:pt idx="872">
                  <c:v>43516</c:v>
                </c:pt>
                <c:pt idx="873">
                  <c:v>43517</c:v>
                </c:pt>
                <c:pt idx="874">
                  <c:v>43518</c:v>
                </c:pt>
                <c:pt idx="875">
                  <c:v>43521</c:v>
                </c:pt>
                <c:pt idx="876">
                  <c:v>43522</c:v>
                </c:pt>
                <c:pt idx="877">
                  <c:v>43523</c:v>
                </c:pt>
                <c:pt idx="878">
                  <c:v>43524</c:v>
                </c:pt>
                <c:pt idx="879">
                  <c:v>43525</c:v>
                </c:pt>
                <c:pt idx="880">
                  <c:v>43528</c:v>
                </c:pt>
                <c:pt idx="881">
                  <c:v>43529</c:v>
                </c:pt>
                <c:pt idx="882">
                  <c:v>43530</c:v>
                </c:pt>
                <c:pt idx="883">
                  <c:v>43531</c:v>
                </c:pt>
                <c:pt idx="884">
                  <c:v>43532</c:v>
                </c:pt>
                <c:pt idx="885">
                  <c:v>43535</c:v>
                </c:pt>
                <c:pt idx="886">
                  <c:v>43536</c:v>
                </c:pt>
                <c:pt idx="887">
                  <c:v>43537</c:v>
                </c:pt>
                <c:pt idx="888">
                  <c:v>43538</c:v>
                </c:pt>
                <c:pt idx="889">
                  <c:v>43539</c:v>
                </c:pt>
                <c:pt idx="890">
                  <c:v>43542</c:v>
                </c:pt>
                <c:pt idx="891">
                  <c:v>43543</c:v>
                </c:pt>
                <c:pt idx="892">
                  <c:v>43544</c:v>
                </c:pt>
                <c:pt idx="893">
                  <c:v>43545</c:v>
                </c:pt>
                <c:pt idx="894">
                  <c:v>43546</c:v>
                </c:pt>
                <c:pt idx="895">
                  <c:v>43549</c:v>
                </c:pt>
                <c:pt idx="896">
                  <c:v>43550</c:v>
                </c:pt>
                <c:pt idx="897">
                  <c:v>43551</c:v>
                </c:pt>
                <c:pt idx="898">
                  <c:v>43552</c:v>
                </c:pt>
                <c:pt idx="899">
                  <c:v>43553</c:v>
                </c:pt>
                <c:pt idx="900">
                  <c:v>43556</c:v>
                </c:pt>
                <c:pt idx="901">
                  <c:v>43557</c:v>
                </c:pt>
                <c:pt idx="902">
                  <c:v>43558</c:v>
                </c:pt>
                <c:pt idx="903">
                  <c:v>43559</c:v>
                </c:pt>
                <c:pt idx="904">
                  <c:v>43560</c:v>
                </c:pt>
                <c:pt idx="905">
                  <c:v>43563</c:v>
                </c:pt>
                <c:pt idx="906">
                  <c:v>43564</c:v>
                </c:pt>
                <c:pt idx="907">
                  <c:v>43565</c:v>
                </c:pt>
                <c:pt idx="908">
                  <c:v>43566</c:v>
                </c:pt>
                <c:pt idx="909">
                  <c:v>43567</c:v>
                </c:pt>
                <c:pt idx="910">
                  <c:v>43570</c:v>
                </c:pt>
                <c:pt idx="911">
                  <c:v>43571</c:v>
                </c:pt>
                <c:pt idx="912">
                  <c:v>43572</c:v>
                </c:pt>
                <c:pt idx="913">
                  <c:v>43573</c:v>
                </c:pt>
                <c:pt idx="914">
                  <c:v>43578</c:v>
                </c:pt>
                <c:pt idx="915">
                  <c:v>43579</c:v>
                </c:pt>
                <c:pt idx="916">
                  <c:v>43581</c:v>
                </c:pt>
                <c:pt idx="917">
                  <c:v>43584</c:v>
                </c:pt>
                <c:pt idx="918">
                  <c:v>43585</c:v>
                </c:pt>
                <c:pt idx="919">
                  <c:v>43586</c:v>
                </c:pt>
                <c:pt idx="920">
                  <c:v>43587</c:v>
                </c:pt>
                <c:pt idx="921">
                  <c:v>43588</c:v>
                </c:pt>
                <c:pt idx="922">
                  <c:v>43591</c:v>
                </c:pt>
                <c:pt idx="923">
                  <c:v>43592</c:v>
                </c:pt>
                <c:pt idx="924">
                  <c:v>43593</c:v>
                </c:pt>
                <c:pt idx="925">
                  <c:v>43594</c:v>
                </c:pt>
                <c:pt idx="926">
                  <c:v>43595</c:v>
                </c:pt>
                <c:pt idx="927">
                  <c:v>43598</c:v>
                </c:pt>
                <c:pt idx="928">
                  <c:v>43599</c:v>
                </c:pt>
                <c:pt idx="929">
                  <c:v>43600</c:v>
                </c:pt>
                <c:pt idx="930">
                  <c:v>43601</c:v>
                </c:pt>
                <c:pt idx="931">
                  <c:v>43602</c:v>
                </c:pt>
                <c:pt idx="932">
                  <c:v>43605</c:v>
                </c:pt>
                <c:pt idx="933">
                  <c:v>43606</c:v>
                </c:pt>
                <c:pt idx="934">
                  <c:v>43607</c:v>
                </c:pt>
                <c:pt idx="935">
                  <c:v>43608</c:v>
                </c:pt>
                <c:pt idx="936">
                  <c:v>43609</c:v>
                </c:pt>
                <c:pt idx="937">
                  <c:v>43612</c:v>
                </c:pt>
                <c:pt idx="938">
                  <c:v>43613</c:v>
                </c:pt>
                <c:pt idx="939">
                  <c:v>43614</c:v>
                </c:pt>
                <c:pt idx="940">
                  <c:v>43615</c:v>
                </c:pt>
                <c:pt idx="941">
                  <c:v>43616</c:v>
                </c:pt>
                <c:pt idx="942">
                  <c:v>43620</c:v>
                </c:pt>
                <c:pt idx="943">
                  <c:v>43621</c:v>
                </c:pt>
                <c:pt idx="944">
                  <c:v>43622</c:v>
                </c:pt>
                <c:pt idx="945">
                  <c:v>43623</c:v>
                </c:pt>
                <c:pt idx="946">
                  <c:v>43626</c:v>
                </c:pt>
                <c:pt idx="947">
                  <c:v>43627</c:v>
                </c:pt>
                <c:pt idx="948">
                  <c:v>43628</c:v>
                </c:pt>
                <c:pt idx="949">
                  <c:v>43629</c:v>
                </c:pt>
                <c:pt idx="950">
                  <c:v>43630</c:v>
                </c:pt>
                <c:pt idx="951">
                  <c:v>43633</c:v>
                </c:pt>
                <c:pt idx="952">
                  <c:v>43634</c:v>
                </c:pt>
                <c:pt idx="953">
                  <c:v>43635</c:v>
                </c:pt>
                <c:pt idx="954">
                  <c:v>43636</c:v>
                </c:pt>
                <c:pt idx="955">
                  <c:v>43637</c:v>
                </c:pt>
                <c:pt idx="956">
                  <c:v>43640</c:v>
                </c:pt>
                <c:pt idx="957">
                  <c:v>43641</c:v>
                </c:pt>
                <c:pt idx="958">
                  <c:v>43642</c:v>
                </c:pt>
                <c:pt idx="959">
                  <c:v>43643</c:v>
                </c:pt>
                <c:pt idx="960">
                  <c:v>43644</c:v>
                </c:pt>
                <c:pt idx="961">
                  <c:v>43647</c:v>
                </c:pt>
                <c:pt idx="962">
                  <c:v>43648</c:v>
                </c:pt>
                <c:pt idx="963">
                  <c:v>43649</c:v>
                </c:pt>
                <c:pt idx="964">
                  <c:v>43650</c:v>
                </c:pt>
                <c:pt idx="965">
                  <c:v>43651</c:v>
                </c:pt>
                <c:pt idx="966">
                  <c:v>43654</c:v>
                </c:pt>
                <c:pt idx="967">
                  <c:v>43655</c:v>
                </c:pt>
                <c:pt idx="968">
                  <c:v>43656</c:v>
                </c:pt>
                <c:pt idx="969">
                  <c:v>43657</c:v>
                </c:pt>
                <c:pt idx="970">
                  <c:v>43658</c:v>
                </c:pt>
                <c:pt idx="971">
                  <c:v>43661</c:v>
                </c:pt>
                <c:pt idx="972">
                  <c:v>43662</c:v>
                </c:pt>
                <c:pt idx="973">
                  <c:v>43663</c:v>
                </c:pt>
                <c:pt idx="974">
                  <c:v>43664</c:v>
                </c:pt>
                <c:pt idx="975">
                  <c:v>43665</c:v>
                </c:pt>
                <c:pt idx="976">
                  <c:v>43668</c:v>
                </c:pt>
                <c:pt idx="977">
                  <c:v>43669</c:v>
                </c:pt>
                <c:pt idx="978">
                  <c:v>43670</c:v>
                </c:pt>
                <c:pt idx="979">
                  <c:v>43671</c:v>
                </c:pt>
                <c:pt idx="980">
                  <c:v>43672</c:v>
                </c:pt>
                <c:pt idx="981">
                  <c:v>43675</c:v>
                </c:pt>
                <c:pt idx="982">
                  <c:v>43676</c:v>
                </c:pt>
                <c:pt idx="983">
                  <c:v>43677</c:v>
                </c:pt>
                <c:pt idx="984">
                  <c:v>43678</c:v>
                </c:pt>
                <c:pt idx="985">
                  <c:v>43679</c:v>
                </c:pt>
                <c:pt idx="986">
                  <c:v>43682</c:v>
                </c:pt>
                <c:pt idx="987">
                  <c:v>43683</c:v>
                </c:pt>
                <c:pt idx="988">
                  <c:v>43684</c:v>
                </c:pt>
                <c:pt idx="989">
                  <c:v>43685</c:v>
                </c:pt>
                <c:pt idx="990">
                  <c:v>43686</c:v>
                </c:pt>
                <c:pt idx="991">
                  <c:v>43689</c:v>
                </c:pt>
                <c:pt idx="992">
                  <c:v>43690</c:v>
                </c:pt>
                <c:pt idx="993">
                  <c:v>43691</c:v>
                </c:pt>
                <c:pt idx="994">
                  <c:v>43692</c:v>
                </c:pt>
                <c:pt idx="995">
                  <c:v>43693</c:v>
                </c:pt>
                <c:pt idx="996">
                  <c:v>43696</c:v>
                </c:pt>
                <c:pt idx="997">
                  <c:v>43697</c:v>
                </c:pt>
                <c:pt idx="998">
                  <c:v>43698</c:v>
                </c:pt>
                <c:pt idx="999">
                  <c:v>43699</c:v>
                </c:pt>
                <c:pt idx="1000">
                  <c:v>43700</c:v>
                </c:pt>
                <c:pt idx="1001">
                  <c:v>43703</c:v>
                </c:pt>
                <c:pt idx="1002">
                  <c:v>43704</c:v>
                </c:pt>
                <c:pt idx="1003">
                  <c:v>43705</c:v>
                </c:pt>
                <c:pt idx="1004">
                  <c:v>43706</c:v>
                </c:pt>
                <c:pt idx="1005">
                  <c:v>43707</c:v>
                </c:pt>
                <c:pt idx="1006">
                  <c:v>43710</c:v>
                </c:pt>
                <c:pt idx="1007">
                  <c:v>43711</c:v>
                </c:pt>
                <c:pt idx="1008">
                  <c:v>43712</c:v>
                </c:pt>
                <c:pt idx="1009">
                  <c:v>43713</c:v>
                </c:pt>
                <c:pt idx="1010">
                  <c:v>43714</c:v>
                </c:pt>
                <c:pt idx="1011">
                  <c:v>43717</c:v>
                </c:pt>
                <c:pt idx="1012">
                  <c:v>43718</c:v>
                </c:pt>
                <c:pt idx="1013">
                  <c:v>43719</c:v>
                </c:pt>
                <c:pt idx="1014">
                  <c:v>43720</c:v>
                </c:pt>
                <c:pt idx="1015">
                  <c:v>43721</c:v>
                </c:pt>
                <c:pt idx="1016">
                  <c:v>43724</c:v>
                </c:pt>
                <c:pt idx="1017">
                  <c:v>43725</c:v>
                </c:pt>
                <c:pt idx="1018">
                  <c:v>43726</c:v>
                </c:pt>
                <c:pt idx="1019">
                  <c:v>43727</c:v>
                </c:pt>
                <c:pt idx="1020">
                  <c:v>43728</c:v>
                </c:pt>
                <c:pt idx="1021">
                  <c:v>43731</c:v>
                </c:pt>
                <c:pt idx="1022">
                  <c:v>43732</c:v>
                </c:pt>
                <c:pt idx="1023">
                  <c:v>43733</c:v>
                </c:pt>
                <c:pt idx="1024">
                  <c:v>43734</c:v>
                </c:pt>
                <c:pt idx="1025">
                  <c:v>43735</c:v>
                </c:pt>
                <c:pt idx="1026">
                  <c:v>43738</c:v>
                </c:pt>
                <c:pt idx="1027">
                  <c:v>43739</c:v>
                </c:pt>
                <c:pt idx="1028">
                  <c:v>43740</c:v>
                </c:pt>
                <c:pt idx="1029">
                  <c:v>43741</c:v>
                </c:pt>
                <c:pt idx="1030">
                  <c:v>43742</c:v>
                </c:pt>
                <c:pt idx="1031">
                  <c:v>43745</c:v>
                </c:pt>
                <c:pt idx="1032">
                  <c:v>43746</c:v>
                </c:pt>
                <c:pt idx="1033">
                  <c:v>43747</c:v>
                </c:pt>
                <c:pt idx="1034">
                  <c:v>43748</c:v>
                </c:pt>
                <c:pt idx="1035">
                  <c:v>43749</c:v>
                </c:pt>
                <c:pt idx="1036">
                  <c:v>43752</c:v>
                </c:pt>
                <c:pt idx="1037">
                  <c:v>43753</c:v>
                </c:pt>
                <c:pt idx="1038">
                  <c:v>43754</c:v>
                </c:pt>
                <c:pt idx="1039">
                  <c:v>43755</c:v>
                </c:pt>
                <c:pt idx="1040">
                  <c:v>43756</c:v>
                </c:pt>
                <c:pt idx="1041">
                  <c:v>43759</c:v>
                </c:pt>
                <c:pt idx="1042">
                  <c:v>43760</c:v>
                </c:pt>
                <c:pt idx="1043">
                  <c:v>43761</c:v>
                </c:pt>
                <c:pt idx="1044">
                  <c:v>43762</c:v>
                </c:pt>
                <c:pt idx="1045">
                  <c:v>43763</c:v>
                </c:pt>
                <c:pt idx="1046">
                  <c:v>43767</c:v>
                </c:pt>
                <c:pt idx="1047">
                  <c:v>43768</c:v>
                </c:pt>
                <c:pt idx="1048">
                  <c:v>43769</c:v>
                </c:pt>
                <c:pt idx="1049">
                  <c:v>43770</c:v>
                </c:pt>
                <c:pt idx="1050">
                  <c:v>43773</c:v>
                </c:pt>
                <c:pt idx="1051">
                  <c:v>43774</c:v>
                </c:pt>
                <c:pt idx="1052">
                  <c:v>43775</c:v>
                </c:pt>
                <c:pt idx="1053">
                  <c:v>43776</c:v>
                </c:pt>
                <c:pt idx="1054">
                  <c:v>43777</c:v>
                </c:pt>
                <c:pt idx="1055">
                  <c:v>43780</c:v>
                </c:pt>
                <c:pt idx="1056">
                  <c:v>43781</c:v>
                </c:pt>
                <c:pt idx="1057">
                  <c:v>43782</c:v>
                </c:pt>
                <c:pt idx="1058">
                  <c:v>43783</c:v>
                </c:pt>
                <c:pt idx="1059">
                  <c:v>43784</c:v>
                </c:pt>
                <c:pt idx="1060">
                  <c:v>43787</c:v>
                </c:pt>
                <c:pt idx="1061">
                  <c:v>43788</c:v>
                </c:pt>
                <c:pt idx="1062">
                  <c:v>43789</c:v>
                </c:pt>
                <c:pt idx="1063">
                  <c:v>43790</c:v>
                </c:pt>
                <c:pt idx="1064">
                  <c:v>43791</c:v>
                </c:pt>
                <c:pt idx="1065">
                  <c:v>43794</c:v>
                </c:pt>
                <c:pt idx="1066">
                  <c:v>43795</c:v>
                </c:pt>
                <c:pt idx="1067">
                  <c:v>43796</c:v>
                </c:pt>
                <c:pt idx="1068">
                  <c:v>43797</c:v>
                </c:pt>
                <c:pt idx="1069">
                  <c:v>43798</c:v>
                </c:pt>
                <c:pt idx="1070">
                  <c:v>43801</c:v>
                </c:pt>
                <c:pt idx="1071">
                  <c:v>43802</c:v>
                </c:pt>
                <c:pt idx="1072">
                  <c:v>43803</c:v>
                </c:pt>
                <c:pt idx="1073">
                  <c:v>43804</c:v>
                </c:pt>
                <c:pt idx="1074">
                  <c:v>43805</c:v>
                </c:pt>
                <c:pt idx="1075">
                  <c:v>43808</c:v>
                </c:pt>
                <c:pt idx="1076">
                  <c:v>43809</c:v>
                </c:pt>
                <c:pt idx="1077">
                  <c:v>43810</c:v>
                </c:pt>
                <c:pt idx="1078">
                  <c:v>43811</c:v>
                </c:pt>
                <c:pt idx="1079">
                  <c:v>43812</c:v>
                </c:pt>
                <c:pt idx="1080">
                  <c:v>43815</c:v>
                </c:pt>
                <c:pt idx="1081">
                  <c:v>43816</c:v>
                </c:pt>
                <c:pt idx="1082">
                  <c:v>43817</c:v>
                </c:pt>
                <c:pt idx="1083">
                  <c:v>43818</c:v>
                </c:pt>
                <c:pt idx="1084">
                  <c:v>43819</c:v>
                </c:pt>
                <c:pt idx="1085">
                  <c:v>43822</c:v>
                </c:pt>
                <c:pt idx="1086">
                  <c:v>43823</c:v>
                </c:pt>
                <c:pt idx="1087">
                  <c:v>43824</c:v>
                </c:pt>
                <c:pt idx="1088">
                  <c:v>43826</c:v>
                </c:pt>
                <c:pt idx="1089">
                  <c:v>43829</c:v>
                </c:pt>
                <c:pt idx="1090">
                  <c:v>43830</c:v>
                </c:pt>
                <c:pt idx="1091">
                  <c:v>43833</c:v>
                </c:pt>
                <c:pt idx="1092">
                  <c:v>43836</c:v>
                </c:pt>
                <c:pt idx="1093">
                  <c:v>43837</c:v>
                </c:pt>
                <c:pt idx="1094">
                  <c:v>43838</c:v>
                </c:pt>
                <c:pt idx="1095">
                  <c:v>43839</c:v>
                </c:pt>
                <c:pt idx="1096">
                  <c:v>43840</c:v>
                </c:pt>
                <c:pt idx="1097">
                  <c:v>43843</c:v>
                </c:pt>
                <c:pt idx="1098">
                  <c:v>43844</c:v>
                </c:pt>
                <c:pt idx="1099">
                  <c:v>43845</c:v>
                </c:pt>
                <c:pt idx="1100">
                  <c:v>43846</c:v>
                </c:pt>
                <c:pt idx="1101">
                  <c:v>43847</c:v>
                </c:pt>
                <c:pt idx="1102">
                  <c:v>43850</c:v>
                </c:pt>
                <c:pt idx="1103">
                  <c:v>43851</c:v>
                </c:pt>
                <c:pt idx="1104">
                  <c:v>43852</c:v>
                </c:pt>
                <c:pt idx="1105">
                  <c:v>43853</c:v>
                </c:pt>
                <c:pt idx="1106">
                  <c:v>43854</c:v>
                </c:pt>
                <c:pt idx="1107">
                  <c:v>43857</c:v>
                </c:pt>
                <c:pt idx="1108">
                  <c:v>43858</c:v>
                </c:pt>
                <c:pt idx="1109">
                  <c:v>43859</c:v>
                </c:pt>
                <c:pt idx="1110">
                  <c:v>43860</c:v>
                </c:pt>
                <c:pt idx="1111">
                  <c:v>43861</c:v>
                </c:pt>
                <c:pt idx="1112">
                  <c:v>43864</c:v>
                </c:pt>
                <c:pt idx="1113">
                  <c:v>43865</c:v>
                </c:pt>
                <c:pt idx="1114">
                  <c:v>43866</c:v>
                </c:pt>
                <c:pt idx="1115">
                  <c:v>43868</c:v>
                </c:pt>
                <c:pt idx="1116">
                  <c:v>43871</c:v>
                </c:pt>
                <c:pt idx="1117">
                  <c:v>43872</c:v>
                </c:pt>
                <c:pt idx="1118">
                  <c:v>43873</c:v>
                </c:pt>
                <c:pt idx="1119">
                  <c:v>43874</c:v>
                </c:pt>
                <c:pt idx="1120">
                  <c:v>43875</c:v>
                </c:pt>
                <c:pt idx="1121">
                  <c:v>43878</c:v>
                </c:pt>
                <c:pt idx="1122">
                  <c:v>43879</c:v>
                </c:pt>
                <c:pt idx="1123">
                  <c:v>43880</c:v>
                </c:pt>
                <c:pt idx="1124">
                  <c:v>43881</c:v>
                </c:pt>
                <c:pt idx="1125">
                  <c:v>43882</c:v>
                </c:pt>
                <c:pt idx="1126">
                  <c:v>43885</c:v>
                </c:pt>
                <c:pt idx="1127">
                  <c:v>43886</c:v>
                </c:pt>
                <c:pt idx="1128">
                  <c:v>43887</c:v>
                </c:pt>
                <c:pt idx="1129">
                  <c:v>43888</c:v>
                </c:pt>
                <c:pt idx="1130">
                  <c:v>43889</c:v>
                </c:pt>
                <c:pt idx="1131">
                  <c:v>43892</c:v>
                </c:pt>
                <c:pt idx="1132">
                  <c:v>43893</c:v>
                </c:pt>
                <c:pt idx="1133">
                  <c:v>43894</c:v>
                </c:pt>
                <c:pt idx="1134">
                  <c:v>43895</c:v>
                </c:pt>
                <c:pt idx="1135">
                  <c:v>43896</c:v>
                </c:pt>
                <c:pt idx="1136">
                  <c:v>43899</c:v>
                </c:pt>
                <c:pt idx="1137">
                  <c:v>43900</c:v>
                </c:pt>
                <c:pt idx="1138">
                  <c:v>43901</c:v>
                </c:pt>
                <c:pt idx="1139">
                  <c:v>43902</c:v>
                </c:pt>
                <c:pt idx="1140">
                  <c:v>43903</c:v>
                </c:pt>
                <c:pt idx="1141">
                  <c:v>43906</c:v>
                </c:pt>
                <c:pt idx="1142">
                  <c:v>43907</c:v>
                </c:pt>
                <c:pt idx="1143">
                  <c:v>43908</c:v>
                </c:pt>
                <c:pt idx="1144">
                  <c:v>43909</c:v>
                </c:pt>
                <c:pt idx="1145">
                  <c:v>43910</c:v>
                </c:pt>
                <c:pt idx="1146">
                  <c:v>43913</c:v>
                </c:pt>
                <c:pt idx="1147">
                  <c:v>43914</c:v>
                </c:pt>
                <c:pt idx="1148">
                  <c:v>43915</c:v>
                </c:pt>
                <c:pt idx="1149">
                  <c:v>43916</c:v>
                </c:pt>
                <c:pt idx="1150">
                  <c:v>43917</c:v>
                </c:pt>
                <c:pt idx="1151">
                  <c:v>43920</c:v>
                </c:pt>
                <c:pt idx="1152">
                  <c:v>43921</c:v>
                </c:pt>
                <c:pt idx="1153">
                  <c:v>43922</c:v>
                </c:pt>
                <c:pt idx="1154">
                  <c:v>43923</c:v>
                </c:pt>
                <c:pt idx="1155">
                  <c:v>43924</c:v>
                </c:pt>
                <c:pt idx="1156">
                  <c:v>43927</c:v>
                </c:pt>
                <c:pt idx="1157">
                  <c:v>43928</c:v>
                </c:pt>
                <c:pt idx="1158">
                  <c:v>43929</c:v>
                </c:pt>
                <c:pt idx="1159">
                  <c:v>43930</c:v>
                </c:pt>
                <c:pt idx="1160">
                  <c:v>43935</c:v>
                </c:pt>
                <c:pt idx="1161">
                  <c:v>43936</c:v>
                </c:pt>
                <c:pt idx="1162">
                  <c:v>43937</c:v>
                </c:pt>
                <c:pt idx="1163">
                  <c:v>43938</c:v>
                </c:pt>
                <c:pt idx="1164">
                  <c:v>43941</c:v>
                </c:pt>
                <c:pt idx="1165">
                  <c:v>43942</c:v>
                </c:pt>
                <c:pt idx="1166">
                  <c:v>43943</c:v>
                </c:pt>
                <c:pt idx="1167">
                  <c:v>43944</c:v>
                </c:pt>
                <c:pt idx="1168">
                  <c:v>43945</c:v>
                </c:pt>
                <c:pt idx="1169">
                  <c:v>43949</c:v>
                </c:pt>
                <c:pt idx="1170">
                  <c:v>43950</c:v>
                </c:pt>
                <c:pt idx="1171">
                  <c:v>43951</c:v>
                </c:pt>
                <c:pt idx="1172">
                  <c:v>43952</c:v>
                </c:pt>
                <c:pt idx="1173">
                  <c:v>43955</c:v>
                </c:pt>
                <c:pt idx="1174">
                  <c:v>43956</c:v>
                </c:pt>
                <c:pt idx="1175">
                  <c:v>43957</c:v>
                </c:pt>
                <c:pt idx="1176">
                  <c:v>43958</c:v>
                </c:pt>
                <c:pt idx="1177">
                  <c:v>43959</c:v>
                </c:pt>
                <c:pt idx="1178">
                  <c:v>43962</c:v>
                </c:pt>
                <c:pt idx="1179">
                  <c:v>43963</c:v>
                </c:pt>
                <c:pt idx="1180">
                  <c:v>43964</c:v>
                </c:pt>
                <c:pt idx="1181">
                  <c:v>43965</c:v>
                </c:pt>
                <c:pt idx="1182">
                  <c:v>43966</c:v>
                </c:pt>
                <c:pt idx="1183">
                  <c:v>43969</c:v>
                </c:pt>
                <c:pt idx="1184">
                  <c:v>43970</c:v>
                </c:pt>
                <c:pt idx="1185">
                  <c:v>43971</c:v>
                </c:pt>
                <c:pt idx="1186">
                  <c:v>43972</c:v>
                </c:pt>
                <c:pt idx="1187">
                  <c:v>43973</c:v>
                </c:pt>
                <c:pt idx="1188">
                  <c:v>43976</c:v>
                </c:pt>
                <c:pt idx="1189">
                  <c:v>43977</c:v>
                </c:pt>
                <c:pt idx="1190">
                  <c:v>43978</c:v>
                </c:pt>
                <c:pt idx="1191">
                  <c:v>43979</c:v>
                </c:pt>
                <c:pt idx="1192">
                  <c:v>43980</c:v>
                </c:pt>
                <c:pt idx="1193">
                  <c:v>43984</c:v>
                </c:pt>
                <c:pt idx="1194">
                  <c:v>43985</c:v>
                </c:pt>
                <c:pt idx="1195">
                  <c:v>43986</c:v>
                </c:pt>
                <c:pt idx="1196">
                  <c:v>43987</c:v>
                </c:pt>
                <c:pt idx="1197">
                  <c:v>43990</c:v>
                </c:pt>
                <c:pt idx="1198">
                  <c:v>43991</c:v>
                </c:pt>
                <c:pt idx="1199">
                  <c:v>43992</c:v>
                </c:pt>
                <c:pt idx="1200">
                  <c:v>43993</c:v>
                </c:pt>
                <c:pt idx="1201">
                  <c:v>43994</c:v>
                </c:pt>
                <c:pt idx="1202">
                  <c:v>43997</c:v>
                </c:pt>
                <c:pt idx="1203">
                  <c:v>43998</c:v>
                </c:pt>
                <c:pt idx="1204">
                  <c:v>43999</c:v>
                </c:pt>
                <c:pt idx="1205">
                  <c:v>44000</c:v>
                </c:pt>
                <c:pt idx="1206">
                  <c:v>44001</c:v>
                </c:pt>
                <c:pt idx="1207">
                  <c:v>44004</c:v>
                </c:pt>
                <c:pt idx="1208">
                  <c:v>44005</c:v>
                </c:pt>
                <c:pt idx="1209">
                  <c:v>44006</c:v>
                </c:pt>
                <c:pt idx="1210">
                  <c:v>44007</c:v>
                </c:pt>
                <c:pt idx="1211">
                  <c:v>44008</c:v>
                </c:pt>
                <c:pt idx="1212">
                  <c:v>44011</c:v>
                </c:pt>
                <c:pt idx="1213">
                  <c:v>44012</c:v>
                </c:pt>
                <c:pt idx="1214">
                  <c:v>44013</c:v>
                </c:pt>
                <c:pt idx="1215">
                  <c:v>44014</c:v>
                </c:pt>
                <c:pt idx="1216">
                  <c:v>44015</c:v>
                </c:pt>
                <c:pt idx="1217">
                  <c:v>44018</c:v>
                </c:pt>
                <c:pt idx="1218">
                  <c:v>44019</c:v>
                </c:pt>
                <c:pt idx="1219">
                  <c:v>44020</c:v>
                </c:pt>
                <c:pt idx="1220">
                  <c:v>44021</c:v>
                </c:pt>
                <c:pt idx="1221">
                  <c:v>44022</c:v>
                </c:pt>
                <c:pt idx="1222">
                  <c:v>44025</c:v>
                </c:pt>
                <c:pt idx="1223">
                  <c:v>44026</c:v>
                </c:pt>
                <c:pt idx="1224">
                  <c:v>44027</c:v>
                </c:pt>
                <c:pt idx="1225">
                  <c:v>44028</c:v>
                </c:pt>
                <c:pt idx="1226">
                  <c:v>44029</c:v>
                </c:pt>
                <c:pt idx="1227">
                  <c:v>44032</c:v>
                </c:pt>
                <c:pt idx="1228">
                  <c:v>44033</c:v>
                </c:pt>
                <c:pt idx="1229">
                  <c:v>44034</c:v>
                </c:pt>
                <c:pt idx="1230">
                  <c:v>44035</c:v>
                </c:pt>
                <c:pt idx="1231">
                  <c:v>44036</c:v>
                </c:pt>
                <c:pt idx="1232">
                  <c:v>44039</c:v>
                </c:pt>
                <c:pt idx="1233">
                  <c:v>44040</c:v>
                </c:pt>
                <c:pt idx="1234">
                  <c:v>44041</c:v>
                </c:pt>
                <c:pt idx="1235">
                  <c:v>44042</c:v>
                </c:pt>
                <c:pt idx="1236">
                  <c:v>44043</c:v>
                </c:pt>
                <c:pt idx="1237">
                  <c:v>44046</c:v>
                </c:pt>
                <c:pt idx="1238">
                  <c:v>44047</c:v>
                </c:pt>
                <c:pt idx="1239">
                  <c:v>44048</c:v>
                </c:pt>
                <c:pt idx="1240">
                  <c:v>44049</c:v>
                </c:pt>
                <c:pt idx="1241">
                  <c:v>44050</c:v>
                </c:pt>
                <c:pt idx="1242">
                  <c:v>44053</c:v>
                </c:pt>
                <c:pt idx="1243">
                  <c:v>44054</c:v>
                </c:pt>
                <c:pt idx="1244">
                  <c:v>44055</c:v>
                </c:pt>
                <c:pt idx="1245">
                  <c:v>44056</c:v>
                </c:pt>
                <c:pt idx="1246">
                  <c:v>44057</c:v>
                </c:pt>
                <c:pt idx="1247">
                  <c:v>44060</c:v>
                </c:pt>
                <c:pt idx="1248">
                  <c:v>44061</c:v>
                </c:pt>
                <c:pt idx="1249">
                  <c:v>44062</c:v>
                </c:pt>
                <c:pt idx="1250">
                  <c:v>44063</c:v>
                </c:pt>
                <c:pt idx="1251">
                  <c:v>44064</c:v>
                </c:pt>
                <c:pt idx="1252">
                  <c:v>44067</c:v>
                </c:pt>
                <c:pt idx="1253">
                  <c:v>44068</c:v>
                </c:pt>
                <c:pt idx="1254">
                  <c:v>44069</c:v>
                </c:pt>
                <c:pt idx="1255">
                  <c:v>44070</c:v>
                </c:pt>
                <c:pt idx="1256">
                  <c:v>44071</c:v>
                </c:pt>
                <c:pt idx="1257">
                  <c:v>44074</c:v>
                </c:pt>
                <c:pt idx="1258">
                  <c:v>44075</c:v>
                </c:pt>
                <c:pt idx="1259">
                  <c:v>44561</c:v>
                </c:pt>
                <c:pt idx="1260">
                  <c:v>44926</c:v>
                </c:pt>
                <c:pt idx="1261">
                  <c:v>45291</c:v>
                </c:pt>
                <c:pt idx="1262">
                  <c:v>45657</c:v>
                </c:pt>
                <c:pt idx="1263">
                  <c:v>46022</c:v>
                </c:pt>
              </c:numCache>
            </c:numRef>
          </c:cat>
          <c:val>
            <c:numRef>
              <c:f>'Share Price'!$C$3:$C$1266</c:f>
              <c:numCache>
                <c:formatCode>General</c:formatCode>
                <c:ptCount val="1264"/>
                <c:pt idx="1258" formatCode="0.0">
                  <c:v>47.799999</c:v>
                </c:pt>
                <c:pt idx="1259" formatCode="_(* #,##0.00_);_(* \(#,##0.00\);_(* &quot;-&quot;??_);_(@_)">
                  <c:v>50.7</c:v>
                </c:pt>
                <c:pt idx="1260" formatCode="_(* #,##0.00_);_(* \(#,##0.00\);_(* &quot;-&quot;??_);_(@_)">
                  <c:v>52.9</c:v>
                </c:pt>
                <c:pt idx="1261" formatCode="_(* #,##0.00_);_(* \(#,##0.00\);_(* &quot;-&quot;??_);_(@_)">
                  <c:v>54.6</c:v>
                </c:pt>
                <c:pt idx="1262" formatCode="_(* #,##0.00_);_(* \(#,##0.00\);_(* &quot;-&quot;??_);_(@_)">
                  <c:v>56.4</c:v>
                </c:pt>
                <c:pt idx="1263" formatCode="_(* #,##0.00_);_(* \(#,##0.00\);_(* &quot;-&quot;??_);_(@_)">
                  <c:v>58.2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021-4D83-81E7-0DC7441F31DF}"/>
            </c:ext>
          </c:extLst>
        </c:ser>
        <c:ser>
          <c:idx val="2"/>
          <c:order val="2"/>
          <c:tx>
            <c:strRef>
              <c:f>'Share Price'!$D$2</c:f>
              <c:strCache>
                <c:ptCount val="1"/>
                <c:pt idx="0">
                  <c:v>Bull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259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A021-4D83-81E7-0DC7441F31DF}"/>
              </c:ext>
            </c:extLst>
          </c:dPt>
          <c:dPt>
            <c:idx val="1260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A021-4D83-81E7-0DC7441F31DF}"/>
              </c:ext>
            </c:extLst>
          </c:dPt>
          <c:dPt>
            <c:idx val="126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A021-4D83-81E7-0DC7441F31DF}"/>
              </c:ext>
            </c:extLst>
          </c:dPt>
          <c:dPt>
            <c:idx val="1262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A021-4D83-81E7-0DC7441F31DF}"/>
              </c:ext>
            </c:extLst>
          </c:dPt>
          <c:dPt>
            <c:idx val="1263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A021-4D83-81E7-0DC7441F31DF}"/>
              </c:ext>
            </c:extLst>
          </c:dPt>
          <c:cat>
            <c:numRef>
              <c:f>'Share Price'!$A$3:$A$1266</c:f>
              <c:numCache>
                <c:formatCode>m/d/yyyy</c:formatCode>
                <c:ptCount val="1264"/>
                <c:pt idx="0">
                  <c:v>42248</c:v>
                </c:pt>
                <c:pt idx="1">
                  <c:v>42249</c:v>
                </c:pt>
                <c:pt idx="2">
                  <c:v>42250</c:v>
                </c:pt>
                <c:pt idx="3">
                  <c:v>42251</c:v>
                </c:pt>
                <c:pt idx="4">
                  <c:v>42254</c:v>
                </c:pt>
                <c:pt idx="5">
                  <c:v>42255</c:v>
                </c:pt>
                <c:pt idx="6">
                  <c:v>42256</c:v>
                </c:pt>
                <c:pt idx="7">
                  <c:v>42257</c:v>
                </c:pt>
                <c:pt idx="8">
                  <c:v>42258</c:v>
                </c:pt>
                <c:pt idx="9">
                  <c:v>42261</c:v>
                </c:pt>
                <c:pt idx="10">
                  <c:v>42262</c:v>
                </c:pt>
                <c:pt idx="11">
                  <c:v>42263</c:v>
                </c:pt>
                <c:pt idx="12">
                  <c:v>42264</c:v>
                </c:pt>
                <c:pt idx="13">
                  <c:v>42265</c:v>
                </c:pt>
                <c:pt idx="14">
                  <c:v>42268</c:v>
                </c:pt>
                <c:pt idx="15">
                  <c:v>42269</c:v>
                </c:pt>
                <c:pt idx="16">
                  <c:v>42270</c:v>
                </c:pt>
                <c:pt idx="17">
                  <c:v>42271</c:v>
                </c:pt>
                <c:pt idx="18">
                  <c:v>42272</c:v>
                </c:pt>
                <c:pt idx="19">
                  <c:v>42275</c:v>
                </c:pt>
                <c:pt idx="20">
                  <c:v>42276</c:v>
                </c:pt>
                <c:pt idx="21">
                  <c:v>42277</c:v>
                </c:pt>
                <c:pt idx="22">
                  <c:v>42278</c:v>
                </c:pt>
                <c:pt idx="23">
                  <c:v>42279</c:v>
                </c:pt>
                <c:pt idx="24">
                  <c:v>42282</c:v>
                </c:pt>
                <c:pt idx="25">
                  <c:v>42283</c:v>
                </c:pt>
                <c:pt idx="26">
                  <c:v>42284</c:v>
                </c:pt>
                <c:pt idx="27">
                  <c:v>42285</c:v>
                </c:pt>
                <c:pt idx="28">
                  <c:v>42286</c:v>
                </c:pt>
                <c:pt idx="29">
                  <c:v>42289</c:v>
                </c:pt>
                <c:pt idx="30">
                  <c:v>42290</c:v>
                </c:pt>
                <c:pt idx="31">
                  <c:v>42291</c:v>
                </c:pt>
                <c:pt idx="32">
                  <c:v>42292</c:v>
                </c:pt>
                <c:pt idx="33">
                  <c:v>42293</c:v>
                </c:pt>
                <c:pt idx="34">
                  <c:v>42296</c:v>
                </c:pt>
                <c:pt idx="35">
                  <c:v>42297</c:v>
                </c:pt>
                <c:pt idx="36">
                  <c:v>42298</c:v>
                </c:pt>
                <c:pt idx="37">
                  <c:v>42299</c:v>
                </c:pt>
                <c:pt idx="38">
                  <c:v>42300</c:v>
                </c:pt>
                <c:pt idx="39">
                  <c:v>42304</c:v>
                </c:pt>
                <c:pt idx="40">
                  <c:v>42305</c:v>
                </c:pt>
                <c:pt idx="41">
                  <c:v>42306</c:v>
                </c:pt>
                <c:pt idx="42">
                  <c:v>42307</c:v>
                </c:pt>
                <c:pt idx="43">
                  <c:v>42310</c:v>
                </c:pt>
                <c:pt idx="44">
                  <c:v>42311</c:v>
                </c:pt>
                <c:pt idx="45">
                  <c:v>42312</c:v>
                </c:pt>
                <c:pt idx="46">
                  <c:v>42313</c:v>
                </c:pt>
                <c:pt idx="47">
                  <c:v>42314</c:v>
                </c:pt>
                <c:pt idx="48">
                  <c:v>42317</c:v>
                </c:pt>
                <c:pt idx="49">
                  <c:v>42318</c:v>
                </c:pt>
                <c:pt idx="50">
                  <c:v>42319</c:v>
                </c:pt>
                <c:pt idx="51">
                  <c:v>42320</c:v>
                </c:pt>
                <c:pt idx="52">
                  <c:v>42321</c:v>
                </c:pt>
                <c:pt idx="53">
                  <c:v>42324</c:v>
                </c:pt>
                <c:pt idx="54">
                  <c:v>42325</c:v>
                </c:pt>
                <c:pt idx="55">
                  <c:v>42326</c:v>
                </c:pt>
                <c:pt idx="56">
                  <c:v>42327</c:v>
                </c:pt>
                <c:pt idx="57">
                  <c:v>42328</c:v>
                </c:pt>
                <c:pt idx="58">
                  <c:v>42331</c:v>
                </c:pt>
                <c:pt idx="59">
                  <c:v>42332</c:v>
                </c:pt>
                <c:pt idx="60">
                  <c:v>42333</c:v>
                </c:pt>
                <c:pt idx="61">
                  <c:v>42334</c:v>
                </c:pt>
                <c:pt idx="62">
                  <c:v>42335</c:v>
                </c:pt>
                <c:pt idx="63">
                  <c:v>42338</c:v>
                </c:pt>
                <c:pt idx="64">
                  <c:v>42339</c:v>
                </c:pt>
                <c:pt idx="65">
                  <c:v>42340</c:v>
                </c:pt>
                <c:pt idx="66">
                  <c:v>42341</c:v>
                </c:pt>
                <c:pt idx="67">
                  <c:v>42342</c:v>
                </c:pt>
                <c:pt idx="68">
                  <c:v>42345</c:v>
                </c:pt>
                <c:pt idx="69">
                  <c:v>42346</c:v>
                </c:pt>
                <c:pt idx="70">
                  <c:v>42347</c:v>
                </c:pt>
                <c:pt idx="71">
                  <c:v>42348</c:v>
                </c:pt>
                <c:pt idx="72">
                  <c:v>42349</c:v>
                </c:pt>
                <c:pt idx="73">
                  <c:v>42352</c:v>
                </c:pt>
                <c:pt idx="74">
                  <c:v>42353</c:v>
                </c:pt>
                <c:pt idx="75">
                  <c:v>42354</c:v>
                </c:pt>
                <c:pt idx="76">
                  <c:v>42355</c:v>
                </c:pt>
                <c:pt idx="77">
                  <c:v>42356</c:v>
                </c:pt>
                <c:pt idx="78">
                  <c:v>42359</c:v>
                </c:pt>
                <c:pt idx="79">
                  <c:v>42360</c:v>
                </c:pt>
                <c:pt idx="80">
                  <c:v>42361</c:v>
                </c:pt>
                <c:pt idx="81">
                  <c:v>42362</c:v>
                </c:pt>
                <c:pt idx="82">
                  <c:v>42366</c:v>
                </c:pt>
                <c:pt idx="83">
                  <c:v>42367</c:v>
                </c:pt>
                <c:pt idx="84">
                  <c:v>42368</c:v>
                </c:pt>
                <c:pt idx="85">
                  <c:v>42369</c:v>
                </c:pt>
                <c:pt idx="86">
                  <c:v>42374</c:v>
                </c:pt>
                <c:pt idx="87">
                  <c:v>42375</c:v>
                </c:pt>
                <c:pt idx="88">
                  <c:v>42376</c:v>
                </c:pt>
                <c:pt idx="89">
                  <c:v>42377</c:v>
                </c:pt>
                <c:pt idx="90">
                  <c:v>42380</c:v>
                </c:pt>
                <c:pt idx="91">
                  <c:v>42381</c:v>
                </c:pt>
                <c:pt idx="92">
                  <c:v>42382</c:v>
                </c:pt>
                <c:pt idx="93">
                  <c:v>42383</c:v>
                </c:pt>
                <c:pt idx="94">
                  <c:v>42384</c:v>
                </c:pt>
                <c:pt idx="95">
                  <c:v>42387</c:v>
                </c:pt>
                <c:pt idx="96">
                  <c:v>42388</c:v>
                </c:pt>
                <c:pt idx="97">
                  <c:v>42389</c:v>
                </c:pt>
                <c:pt idx="98">
                  <c:v>42390</c:v>
                </c:pt>
                <c:pt idx="99">
                  <c:v>42391</c:v>
                </c:pt>
                <c:pt idx="100">
                  <c:v>42394</c:v>
                </c:pt>
                <c:pt idx="101">
                  <c:v>42395</c:v>
                </c:pt>
                <c:pt idx="102">
                  <c:v>42396</c:v>
                </c:pt>
                <c:pt idx="103">
                  <c:v>42397</c:v>
                </c:pt>
                <c:pt idx="104">
                  <c:v>42398</c:v>
                </c:pt>
                <c:pt idx="105">
                  <c:v>42401</c:v>
                </c:pt>
                <c:pt idx="106">
                  <c:v>42402</c:v>
                </c:pt>
                <c:pt idx="107">
                  <c:v>42403</c:v>
                </c:pt>
                <c:pt idx="108">
                  <c:v>42404</c:v>
                </c:pt>
                <c:pt idx="109">
                  <c:v>42405</c:v>
                </c:pt>
                <c:pt idx="110">
                  <c:v>42409</c:v>
                </c:pt>
                <c:pt idx="111">
                  <c:v>42410</c:v>
                </c:pt>
                <c:pt idx="112">
                  <c:v>42411</c:v>
                </c:pt>
                <c:pt idx="113">
                  <c:v>42412</c:v>
                </c:pt>
                <c:pt idx="114">
                  <c:v>42415</c:v>
                </c:pt>
                <c:pt idx="115">
                  <c:v>42416</c:v>
                </c:pt>
                <c:pt idx="116">
                  <c:v>42417</c:v>
                </c:pt>
                <c:pt idx="117">
                  <c:v>42418</c:v>
                </c:pt>
                <c:pt idx="118">
                  <c:v>42419</c:v>
                </c:pt>
                <c:pt idx="119">
                  <c:v>42422</c:v>
                </c:pt>
                <c:pt idx="120">
                  <c:v>42423</c:v>
                </c:pt>
                <c:pt idx="121">
                  <c:v>42424</c:v>
                </c:pt>
                <c:pt idx="122">
                  <c:v>42425</c:v>
                </c:pt>
                <c:pt idx="123">
                  <c:v>42426</c:v>
                </c:pt>
                <c:pt idx="124">
                  <c:v>42429</c:v>
                </c:pt>
                <c:pt idx="125">
                  <c:v>42430</c:v>
                </c:pt>
                <c:pt idx="126">
                  <c:v>42431</c:v>
                </c:pt>
                <c:pt idx="127">
                  <c:v>42432</c:v>
                </c:pt>
                <c:pt idx="128">
                  <c:v>42433</c:v>
                </c:pt>
                <c:pt idx="129">
                  <c:v>42436</c:v>
                </c:pt>
                <c:pt idx="130">
                  <c:v>42437</c:v>
                </c:pt>
                <c:pt idx="131">
                  <c:v>42438</c:v>
                </c:pt>
                <c:pt idx="132">
                  <c:v>42439</c:v>
                </c:pt>
                <c:pt idx="133">
                  <c:v>42440</c:v>
                </c:pt>
                <c:pt idx="134">
                  <c:v>42443</c:v>
                </c:pt>
                <c:pt idx="135">
                  <c:v>42444</c:v>
                </c:pt>
                <c:pt idx="136">
                  <c:v>42445</c:v>
                </c:pt>
                <c:pt idx="137">
                  <c:v>42446</c:v>
                </c:pt>
                <c:pt idx="138">
                  <c:v>42447</c:v>
                </c:pt>
                <c:pt idx="139">
                  <c:v>42450</c:v>
                </c:pt>
                <c:pt idx="140">
                  <c:v>42451</c:v>
                </c:pt>
                <c:pt idx="141">
                  <c:v>42452</c:v>
                </c:pt>
                <c:pt idx="142">
                  <c:v>42453</c:v>
                </c:pt>
                <c:pt idx="143">
                  <c:v>42458</c:v>
                </c:pt>
                <c:pt idx="144">
                  <c:v>42459</c:v>
                </c:pt>
                <c:pt idx="145">
                  <c:v>42460</c:v>
                </c:pt>
                <c:pt idx="146">
                  <c:v>42461</c:v>
                </c:pt>
                <c:pt idx="147">
                  <c:v>42464</c:v>
                </c:pt>
                <c:pt idx="148">
                  <c:v>42465</c:v>
                </c:pt>
                <c:pt idx="149">
                  <c:v>42466</c:v>
                </c:pt>
                <c:pt idx="150">
                  <c:v>42467</c:v>
                </c:pt>
                <c:pt idx="151">
                  <c:v>42468</c:v>
                </c:pt>
                <c:pt idx="152">
                  <c:v>42471</c:v>
                </c:pt>
                <c:pt idx="153">
                  <c:v>42472</c:v>
                </c:pt>
                <c:pt idx="154">
                  <c:v>42473</c:v>
                </c:pt>
                <c:pt idx="155">
                  <c:v>42474</c:v>
                </c:pt>
                <c:pt idx="156">
                  <c:v>42475</c:v>
                </c:pt>
                <c:pt idx="157">
                  <c:v>42478</c:v>
                </c:pt>
                <c:pt idx="158">
                  <c:v>42479</c:v>
                </c:pt>
                <c:pt idx="159">
                  <c:v>42480</c:v>
                </c:pt>
                <c:pt idx="160">
                  <c:v>42481</c:v>
                </c:pt>
                <c:pt idx="161">
                  <c:v>42482</c:v>
                </c:pt>
                <c:pt idx="162">
                  <c:v>42486</c:v>
                </c:pt>
                <c:pt idx="163">
                  <c:v>42487</c:v>
                </c:pt>
                <c:pt idx="164">
                  <c:v>42488</c:v>
                </c:pt>
                <c:pt idx="165">
                  <c:v>42489</c:v>
                </c:pt>
                <c:pt idx="166">
                  <c:v>42492</c:v>
                </c:pt>
                <c:pt idx="167">
                  <c:v>42493</c:v>
                </c:pt>
                <c:pt idx="168">
                  <c:v>42494</c:v>
                </c:pt>
                <c:pt idx="169">
                  <c:v>42495</c:v>
                </c:pt>
                <c:pt idx="170">
                  <c:v>42496</c:v>
                </c:pt>
                <c:pt idx="171">
                  <c:v>42499</c:v>
                </c:pt>
                <c:pt idx="172">
                  <c:v>42500</c:v>
                </c:pt>
                <c:pt idx="173">
                  <c:v>42501</c:v>
                </c:pt>
                <c:pt idx="174">
                  <c:v>42502</c:v>
                </c:pt>
                <c:pt idx="175">
                  <c:v>42503</c:v>
                </c:pt>
                <c:pt idx="176">
                  <c:v>42506</c:v>
                </c:pt>
                <c:pt idx="177">
                  <c:v>42507</c:v>
                </c:pt>
                <c:pt idx="178">
                  <c:v>42508</c:v>
                </c:pt>
                <c:pt idx="179">
                  <c:v>42509</c:v>
                </c:pt>
                <c:pt idx="180">
                  <c:v>42510</c:v>
                </c:pt>
                <c:pt idx="181">
                  <c:v>42513</c:v>
                </c:pt>
                <c:pt idx="182">
                  <c:v>42514</c:v>
                </c:pt>
                <c:pt idx="183">
                  <c:v>42515</c:v>
                </c:pt>
                <c:pt idx="184">
                  <c:v>42516</c:v>
                </c:pt>
                <c:pt idx="185">
                  <c:v>42517</c:v>
                </c:pt>
                <c:pt idx="186">
                  <c:v>42520</c:v>
                </c:pt>
                <c:pt idx="187">
                  <c:v>42521</c:v>
                </c:pt>
                <c:pt idx="188">
                  <c:v>42522</c:v>
                </c:pt>
                <c:pt idx="189">
                  <c:v>42523</c:v>
                </c:pt>
                <c:pt idx="190">
                  <c:v>42524</c:v>
                </c:pt>
                <c:pt idx="191">
                  <c:v>42528</c:v>
                </c:pt>
                <c:pt idx="192">
                  <c:v>42529</c:v>
                </c:pt>
                <c:pt idx="193">
                  <c:v>42530</c:v>
                </c:pt>
                <c:pt idx="194">
                  <c:v>42531</c:v>
                </c:pt>
                <c:pt idx="195">
                  <c:v>42534</c:v>
                </c:pt>
                <c:pt idx="196">
                  <c:v>42535</c:v>
                </c:pt>
                <c:pt idx="197">
                  <c:v>42536</c:v>
                </c:pt>
                <c:pt idx="198">
                  <c:v>42537</c:v>
                </c:pt>
                <c:pt idx="199">
                  <c:v>42538</c:v>
                </c:pt>
                <c:pt idx="200">
                  <c:v>42541</c:v>
                </c:pt>
                <c:pt idx="201">
                  <c:v>42542</c:v>
                </c:pt>
                <c:pt idx="202">
                  <c:v>42543</c:v>
                </c:pt>
                <c:pt idx="203">
                  <c:v>42544</c:v>
                </c:pt>
                <c:pt idx="204">
                  <c:v>42545</c:v>
                </c:pt>
                <c:pt idx="205">
                  <c:v>42548</c:v>
                </c:pt>
                <c:pt idx="206">
                  <c:v>42549</c:v>
                </c:pt>
                <c:pt idx="207">
                  <c:v>42550</c:v>
                </c:pt>
                <c:pt idx="208">
                  <c:v>42551</c:v>
                </c:pt>
                <c:pt idx="209">
                  <c:v>42552</c:v>
                </c:pt>
                <c:pt idx="210">
                  <c:v>42555</c:v>
                </c:pt>
                <c:pt idx="211">
                  <c:v>42556</c:v>
                </c:pt>
                <c:pt idx="212">
                  <c:v>42557</c:v>
                </c:pt>
                <c:pt idx="213">
                  <c:v>42558</c:v>
                </c:pt>
                <c:pt idx="214">
                  <c:v>42559</c:v>
                </c:pt>
                <c:pt idx="215">
                  <c:v>42562</c:v>
                </c:pt>
                <c:pt idx="216">
                  <c:v>42563</c:v>
                </c:pt>
                <c:pt idx="217">
                  <c:v>42564</c:v>
                </c:pt>
                <c:pt idx="218">
                  <c:v>42565</c:v>
                </c:pt>
                <c:pt idx="219">
                  <c:v>42566</c:v>
                </c:pt>
                <c:pt idx="220">
                  <c:v>42569</c:v>
                </c:pt>
                <c:pt idx="221">
                  <c:v>42570</c:v>
                </c:pt>
                <c:pt idx="222">
                  <c:v>42571</c:v>
                </c:pt>
                <c:pt idx="223">
                  <c:v>42572</c:v>
                </c:pt>
                <c:pt idx="224">
                  <c:v>42573</c:v>
                </c:pt>
                <c:pt idx="225">
                  <c:v>42576</c:v>
                </c:pt>
                <c:pt idx="226">
                  <c:v>42577</c:v>
                </c:pt>
                <c:pt idx="227">
                  <c:v>42578</c:v>
                </c:pt>
                <c:pt idx="228">
                  <c:v>42579</c:v>
                </c:pt>
                <c:pt idx="229">
                  <c:v>42580</c:v>
                </c:pt>
                <c:pt idx="230">
                  <c:v>42583</c:v>
                </c:pt>
                <c:pt idx="231">
                  <c:v>42584</c:v>
                </c:pt>
                <c:pt idx="232">
                  <c:v>42585</c:v>
                </c:pt>
                <c:pt idx="233">
                  <c:v>42586</c:v>
                </c:pt>
                <c:pt idx="234">
                  <c:v>42587</c:v>
                </c:pt>
                <c:pt idx="235">
                  <c:v>42590</c:v>
                </c:pt>
                <c:pt idx="236">
                  <c:v>42591</c:v>
                </c:pt>
                <c:pt idx="237">
                  <c:v>42592</c:v>
                </c:pt>
                <c:pt idx="238">
                  <c:v>42593</c:v>
                </c:pt>
                <c:pt idx="239">
                  <c:v>42594</c:v>
                </c:pt>
                <c:pt idx="240">
                  <c:v>42597</c:v>
                </c:pt>
                <c:pt idx="241">
                  <c:v>42598</c:v>
                </c:pt>
                <c:pt idx="242">
                  <c:v>42599</c:v>
                </c:pt>
                <c:pt idx="243">
                  <c:v>42600</c:v>
                </c:pt>
                <c:pt idx="244">
                  <c:v>42601</c:v>
                </c:pt>
                <c:pt idx="245">
                  <c:v>42604</c:v>
                </c:pt>
                <c:pt idx="246">
                  <c:v>42605</c:v>
                </c:pt>
                <c:pt idx="247">
                  <c:v>42606</c:v>
                </c:pt>
                <c:pt idx="248">
                  <c:v>42607</c:v>
                </c:pt>
                <c:pt idx="249">
                  <c:v>42608</c:v>
                </c:pt>
                <c:pt idx="250">
                  <c:v>42611</c:v>
                </c:pt>
                <c:pt idx="251">
                  <c:v>42612</c:v>
                </c:pt>
                <c:pt idx="252">
                  <c:v>42613</c:v>
                </c:pt>
                <c:pt idx="253">
                  <c:v>42614</c:v>
                </c:pt>
                <c:pt idx="254">
                  <c:v>42615</c:v>
                </c:pt>
                <c:pt idx="255">
                  <c:v>42618</c:v>
                </c:pt>
                <c:pt idx="256">
                  <c:v>42619</c:v>
                </c:pt>
                <c:pt idx="257">
                  <c:v>42620</c:v>
                </c:pt>
                <c:pt idx="258">
                  <c:v>42621</c:v>
                </c:pt>
                <c:pt idx="259">
                  <c:v>42622</c:v>
                </c:pt>
                <c:pt idx="260">
                  <c:v>42625</c:v>
                </c:pt>
                <c:pt idx="261">
                  <c:v>42626</c:v>
                </c:pt>
                <c:pt idx="262">
                  <c:v>42627</c:v>
                </c:pt>
                <c:pt idx="263">
                  <c:v>42628</c:v>
                </c:pt>
                <c:pt idx="264">
                  <c:v>42629</c:v>
                </c:pt>
                <c:pt idx="265">
                  <c:v>42632</c:v>
                </c:pt>
                <c:pt idx="266">
                  <c:v>42633</c:v>
                </c:pt>
                <c:pt idx="267">
                  <c:v>42634</c:v>
                </c:pt>
                <c:pt idx="268">
                  <c:v>42635</c:v>
                </c:pt>
                <c:pt idx="269">
                  <c:v>42636</c:v>
                </c:pt>
                <c:pt idx="270">
                  <c:v>42639</c:v>
                </c:pt>
                <c:pt idx="271">
                  <c:v>42640</c:v>
                </c:pt>
                <c:pt idx="272">
                  <c:v>42641</c:v>
                </c:pt>
                <c:pt idx="273">
                  <c:v>42642</c:v>
                </c:pt>
                <c:pt idx="274">
                  <c:v>42643</c:v>
                </c:pt>
                <c:pt idx="275">
                  <c:v>42646</c:v>
                </c:pt>
                <c:pt idx="276">
                  <c:v>42647</c:v>
                </c:pt>
                <c:pt idx="277">
                  <c:v>42648</c:v>
                </c:pt>
                <c:pt idx="278">
                  <c:v>42649</c:v>
                </c:pt>
                <c:pt idx="279">
                  <c:v>42650</c:v>
                </c:pt>
                <c:pt idx="280">
                  <c:v>42653</c:v>
                </c:pt>
                <c:pt idx="281">
                  <c:v>42654</c:v>
                </c:pt>
                <c:pt idx="282">
                  <c:v>42655</c:v>
                </c:pt>
                <c:pt idx="283">
                  <c:v>42656</c:v>
                </c:pt>
                <c:pt idx="284">
                  <c:v>42657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42668</c:v>
                </c:pt>
                <c:pt idx="291">
                  <c:v>42669</c:v>
                </c:pt>
                <c:pt idx="292">
                  <c:v>42670</c:v>
                </c:pt>
                <c:pt idx="293">
                  <c:v>42671</c:v>
                </c:pt>
                <c:pt idx="294">
                  <c:v>42674</c:v>
                </c:pt>
                <c:pt idx="295">
                  <c:v>42675</c:v>
                </c:pt>
                <c:pt idx="296">
                  <c:v>42676</c:v>
                </c:pt>
                <c:pt idx="297">
                  <c:v>42677</c:v>
                </c:pt>
                <c:pt idx="298">
                  <c:v>42678</c:v>
                </c:pt>
                <c:pt idx="299">
                  <c:v>42681</c:v>
                </c:pt>
                <c:pt idx="300">
                  <c:v>42682</c:v>
                </c:pt>
                <c:pt idx="301">
                  <c:v>42683</c:v>
                </c:pt>
                <c:pt idx="302">
                  <c:v>42684</c:v>
                </c:pt>
                <c:pt idx="303">
                  <c:v>42685</c:v>
                </c:pt>
                <c:pt idx="304">
                  <c:v>42688</c:v>
                </c:pt>
                <c:pt idx="305">
                  <c:v>42689</c:v>
                </c:pt>
                <c:pt idx="306">
                  <c:v>42690</c:v>
                </c:pt>
                <c:pt idx="307">
                  <c:v>42691</c:v>
                </c:pt>
                <c:pt idx="308">
                  <c:v>42692</c:v>
                </c:pt>
                <c:pt idx="309">
                  <c:v>42695</c:v>
                </c:pt>
                <c:pt idx="310">
                  <c:v>42696</c:v>
                </c:pt>
                <c:pt idx="311">
                  <c:v>42697</c:v>
                </c:pt>
                <c:pt idx="312">
                  <c:v>42698</c:v>
                </c:pt>
                <c:pt idx="313">
                  <c:v>42699</c:v>
                </c:pt>
                <c:pt idx="314">
                  <c:v>42702</c:v>
                </c:pt>
                <c:pt idx="315">
                  <c:v>42703</c:v>
                </c:pt>
                <c:pt idx="316">
                  <c:v>42704</c:v>
                </c:pt>
                <c:pt idx="317">
                  <c:v>42705</c:v>
                </c:pt>
                <c:pt idx="318">
                  <c:v>42706</c:v>
                </c:pt>
                <c:pt idx="319">
                  <c:v>42709</c:v>
                </c:pt>
                <c:pt idx="320">
                  <c:v>42710</c:v>
                </c:pt>
                <c:pt idx="321">
                  <c:v>42711</c:v>
                </c:pt>
                <c:pt idx="322">
                  <c:v>42712</c:v>
                </c:pt>
                <c:pt idx="323">
                  <c:v>42713</c:v>
                </c:pt>
                <c:pt idx="324">
                  <c:v>42716</c:v>
                </c:pt>
                <c:pt idx="325">
                  <c:v>42717</c:v>
                </c:pt>
                <c:pt idx="326">
                  <c:v>42718</c:v>
                </c:pt>
                <c:pt idx="327">
                  <c:v>42719</c:v>
                </c:pt>
                <c:pt idx="328">
                  <c:v>42720</c:v>
                </c:pt>
                <c:pt idx="329">
                  <c:v>42723</c:v>
                </c:pt>
                <c:pt idx="330">
                  <c:v>42724</c:v>
                </c:pt>
                <c:pt idx="331">
                  <c:v>42725</c:v>
                </c:pt>
                <c:pt idx="332">
                  <c:v>42726</c:v>
                </c:pt>
                <c:pt idx="333">
                  <c:v>42727</c:v>
                </c:pt>
                <c:pt idx="334">
                  <c:v>42731</c:v>
                </c:pt>
                <c:pt idx="335">
                  <c:v>42732</c:v>
                </c:pt>
                <c:pt idx="336">
                  <c:v>42733</c:v>
                </c:pt>
                <c:pt idx="337">
                  <c:v>42734</c:v>
                </c:pt>
                <c:pt idx="338">
                  <c:v>42739</c:v>
                </c:pt>
                <c:pt idx="339">
                  <c:v>42740</c:v>
                </c:pt>
                <c:pt idx="340">
                  <c:v>42741</c:v>
                </c:pt>
                <c:pt idx="341">
                  <c:v>42744</c:v>
                </c:pt>
                <c:pt idx="342">
                  <c:v>42745</c:v>
                </c:pt>
                <c:pt idx="343">
                  <c:v>42746</c:v>
                </c:pt>
                <c:pt idx="344">
                  <c:v>42747</c:v>
                </c:pt>
                <c:pt idx="345">
                  <c:v>42748</c:v>
                </c:pt>
                <c:pt idx="346">
                  <c:v>42751</c:v>
                </c:pt>
                <c:pt idx="347">
                  <c:v>42752</c:v>
                </c:pt>
                <c:pt idx="348">
                  <c:v>42753</c:v>
                </c:pt>
                <c:pt idx="349">
                  <c:v>42754</c:v>
                </c:pt>
                <c:pt idx="350">
                  <c:v>42755</c:v>
                </c:pt>
                <c:pt idx="351">
                  <c:v>42758</c:v>
                </c:pt>
                <c:pt idx="352">
                  <c:v>42759</c:v>
                </c:pt>
                <c:pt idx="353">
                  <c:v>42760</c:v>
                </c:pt>
                <c:pt idx="354">
                  <c:v>42761</c:v>
                </c:pt>
                <c:pt idx="355">
                  <c:v>42762</c:v>
                </c:pt>
                <c:pt idx="356">
                  <c:v>42765</c:v>
                </c:pt>
                <c:pt idx="357">
                  <c:v>42766</c:v>
                </c:pt>
                <c:pt idx="358">
                  <c:v>42767</c:v>
                </c:pt>
                <c:pt idx="359">
                  <c:v>42768</c:v>
                </c:pt>
                <c:pt idx="360">
                  <c:v>42769</c:v>
                </c:pt>
                <c:pt idx="361">
                  <c:v>42773</c:v>
                </c:pt>
                <c:pt idx="362">
                  <c:v>42774</c:v>
                </c:pt>
                <c:pt idx="363">
                  <c:v>42775</c:v>
                </c:pt>
                <c:pt idx="364">
                  <c:v>42776</c:v>
                </c:pt>
                <c:pt idx="365">
                  <c:v>42779</c:v>
                </c:pt>
                <c:pt idx="366">
                  <c:v>42780</c:v>
                </c:pt>
                <c:pt idx="367">
                  <c:v>42781</c:v>
                </c:pt>
                <c:pt idx="368">
                  <c:v>42782</c:v>
                </c:pt>
                <c:pt idx="369">
                  <c:v>42783</c:v>
                </c:pt>
                <c:pt idx="370">
                  <c:v>42786</c:v>
                </c:pt>
                <c:pt idx="371">
                  <c:v>42787</c:v>
                </c:pt>
                <c:pt idx="372">
                  <c:v>42788</c:v>
                </c:pt>
                <c:pt idx="373">
                  <c:v>42789</c:v>
                </c:pt>
                <c:pt idx="374">
                  <c:v>42790</c:v>
                </c:pt>
                <c:pt idx="375">
                  <c:v>42793</c:v>
                </c:pt>
                <c:pt idx="376">
                  <c:v>42794</c:v>
                </c:pt>
                <c:pt idx="377">
                  <c:v>42795</c:v>
                </c:pt>
                <c:pt idx="378">
                  <c:v>42796</c:v>
                </c:pt>
                <c:pt idx="379">
                  <c:v>42797</c:v>
                </c:pt>
                <c:pt idx="380">
                  <c:v>42800</c:v>
                </c:pt>
                <c:pt idx="381">
                  <c:v>42801</c:v>
                </c:pt>
                <c:pt idx="382">
                  <c:v>42802</c:v>
                </c:pt>
                <c:pt idx="383">
                  <c:v>42803</c:v>
                </c:pt>
                <c:pt idx="384">
                  <c:v>42804</c:v>
                </c:pt>
                <c:pt idx="385">
                  <c:v>42807</c:v>
                </c:pt>
                <c:pt idx="386">
                  <c:v>42808</c:v>
                </c:pt>
                <c:pt idx="387">
                  <c:v>42809</c:v>
                </c:pt>
                <c:pt idx="388">
                  <c:v>42810</c:v>
                </c:pt>
                <c:pt idx="389">
                  <c:v>42811</c:v>
                </c:pt>
                <c:pt idx="390">
                  <c:v>42814</c:v>
                </c:pt>
                <c:pt idx="391">
                  <c:v>42815</c:v>
                </c:pt>
                <c:pt idx="392">
                  <c:v>42816</c:v>
                </c:pt>
                <c:pt idx="393">
                  <c:v>42817</c:v>
                </c:pt>
                <c:pt idx="394">
                  <c:v>42818</c:v>
                </c:pt>
                <c:pt idx="395">
                  <c:v>42821</c:v>
                </c:pt>
                <c:pt idx="396">
                  <c:v>42822</c:v>
                </c:pt>
                <c:pt idx="397">
                  <c:v>42823</c:v>
                </c:pt>
                <c:pt idx="398">
                  <c:v>42824</c:v>
                </c:pt>
                <c:pt idx="399">
                  <c:v>42825</c:v>
                </c:pt>
                <c:pt idx="400">
                  <c:v>42828</c:v>
                </c:pt>
                <c:pt idx="401">
                  <c:v>42829</c:v>
                </c:pt>
                <c:pt idx="402">
                  <c:v>42830</c:v>
                </c:pt>
                <c:pt idx="403">
                  <c:v>42831</c:v>
                </c:pt>
                <c:pt idx="404">
                  <c:v>42832</c:v>
                </c:pt>
                <c:pt idx="405">
                  <c:v>42835</c:v>
                </c:pt>
                <c:pt idx="406">
                  <c:v>42836</c:v>
                </c:pt>
                <c:pt idx="407">
                  <c:v>42837</c:v>
                </c:pt>
                <c:pt idx="408">
                  <c:v>42838</c:v>
                </c:pt>
                <c:pt idx="409">
                  <c:v>42843</c:v>
                </c:pt>
                <c:pt idx="410">
                  <c:v>42844</c:v>
                </c:pt>
                <c:pt idx="411">
                  <c:v>42845</c:v>
                </c:pt>
                <c:pt idx="412">
                  <c:v>42846</c:v>
                </c:pt>
                <c:pt idx="413">
                  <c:v>42849</c:v>
                </c:pt>
                <c:pt idx="414">
                  <c:v>42851</c:v>
                </c:pt>
                <c:pt idx="415">
                  <c:v>42852</c:v>
                </c:pt>
                <c:pt idx="416">
                  <c:v>42853</c:v>
                </c:pt>
                <c:pt idx="417">
                  <c:v>42856</c:v>
                </c:pt>
                <c:pt idx="418">
                  <c:v>42857</c:v>
                </c:pt>
                <c:pt idx="419">
                  <c:v>42858</c:v>
                </c:pt>
                <c:pt idx="420">
                  <c:v>42859</c:v>
                </c:pt>
                <c:pt idx="421">
                  <c:v>42860</c:v>
                </c:pt>
                <c:pt idx="422">
                  <c:v>42863</c:v>
                </c:pt>
                <c:pt idx="423">
                  <c:v>42864</c:v>
                </c:pt>
                <c:pt idx="424">
                  <c:v>42865</c:v>
                </c:pt>
                <c:pt idx="425">
                  <c:v>42866</c:v>
                </c:pt>
                <c:pt idx="426">
                  <c:v>42867</c:v>
                </c:pt>
                <c:pt idx="427">
                  <c:v>42870</c:v>
                </c:pt>
                <c:pt idx="428">
                  <c:v>42871</c:v>
                </c:pt>
                <c:pt idx="429">
                  <c:v>42872</c:v>
                </c:pt>
                <c:pt idx="430">
                  <c:v>42873</c:v>
                </c:pt>
                <c:pt idx="431">
                  <c:v>42874</c:v>
                </c:pt>
                <c:pt idx="432">
                  <c:v>42877</c:v>
                </c:pt>
                <c:pt idx="433">
                  <c:v>42878</c:v>
                </c:pt>
                <c:pt idx="434">
                  <c:v>42879</c:v>
                </c:pt>
                <c:pt idx="435">
                  <c:v>42880</c:v>
                </c:pt>
                <c:pt idx="436">
                  <c:v>42881</c:v>
                </c:pt>
                <c:pt idx="437">
                  <c:v>42884</c:v>
                </c:pt>
                <c:pt idx="438">
                  <c:v>42885</c:v>
                </c:pt>
                <c:pt idx="439">
                  <c:v>42886</c:v>
                </c:pt>
                <c:pt idx="440">
                  <c:v>42887</c:v>
                </c:pt>
                <c:pt idx="441">
                  <c:v>42888</c:v>
                </c:pt>
                <c:pt idx="442">
                  <c:v>42892</c:v>
                </c:pt>
                <c:pt idx="443">
                  <c:v>42893</c:v>
                </c:pt>
                <c:pt idx="444">
                  <c:v>42894</c:v>
                </c:pt>
                <c:pt idx="445">
                  <c:v>42895</c:v>
                </c:pt>
                <c:pt idx="446">
                  <c:v>42898</c:v>
                </c:pt>
                <c:pt idx="447">
                  <c:v>42899</c:v>
                </c:pt>
                <c:pt idx="448">
                  <c:v>42900</c:v>
                </c:pt>
                <c:pt idx="449">
                  <c:v>42901</c:v>
                </c:pt>
                <c:pt idx="450">
                  <c:v>42902</c:v>
                </c:pt>
                <c:pt idx="451">
                  <c:v>42905</c:v>
                </c:pt>
                <c:pt idx="452">
                  <c:v>42906</c:v>
                </c:pt>
                <c:pt idx="453">
                  <c:v>42907</c:v>
                </c:pt>
                <c:pt idx="454">
                  <c:v>42908</c:v>
                </c:pt>
                <c:pt idx="455">
                  <c:v>42909</c:v>
                </c:pt>
                <c:pt idx="456">
                  <c:v>42912</c:v>
                </c:pt>
                <c:pt idx="457">
                  <c:v>42913</c:v>
                </c:pt>
                <c:pt idx="458">
                  <c:v>42914</c:v>
                </c:pt>
                <c:pt idx="459">
                  <c:v>42915</c:v>
                </c:pt>
                <c:pt idx="460">
                  <c:v>42916</c:v>
                </c:pt>
                <c:pt idx="461">
                  <c:v>42919</c:v>
                </c:pt>
                <c:pt idx="462">
                  <c:v>42920</c:v>
                </c:pt>
                <c:pt idx="463">
                  <c:v>42921</c:v>
                </c:pt>
                <c:pt idx="464">
                  <c:v>42922</c:v>
                </c:pt>
                <c:pt idx="465">
                  <c:v>42923</c:v>
                </c:pt>
                <c:pt idx="466">
                  <c:v>42926</c:v>
                </c:pt>
                <c:pt idx="467">
                  <c:v>42927</c:v>
                </c:pt>
                <c:pt idx="468">
                  <c:v>42928</c:v>
                </c:pt>
                <c:pt idx="469">
                  <c:v>42929</c:v>
                </c:pt>
                <c:pt idx="470">
                  <c:v>42930</c:v>
                </c:pt>
                <c:pt idx="471">
                  <c:v>42933</c:v>
                </c:pt>
                <c:pt idx="472">
                  <c:v>42934</c:v>
                </c:pt>
                <c:pt idx="473">
                  <c:v>42935</c:v>
                </c:pt>
                <c:pt idx="474">
                  <c:v>42936</c:v>
                </c:pt>
                <c:pt idx="475">
                  <c:v>42937</c:v>
                </c:pt>
                <c:pt idx="476">
                  <c:v>42940</c:v>
                </c:pt>
                <c:pt idx="477">
                  <c:v>42941</c:v>
                </c:pt>
                <c:pt idx="478">
                  <c:v>42942</c:v>
                </c:pt>
                <c:pt idx="479">
                  <c:v>42943</c:v>
                </c:pt>
                <c:pt idx="480">
                  <c:v>42944</c:v>
                </c:pt>
                <c:pt idx="481">
                  <c:v>42947</c:v>
                </c:pt>
                <c:pt idx="482">
                  <c:v>42948</c:v>
                </c:pt>
                <c:pt idx="483">
                  <c:v>42949</c:v>
                </c:pt>
                <c:pt idx="484">
                  <c:v>42950</c:v>
                </c:pt>
                <c:pt idx="485">
                  <c:v>42951</c:v>
                </c:pt>
                <c:pt idx="486">
                  <c:v>42954</c:v>
                </c:pt>
                <c:pt idx="487">
                  <c:v>42955</c:v>
                </c:pt>
                <c:pt idx="488">
                  <c:v>42956</c:v>
                </c:pt>
                <c:pt idx="489">
                  <c:v>42957</c:v>
                </c:pt>
                <c:pt idx="490">
                  <c:v>42958</c:v>
                </c:pt>
                <c:pt idx="491">
                  <c:v>42961</c:v>
                </c:pt>
                <c:pt idx="492">
                  <c:v>42962</c:v>
                </c:pt>
                <c:pt idx="493">
                  <c:v>42963</c:v>
                </c:pt>
                <c:pt idx="494">
                  <c:v>42964</c:v>
                </c:pt>
                <c:pt idx="495">
                  <c:v>42965</c:v>
                </c:pt>
                <c:pt idx="496">
                  <c:v>42968</c:v>
                </c:pt>
                <c:pt idx="497">
                  <c:v>42969</c:v>
                </c:pt>
                <c:pt idx="498">
                  <c:v>42970</c:v>
                </c:pt>
                <c:pt idx="499">
                  <c:v>42971</c:v>
                </c:pt>
                <c:pt idx="500">
                  <c:v>42972</c:v>
                </c:pt>
                <c:pt idx="501">
                  <c:v>42975</c:v>
                </c:pt>
                <c:pt idx="502">
                  <c:v>42976</c:v>
                </c:pt>
                <c:pt idx="503">
                  <c:v>42977</c:v>
                </c:pt>
                <c:pt idx="504">
                  <c:v>42978</c:v>
                </c:pt>
                <c:pt idx="505">
                  <c:v>42979</c:v>
                </c:pt>
                <c:pt idx="506">
                  <c:v>42982</c:v>
                </c:pt>
                <c:pt idx="507">
                  <c:v>42983</c:v>
                </c:pt>
                <c:pt idx="508">
                  <c:v>42984</c:v>
                </c:pt>
                <c:pt idx="509">
                  <c:v>42985</c:v>
                </c:pt>
                <c:pt idx="510">
                  <c:v>42986</c:v>
                </c:pt>
                <c:pt idx="511">
                  <c:v>42989</c:v>
                </c:pt>
                <c:pt idx="512">
                  <c:v>42990</c:v>
                </c:pt>
                <c:pt idx="513">
                  <c:v>42991</c:v>
                </c:pt>
                <c:pt idx="514">
                  <c:v>42992</c:v>
                </c:pt>
                <c:pt idx="515">
                  <c:v>42993</c:v>
                </c:pt>
                <c:pt idx="516">
                  <c:v>42996</c:v>
                </c:pt>
                <c:pt idx="517">
                  <c:v>42997</c:v>
                </c:pt>
                <c:pt idx="518">
                  <c:v>42998</c:v>
                </c:pt>
                <c:pt idx="519">
                  <c:v>42999</c:v>
                </c:pt>
                <c:pt idx="520">
                  <c:v>43000</c:v>
                </c:pt>
                <c:pt idx="521">
                  <c:v>43003</c:v>
                </c:pt>
                <c:pt idx="522">
                  <c:v>43004</c:v>
                </c:pt>
                <c:pt idx="523">
                  <c:v>43005</c:v>
                </c:pt>
                <c:pt idx="524">
                  <c:v>43006</c:v>
                </c:pt>
                <c:pt idx="525">
                  <c:v>43007</c:v>
                </c:pt>
                <c:pt idx="526">
                  <c:v>43010</c:v>
                </c:pt>
                <c:pt idx="527">
                  <c:v>43011</c:v>
                </c:pt>
                <c:pt idx="528">
                  <c:v>43012</c:v>
                </c:pt>
                <c:pt idx="529">
                  <c:v>43013</c:v>
                </c:pt>
                <c:pt idx="530">
                  <c:v>43014</c:v>
                </c:pt>
                <c:pt idx="531">
                  <c:v>43017</c:v>
                </c:pt>
                <c:pt idx="532">
                  <c:v>43018</c:v>
                </c:pt>
                <c:pt idx="533">
                  <c:v>43019</c:v>
                </c:pt>
                <c:pt idx="534">
                  <c:v>43020</c:v>
                </c:pt>
                <c:pt idx="535">
                  <c:v>43021</c:v>
                </c:pt>
                <c:pt idx="536">
                  <c:v>43024</c:v>
                </c:pt>
                <c:pt idx="537">
                  <c:v>43025</c:v>
                </c:pt>
                <c:pt idx="538">
                  <c:v>43026</c:v>
                </c:pt>
                <c:pt idx="539">
                  <c:v>43027</c:v>
                </c:pt>
                <c:pt idx="540">
                  <c:v>43028</c:v>
                </c:pt>
                <c:pt idx="541">
                  <c:v>43032</c:v>
                </c:pt>
                <c:pt idx="542">
                  <c:v>43033</c:v>
                </c:pt>
                <c:pt idx="543">
                  <c:v>43034</c:v>
                </c:pt>
                <c:pt idx="544">
                  <c:v>43035</c:v>
                </c:pt>
                <c:pt idx="545">
                  <c:v>43038</c:v>
                </c:pt>
                <c:pt idx="546">
                  <c:v>43039</c:v>
                </c:pt>
                <c:pt idx="547">
                  <c:v>43040</c:v>
                </c:pt>
                <c:pt idx="548">
                  <c:v>43041</c:v>
                </c:pt>
                <c:pt idx="549">
                  <c:v>43042</c:v>
                </c:pt>
                <c:pt idx="550">
                  <c:v>43045</c:v>
                </c:pt>
                <c:pt idx="551">
                  <c:v>43046</c:v>
                </c:pt>
                <c:pt idx="552">
                  <c:v>43047</c:v>
                </c:pt>
                <c:pt idx="553">
                  <c:v>43048</c:v>
                </c:pt>
                <c:pt idx="554">
                  <c:v>43049</c:v>
                </c:pt>
                <c:pt idx="555">
                  <c:v>43052</c:v>
                </c:pt>
                <c:pt idx="556">
                  <c:v>43053</c:v>
                </c:pt>
                <c:pt idx="557">
                  <c:v>43054</c:v>
                </c:pt>
                <c:pt idx="558">
                  <c:v>43055</c:v>
                </c:pt>
                <c:pt idx="559">
                  <c:v>43056</c:v>
                </c:pt>
                <c:pt idx="560">
                  <c:v>43059</c:v>
                </c:pt>
                <c:pt idx="561">
                  <c:v>43060</c:v>
                </c:pt>
                <c:pt idx="562">
                  <c:v>43061</c:v>
                </c:pt>
                <c:pt idx="563">
                  <c:v>43062</c:v>
                </c:pt>
                <c:pt idx="564">
                  <c:v>43063</c:v>
                </c:pt>
                <c:pt idx="565">
                  <c:v>43066</c:v>
                </c:pt>
                <c:pt idx="566">
                  <c:v>43067</c:v>
                </c:pt>
                <c:pt idx="567">
                  <c:v>43068</c:v>
                </c:pt>
                <c:pt idx="568">
                  <c:v>43069</c:v>
                </c:pt>
                <c:pt idx="569">
                  <c:v>43070</c:v>
                </c:pt>
                <c:pt idx="570">
                  <c:v>43073</c:v>
                </c:pt>
                <c:pt idx="571">
                  <c:v>43074</c:v>
                </c:pt>
                <c:pt idx="572">
                  <c:v>43075</c:v>
                </c:pt>
                <c:pt idx="573">
                  <c:v>43076</c:v>
                </c:pt>
                <c:pt idx="574">
                  <c:v>43077</c:v>
                </c:pt>
                <c:pt idx="575">
                  <c:v>43080</c:v>
                </c:pt>
                <c:pt idx="576">
                  <c:v>43081</c:v>
                </c:pt>
                <c:pt idx="577">
                  <c:v>43082</c:v>
                </c:pt>
                <c:pt idx="578">
                  <c:v>43083</c:v>
                </c:pt>
                <c:pt idx="579">
                  <c:v>43084</c:v>
                </c:pt>
                <c:pt idx="580">
                  <c:v>43087</c:v>
                </c:pt>
                <c:pt idx="581">
                  <c:v>43088</c:v>
                </c:pt>
                <c:pt idx="582">
                  <c:v>43089</c:v>
                </c:pt>
                <c:pt idx="583">
                  <c:v>43090</c:v>
                </c:pt>
                <c:pt idx="584">
                  <c:v>43091</c:v>
                </c:pt>
                <c:pt idx="585">
                  <c:v>43096</c:v>
                </c:pt>
                <c:pt idx="586">
                  <c:v>43097</c:v>
                </c:pt>
                <c:pt idx="587">
                  <c:v>43098</c:v>
                </c:pt>
                <c:pt idx="588">
                  <c:v>43103</c:v>
                </c:pt>
                <c:pt idx="589">
                  <c:v>43104</c:v>
                </c:pt>
                <c:pt idx="590">
                  <c:v>43105</c:v>
                </c:pt>
                <c:pt idx="591">
                  <c:v>43108</c:v>
                </c:pt>
                <c:pt idx="592">
                  <c:v>43109</c:v>
                </c:pt>
                <c:pt idx="593">
                  <c:v>43110</c:v>
                </c:pt>
                <c:pt idx="594">
                  <c:v>43111</c:v>
                </c:pt>
                <c:pt idx="595">
                  <c:v>43112</c:v>
                </c:pt>
                <c:pt idx="596">
                  <c:v>43115</c:v>
                </c:pt>
                <c:pt idx="597">
                  <c:v>43116</c:v>
                </c:pt>
                <c:pt idx="598">
                  <c:v>43117</c:v>
                </c:pt>
                <c:pt idx="599">
                  <c:v>43118</c:v>
                </c:pt>
                <c:pt idx="600">
                  <c:v>43119</c:v>
                </c:pt>
                <c:pt idx="601">
                  <c:v>43122</c:v>
                </c:pt>
                <c:pt idx="602">
                  <c:v>43123</c:v>
                </c:pt>
                <c:pt idx="603">
                  <c:v>43124</c:v>
                </c:pt>
                <c:pt idx="604">
                  <c:v>43125</c:v>
                </c:pt>
                <c:pt idx="605">
                  <c:v>43126</c:v>
                </c:pt>
                <c:pt idx="606">
                  <c:v>43129</c:v>
                </c:pt>
                <c:pt idx="607">
                  <c:v>43130</c:v>
                </c:pt>
                <c:pt idx="608">
                  <c:v>43131</c:v>
                </c:pt>
                <c:pt idx="609">
                  <c:v>43132</c:v>
                </c:pt>
                <c:pt idx="610">
                  <c:v>43133</c:v>
                </c:pt>
                <c:pt idx="611">
                  <c:v>43136</c:v>
                </c:pt>
                <c:pt idx="612">
                  <c:v>43138</c:v>
                </c:pt>
                <c:pt idx="613">
                  <c:v>43139</c:v>
                </c:pt>
                <c:pt idx="614">
                  <c:v>43140</c:v>
                </c:pt>
                <c:pt idx="615">
                  <c:v>43143</c:v>
                </c:pt>
                <c:pt idx="616">
                  <c:v>43144</c:v>
                </c:pt>
                <c:pt idx="617">
                  <c:v>43145</c:v>
                </c:pt>
                <c:pt idx="618">
                  <c:v>43146</c:v>
                </c:pt>
                <c:pt idx="619">
                  <c:v>43147</c:v>
                </c:pt>
                <c:pt idx="620">
                  <c:v>43150</c:v>
                </c:pt>
                <c:pt idx="621">
                  <c:v>43151</c:v>
                </c:pt>
                <c:pt idx="622">
                  <c:v>43152</c:v>
                </c:pt>
                <c:pt idx="623">
                  <c:v>43153</c:v>
                </c:pt>
                <c:pt idx="624">
                  <c:v>43154</c:v>
                </c:pt>
                <c:pt idx="625">
                  <c:v>43157</c:v>
                </c:pt>
                <c:pt idx="626">
                  <c:v>43158</c:v>
                </c:pt>
                <c:pt idx="627">
                  <c:v>43159</c:v>
                </c:pt>
                <c:pt idx="628">
                  <c:v>43160</c:v>
                </c:pt>
                <c:pt idx="629">
                  <c:v>43161</c:v>
                </c:pt>
                <c:pt idx="630">
                  <c:v>43164</c:v>
                </c:pt>
                <c:pt idx="631">
                  <c:v>43165</c:v>
                </c:pt>
                <c:pt idx="632">
                  <c:v>43166</c:v>
                </c:pt>
                <c:pt idx="633">
                  <c:v>43167</c:v>
                </c:pt>
                <c:pt idx="634">
                  <c:v>43168</c:v>
                </c:pt>
                <c:pt idx="635">
                  <c:v>43171</c:v>
                </c:pt>
                <c:pt idx="636">
                  <c:v>43172</c:v>
                </c:pt>
                <c:pt idx="637">
                  <c:v>43173</c:v>
                </c:pt>
                <c:pt idx="638">
                  <c:v>43174</c:v>
                </c:pt>
                <c:pt idx="639">
                  <c:v>43175</c:v>
                </c:pt>
                <c:pt idx="640">
                  <c:v>43178</c:v>
                </c:pt>
                <c:pt idx="641">
                  <c:v>43179</c:v>
                </c:pt>
                <c:pt idx="642">
                  <c:v>43180</c:v>
                </c:pt>
                <c:pt idx="643">
                  <c:v>43181</c:v>
                </c:pt>
                <c:pt idx="644">
                  <c:v>43182</c:v>
                </c:pt>
                <c:pt idx="645">
                  <c:v>43185</c:v>
                </c:pt>
                <c:pt idx="646">
                  <c:v>43186</c:v>
                </c:pt>
                <c:pt idx="647">
                  <c:v>43187</c:v>
                </c:pt>
                <c:pt idx="648">
                  <c:v>43188</c:v>
                </c:pt>
                <c:pt idx="649">
                  <c:v>43193</c:v>
                </c:pt>
                <c:pt idx="650">
                  <c:v>43194</c:v>
                </c:pt>
                <c:pt idx="651">
                  <c:v>43195</c:v>
                </c:pt>
                <c:pt idx="652">
                  <c:v>43196</c:v>
                </c:pt>
                <c:pt idx="653">
                  <c:v>43199</c:v>
                </c:pt>
                <c:pt idx="654">
                  <c:v>43200</c:v>
                </c:pt>
                <c:pt idx="655">
                  <c:v>43201</c:v>
                </c:pt>
                <c:pt idx="656">
                  <c:v>43202</c:v>
                </c:pt>
                <c:pt idx="657">
                  <c:v>43203</c:v>
                </c:pt>
                <c:pt idx="658">
                  <c:v>43206</c:v>
                </c:pt>
                <c:pt idx="659">
                  <c:v>43207</c:v>
                </c:pt>
                <c:pt idx="660">
                  <c:v>43208</c:v>
                </c:pt>
                <c:pt idx="661">
                  <c:v>43209</c:v>
                </c:pt>
                <c:pt idx="662">
                  <c:v>43210</c:v>
                </c:pt>
                <c:pt idx="663">
                  <c:v>43213</c:v>
                </c:pt>
                <c:pt idx="664">
                  <c:v>43214</c:v>
                </c:pt>
                <c:pt idx="665">
                  <c:v>43216</c:v>
                </c:pt>
                <c:pt idx="666">
                  <c:v>43217</c:v>
                </c:pt>
                <c:pt idx="667">
                  <c:v>43220</c:v>
                </c:pt>
                <c:pt idx="668">
                  <c:v>43221</c:v>
                </c:pt>
                <c:pt idx="669">
                  <c:v>43222</c:v>
                </c:pt>
                <c:pt idx="670">
                  <c:v>43223</c:v>
                </c:pt>
                <c:pt idx="671">
                  <c:v>43224</c:v>
                </c:pt>
                <c:pt idx="672">
                  <c:v>43227</c:v>
                </c:pt>
                <c:pt idx="673">
                  <c:v>43228</c:v>
                </c:pt>
                <c:pt idx="674">
                  <c:v>43229</c:v>
                </c:pt>
                <c:pt idx="675">
                  <c:v>43230</c:v>
                </c:pt>
                <c:pt idx="676">
                  <c:v>43231</c:v>
                </c:pt>
                <c:pt idx="677">
                  <c:v>43234</c:v>
                </c:pt>
                <c:pt idx="678">
                  <c:v>43235</c:v>
                </c:pt>
                <c:pt idx="679">
                  <c:v>43236</c:v>
                </c:pt>
                <c:pt idx="680">
                  <c:v>43237</c:v>
                </c:pt>
                <c:pt idx="681">
                  <c:v>43238</c:v>
                </c:pt>
                <c:pt idx="682">
                  <c:v>43241</c:v>
                </c:pt>
                <c:pt idx="683">
                  <c:v>43242</c:v>
                </c:pt>
                <c:pt idx="684">
                  <c:v>43243</c:v>
                </c:pt>
                <c:pt idx="685">
                  <c:v>43244</c:v>
                </c:pt>
                <c:pt idx="686">
                  <c:v>43245</c:v>
                </c:pt>
                <c:pt idx="687">
                  <c:v>43248</c:v>
                </c:pt>
                <c:pt idx="688">
                  <c:v>43249</c:v>
                </c:pt>
                <c:pt idx="689">
                  <c:v>43250</c:v>
                </c:pt>
                <c:pt idx="690">
                  <c:v>43251</c:v>
                </c:pt>
                <c:pt idx="691">
                  <c:v>43252</c:v>
                </c:pt>
                <c:pt idx="692">
                  <c:v>43256</c:v>
                </c:pt>
                <c:pt idx="693">
                  <c:v>43257</c:v>
                </c:pt>
                <c:pt idx="694">
                  <c:v>43258</c:v>
                </c:pt>
                <c:pt idx="695">
                  <c:v>43259</c:v>
                </c:pt>
                <c:pt idx="696">
                  <c:v>43262</c:v>
                </c:pt>
                <c:pt idx="697">
                  <c:v>43263</c:v>
                </c:pt>
                <c:pt idx="698">
                  <c:v>43264</c:v>
                </c:pt>
                <c:pt idx="699">
                  <c:v>43265</c:v>
                </c:pt>
                <c:pt idx="700">
                  <c:v>43266</c:v>
                </c:pt>
                <c:pt idx="701">
                  <c:v>43269</c:v>
                </c:pt>
                <c:pt idx="702">
                  <c:v>43270</c:v>
                </c:pt>
                <c:pt idx="703">
                  <c:v>43271</c:v>
                </c:pt>
                <c:pt idx="704">
                  <c:v>43272</c:v>
                </c:pt>
                <c:pt idx="705">
                  <c:v>43273</c:v>
                </c:pt>
                <c:pt idx="706">
                  <c:v>43276</c:v>
                </c:pt>
                <c:pt idx="707">
                  <c:v>43277</c:v>
                </c:pt>
                <c:pt idx="708">
                  <c:v>43278</c:v>
                </c:pt>
                <c:pt idx="709">
                  <c:v>43279</c:v>
                </c:pt>
                <c:pt idx="710">
                  <c:v>43280</c:v>
                </c:pt>
                <c:pt idx="711">
                  <c:v>43283</c:v>
                </c:pt>
                <c:pt idx="712">
                  <c:v>43284</c:v>
                </c:pt>
                <c:pt idx="713">
                  <c:v>43285</c:v>
                </c:pt>
                <c:pt idx="714">
                  <c:v>43286</c:v>
                </c:pt>
                <c:pt idx="715">
                  <c:v>43287</c:v>
                </c:pt>
                <c:pt idx="716">
                  <c:v>43290</c:v>
                </c:pt>
                <c:pt idx="717">
                  <c:v>43291</c:v>
                </c:pt>
                <c:pt idx="718">
                  <c:v>43292</c:v>
                </c:pt>
                <c:pt idx="719">
                  <c:v>43293</c:v>
                </c:pt>
                <c:pt idx="720">
                  <c:v>43294</c:v>
                </c:pt>
                <c:pt idx="721">
                  <c:v>43297</c:v>
                </c:pt>
                <c:pt idx="722">
                  <c:v>43298</c:v>
                </c:pt>
                <c:pt idx="723">
                  <c:v>43299</c:v>
                </c:pt>
                <c:pt idx="724">
                  <c:v>43300</c:v>
                </c:pt>
                <c:pt idx="725">
                  <c:v>43301</c:v>
                </c:pt>
                <c:pt idx="726">
                  <c:v>43304</c:v>
                </c:pt>
                <c:pt idx="727">
                  <c:v>43305</c:v>
                </c:pt>
                <c:pt idx="728">
                  <c:v>43306</c:v>
                </c:pt>
                <c:pt idx="729">
                  <c:v>43307</c:v>
                </c:pt>
                <c:pt idx="730">
                  <c:v>43308</c:v>
                </c:pt>
                <c:pt idx="731">
                  <c:v>43311</c:v>
                </c:pt>
                <c:pt idx="732">
                  <c:v>43312</c:v>
                </c:pt>
                <c:pt idx="733">
                  <c:v>43313</c:v>
                </c:pt>
                <c:pt idx="734">
                  <c:v>43314</c:v>
                </c:pt>
                <c:pt idx="735">
                  <c:v>43315</c:v>
                </c:pt>
                <c:pt idx="736">
                  <c:v>43318</c:v>
                </c:pt>
                <c:pt idx="737">
                  <c:v>43319</c:v>
                </c:pt>
                <c:pt idx="738">
                  <c:v>43320</c:v>
                </c:pt>
                <c:pt idx="739">
                  <c:v>43321</c:v>
                </c:pt>
                <c:pt idx="740">
                  <c:v>43322</c:v>
                </c:pt>
                <c:pt idx="741">
                  <c:v>43325</c:v>
                </c:pt>
                <c:pt idx="742">
                  <c:v>43326</c:v>
                </c:pt>
                <c:pt idx="743">
                  <c:v>43327</c:v>
                </c:pt>
                <c:pt idx="744">
                  <c:v>43328</c:v>
                </c:pt>
                <c:pt idx="745">
                  <c:v>43329</c:v>
                </c:pt>
                <c:pt idx="746">
                  <c:v>43332</c:v>
                </c:pt>
                <c:pt idx="747">
                  <c:v>43333</c:v>
                </c:pt>
                <c:pt idx="748">
                  <c:v>43334</c:v>
                </c:pt>
                <c:pt idx="749">
                  <c:v>43335</c:v>
                </c:pt>
                <c:pt idx="750">
                  <c:v>43336</c:v>
                </c:pt>
                <c:pt idx="751">
                  <c:v>43339</c:v>
                </c:pt>
                <c:pt idx="752">
                  <c:v>43340</c:v>
                </c:pt>
                <c:pt idx="753">
                  <c:v>43341</c:v>
                </c:pt>
                <c:pt idx="754">
                  <c:v>43342</c:v>
                </c:pt>
                <c:pt idx="755">
                  <c:v>43343</c:v>
                </c:pt>
                <c:pt idx="756">
                  <c:v>43346</c:v>
                </c:pt>
                <c:pt idx="757">
                  <c:v>43347</c:v>
                </c:pt>
                <c:pt idx="758">
                  <c:v>43348</c:v>
                </c:pt>
                <c:pt idx="759">
                  <c:v>43349</c:v>
                </c:pt>
                <c:pt idx="760">
                  <c:v>43350</c:v>
                </c:pt>
                <c:pt idx="761">
                  <c:v>43353</c:v>
                </c:pt>
                <c:pt idx="762">
                  <c:v>43354</c:v>
                </c:pt>
                <c:pt idx="763">
                  <c:v>43355</c:v>
                </c:pt>
                <c:pt idx="764">
                  <c:v>43356</c:v>
                </c:pt>
                <c:pt idx="765">
                  <c:v>43357</c:v>
                </c:pt>
                <c:pt idx="766">
                  <c:v>43360</c:v>
                </c:pt>
                <c:pt idx="767">
                  <c:v>43361</c:v>
                </c:pt>
                <c:pt idx="768">
                  <c:v>43362</c:v>
                </c:pt>
                <c:pt idx="769">
                  <c:v>43363</c:v>
                </c:pt>
                <c:pt idx="770">
                  <c:v>43364</c:v>
                </c:pt>
                <c:pt idx="771">
                  <c:v>43367</c:v>
                </c:pt>
                <c:pt idx="772">
                  <c:v>43368</c:v>
                </c:pt>
                <c:pt idx="773">
                  <c:v>43369</c:v>
                </c:pt>
                <c:pt idx="774">
                  <c:v>43370</c:v>
                </c:pt>
                <c:pt idx="775">
                  <c:v>43371</c:v>
                </c:pt>
                <c:pt idx="776">
                  <c:v>43374</c:v>
                </c:pt>
                <c:pt idx="777">
                  <c:v>43375</c:v>
                </c:pt>
                <c:pt idx="778">
                  <c:v>43376</c:v>
                </c:pt>
                <c:pt idx="779">
                  <c:v>43377</c:v>
                </c:pt>
                <c:pt idx="780">
                  <c:v>43378</c:v>
                </c:pt>
                <c:pt idx="781">
                  <c:v>43381</c:v>
                </c:pt>
                <c:pt idx="782">
                  <c:v>43382</c:v>
                </c:pt>
                <c:pt idx="783">
                  <c:v>43383</c:v>
                </c:pt>
                <c:pt idx="784">
                  <c:v>43384</c:v>
                </c:pt>
                <c:pt idx="785">
                  <c:v>43385</c:v>
                </c:pt>
                <c:pt idx="786">
                  <c:v>43388</c:v>
                </c:pt>
                <c:pt idx="787">
                  <c:v>43389</c:v>
                </c:pt>
                <c:pt idx="788">
                  <c:v>43390</c:v>
                </c:pt>
                <c:pt idx="789">
                  <c:v>43391</c:v>
                </c:pt>
                <c:pt idx="790">
                  <c:v>43392</c:v>
                </c:pt>
                <c:pt idx="791">
                  <c:v>43396</c:v>
                </c:pt>
                <c:pt idx="792">
                  <c:v>43397</c:v>
                </c:pt>
                <c:pt idx="793">
                  <c:v>43398</c:v>
                </c:pt>
                <c:pt idx="794">
                  <c:v>43399</c:v>
                </c:pt>
                <c:pt idx="795">
                  <c:v>43402</c:v>
                </c:pt>
                <c:pt idx="796">
                  <c:v>43403</c:v>
                </c:pt>
                <c:pt idx="797">
                  <c:v>43404</c:v>
                </c:pt>
                <c:pt idx="798">
                  <c:v>43405</c:v>
                </c:pt>
                <c:pt idx="799">
                  <c:v>43406</c:v>
                </c:pt>
                <c:pt idx="800">
                  <c:v>43409</c:v>
                </c:pt>
                <c:pt idx="801">
                  <c:v>43410</c:v>
                </c:pt>
                <c:pt idx="802">
                  <c:v>43411</c:v>
                </c:pt>
                <c:pt idx="803">
                  <c:v>43412</c:v>
                </c:pt>
                <c:pt idx="804">
                  <c:v>43413</c:v>
                </c:pt>
                <c:pt idx="805">
                  <c:v>43416</c:v>
                </c:pt>
                <c:pt idx="806">
                  <c:v>43417</c:v>
                </c:pt>
                <c:pt idx="807">
                  <c:v>43418</c:v>
                </c:pt>
                <c:pt idx="808">
                  <c:v>43419</c:v>
                </c:pt>
                <c:pt idx="809">
                  <c:v>43420</c:v>
                </c:pt>
                <c:pt idx="810">
                  <c:v>43423</c:v>
                </c:pt>
                <c:pt idx="811">
                  <c:v>43424</c:v>
                </c:pt>
                <c:pt idx="812">
                  <c:v>43425</c:v>
                </c:pt>
                <c:pt idx="813">
                  <c:v>43426</c:v>
                </c:pt>
                <c:pt idx="814">
                  <c:v>43427</c:v>
                </c:pt>
                <c:pt idx="815">
                  <c:v>43430</c:v>
                </c:pt>
                <c:pt idx="816">
                  <c:v>43431</c:v>
                </c:pt>
                <c:pt idx="817">
                  <c:v>43432</c:v>
                </c:pt>
                <c:pt idx="818">
                  <c:v>43433</c:v>
                </c:pt>
                <c:pt idx="819">
                  <c:v>43434</c:v>
                </c:pt>
                <c:pt idx="820">
                  <c:v>43437</c:v>
                </c:pt>
                <c:pt idx="821">
                  <c:v>43438</c:v>
                </c:pt>
                <c:pt idx="822">
                  <c:v>43439</c:v>
                </c:pt>
                <c:pt idx="823">
                  <c:v>43440</c:v>
                </c:pt>
                <c:pt idx="824">
                  <c:v>43441</c:v>
                </c:pt>
                <c:pt idx="825">
                  <c:v>43444</c:v>
                </c:pt>
                <c:pt idx="826">
                  <c:v>43445</c:v>
                </c:pt>
                <c:pt idx="827">
                  <c:v>43446</c:v>
                </c:pt>
                <c:pt idx="828">
                  <c:v>43447</c:v>
                </c:pt>
                <c:pt idx="829">
                  <c:v>43448</c:v>
                </c:pt>
                <c:pt idx="830">
                  <c:v>43451</c:v>
                </c:pt>
                <c:pt idx="831">
                  <c:v>43452</c:v>
                </c:pt>
                <c:pt idx="832">
                  <c:v>43453</c:v>
                </c:pt>
                <c:pt idx="833">
                  <c:v>43454</c:v>
                </c:pt>
                <c:pt idx="834">
                  <c:v>43455</c:v>
                </c:pt>
                <c:pt idx="835">
                  <c:v>43458</c:v>
                </c:pt>
                <c:pt idx="836">
                  <c:v>43461</c:v>
                </c:pt>
                <c:pt idx="837">
                  <c:v>43462</c:v>
                </c:pt>
                <c:pt idx="838">
                  <c:v>43465</c:v>
                </c:pt>
                <c:pt idx="839">
                  <c:v>43468</c:v>
                </c:pt>
                <c:pt idx="840">
                  <c:v>43469</c:v>
                </c:pt>
                <c:pt idx="841">
                  <c:v>43472</c:v>
                </c:pt>
                <c:pt idx="842">
                  <c:v>43473</c:v>
                </c:pt>
                <c:pt idx="843">
                  <c:v>43474</c:v>
                </c:pt>
                <c:pt idx="844">
                  <c:v>43475</c:v>
                </c:pt>
                <c:pt idx="845">
                  <c:v>43476</c:v>
                </c:pt>
                <c:pt idx="846">
                  <c:v>43479</c:v>
                </c:pt>
                <c:pt idx="847">
                  <c:v>43480</c:v>
                </c:pt>
                <c:pt idx="848">
                  <c:v>43481</c:v>
                </c:pt>
                <c:pt idx="849">
                  <c:v>43482</c:v>
                </c:pt>
                <c:pt idx="850">
                  <c:v>43483</c:v>
                </c:pt>
                <c:pt idx="851">
                  <c:v>43486</c:v>
                </c:pt>
                <c:pt idx="852">
                  <c:v>43487</c:v>
                </c:pt>
                <c:pt idx="853">
                  <c:v>43488</c:v>
                </c:pt>
                <c:pt idx="854">
                  <c:v>43489</c:v>
                </c:pt>
                <c:pt idx="855">
                  <c:v>43490</c:v>
                </c:pt>
                <c:pt idx="856">
                  <c:v>43493</c:v>
                </c:pt>
                <c:pt idx="857">
                  <c:v>43494</c:v>
                </c:pt>
                <c:pt idx="858">
                  <c:v>43495</c:v>
                </c:pt>
                <c:pt idx="859">
                  <c:v>43496</c:v>
                </c:pt>
                <c:pt idx="860">
                  <c:v>43497</c:v>
                </c:pt>
                <c:pt idx="861">
                  <c:v>43500</c:v>
                </c:pt>
                <c:pt idx="862">
                  <c:v>43501</c:v>
                </c:pt>
                <c:pt idx="863">
                  <c:v>43503</c:v>
                </c:pt>
                <c:pt idx="864">
                  <c:v>43504</c:v>
                </c:pt>
                <c:pt idx="865">
                  <c:v>43507</c:v>
                </c:pt>
                <c:pt idx="866">
                  <c:v>43508</c:v>
                </c:pt>
                <c:pt idx="867">
                  <c:v>43509</c:v>
                </c:pt>
                <c:pt idx="868">
                  <c:v>43510</c:v>
                </c:pt>
                <c:pt idx="869">
                  <c:v>43511</c:v>
                </c:pt>
                <c:pt idx="870">
                  <c:v>43514</c:v>
                </c:pt>
                <c:pt idx="871">
                  <c:v>43515</c:v>
                </c:pt>
                <c:pt idx="872">
                  <c:v>43516</c:v>
                </c:pt>
                <c:pt idx="873">
                  <c:v>43517</c:v>
                </c:pt>
                <c:pt idx="874">
                  <c:v>43518</c:v>
                </c:pt>
                <c:pt idx="875">
                  <c:v>43521</c:v>
                </c:pt>
                <c:pt idx="876">
                  <c:v>43522</c:v>
                </c:pt>
                <c:pt idx="877">
                  <c:v>43523</c:v>
                </c:pt>
                <c:pt idx="878">
                  <c:v>43524</c:v>
                </c:pt>
                <c:pt idx="879">
                  <c:v>43525</c:v>
                </c:pt>
                <c:pt idx="880">
                  <c:v>43528</c:v>
                </c:pt>
                <c:pt idx="881">
                  <c:v>43529</c:v>
                </c:pt>
                <c:pt idx="882">
                  <c:v>43530</c:v>
                </c:pt>
                <c:pt idx="883">
                  <c:v>43531</c:v>
                </c:pt>
                <c:pt idx="884">
                  <c:v>43532</c:v>
                </c:pt>
                <c:pt idx="885">
                  <c:v>43535</c:v>
                </c:pt>
                <c:pt idx="886">
                  <c:v>43536</c:v>
                </c:pt>
                <c:pt idx="887">
                  <c:v>43537</c:v>
                </c:pt>
                <c:pt idx="888">
                  <c:v>43538</c:v>
                </c:pt>
                <c:pt idx="889">
                  <c:v>43539</c:v>
                </c:pt>
                <c:pt idx="890">
                  <c:v>43542</c:v>
                </c:pt>
                <c:pt idx="891">
                  <c:v>43543</c:v>
                </c:pt>
                <c:pt idx="892">
                  <c:v>43544</c:v>
                </c:pt>
                <c:pt idx="893">
                  <c:v>43545</c:v>
                </c:pt>
                <c:pt idx="894">
                  <c:v>43546</c:v>
                </c:pt>
                <c:pt idx="895">
                  <c:v>43549</c:v>
                </c:pt>
                <c:pt idx="896">
                  <c:v>43550</c:v>
                </c:pt>
                <c:pt idx="897">
                  <c:v>43551</c:v>
                </c:pt>
                <c:pt idx="898">
                  <c:v>43552</c:v>
                </c:pt>
                <c:pt idx="899">
                  <c:v>43553</c:v>
                </c:pt>
                <c:pt idx="900">
                  <c:v>43556</c:v>
                </c:pt>
                <c:pt idx="901">
                  <c:v>43557</c:v>
                </c:pt>
                <c:pt idx="902">
                  <c:v>43558</c:v>
                </c:pt>
                <c:pt idx="903">
                  <c:v>43559</c:v>
                </c:pt>
                <c:pt idx="904">
                  <c:v>43560</c:v>
                </c:pt>
                <c:pt idx="905">
                  <c:v>43563</c:v>
                </c:pt>
                <c:pt idx="906">
                  <c:v>43564</c:v>
                </c:pt>
                <c:pt idx="907">
                  <c:v>43565</c:v>
                </c:pt>
                <c:pt idx="908">
                  <c:v>43566</c:v>
                </c:pt>
                <c:pt idx="909">
                  <c:v>43567</c:v>
                </c:pt>
                <c:pt idx="910">
                  <c:v>43570</c:v>
                </c:pt>
                <c:pt idx="911">
                  <c:v>43571</c:v>
                </c:pt>
                <c:pt idx="912">
                  <c:v>43572</c:v>
                </c:pt>
                <c:pt idx="913">
                  <c:v>43573</c:v>
                </c:pt>
                <c:pt idx="914">
                  <c:v>43578</c:v>
                </c:pt>
                <c:pt idx="915">
                  <c:v>43579</c:v>
                </c:pt>
                <c:pt idx="916">
                  <c:v>43581</c:v>
                </c:pt>
                <c:pt idx="917">
                  <c:v>43584</c:v>
                </c:pt>
                <c:pt idx="918">
                  <c:v>43585</c:v>
                </c:pt>
                <c:pt idx="919">
                  <c:v>43586</c:v>
                </c:pt>
                <c:pt idx="920">
                  <c:v>43587</c:v>
                </c:pt>
                <c:pt idx="921">
                  <c:v>43588</c:v>
                </c:pt>
                <c:pt idx="922">
                  <c:v>43591</c:v>
                </c:pt>
                <c:pt idx="923">
                  <c:v>43592</c:v>
                </c:pt>
                <c:pt idx="924">
                  <c:v>43593</c:v>
                </c:pt>
                <c:pt idx="925">
                  <c:v>43594</c:v>
                </c:pt>
                <c:pt idx="926">
                  <c:v>43595</c:v>
                </c:pt>
                <c:pt idx="927">
                  <c:v>43598</c:v>
                </c:pt>
                <c:pt idx="928">
                  <c:v>43599</c:v>
                </c:pt>
                <c:pt idx="929">
                  <c:v>43600</c:v>
                </c:pt>
                <c:pt idx="930">
                  <c:v>43601</c:v>
                </c:pt>
                <c:pt idx="931">
                  <c:v>43602</c:v>
                </c:pt>
                <c:pt idx="932">
                  <c:v>43605</c:v>
                </c:pt>
                <c:pt idx="933">
                  <c:v>43606</c:v>
                </c:pt>
                <c:pt idx="934">
                  <c:v>43607</c:v>
                </c:pt>
                <c:pt idx="935">
                  <c:v>43608</c:v>
                </c:pt>
                <c:pt idx="936">
                  <c:v>43609</c:v>
                </c:pt>
                <c:pt idx="937">
                  <c:v>43612</c:v>
                </c:pt>
                <c:pt idx="938">
                  <c:v>43613</c:v>
                </c:pt>
                <c:pt idx="939">
                  <c:v>43614</c:v>
                </c:pt>
                <c:pt idx="940">
                  <c:v>43615</c:v>
                </c:pt>
                <c:pt idx="941">
                  <c:v>43616</c:v>
                </c:pt>
                <c:pt idx="942">
                  <c:v>43620</c:v>
                </c:pt>
                <c:pt idx="943">
                  <c:v>43621</c:v>
                </c:pt>
                <c:pt idx="944">
                  <c:v>43622</c:v>
                </c:pt>
                <c:pt idx="945">
                  <c:v>43623</c:v>
                </c:pt>
                <c:pt idx="946">
                  <c:v>43626</c:v>
                </c:pt>
                <c:pt idx="947">
                  <c:v>43627</c:v>
                </c:pt>
                <c:pt idx="948">
                  <c:v>43628</c:v>
                </c:pt>
                <c:pt idx="949">
                  <c:v>43629</c:v>
                </c:pt>
                <c:pt idx="950">
                  <c:v>43630</c:v>
                </c:pt>
                <c:pt idx="951">
                  <c:v>43633</c:v>
                </c:pt>
                <c:pt idx="952">
                  <c:v>43634</c:v>
                </c:pt>
                <c:pt idx="953">
                  <c:v>43635</c:v>
                </c:pt>
                <c:pt idx="954">
                  <c:v>43636</c:v>
                </c:pt>
                <c:pt idx="955">
                  <c:v>43637</c:v>
                </c:pt>
                <c:pt idx="956">
                  <c:v>43640</c:v>
                </c:pt>
                <c:pt idx="957">
                  <c:v>43641</c:v>
                </c:pt>
                <c:pt idx="958">
                  <c:v>43642</c:v>
                </c:pt>
                <c:pt idx="959">
                  <c:v>43643</c:v>
                </c:pt>
                <c:pt idx="960">
                  <c:v>43644</c:v>
                </c:pt>
                <c:pt idx="961">
                  <c:v>43647</c:v>
                </c:pt>
                <c:pt idx="962">
                  <c:v>43648</c:v>
                </c:pt>
                <c:pt idx="963">
                  <c:v>43649</c:v>
                </c:pt>
                <c:pt idx="964">
                  <c:v>43650</c:v>
                </c:pt>
                <c:pt idx="965">
                  <c:v>43651</c:v>
                </c:pt>
                <c:pt idx="966">
                  <c:v>43654</c:v>
                </c:pt>
                <c:pt idx="967">
                  <c:v>43655</c:v>
                </c:pt>
                <c:pt idx="968">
                  <c:v>43656</c:v>
                </c:pt>
                <c:pt idx="969">
                  <c:v>43657</c:v>
                </c:pt>
                <c:pt idx="970">
                  <c:v>43658</c:v>
                </c:pt>
                <c:pt idx="971">
                  <c:v>43661</c:v>
                </c:pt>
                <c:pt idx="972">
                  <c:v>43662</c:v>
                </c:pt>
                <c:pt idx="973">
                  <c:v>43663</c:v>
                </c:pt>
                <c:pt idx="974">
                  <c:v>43664</c:v>
                </c:pt>
                <c:pt idx="975">
                  <c:v>43665</c:v>
                </c:pt>
                <c:pt idx="976">
                  <c:v>43668</c:v>
                </c:pt>
                <c:pt idx="977">
                  <c:v>43669</c:v>
                </c:pt>
                <c:pt idx="978">
                  <c:v>43670</c:v>
                </c:pt>
                <c:pt idx="979">
                  <c:v>43671</c:v>
                </c:pt>
                <c:pt idx="980">
                  <c:v>43672</c:v>
                </c:pt>
                <c:pt idx="981">
                  <c:v>43675</c:v>
                </c:pt>
                <c:pt idx="982">
                  <c:v>43676</c:v>
                </c:pt>
                <c:pt idx="983">
                  <c:v>43677</c:v>
                </c:pt>
                <c:pt idx="984">
                  <c:v>43678</c:v>
                </c:pt>
                <c:pt idx="985">
                  <c:v>43679</c:v>
                </c:pt>
                <c:pt idx="986">
                  <c:v>43682</c:v>
                </c:pt>
                <c:pt idx="987">
                  <c:v>43683</c:v>
                </c:pt>
                <c:pt idx="988">
                  <c:v>43684</c:v>
                </c:pt>
                <c:pt idx="989">
                  <c:v>43685</c:v>
                </c:pt>
                <c:pt idx="990">
                  <c:v>43686</c:v>
                </c:pt>
                <c:pt idx="991">
                  <c:v>43689</c:v>
                </c:pt>
                <c:pt idx="992">
                  <c:v>43690</c:v>
                </c:pt>
                <c:pt idx="993">
                  <c:v>43691</c:v>
                </c:pt>
                <c:pt idx="994">
                  <c:v>43692</c:v>
                </c:pt>
                <c:pt idx="995">
                  <c:v>43693</c:v>
                </c:pt>
                <c:pt idx="996">
                  <c:v>43696</c:v>
                </c:pt>
                <c:pt idx="997">
                  <c:v>43697</c:v>
                </c:pt>
                <c:pt idx="998">
                  <c:v>43698</c:v>
                </c:pt>
                <c:pt idx="999">
                  <c:v>43699</c:v>
                </c:pt>
                <c:pt idx="1000">
                  <c:v>43700</c:v>
                </c:pt>
                <c:pt idx="1001">
                  <c:v>43703</c:v>
                </c:pt>
                <c:pt idx="1002">
                  <c:v>43704</c:v>
                </c:pt>
                <c:pt idx="1003">
                  <c:v>43705</c:v>
                </c:pt>
                <c:pt idx="1004">
                  <c:v>43706</c:v>
                </c:pt>
                <c:pt idx="1005">
                  <c:v>43707</c:v>
                </c:pt>
                <c:pt idx="1006">
                  <c:v>43710</c:v>
                </c:pt>
                <c:pt idx="1007">
                  <c:v>43711</c:v>
                </c:pt>
                <c:pt idx="1008">
                  <c:v>43712</c:v>
                </c:pt>
                <c:pt idx="1009">
                  <c:v>43713</c:v>
                </c:pt>
                <c:pt idx="1010">
                  <c:v>43714</c:v>
                </c:pt>
                <c:pt idx="1011">
                  <c:v>43717</c:v>
                </c:pt>
                <c:pt idx="1012">
                  <c:v>43718</c:v>
                </c:pt>
                <c:pt idx="1013">
                  <c:v>43719</c:v>
                </c:pt>
                <c:pt idx="1014">
                  <c:v>43720</c:v>
                </c:pt>
                <c:pt idx="1015">
                  <c:v>43721</c:v>
                </c:pt>
                <c:pt idx="1016">
                  <c:v>43724</c:v>
                </c:pt>
                <c:pt idx="1017">
                  <c:v>43725</c:v>
                </c:pt>
                <c:pt idx="1018">
                  <c:v>43726</c:v>
                </c:pt>
                <c:pt idx="1019">
                  <c:v>43727</c:v>
                </c:pt>
                <c:pt idx="1020">
                  <c:v>43728</c:v>
                </c:pt>
                <c:pt idx="1021">
                  <c:v>43731</c:v>
                </c:pt>
                <c:pt idx="1022">
                  <c:v>43732</c:v>
                </c:pt>
                <c:pt idx="1023">
                  <c:v>43733</c:v>
                </c:pt>
                <c:pt idx="1024">
                  <c:v>43734</c:v>
                </c:pt>
                <c:pt idx="1025">
                  <c:v>43735</c:v>
                </c:pt>
                <c:pt idx="1026">
                  <c:v>43738</c:v>
                </c:pt>
                <c:pt idx="1027">
                  <c:v>43739</c:v>
                </c:pt>
                <c:pt idx="1028">
                  <c:v>43740</c:v>
                </c:pt>
                <c:pt idx="1029">
                  <c:v>43741</c:v>
                </c:pt>
                <c:pt idx="1030">
                  <c:v>43742</c:v>
                </c:pt>
                <c:pt idx="1031">
                  <c:v>43745</c:v>
                </c:pt>
                <c:pt idx="1032">
                  <c:v>43746</c:v>
                </c:pt>
                <c:pt idx="1033">
                  <c:v>43747</c:v>
                </c:pt>
                <c:pt idx="1034">
                  <c:v>43748</c:v>
                </c:pt>
                <c:pt idx="1035">
                  <c:v>43749</c:v>
                </c:pt>
                <c:pt idx="1036">
                  <c:v>43752</c:v>
                </c:pt>
                <c:pt idx="1037">
                  <c:v>43753</c:v>
                </c:pt>
                <c:pt idx="1038">
                  <c:v>43754</c:v>
                </c:pt>
                <c:pt idx="1039">
                  <c:v>43755</c:v>
                </c:pt>
                <c:pt idx="1040">
                  <c:v>43756</c:v>
                </c:pt>
                <c:pt idx="1041">
                  <c:v>43759</c:v>
                </c:pt>
                <c:pt idx="1042">
                  <c:v>43760</c:v>
                </c:pt>
                <c:pt idx="1043">
                  <c:v>43761</c:v>
                </c:pt>
                <c:pt idx="1044">
                  <c:v>43762</c:v>
                </c:pt>
                <c:pt idx="1045">
                  <c:v>43763</c:v>
                </c:pt>
                <c:pt idx="1046">
                  <c:v>43767</c:v>
                </c:pt>
                <c:pt idx="1047">
                  <c:v>43768</c:v>
                </c:pt>
                <c:pt idx="1048">
                  <c:v>43769</c:v>
                </c:pt>
                <c:pt idx="1049">
                  <c:v>43770</c:v>
                </c:pt>
                <c:pt idx="1050">
                  <c:v>43773</c:v>
                </c:pt>
                <c:pt idx="1051">
                  <c:v>43774</c:v>
                </c:pt>
                <c:pt idx="1052">
                  <c:v>43775</c:v>
                </c:pt>
                <c:pt idx="1053">
                  <c:v>43776</c:v>
                </c:pt>
                <c:pt idx="1054">
                  <c:v>43777</c:v>
                </c:pt>
                <c:pt idx="1055">
                  <c:v>43780</c:v>
                </c:pt>
                <c:pt idx="1056">
                  <c:v>43781</c:v>
                </c:pt>
                <c:pt idx="1057">
                  <c:v>43782</c:v>
                </c:pt>
                <c:pt idx="1058">
                  <c:v>43783</c:v>
                </c:pt>
                <c:pt idx="1059">
                  <c:v>43784</c:v>
                </c:pt>
                <c:pt idx="1060">
                  <c:v>43787</c:v>
                </c:pt>
                <c:pt idx="1061">
                  <c:v>43788</c:v>
                </c:pt>
                <c:pt idx="1062">
                  <c:v>43789</c:v>
                </c:pt>
                <c:pt idx="1063">
                  <c:v>43790</c:v>
                </c:pt>
                <c:pt idx="1064">
                  <c:v>43791</c:v>
                </c:pt>
                <c:pt idx="1065">
                  <c:v>43794</c:v>
                </c:pt>
                <c:pt idx="1066">
                  <c:v>43795</c:v>
                </c:pt>
                <c:pt idx="1067">
                  <c:v>43796</c:v>
                </c:pt>
                <c:pt idx="1068">
                  <c:v>43797</c:v>
                </c:pt>
                <c:pt idx="1069">
                  <c:v>43798</c:v>
                </c:pt>
                <c:pt idx="1070">
                  <c:v>43801</c:v>
                </c:pt>
                <c:pt idx="1071">
                  <c:v>43802</c:v>
                </c:pt>
                <c:pt idx="1072">
                  <c:v>43803</c:v>
                </c:pt>
                <c:pt idx="1073">
                  <c:v>43804</c:v>
                </c:pt>
                <c:pt idx="1074">
                  <c:v>43805</c:v>
                </c:pt>
                <c:pt idx="1075">
                  <c:v>43808</c:v>
                </c:pt>
                <c:pt idx="1076">
                  <c:v>43809</c:v>
                </c:pt>
                <c:pt idx="1077">
                  <c:v>43810</c:v>
                </c:pt>
                <c:pt idx="1078">
                  <c:v>43811</c:v>
                </c:pt>
                <c:pt idx="1079">
                  <c:v>43812</c:v>
                </c:pt>
                <c:pt idx="1080">
                  <c:v>43815</c:v>
                </c:pt>
                <c:pt idx="1081">
                  <c:v>43816</c:v>
                </c:pt>
                <c:pt idx="1082">
                  <c:v>43817</c:v>
                </c:pt>
                <c:pt idx="1083">
                  <c:v>43818</c:v>
                </c:pt>
                <c:pt idx="1084">
                  <c:v>43819</c:v>
                </c:pt>
                <c:pt idx="1085">
                  <c:v>43822</c:v>
                </c:pt>
                <c:pt idx="1086">
                  <c:v>43823</c:v>
                </c:pt>
                <c:pt idx="1087">
                  <c:v>43824</c:v>
                </c:pt>
                <c:pt idx="1088">
                  <c:v>43826</c:v>
                </c:pt>
                <c:pt idx="1089">
                  <c:v>43829</c:v>
                </c:pt>
                <c:pt idx="1090">
                  <c:v>43830</c:v>
                </c:pt>
                <c:pt idx="1091">
                  <c:v>43833</c:v>
                </c:pt>
                <c:pt idx="1092">
                  <c:v>43836</c:v>
                </c:pt>
                <c:pt idx="1093">
                  <c:v>43837</c:v>
                </c:pt>
                <c:pt idx="1094">
                  <c:v>43838</c:v>
                </c:pt>
                <c:pt idx="1095">
                  <c:v>43839</c:v>
                </c:pt>
                <c:pt idx="1096">
                  <c:v>43840</c:v>
                </c:pt>
                <c:pt idx="1097">
                  <c:v>43843</c:v>
                </c:pt>
                <c:pt idx="1098">
                  <c:v>43844</c:v>
                </c:pt>
                <c:pt idx="1099">
                  <c:v>43845</c:v>
                </c:pt>
                <c:pt idx="1100">
                  <c:v>43846</c:v>
                </c:pt>
                <c:pt idx="1101">
                  <c:v>43847</c:v>
                </c:pt>
                <c:pt idx="1102">
                  <c:v>43850</c:v>
                </c:pt>
                <c:pt idx="1103">
                  <c:v>43851</c:v>
                </c:pt>
                <c:pt idx="1104">
                  <c:v>43852</c:v>
                </c:pt>
                <c:pt idx="1105">
                  <c:v>43853</c:v>
                </c:pt>
                <c:pt idx="1106">
                  <c:v>43854</c:v>
                </c:pt>
                <c:pt idx="1107">
                  <c:v>43857</c:v>
                </c:pt>
                <c:pt idx="1108">
                  <c:v>43858</c:v>
                </c:pt>
                <c:pt idx="1109">
                  <c:v>43859</c:v>
                </c:pt>
                <c:pt idx="1110">
                  <c:v>43860</c:v>
                </c:pt>
                <c:pt idx="1111">
                  <c:v>43861</c:v>
                </c:pt>
                <c:pt idx="1112">
                  <c:v>43864</c:v>
                </c:pt>
                <c:pt idx="1113">
                  <c:v>43865</c:v>
                </c:pt>
                <c:pt idx="1114">
                  <c:v>43866</c:v>
                </c:pt>
                <c:pt idx="1115">
                  <c:v>43868</c:v>
                </c:pt>
                <c:pt idx="1116">
                  <c:v>43871</c:v>
                </c:pt>
                <c:pt idx="1117">
                  <c:v>43872</c:v>
                </c:pt>
                <c:pt idx="1118">
                  <c:v>43873</c:v>
                </c:pt>
                <c:pt idx="1119">
                  <c:v>43874</c:v>
                </c:pt>
                <c:pt idx="1120">
                  <c:v>43875</c:v>
                </c:pt>
                <c:pt idx="1121">
                  <c:v>43878</c:v>
                </c:pt>
                <c:pt idx="1122">
                  <c:v>43879</c:v>
                </c:pt>
                <c:pt idx="1123">
                  <c:v>43880</c:v>
                </c:pt>
                <c:pt idx="1124">
                  <c:v>43881</c:v>
                </c:pt>
                <c:pt idx="1125">
                  <c:v>43882</c:v>
                </c:pt>
                <c:pt idx="1126">
                  <c:v>43885</c:v>
                </c:pt>
                <c:pt idx="1127">
                  <c:v>43886</c:v>
                </c:pt>
                <c:pt idx="1128">
                  <c:v>43887</c:v>
                </c:pt>
                <c:pt idx="1129">
                  <c:v>43888</c:v>
                </c:pt>
                <c:pt idx="1130">
                  <c:v>43889</c:v>
                </c:pt>
                <c:pt idx="1131">
                  <c:v>43892</c:v>
                </c:pt>
                <c:pt idx="1132">
                  <c:v>43893</c:v>
                </c:pt>
                <c:pt idx="1133">
                  <c:v>43894</c:v>
                </c:pt>
                <c:pt idx="1134">
                  <c:v>43895</c:v>
                </c:pt>
                <c:pt idx="1135">
                  <c:v>43896</c:v>
                </c:pt>
                <c:pt idx="1136">
                  <c:v>43899</c:v>
                </c:pt>
                <c:pt idx="1137">
                  <c:v>43900</c:v>
                </c:pt>
                <c:pt idx="1138">
                  <c:v>43901</c:v>
                </c:pt>
                <c:pt idx="1139">
                  <c:v>43902</c:v>
                </c:pt>
                <c:pt idx="1140">
                  <c:v>43903</c:v>
                </c:pt>
                <c:pt idx="1141">
                  <c:v>43906</c:v>
                </c:pt>
                <c:pt idx="1142">
                  <c:v>43907</c:v>
                </c:pt>
                <c:pt idx="1143">
                  <c:v>43908</c:v>
                </c:pt>
                <c:pt idx="1144">
                  <c:v>43909</c:v>
                </c:pt>
                <c:pt idx="1145">
                  <c:v>43910</c:v>
                </c:pt>
                <c:pt idx="1146">
                  <c:v>43913</c:v>
                </c:pt>
                <c:pt idx="1147">
                  <c:v>43914</c:v>
                </c:pt>
                <c:pt idx="1148">
                  <c:v>43915</c:v>
                </c:pt>
                <c:pt idx="1149">
                  <c:v>43916</c:v>
                </c:pt>
                <c:pt idx="1150">
                  <c:v>43917</c:v>
                </c:pt>
                <c:pt idx="1151">
                  <c:v>43920</c:v>
                </c:pt>
                <c:pt idx="1152">
                  <c:v>43921</c:v>
                </c:pt>
                <c:pt idx="1153">
                  <c:v>43922</c:v>
                </c:pt>
                <c:pt idx="1154">
                  <c:v>43923</c:v>
                </c:pt>
                <c:pt idx="1155">
                  <c:v>43924</c:v>
                </c:pt>
                <c:pt idx="1156">
                  <c:v>43927</c:v>
                </c:pt>
                <c:pt idx="1157">
                  <c:v>43928</c:v>
                </c:pt>
                <c:pt idx="1158">
                  <c:v>43929</c:v>
                </c:pt>
                <c:pt idx="1159">
                  <c:v>43930</c:v>
                </c:pt>
                <c:pt idx="1160">
                  <c:v>43935</c:v>
                </c:pt>
                <c:pt idx="1161">
                  <c:v>43936</c:v>
                </c:pt>
                <c:pt idx="1162">
                  <c:v>43937</c:v>
                </c:pt>
                <c:pt idx="1163">
                  <c:v>43938</c:v>
                </c:pt>
                <c:pt idx="1164">
                  <c:v>43941</c:v>
                </c:pt>
                <c:pt idx="1165">
                  <c:v>43942</c:v>
                </c:pt>
                <c:pt idx="1166">
                  <c:v>43943</c:v>
                </c:pt>
                <c:pt idx="1167">
                  <c:v>43944</c:v>
                </c:pt>
                <c:pt idx="1168">
                  <c:v>43945</c:v>
                </c:pt>
                <c:pt idx="1169">
                  <c:v>43949</c:v>
                </c:pt>
                <c:pt idx="1170">
                  <c:v>43950</c:v>
                </c:pt>
                <c:pt idx="1171">
                  <c:v>43951</c:v>
                </c:pt>
                <c:pt idx="1172">
                  <c:v>43952</c:v>
                </c:pt>
                <c:pt idx="1173">
                  <c:v>43955</c:v>
                </c:pt>
                <c:pt idx="1174">
                  <c:v>43956</c:v>
                </c:pt>
                <c:pt idx="1175">
                  <c:v>43957</c:v>
                </c:pt>
                <c:pt idx="1176">
                  <c:v>43958</c:v>
                </c:pt>
                <c:pt idx="1177">
                  <c:v>43959</c:v>
                </c:pt>
                <c:pt idx="1178">
                  <c:v>43962</c:v>
                </c:pt>
                <c:pt idx="1179">
                  <c:v>43963</c:v>
                </c:pt>
                <c:pt idx="1180">
                  <c:v>43964</c:v>
                </c:pt>
                <c:pt idx="1181">
                  <c:v>43965</c:v>
                </c:pt>
                <c:pt idx="1182">
                  <c:v>43966</c:v>
                </c:pt>
                <c:pt idx="1183">
                  <c:v>43969</c:v>
                </c:pt>
                <c:pt idx="1184">
                  <c:v>43970</c:v>
                </c:pt>
                <c:pt idx="1185">
                  <c:v>43971</c:v>
                </c:pt>
                <c:pt idx="1186">
                  <c:v>43972</c:v>
                </c:pt>
                <c:pt idx="1187">
                  <c:v>43973</c:v>
                </c:pt>
                <c:pt idx="1188">
                  <c:v>43976</c:v>
                </c:pt>
                <c:pt idx="1189">
                  <c:v>43977</c:v>
                </c:pt>
                <c:pt idx="1190">
                  <c:v>43978</c:v>
                </c:pt>
                <c:pt idx="1191">
                  <c:v>43979</c:v>
                </c:pt>
                <c:pt idx="1192">
                  <c:v>43980</c:v>
                </c:pt>
                <c:pt idx="1193">
                  <c:v>43984</c:v>
                </c:pt>
                <c:pt idx="1194">
                  <c:v>43985</c:v>
                </c:pt>
                <c:pt idx="1195">
                  <c:v>43986</c:v>
                </c:pt>
                <c:pt idx="1196">
                  <c:v>43987</c:v>
                </c:pt>
                <c:pt idx="1197">
                  <c:v>43990</c:v>
                </c:pt>
                <c:pt idx="1198">
                  <c:v>43991</c:v>
                </c:pt>
                <c:pt idx="1199">
                  <c:v>43992</c:v>
                </c:pt>
                <c:pt idx="1200">
                  <c:v>43993</c:v>
                </c:pt>
                <c:pt idx="1201">
                  <c:v>43994</c:v>
                </c:pt>
                <c:pt idx="1202">
                  <c:v>43997</c:v>
                </c:pt>
                <c:pt idx="1203">
                  <c:v>43998</c:v>
                </c:pt>
                <c:pt idx="1204">
                  <c:v>43999</c:v>
                </c:pt>
                <c:pt idx="1205">
                  <c:v>44000</c:v>
                </c:pt>
                <c:pt idx="1206">
                  <c:v>44001</c:v>
                </c:pt>
                <c:pt idx="1207">
                  <c:v>44004</c:v>
                </c:pt>
                <c:pt idx="1208">
                  <c:v>44005</c:v>
                </c:pt>
                <c:pt idx="1209">
                  <c:v>44006</c:v>
                </c:pt>
                <c:pt idx="1210">
                  <c:v>44007</c:v>
                </c:pt>
                <c:pt idx="1211">
                  <c:v>44008</c:v>
                </c:pt>
                <c:pt idx="1212">
                  <c:v>44011</c:v>
                </c:pt>
                <c:pt idx="1213">
                  <c:v>44012</c:v>
                </c:pt>
                <c:pt idx="1214">
                  <c:v>44013</c:v>
                </c:pt>
                <c:pt idx="1215">
                  <c:v>44014</c:v>
                </c:pt>
                <c:pt idx="1216">
                  <c:v>44015</c:v>
                </c:pt>
                <c:pt idx="1217">
                  <c:v>44018</c:v>
                </c:pt>
                <c:pt idx="1218">
                  <c:v>44019</c:v>
                </c:pt>
                <c:pt idx="1219">
                  <c:v>44020</c:v>
                </c:pt>
                <c:pt idx="1220">
                  <c:v>44021</c:v>
                </c:pt>
                <c:pt idx="1221">
                  <c:v>44022</c:v>
                </c:pt>
                <c:pt idx="1222">
                  <c:v>44025</c:v>
                </c:pt>
                <c:pt idx="1223">
                  <c:v>44026</c:v>
                </c:pt>
                <c:pt idx="1224">
                  <c:v>44027</c:v>
                </c:pt>
                <c:pt idx="1225">
                  <c:v>44028</c:v>
                </c:pt>
                <c:pt idx="1226">
                  <c:v>44029</c:v>
                </c:pt>
                <c:pt idx="1227">
                  <c:v>44032</c:v>
                </c:pt>
                <c:pt idx="1228">
                  <c:v>44033</c:v>
                </c:pt>
                <c:pt idx="1229">
                  <c:v>44034</c:v>
                </c:pt>
                <c:pt idx="1230">
                  <c:v>44035</c:v>
                </c:pt>
                <c:pt idx="1231">
                  <c:v>44036</c:v>
                </c:pt>
                <c:pt idx="1232">
                  <c:v>44039</c:v>
                </c:pt>
                <c:pt idx="1233">
                  <c:v>44040</c:v>
                </c:pt>
                <c:pt idx="1234">
                  <c:v>44041</c:v>
                </c:pt>
                <c:pt idx="1235">
                  <c:v>44042</c:v>
                </c:pt>
                <c:pt idx="1236">
                  <c:v>44043</c:v>
                </c:pt>
                <c:pt idx="1237">
                  <c:v>44046</c:v>
                </c:pt>
                <c:pt idx="1238">
                  <c:v>44047</c:v>
                </c:pt>
                <c:pt idx="1239">
                  <c:v>44048</c:v>
                </c:pt>
                <c:pt idx="1240">
                  <c:v>44049</c:v>
                </c:pt>
                <c:pt idx="1241">
                  <c:v>44050</c:v>
                </c:pt>
                <c:pt idx="1242">
                  <c:v>44053</c:v>
                </c:pt>
                <c:pt idx="1243">
                  <c:v>44054</c:v>
                </c:pt>
                <c:pt idx="1244">
                  <c:v>44055</c:v>
                </c:pt>
                <c:pt idx="1245">
                  <c:v>44056</c:v>
                </c:pt>
                <c:pt idx="1246">
                  <c:v>44057</c:v>
                </c:pt>
                <c:pt idx="1247">
                  <c:v>44060</c:v>
                </c:pt>
                <c:pt idx="1248">
                  <c:v>44061</c:v>
                </c:pt>
                <c:pt idx="1249">
                  <c:v>44062</c:v>
                </c:pt>
                <c:pt idx="1250">
                  <c:v>44063</c:v>
                </c:pt>
                <c:pt idx="1251">
                  <c:v>44064</c:v>
                </c:pt>
                <c:pt idx="1252">
                  <c:v>44067</c:v>
                </c:pt>
                <c:pt idx="1253">
                  <c:v>44068</c:v>
                </c:pt>
                <c:pt idx="1254">
                  <c:v>44069</c:v>
                </c:pt>
                <c:pt idx="1255">
                  <c:v>44070</c:v>
                </c:pt>
                <c:pt idx="1256">
                  <c:v>44071</c:v>
                </c:pt>
                <c:pt idx="1257">
                  <c:v>44074</c:v>
                </c:pt>
                <c:pt idx="1258">
                  <c:v>44075</c:v>
                </c:pt>
                <c:pt idx="1259">
                  <c:v>44561</c:v>
                </c:pt>
                <c:pt idx="1260">
                  <c:v>44926</c:v>
                </c:pt>
                <c:pt idx="1261">
                  <c:v>45291</c:v>
                </c:pt>
                <c:pt idx="1262">
                  <c:v>45657</c:v>
                </c:pt>
                <c:pt idx="1263">
                  <c:v>46022</c:v>
                </c:pt>
              </c:numCache>
            </c:numRef>
          </c:cat>
          <c:val>
            <c:numRef>
              <c:f>'Share Price'!$D$3:$D$1266</c:f>
              <c:numCache>
                <c:formatCode>General</c:formatCode>
                <c:ptCount val="1264"/>
                <c:pt idx="1258" formatCode="0.0">
                  <c:v>47.799999</c:v>
                </c:pt>
                <c:pt idx="1259" formatCode="_(* #,##0.00_);_(* \(#,##0.00\);_(* &quot;-&quot;??_);_(@_)">
                  <c:v>58.2</c:v>
                </c:pt>
                <c:pt idx="1260" formatCode="_(* #,##0.00_);_(* \(#,##0.00\);_(* &quot;-&quot;??_);_(@_)">
                  <c:v>60.6</c:v>
                </c:pt>
                <c:pt idx="1261" formatCode="_(* #,##0.00_);_(* \(#,##0.00\);_(* &quot;-&quot;??_);_(@_)">
                  <c:v>62.6</c:v>
                </c:pt>
                <c:pt idx="1262" formatCode="_(* #,##0.00_);_(* \(#,##0.00\);_(* &quot;-&quot;??_);_(@_)">
                  <c:v>64.5</c:v>
                </c:pt>
                <c:pt idx="1263" formatCode="_(* #,##0.00_);_(* \(#,##0.00\);_(* &quot;-&quot;??_);_(@_)">
                  <c:v>66.599999999999994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021-4D83-81E7-0DC7441F31DF}"/>
            </c:ext>
          </c:extLst>
        </c:ser>
        <c:ser>
          <c:idx val="3"/>
          <c:order val="3"/>
          <c:tx>
            <c:strRef>
              <c:f>'Share Price'!$E$2</c:f>
              <c:strCache>
                <c:ptCount val="1"/>
                <c:pt idx="0">
                  <c:v>Bear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1259"/>
            <c:marker>
              <c:symbol val="none"/>
            </c:marker>
            <c:bubble3D val="0"/>
            <c:spPr>
              <a:ln w="28575" cap="rnd">
                <a:solidFill>
                  <a:srgbClr val="C00000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8-A021-4D83-81E7-0DC7441F31DF}"/>
              </c:ext>
            </c:extLst>
          </c:dPt>
          <c:dPt>
            <c:idx val="1260"/>
            <c:marker>
              <c:symbol val="none"/>
            </c:marker>
            <c:bubble3D val="0"/>
            <c:spPr>
              <a:ln w="28575" cap="rnd">
                <a:solidFill>
                  <a:srgbClr val="C00000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A021-4D83-81E7-0DC7441F31DF}"/>
              </c:ext>
            </c:extLst>
          </c:dPt>
          <c:dPt>
            <c:idx val="1261"/>
            <c:marker>
              <c:symbol val="none"/>
            </c:marker>
            <c:bubble3D val="0"/>
            <c:spPr>
              <a:ln w="28575" cap="rnd">
                <a:solidFill>
                  <a:srgbClr val="C00000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C-A021-4D83-81E7-0DC7441F31DF}"/>
              </c:ext>
            </c:extLst>
          </c:dPt>
          <c:dPt>
            <c:idx val="1262"/>
            <c:marker>
              <c:symbol val="none"/>
            </c:marker>
            <c:bubble3D val="0"/>
            <c:spPr>
              <a:ln w="28575" cap="rnd">
                <a:solidFill>
                  <a:srgbClr val="C00000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A021-4D83-81E7-0DC7441F31DF}"/>
              </c:ext>
            </c:extLst>
          </c:dPt>
          <c:dPt>
            <c:idx val="1263"/>
            <c:marker>
              <c:symbol val="none"/>
            </c:marker>
            <c:bubble3D val="0"/>
            <c:spPr>
              <a:ln w="28575" cap="rnd">
                <a:solidFill>
                  <a:srgbClr val="C00000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A021-4D83-81E7-0DC7441F31DF}"/>
              </c:ext>
            </c:extLst>
          </c:dPt>
          <c:cat>
            <c:numRef>
              <c:f>'Share Price'!$A$3:$A$1266</c:f>
              <c:numCache>
                <c:formatCode>m/d/yyyy</c:formatCode>
                <c:ptCount val="1264"/>
                <c:pt idx="0">
                  <c:v>42248</c:v>
                </c:pt>
                <c:pt idx="1">
                  <c:v>42249</c:v>
                </c:pt>
                <c:pt idx="2">
                  <c:v>42250</c:v>
                </c:pt>
                <c:pt idx="3">
                  <c:v>42251</c:v>
                </c:pt>
                <c:pt idx="4">
                  <c:v>42254</c:v>
                </c:pt>
                <c:pt idx="5">
                  <c:v>42255</c:v>
                </c:pt>
                <c:pt idx="6">
                  <c:v>42256</c:v>
                </c:pt>
                <c:pt idx="7">
                  <c:v>42257</c:v>
                </c:pt>
                <c:pt idx="8">
                  <c:v>42258</c:v>
                </c:pt>
                <c:pt idx="9">
                  <c:v>42261</c:v>
                </c:pt>
                <c:pt idx="10">
                  <c:v>42262</c:v>
                </c:pt>
                <c:pt idx="11">
                  <c:v>42263</c:v>
                </c:pt>
                <c:pt idx="12">
                  <c:v>42264</c:v>
                </c:pt>
                <c:pt idx="13">
                  <c:v>42265</c:v>
                </c:pt>
                <c:pt idx="14">
                  <c:v>42268</c:v>
                </c:pt>
                <c:pt idx="15">
                  <c:v>42269</c:v>
                </c:pt>
                <c:pt idx="16">
                  <c:v>42270</c:v>
                </c:pt>
                <c:pt idx="17">
                  <c:v>42271</c:v>
                </c:pt>
                <c:pt idx="18">
                  <c:v>42272</c:v>
                </c:pt>
                <c:pt idx="19">
                  <c:v>42275</c:v>
                </c:pt>
                <c:pt idx="20">
                  <c:v>42276</c:v>
                </c:pt>
                <c:pt idx="21">
                  <c:v>42277</c:v>
                </c:pt>
                <c:pt idx="22">
                  <c:v>42278</c:v>
                </c:pt>
                <c:pt idx="23">
                  <c:v>42279</c:v>
                </c:pt>
                <c:pt idx="24">
                  <c:v>42282</c:v>
                </c:pt>
                <c:pt idx="25">
                  <c:v>42283</c:v>
                </c:pt>
                <c:pt idx="26">
                  <c:v>42284</c:v>
                </c:pt>
                <c:pt idx="27">
                  <c:v>42285</c:v>
                </c:pt>
                <c:pt idx="28">
                  <c:v>42286</c:v>
                </c:pt>
                <c:pt idx="29">
                  <c:v>42289</c:v>
                </c:pt>
                <c:pt idx="30">
                  <c:v>42290</c:v>
                </c:pt>
                <c:pt idx="31">
                  <c:v>42291</c:v>
                </c:pt>
                <c:pt idx="32">
                  <c:v>42292</c:v>
                </c:pt>
                <c:pt idx="33">
                  <c:v>42293</c:v>
                </c:pt>
                <c:pt idx="34">
                  <c:v>42296</c:v>
                </c:pt>
                <c:pt idx="35">
                  <c:v>42297</c:v>
                </c:pt>
                <c:pt idx="36">
                  <c:v>42298</c:v>
                </c:pt>
                <c:pt idx="37">
                  <c:v>42299</c:v>
                </c:pt>
                <c:pt idx="38">
                  <c:v>42300</c:v>
                </c:pt>
                <c:pt idx="39">
                  <c:v>42304</c:v>
                </c:pt>
                <c:pt idx="40">
                  <c:v>42305</c:v>
                </c:pt>
                <c:pt idx="41">
                  <c:v>42306</c:v>
                </c:pt>
                <c:pt idx="42">
                  <c:v>42307</c:v>
                </c:pt>
                <c:pt idx="43">
                  <c:v>42310</c:v>
                </c:pt>
                <c:pt idx="44">
                  <c:v>42311</c:v>
                </c:pt>
                <c:pt idx="45">
                  <c:v>42312</c:v>
                </c:pt>
                <c:pt idx="46">
                  <c:v>42313</c:v>
                </c:pt>
                <c:pt idx="47">
                  <c:v>42314</c:v>
                </c:pt>
                <c:pt idx="48">
                  <c:v>42317</c:v>
                </c:pt>
                <c:pt idx="49">
                  <c:v>42318</c:v>
                </c:pt>
                <c:pt idx="50">
                  <c:v>42319</c:v>
                </c:pt>
                <c:pt idx="51">
                  <c:v>42320</c:v>
                </c:pt>
                <c:pt idx="52">
                  <c:v>42321</c:v>
                </c:pt>
                <c:pt idx="53">
                  <c:v>42324</c:v>
                </c:pt>
                <c:pt idx="54">
                  <c:v>42325</c:v>
                </c:pt>
                <c:pt idx="55">
                  <c:v>42326</c:v>
                </c:pt>
                <c:pt idx="56">
                  <c:v>42327</c:v>
                </c:pt>
                <c:pt idx="57">
                  <c:v>42328</c:v>
                </c:pt>
                <c:pt idx="58">
                  <c:v>42331</c:v>
                </c:pt>
                <c:pt idx="59">
                  <c:v>42332</c:v>
                </c:pt>
                <c:pt idx="60">
                  <c:v>42333</c:v>
                </c:pt>
                <c:pt idx="61">
                  <c:v>42334</c:v>
                </c:pt>
                <c:pt idx="62">
                  <c:v>42335</c:v>
                </c:pt>
                <c:pt idx="63">
                  <c:v>42338</c:v>
                </c:pt>
                <c:pt idx="64">
                  <c:v>42339</c:v>
                </c:pt>
                <c:pt idx="65">
                  <c:v>42340</c:v>
                </c:pt>
                <c:pt idx="66">
                  <c:v>42341</c:v>
                </c:pt>
                <c:pt idx="67">
                  <c:v>42342</c:v>
                </c:pt>
                <c:pt idx="68">
                  <c:v>42345</c:v>
                </c:pt>
                <c:pt idx="69">
                  <c:v>42346</c:v>
                </c:pt>
                <c:pt idx="70">
                  <c:v>42347</c:v>
                </c:pt>
                <c:pt idx="71">
                  <c:v>42348</c:v>
                </c:pt>
                <c:pt idx="72">
                  <c:v>42349</c:v>
                </c:pt>
                <c:pt idx="73">
                  <c:v>42352</c:v>
                </c:pt>
                <c:pt idx="74">
                  <c:v>42353</c:v>
                </c:pt>
                <c:pt idx="75">
                  <c:v>42354</c:v>
                </c:pt>
                <c:pt idx="76">
                  <c:v>42355</c:v>
                </c:pt>
                <c:pt idx="77">
                  <c:v>42356</c:v>
                </c:pt>
                <c:pt idx="78">
                  <c:v>42359</c:v>
                </c:pt>
                <c:pt idx="79">
                  <c:v>42360</c:v>
                </c:pt>
                <c:pt idx="80">
                  <c:v>42361</c:v>
                </c:pt>
                <c:pt idx="81">
                  <c:v>42362</c:v>
                </c:pt>
                <c:pt idx="82">
                  <c:v>42366</c:v>
                </c:pt>
                <c:pt idx="83">
                  <c:v>42367</c:v>
                </c:pt>
                <c:pt idx="84">
                  <c:v>42368</c:v>
                </c:pt>
                <c:pt idx="85">
                  <c:v>42369</c:v>
                </c:pt>
                <c:pt idx="86">
                  <c:v>42374</c:v>
                </c:pt>
                <c:pt idx="87">
                  <c:v>42375</c:v>
                </c:pt>
                <c:pt idx="88">
                  <c:v>42376</c:v>
                </c:pt>
                <c:pt idx="89">
                  <c:v>42377</c:v>
                </c:pt>
                <c:pt idx="90">
                  <c:v>42380</c:v>
                </c:pt>
                <c:pt idx="91">
                  <c:v>42381</c:v>
                </c:pt>
                <c:pt idx="92">
                  <c:v>42382</c:v>
                </c:pt>
                <c:pt idx="93">
                  <c:v>42383</c:v>
                </c:pt>
                <c:pt idx="94">
                  <c:v>42384</c:v>
                </c:pt>
                <c:pt idx="95">
                  <c:v>42387</c:v>
                </c:pt>
                <c:pt idx="96">
                  <c:v>42388</c:v>
                </c:pt>
                <c:pt idx="97">
                  <c:v>42389</c:v>
                </c:pt>
                <c:pt idx="98">
                  <c:v>42390</c:v>
                </c:pt>
                <c:pt idx="99">
                  <c:v>42391</c:v>
                </c:pt>
                <c:pt idx="100">
                  <c:v>42394</c:v>
                </c:pt>
                <c:pt idx="101">
                  <c:v>42395</c:v>
                </c:pt>
                <c:pt idx="102">
                  <c:v>42396</c:v>
                </c:pt>
                <c:pt idx="103">
                  <c:v>42397</c:v>
                </c:pt>
                <c:pt idx="104">
                  <c:v>42398</c:v>
                </c:pt>
                <c:pt idx="105">
                  <c:v>42401</c:v>
                </c:pt>
                <c:pt idx="106">
                  <c:v>42402</c:v>
                </c:pt>
                <c:pt idx="107">
                  <c:v>42403</c:v>
                </c:pt>
                <c:pt idx="108">
                  <c:v>42404</c:v>
                </c:pt>
                <c:pt idx="109">
                  <c:v>42405</c:v>
                </c:pt>
                <c:pt idx="110">
                  <c:v>42409</c:v>
                </c:pt>
                <c:pt idx="111">
                  <c:v>42410</c:v>
                </c:pt>
                <c:pt idx="112">
                  <c:v>42411</c:v>
                </c:pt>
                <c:pt idx="113">
                  <c:v>42412</c:v>
                </c:pt>
                <c:pt idx="114">
                  <c:v>42415</c:v>
                </c:pt>
                <c:pt idx="115">
                  <c:v>42416</c:v>
                </c:pt>
                <c:pt idx="116">
                  <c:v>42417</c:v>
                </c:pt>
                <c:pt idx="117">
                  <c:v>42418</c:v>
                </c:pt>
                <c:pt idx="118">
                  <c:v>42419</c:v>
                </c:pt>
                <c:pt idx="119">
                  <c:v>42422</c:v>
                </c:pt>
                <c:pt idx="120">
                  <c:v>42423</c:v>
                </c:pt>
                <c:pt idx="121">
                  <c:v>42424</c:v>
                </c:pt>
                <c:pt idx="122">
                  <c:v>42425</c:v>
                </c:pt>
                <c:pt idx="123">
                  <c:v>42426</c:v>
                </c:pt>
                <c:pt idx="124">
                  <c:v>42429</c:v>
                </c:pt>
                <c:pt idx="125">
                  <c:v>42430</c:v>
                </c:pt>
                <c:pt idx="126">
                  <c:v>42431</c:v>
                </c:pt>
                <c:pt idx="127">
                  <c:v>42432</c:v>
                </c:pt>
                <c:pt idx="128">
                  <c:v>42433</c:v>
                </c:pt>
                <c:pt idx="129">
                  <c:v>42436</c:v>
                </c:pt>
                <c:pt idx="130">
                  <c:v>42437</c:v>
                </c:pt>
                <c:pt idx="131">
                  <c:v>42438</c:v>
                </c:pt>
                <c:pt idx="132">
                  <c:v>42439</c:v>
                </c:pt>
                <c:pt idx="133">
                  <c:v>42440</c:v>
                </c:pt>
                <c:pt idx="134">
                  <c:v>42443</c:v>
                </c:pt>
                <c:pt idx="135">
                  <c:v>42444</c:v>
                </c:pt>
                <c:pt idx="136">
                  <c:v>42445</c:v>
                </c:pt>
                <c:pt idx="137">
                  <c:v>42446</c:v>
                </c:pt>
                <c:pt idx="138">
                  <c:v>42447</c:v>
                </c:pt>
                <c:pt idx="139">
                  <c:v>42450</c:v>
                </c:pt>
                <c:pt idx="140">
                  <c:v>42451</c:v>
                </c:pt>
                <c:pt idx="141">
                  <c:v>42452</c:v>
                </c:pt>
                <c:pt idx="142">
                  <c:v>42453</c:v>
                </c:pt>
                <c:pt idx="143">
                  <c:v>42458</c:v>
                </c:pt>
                <c:pt idx="144">
                  <c:v>42459</c:v>
                </c:pt>
                <c:pt idx="145">
                  <c:v>42460</c:v>
                </c:pt>
                <c:pt idx="146">
                  <c:v>42461</c:v>
                </c:pt>
                <c:pt idx="147">
                  <c:v>42464</c:v>
                </c:pt>
                <c:pt idx="148">
                  <c:v>42465</c:v>
                </c:pt>
                <c:pt idx="149">
                  <c:v>42466</c:v>
                </c:pt>
                <c:pt idx="150">
                  <c:v>42467</c:v>
                </c:pt>
                <c:pt idx="151">
                  <c:v>42468</c:v>
                </c:pt>
                <c:pt idx="152">
                  <c:v>42471</c:v>
                </c:pt>
                <c:pt idx="153">
                  <c:v>42472</c:v>
                </c:pt>
                <c:pt idx="154">
                  <c:v>42473</c:v>
                </c:pt>
                <c:pt idx="155">
                  <c:v>42474</c:v>
                </c:pt>
                <c:pt idx="156">
                  <c:v>42475</c:v>
                </c:pt>
                <c:pt idx="157">
                  <c:v>42478</c:v>
                </c:pt>
                <c:pt idx="158">
                  <c:v>42479</c:v>
                </c:pt>
                <c:pt idx="159">
                  <c:v>42480</c:v>
                </c:pt>
                <c:pt idx="160">
                  <c:v>42481</c:v>
                </c:pt>
                <c:pt idx="161">
                  <c:v>42482</c:v>
                </c:pt>
                <c:pt idx="162">
                  <c:v>42486</c:v>
                </c:pt>
                <c:pt idx="163">
                  <c:v>42487</c:v>
                </c:pt>
                <c:pt idx="164">
                  <c:v>42488</c:v>
                </c:pt>
                <c:pt idx="165">
                  <c:v>42489</c:v>
                </c:pt>
                <c:pt idx="166">
                  <c:v>42492</c:v>
                </c:pt>
                <c:pt idx="167">
                  <c:v>42493</c:v>
                </c:pt>
                <c:pt idx="168">
                  <c:v>42494</c:v>
                </c:pt>
                <c:pt idx="169">
                  <c:v>42495</c:v>
                </c:pt>
                <c:pt idx="170">
                  <c:v>42496</c:v>
                </c:pt>
                <c:pt idx="171">
                  <c:v>42499</c:v>
                </c:pt>
                <c:pt idx="172">
                  <c:v>42500</c:v>
                </c:pt>
                <c:pt idx="173">
                  <c:v>42501</c:v>
                </c:pt>
                <c:pt idx="174">
                  <c:v>42502</c:v>
                </c:pt>
                <c:pt idx="175">
                  <c:v>42503</c:v>
                </c:pt>
                <c:pt idx="176">
                  <c:v>42506</c:v>
                </c:pt>
                <c:pt idx="177">
                  <c:v>42507</c:v>
                </c:pt>
                <c:pt idx="178">
                  <c:v>42508</c:v>
                </c:pt>
                <c:pt idx="179">
                  <c:v>42509</c:v>
                </c:pt>
                <c:pt idx="180">
                  <c:v>42510</c:v>
                </c:pt>
                <c:pt idx="181">
                  <c:v>42513</c:v>
                </c:pt>
                <c:pt idx="182">
                  <c:v>42514</c:v>
                </c:pt>
                <c:pt idx="183">
                  <c:v>42515</c:v>
                </c:pt>
                <c:pt idx="184">
                  <c:v>42516</c:v>
                </c:pt>
                <c:pt idx="185">
                  <c:v>42517</c:v>
                </c:pt>
                <c:pt idx="186">
                  <c:v>42520</c:v>
                </c:pt>
                <c:pt idx="187">
                  <c:v>42521</c:v>
                </c:pt>
                <c:pt idx="188">
                  <c:v>42522</c:v>
                </c:pt>
                <c:pt idx="189">
                  <c:v>42523</c:v>
                </c:pt>
                <c:pt idx="190">
                  <c:v>42524</c:v>
                </c:pt>
                <c:pt idx="191">
                  <c:v>42528</c:v>
                </c:pt>
                <c:pt idx="192">
                  <c:v>42529</c:v>
                </c:pt>
                <c:pt idx="193">
                  <c:v>42530</c:v>
                </c:pt>
                <c:pt idx="194">
                  <c:v>42531</c:v>
                </c:pt>
                <c:pt idx="195">
                  <c:v>42534</c:v>
                </c:pt>
                <c:pt idx="196">
                  <c:v>42535</c:v>
                </c:pt>
                <c:pt idx="197">
                  <c:v>42536</c:v>
                </c:pt>
                <c:pt idx="198">
                  <c:v>42537</c:v>
                </c:pt>
                <c:pt idx="199">
                  <c:v>42538</c:v>
                </c:pt>
                <c:pt idx="200">
                  <c:v>42541</c:v>
                </c:pt>
                <c:pt idx="201">
                  <c:v>42542</c:v>
                </c:pt>
                <c:pt idx="202">
                  <c:v>42543</c:v>
                </c:pt>
                <c:pt idx="203">
                  <c:v>42544</c:v>
                </c:pt>
                <c:pt idx="204">
                  <c:v>42545</c:v>
                </c:pt>
                <c:pt idx="205">
                  <c:v>42548</c:v>
                </c:pt>
                <c:pt idx="206">
                  <c:v>42549</c:v>
                </c:pt>
                <c:pt idx="207">
                  <c:v>42550</c:v>
                </c:pt>
                <c:pt idx="208">
                  <c:v>42551</c:v>
                </c:pt>
                <c:pt idx="209">
                  <c:v>42552</c:v>
                </c:pt>
                <c:pt idx="210">
                  <c:v>42555</c:v>
                </c:pt>
                <c:pt idx="211">
                  <c:v>42556</c:v>
                </c:pt>
                <c:pt idx="212">
                  <c:v>42557</c:v>
                </c:pt>
                <c:pt idx="213">
                  <c:v>42558</c:v>
                </c:pt>
                <c:pt idx="214">
                  <c:v>42559</c:v>
                </c:pt>
                <c:pt idx="215">
                  <c:v>42562</c:v>
                </c:pt>
                <c:pt idx="216">
                  <c:v>42563</c:v>
                </c:pt>
                <c:pt idx="217">
                  <c:v>42564</c:v>
                </c:pt>
                <c:pt idx="218">
                  <c:v>42565</c:v>
                </c:pt>
                <c:pt idx="219">
                  <c:v>42566</c:v>
                </c:pt>
                <c:pt idx="220">
                  <c:v>42569</c:v>
                </c:pt>
                <c:pt idx="221">
                  <c:v>42570</c:v>
                </c:pt>
                <c:pt idx="222">
                  <c:v>42571</c:v>
                </c:pt>
                <c:pt idx="223">
                  <c:v>42572</c:v>
                </c:pt>
                <c:pt idx="224">
                  <c:v>42573</c:v>
                </c:pt>
                <c:pt idx="225">
                  <c:v>42576</c:v>
                </c:pt>
                <c:pt idx="226">
                  <c:v>42577</c:v>
                </c:pt>
                <c:pt idx="227">
                  <c:v>42578</c:v>
                </c:pt>
                <c:pt idx="228">
                  <c:v>42579</c:v>
                </c:pt>
                <c:pt idx="229">
                  <c:v>42580</c:v>
                </c:pt>
                <c:pt idx="230">
                  <c:v>42583</c:v>
                </c:pt>
                <c:pt idx="231">
                  <c:v>42584</c:v>
                </c:pt>
                <c:pt idx="232">
                  <c:v>42585</c:v>
                </c:pt>
                <c:pt idx="233">
                  <c:v>42586</c:v>
                </c:pt>
                <c:pt idx="234">
                  <c:v>42587</c:v>
                </c:pt>
                <c:pt idx="235">
                  <c:v>42590</c:v>
                </c:pt>
                <c:pt idx="236">
                  <c:v>42591</c:v>
                </c:pt>
                <c:pt idx="237">
                  <c:v>42592</c:v>
                </c:pt>
                <c:pt idx="238">
                  <c:v>42593</c:v>
                </c:pt>
                <c:pt idx="239">
                  <c:v>42594</c:v>
                </c:pt>
                <c:pt idx="240">
                  <c:v>42597</c:v>
                </c:pt>
                <c:pt idx="241">
                  <c:v>42598</c:v>
                </c:pt>
                <c:pt idx="242">
                  <c:v>42599</c:v>
                </c:pt>
                <c:pt idx="243">
                  <c:v>42600</c:v>
                </c:pt>
                <c:pt idx="244">
                  <c:v>42601</c:v>
                </c:pt>
                <c:pt idx="245">
                  <c:v>42604</c:v>
                </c:pt>
                <c:pt idx="246">
                  <c:v>42605</c:v>
                </c:pt>
                <c:pt idx="247">
                  <c:v>42606</c:v>
                </c:pt>
                <c:pt idx="248">
                  <c:v>42607</c:v>
                </c:pt>
                <c:pt idx="249">
                  <c:v>42608</c:v>
                </c:pt>
                <c:pt idx="250">
                  <c:v>42611</c:v>
                </c:pt>
                <c:pt idx="251">
                  <c:v>42612</c:v>
                </c:pt>
                <c:pt idx="252">
                  <c:v>42613</c:v>
                </c:pt>
                <c:pt idx="253">
                  <c:v>42614</c:v>
                </c:pt>
                <c:pt idx="254">
                  <c:v>42615</c:v>
                </c:pt>
                <c:pt idx="255">
                  <c:v>42618</c:v>
                </c:pt>
                <c:pt idx="256">
                  <c:v>42619</c:v>
                </c:pt>
                <c:pt idx="257">
                  <c:v>42620</c:v>
                </c:pt>
                <c:pt idx="258">
                  <c:v>42621</c:v>
                </c:pt>
                <c:pt idx="259">
                  <c:v>42622</c:v>
                </c:pt>
                <c:pt idx="260">
                  <c:v>42625</c:v>
                </c:pt>
                <c:pt idx="261">
                  <c:v>42626</c:v>
                </c:pt>
                <c:pt idx="262">
                  <c:v>42627</c:v>
                </c:pt>
                <c:pt idx="263">
                  <c:v>42628</c:v>
                </c:pt>
                <c:pt idx="264">
                  <c:v>42629</c:v>
                </c:pt>
                <c:pt idx="265">
                  <c:v>42632</c:v>
                </c:pt>
                <c:pt idx="266">
                  <c:v>42633</c:v>
                </c:pt>
                <c:pt idx="267">
                  <c:v>42634</c:v>
                </c:pt>
                <c:pt idx="268">
                  <c:v>42635</c:v>
                </c:pt>
                <c:pt idx="269">
                  <c:v>42636</c:v>
                </c:pt>
                <c:pt idx="270">
                  <c:v>42639</c:v>
                </c:pt>
                <c:pt idx="271">
                  <c:v>42640</c:v>
                </c:pt>
                <c:pt idx="272">
                  <c:v>42641</c:v>
                </c:pt>
                <c:pt idx="273">
                  <c:v>42642</c:v>
                </c:pt>
                <c:pt idx="274">
                  <c:v>42643</c:v>
                </c:pt>
                <c:pt idx="275">
                  <c:v>42646</c:v>
                </c:pt>
                <c:pt idx="276">
                  <c:v>42647</c:v>
                </c:pt>
                <c:pt idx="277">
                  <c:v>42648</c:v>
                </c:pt>
                <c:pt idx="278">
                  <c:v>42649</c:v>
                </c:pt>
                <c:pt idx="279">
                  <c:v>42650</c:v>
                </c:pt>
                <c:pt idx="280">
                  <c:v>42653</c:v>
                </c:pt>
                <c:pt idx="281">
                  <c:v>42654</c:v>
                </c:pt>
                <c:pt idx="282">
                  <c:v>42655</c:v>
                </c:pt>
                <c:pt idx="283">
                  <c:v>42656</c:v>
                </c:pt>
                <c:pt idx="284">
                  <c:v>42657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42668</c:v>
                </c:pt>
                <c:pt idx="291">
                  <c:v>42669</c:v>
                </c:pt>
                <c:pt idx="292">
                  <c:v>42670</c:v>
                </c:pt>
                <c:pt idx="293">
                  <c:v>42671</c:v>
                </c:pt>
                <c:pt idx="294">
                  <c:v>42674</c:v>
                </c:pt>
                <c:pt idx="295">
                  <c:v>42675</c:v>
                </c:pt>
                <c:pt idx="296">
                  <c:v>42676</c:v>
                </c:pt>
                <c:pt idx="297">
                  <c:v>42677</c:v>
                </c:pt>
                <c:pt idx="298">
                  <c:v>42678</c:v>
                </c:pt>
                <c:pt idx="299">
                  <c:v>42681</c:v>
                </c:pt>
                <c:pt idx="300">
                  <c:v>42682</c:v>
                </c:pt>
                <c:pt idx="301">
                  <c:v>42683</c:v>
                </c:pt>
                <c:pt idx="302">
                  <c:v>42684</c:v>
                </c:pt>
                <c:pt idx="303">
                  <c:v>42685</c:v>
                </c:pt>
                <c:pt idx="304">
                  <c:v>42688</c:v>
                </c:pt>
                <c:pt idx="305">
                  <c:v>42689</c:v>
                </c:pt>
                <c:pt idx="306">
                  <c:v>42690</c:v>
                </c:pt>
                <c:pt idx="307">
                  <c:v>42691</c:v>
                </c:pt>
                <c:pt idx="308">
                  <c:v>42692</c:v>
                </c:pt>
                <c:pt idx="309">
                  <c:v>42695</c:v>
                </c:pt>
                <c:pt idx="310">
                  <c:v>42696</c:v>
                </c:pt>
                <c:pt idx="311">
                  <c:v>42697</c:v>
                </c:pt>
                <c:pt idx="312">
                  <c:v>42698</c:v>
                </c:pt>
                <c:pt idx="313">
                  <c:v>42699</c:v>
                </c:pt>
                <c:pt idx="314">
                  <c:v>42702</c:v>
                </c:pt>
                <c:pt idx="315">
                  <c:v>42703</c:v>
                </c:pt>
                <c:pt idx="316">
                  <c:v>42704</c:v>
                </c:pt>
                <c:pt idx="317">
                  <c:v>42705</c:v>
                </c:pt>
                <c:pt idx="318">
                  <c:v>42706</c:v>
                </c:pt>
                <c:pt idx="319">
                  <c:v>42709</c:v>
                </c:pt>
                <c:pt idx="320">
                  <c:v>42710</c:v>
                </c:pt>
                <c:pt idx="321">
                  <c:v>42711</c:v>
                </c:pt>
                <c:pt idx="322">
                  <c:v>42712</c:v>
                </c:pt>
                <c:pt idx="323">
                  <c:v>42713</c:v>
                </c:pt>
                <c:pt idx="324">
                  <c:v>42716</c:v>
                </c:pt>
                <c:pt idx="325">
                  <c:v>42717</c:v>
                </c:pt>
                <c:pt idx="326">
                  <c:v>42718</c:v>
                </c:pt>
                <c:pt idx="327">
                  <c:v>42719</c:v>
                </c:pt>
                <c:pt idx="328">
                  <c:v>42720</c:v>
                </c:pt>
                <c:pt idx="329">
                  <c:v>42723</c:v>
                </c:pt>
                <c:pt idx="330">
                  <c:v>42724</c:v>
                </c:pt>
                <c:pt idx="331">
                  <c:v>42725</c:v>
                </c:pt>
                <c:pt idx="332">
                  <c:v>42726</c:v>
                </c:pt>
                <c:pt idx="333">
                  <c:v>42727</c:v>
                </c:pt>
                <c:pt idx="334">
                  <c:v>42731</c:v>
                </c:pt>
                <c:pt idx="335">
                  <c:v>42732</c:v>
                </c:pt>
                <c:pt idx="336">
                  <c:v>42733</c:v>
                </c:pt>
                <c:pt idx="337">
                  <c:v>42734</c:v>
                </c:pt>
                <c:pt idx="338">
                  <c:v>42739</c:v>
                </c:pt>
                <c:pt idx="339">
                  <c:v>42740</c:v>
                </c:pt>
                <c:pt idx="340">
                  <c:v>42741</c:v>
                </c:pt>
                <c:pt idx="341">
                  <c:v>42744</c:v>
                </c:pt>
                <c:pt idx="342">
                  <c:v>42745</c:v>
                </c:pt>
                <c:pt idx="343">
                  <c:v>42746</c:v>
                </c:pt>
                <c:pt idx="344">
                  <c:v>42747</c:v>
                </c:pt>
                <c:pt idx="345">
                  <c:v>42748</c:v>
                </c:pt>
                <c:pt idx="346">
                  <c:v>42751</c:v>
                </c:pt>
                <c:pt idx="347">
                  <c:v>42752</c:v>
                </c:pt>
                <c:pt idx="348">
                  <c:v>42753</c:v>
                </c:pt>
                <c:pt idx="349">
                  <c:v>42754</c:v>
                </c:pt>
                <c:pt idx="350">
                  <c:v>42755</c:v>
                </c:pt>
                <c:pt idx="351">
                  <c:v>42758</c:v>
                </c:pt>
                <c:pt idx="352">
                  <c:v>42759</c:v>
                </c:pt>
                <c:pt idx="353">
                  <c:v>42760</c:v>
                </c:pt>
                <c:pt idx="354">
                  <c:v>42761</c:v>
                </c:pt>
                <c:pt idx="355">
                  <c:v>42762</c:v>
                </c:pt>
                <c:pt idx="356">
                  <c:v>42765</c:v>
                </c:pt>
                <c:pt idx="357">
                  <c:v>42766</c:v>
                </c:pt>
                <c:pt idx="358">
                  <c:v>42767</c:v>
                </c:pt>
                <c:pt idx="359">
                  <c:v>42768</c:v>
                </c:pt>
                <c:pt idx="360">
                  <c:v>42769</c:v>
                </c:pt>
                <c:pt idx="361">
                  <c:v>42773</c:v>
                </c:pt>
                <c:pt idx="362">
                  <c:v>42774</c:v>
                </c:pt>
                <c:pt idx="363">
                  <c:v>42775</c:v>
                </c:pt>
                <c:pt idx="364">
                  <c:v>42776</c:v>
                </c:pt>
                <c:pt idx="365">
                  <c:v>42779</c:v>
                </c:pt>
                <c:pt idx="366">
                  <c:v>42780</c:v>
                </c:pt>
                <c:pt idx="367">
                  <c:v>42781</c:v>
                </c:pt>
                <c:pt idx="368">
                  <c:v>42782</c:v>
                </c:pt>
                <c:pt idx="369">
                  <c:v>42783</c:v>
                </c:pt>
                <c:pt idx="370">
                  <c:v>42786</c:v>
                </c:pt>
                <c:pt idx="371">
                  <c:v>42787</c:v>
                </c:pt>
                <c:pt idx="372">
                  <c:v>42788</c:v>
                </c:pt>
                <c:pt idx="373">
                  <c:v>42789</c:v>
                </c:pt>
                <c:pt idx="374">
                  <c:v>42790</c:v>
                </c:pt>
                <c:pt idx="375">
                  <c:v>42793</c:v>
                </c:pt>
                <c:pt idx="376">
                  <c:v>42794</c:v>
                </c:pt>
                <c:pt idx="377">
                  <c:v>42795</c:v>
                </c:pt>
                <c:pt idx="378">
                  <c:v>42796</c:v>
                </c:pt>
                <c:pt idx="379">
                  <c:v>42797</c:v>
                </c:pt>
                <c:pt idx="380">
                  <c:v>42800</c:v>
                </c:pt>
                <c:pt idx="381">
                  <c:v>42801</c:v>
                </c:pt>
                <c:pt idx="382">
                  <c:v>42802</c:v>
                </c:pt>
                <c:pt idx="383">
                  <c:v>42803</c:v>
                </c:pt>
                <c:pt idx="384">
                  <c:v>42804</c:v>
                </c:pt>
                <c:pt idx="385">
                  <c:v>42807</c:v>
                </c:pt>
                <c:pt idx="386">
                  <c:v>42808</c:v>
                </c:pt>
                <c:pt idx="387">
                  <c:v>42809</c:v>
                </c:pt>
                <c:pt idx="388">
                  <c:v>42810</c:v>
                </c:pt>
                <c:pt idx="389">
                  <c:v>42811</c:v>
                </c:pt>
                <c:pt idx="390">
                  <c:v>42814</c:v>
                </c:pt>
                <c:pt idx="391">
                  <c:v>42815</c:v>
                </c:pt>
                <c:pt idx="392">
                  <c:v>42816</c:v>
                </c:pt>
                <c:pt idx="393">
                  <c:v>42817</c:v>
                </c:pt>
                <c:pt idx="394">
                  <c:v>42818</c:v>
                </c:pt>
                <c:pt idx="395">
                  <c:v>42821</c:v>
                </c:pt>
                <c:pt idx="396">
                  <c:v>42822</c:v>
                </c:pt>
                <c:pt idx="397">
                  <c:v>42823</c:v>
                </c:pt>
                <c:pt idx="398">
                  <c:v>42824</c:v>
                </c:pt>
                <c:pt idx="399">
                  <c:v>42825</c:v>
                </c:pt>
                <c:pt idx="400">
                  <c:v>42828</c:v>
                </c:pt>
                <c:pt idx="401">
                  <c:v>42829</c:v>
                </c:pt>
                <c:pt idx="402">
                  <c:v>42830</c:v>
                </c:pt>
                <c:pt idx="403">
                  <c:v>42831</c:v>
                </c:pt>
                <c:pt idx="404">
                  <c:v>42832</c:v>
                </c:pt>
                <c:pt idx="405">
                  <c:v>42835</c:v>
                </c:pt>
                <c:pt idx="406">
                  <c:v>42836</c:v>
                </c:pt>
                <c:pt idx="407">
                  <c:v>42837</c:v>
                </c:pt>
                <c:pt idx="408">
                  <c:v>42838</c:v>
                </c:pt>
                <c:pt idx="409">
                  <c:v>42843</c:v>
                </c:pt>
                <c:pt idx="410">
                  <c:v>42844</c:v>
                </c:pt>
                <c:pt idx="411">
                  <c:v>42845</c:v>
                </c:pt>
                <c:pt idx="412">
                  <c:v>42846</c:v>
                </c:pt>
                <c:pt idx="413">
                  <c:v>42849</c:v>
                </c:pt>
                <c:pt idx="414">
                  <c:v>42851</c:v>
                </c:pt>
                <c:pt idx="415">
                  <c:v>42852</c:v>
                </c:pt>
                <c:pt idx="416">
                  <c:v>42853</c:v>
                </c:pt>
                <c:pt idx="417">
                  <c:v>42856</c:v>
                </c:pt>
                <c:pt idx="418">
                  <c:v>42857</c:v>
                </c:pt>
                <c:pt idx="419">
                  <c:v>42858</c:v>
                </c:pt>
                <c:pt idx="420">
                  <c:v>42859</c:v>
                </c:pt>
                <c:pt idx="421">
                  <c:v>42860</c:v>
                </c:pt>
                <c:pt idx="422">
                  <c:v>42863</c:v>
                </c:pt>
                <c:pt idx="423">
                  <c:v>42864</c:v>
                </c:pt>
                <c:pt idx="424">
                  <c:v>42865</c:v>
                </c:pt>
                <c:pt idx="425">
                  <c:v>42866</c:v>
                </c:pt>
                <c:pt idx="426">
                  <c:v>42867</c:v>
                </c:pt>
                <c:pt idx="427">
                  <c:v>42870</c:v>
                </c:pt>
                <c:pt idx="428">
                  <c:v>42871</c:v>
                </c:pt>
                <c:pt idx="429">
                  <c:v>42872</c:v>
                </c:pt>
                <c:pt idx="430">
                  <c:v>42873</c:v>
                </c:pt>
                <c:pt idx="431">
                  <c:v>42874</c:v>
                </c:pt>
                <c:pt idx="432">
                  <c:v>42877</c:v>
                </c:pt>
                <c:pt idx="433">
                  <c:v>42878</c:v>
                </c:pt>
                <c:pt idx="434">
                  <c:v>42879</c:v>
                </c:pt>
                <c:pt idx="435">
                  <c:v>42880</c:v>
                </c:pt>
                <c:pt idx="436">
                  <c:v>42881</c:v>
                </c:pt>
                <c:pt idx="437">
                  <c:v>42884</c:v>
                </c:pt>
                <c:pt idx="438">
                  <c:v>42885</c:v>
                </c:pt>
                <c:pt idx="439">
                  <c:v>42886</c:v>
                </c:pt>
                <c:pt idx="440">
                  <c:v>42887</c:v>
                </c:pt>
                <c:pt idx="441">
                  <c:v>42888</c:v>
                </c:pt>
                <c:pt idx="442">
                  <c:v>42892</c:v>
                </c:pt>
                <c:pt idx="443">
                  <c:v>42893</c:v>
                </c:pt>
                <c:pt idx="444">
                  <c:v>42894</c:v>
                </c:pt>
                <c:pt idx="445">
                  <c:v>42895</c:v>
                </c:pt>
                <c:pt idx="446">
                  <c:v>42898</c:v>
                </c:pt>
                <c:pt idx="447">
                  <c:v>42899</c:v>
                </c:pt>
                <c:pt idx="448">
                  <c:v>42900</c:v>
                </c:pt>
                <c:pt idx="449">
                  <c:v>42901</c:v>
                </c:pt>
                <c:pt idx="450">
                  <c:v>42902</c:v>
                </c:pt>
                <c:pt idx="451">
                  <c:v>42905</c:v>
                </c:pt>
                <c:pt idx="452">
                  <c:v>42906</c:v>
                </c:pt>
                <c:pt idx="453">
                  <c:v>42907</c:v>
                </c:pt>
                <c:pt idx="454">
                  <c:v>42908</c:v>
                </c:pt>
                <c:pt idx="455">
                  <c:v>42909</c:v>
                </c:pt>
                <c:pt idx="456">
                  <c:v>42912</c:v>
                </c:pt>
                <c:pt idx="457">
                  <c:v>42913</c:v>
                </c:pt>
                <c:pt idx="458">
                  <c:v>42914</c:v>
                </c:pt>
                <c:pt idx="459">
                  <c:v>42915</c:v>
                </c:pt>
                <c:pt idx="460">
                  <c:v>42916</c:v>
                </c:pt>
                <c:pt idx="461">
                  <c:v>42919</c:v>
                </c:pt>
                <c:pt idx="462">
                  <c:v>42920</c:v>
                </c:pt>
                <c:pt idx="463">
                  <c:v>42921</c:v>
                </c:pt>
                <c:pt idx="464">
                  <c:v>42922</c:v>
                </c:pt>
                <c:pt idx="465">
                  <c:v>42923</c:v>
                </c:pt>
                <c:pt idx="466">
                  <c:v>42926</c:v>
                </c:pt>
                <c:pt idx="467">
                  <c:v>42927</c:v>
                </c:pt>
                <c:pt idx="468">
                  <c:v>42928</c:v>
                </c:pt>
                <c:pt idx="469">
                  <c:v>42929</c:v>
                </c:pt>
                <c:pt idx="470">
                  <c:v>42930</c:v>
                </c:pt>
                <c:pt idx="471">
                  <c:v>42933</c:v>
                </c:pt>
                <c:pt idx="472">
                  <c:v>42934</c:v>
                </c:pt>
                <c:pt idx="473">
                  <c:v>42935</c:v>
                </c:pt>
                <c:pt idx="474">
                  <c:v>42936</c:v>
                </c:pt>
                <c:pt idx="475">
                  <c:v>42937</c:v>
                </c:pt>
                <c:pt idx="476">
                  <c:v>42940</c:v>
                </c:pt>
                <c:pt idx="477">
                  <c:v>42941</c:v>
                </c:pt>
                <c:pt idx="478">
                  <c:v>42942</c:v>
                </c:pt>
                <c:pt idx="479">
                  <c:v>42943</c:v>
                </c:pt>
                <c:pt idx="480">
                  <c:v>42944</c:v>
                </c:pt>
                <c:pt idx="481">
                  <c:v>42947</c:v>
                </c:pt>
                <c:pt idx="482">
                  <c:v>42948</c:v>
                </c:pt>
                <c:pt idx="483">
                  <c:v>42949</c:v>
                </c:pt>
                <c:pt idx="484">
                  <c:v>42950</c:v>
                </c:pt>
                <c:pt idx="485">
                  <c:v>42951</c:v>
                </c:pt>
                <c:pt idx="486">
                  <c:v>42954</c:v>
                </c:pt>
                <c:pt idx="487">
                  <c:v>42955</c:v>
                </c:pt>
                <c:pt idx="488">
                  <c:v>42956</c:v>
                </c:pt>
                <c:pt idx="489">
                  <c:v>42957</c:v>
                </c:pt>
                <c:pt idx="490">
                  <c:v>42958</c:v>
                </c:pt>
                <c:pt idx="491">
                  <c:v>42961</c:v>
                </c:pt>
                <c:pt idx="492">
                  <c:v>42962</c:v>
                </c:pt>
                <c:pt idx="493">
                  <c:v>42963</c:v>
                </c:pt>
                <c:pt idx="494">
                  <c:v>42964</c:v>
                </c:pt>
                <c:pt idx="495">
                  <c:v>42965</c:v>
                </c:pt>
                <c:pt idx="496">
                  <c:v>42968</c:v>
                </c:pt>
                <c:pt idx="497">
                  <c:v>42969</c:v>
                </c:pt>
                <c:pt idx="498">
                  <c:v>42970</c:v>
                </c:pt>
                <c:pt idx="499">
                  <c:v>42971</c:v>
                </c:pt>
                <c:pt idx="500">
                  <c:v>42972</c:v>
                </c:pt>
                <c:pt idx="501">
                  <c:v>42975</c:v>
                </c:pt>
                <c:pt idx="502">
                  <c:v>42976</c:v>
                </c:pt>
                <c:pt idx="503">
                  <c:v>42977</c:v>
                </c:pt>
                <c:pt idx="504">
                  <c:v>42978</c:v>
                </c:pt>
                <c:pt idx="505">
                  <c:v>42979</c:v>
                </c:pt>
                <c:pt idx="506">
                  <c:v>42982</c:v>
                </c:pt>
                <c:pt idx="507">
                  <c:v>42983</c:v>
                </c:pt>
                <c:pt idx="508">
                  <c:v>42984</c:v>
                </c:pt>
                <c:pt idx="509">
                  <c:v>42985</c:v>
                </c:pt>
                <c:pt idx="510">
                  <c:v>42986</c:v>
                </c:pt>
                <c:pt idx="511">
                  <c:v>42989</c:v>
                </c:pt>
                <c:pt idx="512">
                  <c:v>42990</c:v>
                </c:pt>
                <c:pt idx="513">
                  <c:v>42991</c:v>
                </c:pt>
                <c:pt idx="514">
                  <c:v>42992</c:v>
                </c:pt>
                <c:pt idx="515">
                  <c:v>42993</c:v>
                </c:pt>
                <c:pt idx="516">
                  <c:v>42996</c:v>
                </c:pt>
                <c:pt idx="517">
                  <c:v>42997</c:v>
                </c:pt>
                <c:pt idx="518">
                  <c:v>42998</c:v>
                </c:pt>
                <c:pt idx="519">
                  <c:v>42999</c:v>
                </c:pt>
                <c:pt idx="520">
                  <c:v>43000</c:v>
                </c:pt>
                <c:pt idx="521">
                  <c:v>43003</c:v>
                </c:pt>
                <c:pt idx="522">
                  <c:v>43004</c:v>
                </c:pt>
                <c:pt idx="523">
                  <c:v>43005</c:v>
                </c:pt>
                <c:pt idx="524">
                  <c:v>43006</c:v>
                </c:pt>
                <c:pt idx="525">
                  <c:v>43007</c:v>
                </c:pt>
                <c:pt idx="526">
                  <c:v>43010</c:v>
                </c:pt>
                <c:pt idx="527">
                  <c:v>43011</c:v>
                </c:pt>
                <c:pt idx="528">
                  <c:v>43012</c:v>
                </c:pt>
                <c:pt idx="529">
                  <c:v>43013</c:v>
                </c:pt>
                <c:pt idx="530">
                  <c:v>43014</c:v>
                </c:pt>
                <c:pt idx="531">
                  <c:v>43017</c:v>
                </c:pt>
                <c:pt idx="532">
                  <c:v>43018</c:v>
                </c:pt>
                <c:pt idx="533">
                  <c:v>43019</c:v>
                </c:pt>
                <c:pt idx="534">
                  <c:v>43020</c:v>
                </c:pt>
                <c:pt idx="535">
                  <c:v>43021</c:v>
                </c:pt>
                <c:pt idx="536">
                  <c:v>43024</c:v>
                </c:pt>
                <c:pt idx="537">
                  <c:v>43025</c:v>
                </c:pt>
                <c:pt idx="538">
                  <c:v>43026</c:v>
                </c:pt>
                <c:pt idx="539">
                  <c:v>43027</c:v>
                </c:pt>
                <c:pt idx="540">
                  <c:v>43028</c:v>
                </c:pt>
                <c:pt idx="541">
                  <c:v>43032</c:v>
                </c:pt>
                <c:pt idx="542">
                  <c:v>43033</c:v>
                </c:pt>
                <c:pt idx="543">
                  <c:v>43034</c:v>
                </c:pt>
                <c:pt idx="544">
                  <c:v>43035</c:v>
                </c:pt>
                <c:pt idx="545">
                  <c:v>43038</c:v>
                </c:pt>
                <c:pt idx="546">
                  <c:v>43039</c:v>
                </c:pt>
                <c:pt idx="547">
                  <c:v>43040</c:v>
                </c:pt>
                <c:pt idx="548">
                  <c:v>43041</c:v>
                </c:pt>
                <c:pt idx="549">
                  <c:v>43042</c:v>
                </c:pt>
                <c:pt idx="550">
                  <c:v>43045</c:v>
                </c:pt>
                <c:pt idx="551">
                  <c:v>43046</c:v>
                </c:pt>
                <c:pt idx="552">
                  <c:v>43047</c:v>
                </c:pt>
                <c:pt idx="553">
                  <c:v>43048</c:v>
                </c:pt>
                <c:pt idx="554">
                  <c:v>43049</c:v>
                </c:pt>
                <c:pt idx="555">
                  <c:v>43052</c:v>
                </c:pt>
                <c:pt idx="556">
                  <c:v>43053</c:v>
                </c:pt>
                <c:pt idx="557">
                  <c:v>43054</c:v>
                </c:pt>
                <c:pt idx="558">
                  <c:v>43055</c:v>
                </c:pt>
                <c:pt idx="559">
                  <c:v>43056</c:v>
                </c:pt>
                <c:pt idx="560">
                  <c:v>43059</c:v>
                </c:pt>
                <c:pt idx="561">
                  <c:v>43060</c:v>
                </c:pt>
                <c:pt idx="562">
                  <c:v>43061</c:v>
                </c:pt>
                <c:pt idx="563">
                  <c:v>43062</c:v>
                </c:pt>
                <c:pt idx="564">
                  <c:v>43063</c:v>
                </c:pt>
                <c:pt idx="565">
                  <c:v>43066</c:v>
                </c:pt>
                <c:pt idx="566">
                  <c:v>43067</c:v>
                </c:pt>
                <c:pt idx="567">
                  <c:v>43068</c:v>
                </c:pt>
                <c:pt idx="568">
                  <c:v>43069</c:v>
                </c:pt>
                <c:pt idx="569">
                  <c:v>43070</c:v>
                </c:pt>
                <c:pt idx="570">
                  <c:v>43073</c:v>
                </c:pt>
                <c:pt idx="571">
                  <c:v>43074</c:v>
                </c:pt>
                <c:pt idx="572">
                  <c:v>43075</c:v>
                </c:pt>
                <c:pt idx="573">
                  <c:v>43076</c:v>
                </c:pt>
                <c:pt idx="574">
                  <c:v>43077</c:v>
                </c:pt>
                <c:pt idx="575">
                  <c:v>43080</c:v>
                </c:pt>
                <c:pt idx="576">
                  <c:v>43081</c:v>
                </c:pt>
                <c:pt idx="577">
                  <c:v>43082</c:v>
                </c:pt>
                <c:pt idx="578">
                  <c:v>43083</c:v>
                </c:pt>
                <c:pt idx="579">
                  <c:v>43084</c:v>
                </c:pt>
                <c:pt idx="580">
                  <c:v>43087</c:v>
                </c:pt>
                <c:pt idx="581">
                  <c:v>43088</c:v>
                </c:pt>
                <c:pt idx="582">
                  <c:v>43089</c:v>
                </c:pt>
                <c:pt idx="583">
                  <c:v>43090</c:v>
                </c:pt>
                <c:pt idx="584">
                  <c:v>43091</c:v>
                </c:pt>
                <c:pt idx="585">
                  <c:v>43096</c:v>
                </c:pt>
                <c:pt idx="586">
                  <c:v>43097</c:v>
                </c:pt>
                <c:pt idx="587">
                  <c:v>43098</c:v>
                </c:pt>
                <c:pt idx="588">
                  <c:v>43103</c:v>
                </c:pt>
                <c:pt idx="589">
                  <c:v>43104</c:v>
                </c:pt>
                <c:pt idx="590">
                  <c:v>43105</c:v>
                </c:pt>
                <c:pt idx="591">
                  <c:v>43108</c:v>
                </c:pt>
                <c:pt idx="592">
                  <c:v>43109</c:v>
                </c:pt>
                <c:pt idx="593">
                  <c:v>43110</c:v>
                </c:pt>
                <c:pt idx="594">
                  <c:v>43111</c:v>
                </c:pt>
                <c:pt idx="595">
                  <c:v>43112</c:v>
                </c:pt>
                <c:pt idx="596">
                  <c:v>43115</c:v>
                </c:pt>
                <c:pt idx="597">
                  <c:v>43116</c:v>
                </c:pt>
                <c:pt idx="598">
                  <c:v>43117</c:v>
                </c:pt>
                <c:pt idx="599">
                  <c:v>43118</c:v>
                </c:pt>
                <c:pt idx="600">
                  <c:v>43119</c:v>
                </c:pt>
                <c:pt idx="601">
                  <c:v>43122</c:v>
                </c:pt>
                <c:pt idx="602">
                  <c:v>43123</c:v>
                </c:pt>
                <c:pt idx="603">
                  <c:v>43124</c:v>
                </c:pt>
                <c:pt idx="604">
                  <c:v>43125</c:v>
                </c:pt>
                <c:pt idx="605">
                  <c:v>43126</c:v>
                </c:pt>
                <c:pt idx="606">
                  <c:v>43129</c:v>
                </c:pt>
                <c:pt idx="607">
                  <c:v>43130</c:v>
                </c:pt>
                <c:pt idx="608">
                  <c:v>43131</c:v>
                </c:pt>
                <c:pt idx="609">
                  <c:v>43132</c:v>
                </c:pt>
                <c:pt idx="610">
                  <c:v>43133</c:v>
                </c:pt>
                <c:pt idx="611">
                  <c:v>43136</c:v>
                </c:pt>
                <c:pt idx="612">
                  <c:v>43138</c:v>
                </c:pt>
                <c:pt idx="613">
                  <c:v>43139</c:v>
                </c:pt>
                <c:pt idx="614">
                  <c:v>43140</c:v>
                </c:pt>
                <c:pt idx="615">
                  <c:v>43143</c:v>
                </c:pt>
                <c:pt idx="616">
                  <c:v>43144</c:v>
                </c:pt>
                <c:pt idx="617">
                  <c:v>43145</c:v>
                </c:pt>
                <c:pt idx="618">
                  <c:v>43146</c:v>
                </c:pt>
                <c:pt idx="619">
                  <c:v>43147</c:v>
                </c:pt>
                <c:pt idx="620">
                  <c:v>43150</c:v>
                </c:pt>
                <c:pt idx="621">
                  <c:v>43151</c:v>
                </c:pt>
                <c:pt idx="622">
                  <c:v>43152</c:v>
                </c:pt>
                <c:pt idx="623">
                  <c:v>43153</c:v>
                </c:pt>
                <c:pt idx="624">
                  <c:v>43154</c:v>
                </c:pt>
                <c:pt idx="625">
                  <c:v>43157</c:v>
                </c:pt>
                <c:pt idx="626">
                  <c:v>43158</c:v>
                </c:pt>
                <c:pt idx="627">
                  <c:v>43159</c:v>
                </c:pt>
                <c:pt idx="628">
                  <c:v>43160</c:v>
                </c:pt>
                <c:pt idx="629">
                  <c:v>43161</c:v>
                </c:pt>
                <c:pt idx="630">
                  <c:v>43164</c:v>
                </c:pt>
                <c:pt idx="631">
                  <c:v>43165</c:v>
                </c:pt>
                <c:pt idx="632">
                  <c:v>43166</c:v>
                </c:pt>
                <c:pt idx="633">
                  <c:v>43167</c:v>
                </c:pt>
                <c:pt idx="634">
                  <c:v>43168</c:v>
                </c:pt>
                <c:pt idx="635">
                  <c:v>43171</c:v>
                </c:pt>
                <c:pt idx="636">
                  <c:v>43172</c:v>
                </c:pt>
                <c:pt idx="637">
                  <c:v>43173</c:v>
                </c:pt>
                <c:pt idx="638">
                  <c:v>43174</c:v>
                </c:pt>
                <c:pt idx="639">
                  <c:v>43175</c:v>
                </c:pt>
                <c:pt idx="640">
                  <c:v>43178</c:v>
                </c:pt>
                <c:pt idx="641">
                  <c:v>43179</c:v>
                </c:pt>
                <c:pt idx="642">
                  <c:v>43180</c:v>
                </c:pt>
                <c:pt idx="643">
                  <c:v>43181</c:v>
                </c:pt>
                <c:pt idx="644">
                  <c:v>43182</c:v>
                </c:pt>
                <c:pt idx="645">
                  <c:v>43185</c:v>
                </c:pt>
                <c:pt idx="646">
                  <c:v>43186</c:v>
                </c:pt>
                <c:pt idx="647">
                  <c:v>43187</c:v>
                </c:pt>
                <c:pt idx="648">
                  <c:v>43188</c:v>
                </c:pt>
                <c:pt idx="649">
                  <c:v>43193</c:v>
                </c:pt>
                <c:pt idx="650">
                  <c:v>43194</c:v>
                </c:pt>
                <c:pt idx="651">
                  <c:v>43195</c:v>
                </c:pt>
                <c:pt idx="652">
                  <c:v>43196</c:v>
                </c:pt>
                <c:pt idx="653">
                  <c:v>43199</c:v>
                </c:pt>
                <c:pt idx="654">
                  <c:v>43200</c:v>
                </c:pt>
                <c:pt idx="655">
                  <c:v>43201</c:v>
                </c:pt>
                <c:pt idx="656">
                  <c:v>43202</c:v>
                </c:pt>
                <c:pt idx="657">
                  <c:v>43203</c:v>
                </c:pt>
                <c:pt idx="658">
                  <c:v>43206</c:v>
                </c:pt>
                <c:pt idx="659">
                  <c:v>43207</c:v>
                </c:pt>
                <c:pt idx="660">
                  <c:v>43208</c:v>
                </c:pt>
                <c:pt idx="661">
                  <c:v>43209</c:v>
                </c:pt>
                <c:pt idx="662">
                  <c:v>43210</c:v>
                </c:pt>
                <c:pt idx="663">
                  <c:v>43213</c:v>
                </c:pt>
                <c:pt idx="664">
                  <c:v>43214</c:v>
                </c:pt>
                <c:pt idx="665">
                  <c:v>43216</c:v>
                </c:pt>
                <c:pt idx="666">
                  <c:v>43217</c:v>
                </c:pt>
                <c:pt idx="667">
                  <c:v>43220</c:v>
                </c:pt>
                <c:pt idx="668">
                  <c:v>43221</c:v>
                </c:pt>
                <c:pt idx="669">
                  <c:v>43222</c:v>
                </c:pt>
                <c:pt idx="670">
                  <c:v>43223</c:v>
                </c:pt>
                <c:pt idx="671">
                  <c:v>43224</c:v>
                </c:pt>
                <c:pt idx="672">
                  <c:v>43227</c:v>
                </c:pt>
                <c:pt idx="673">
                  <c:v>43228</c:v>
                </c:pt>
                <c:pt idx="674">
                  <c:v>43229</c:v>
                </c:pt>
                <c:pt idx="675">
                  <c:v>43230</c:v>
                </c:pt>
                <c:pt idx="676">
                  <c:v>43231</c:v>
                </c:pt>
                <c:pt idx="677">
                  <c:v>43234</c:v>
                </c:pt>
                <c:pt idx="678">
                  <c:v>43235</c:v>
                </c:pt>
                <c:pt idx="679">
                  <c:v>43236</c:v>
                </c:pt>
                <c:pt idx="680">
                  <c:v>43237</c:v>
                </c:pt>
                <c:pt idx="681">
                  <c:v>43238</c:v>
                </c:pt>
                <c:pt idx="682">
                  <c:v>43241</c:v>
                </c:pt>
                <c:pt idx="683">
                  <c:v>43242</c:v>
                </c:pt>
                <c:pt idx="684">
                  <c:v>43243</c:v>
                </c:pt>
                <c:pt idx="685">
                  <c:v>43244</c:v>
                </c:pt>
                <c:pt idx="686">
                  <c:v>43245</c:v>
                </c:pt>
                <c:pt idx="687">
                  <c:v>43248</c:v>
                </c:pt>
                <c:pt idx="688">
                  <c:v>43249</c:v>
                </c:pt>
                <c:pt idx="689">
                  <c:v>43250</c:v>
                </c:pt>
                <c:pt idx="690">
                  <c:v>43251</c:v>
                </c:pt>
                <c:pt idx="691">
                  <c:v>43252</c:v>
                </c:pt>
                <c:pt idx="692">
                  <c:v>43256</c:v>
                </c:pt>
                <c:pt idx="693">
                  <c:v>43257</c:v>
                </c:pt>
                <c:pt idx="694">
                  <c:v>43258</c:v>
                </c:pt>
                <c:pt idx="695">
                  <c:v>43259</c:v>
                </c:pt>
                <c:pt idx="696">
                  <c:v>43262</c:v>
                </c:pt>
                <c:pt idx="697">
                  <c:v>43263</c:v>
                </c:pt>
                <c:pt idx="698">
                  <c:v>43264</c:v>
                </c:pt>
                <c:pt idx="699">
                  <c:v>43265</c:v>
                </c:pt>
                <c:pt idx="700">
                  <c:v>43266</c:v>
                </c:pt>
                <c:pt idx="701">
                  <c:v>43269</c:v>
                </c:pt>
                <c:pt idx="702">
                  <c:v>43270</c:v>
                </c:pt>
                <c:pt idx="703">
                  <c:v>43271</c:v>
                </c:pt>
                <c:pt idx="704">
                  <c:v>43272</c:v>
                </c:pt>
                <c:pt idx="705">
                  <c:v>43273</c:v>
                </c:pt>
                <c:pt idx="706">
                  <c:v>43276</c:v>
                </c:pt>
                <c:pt idx="707">
                  <c:v>43277</c:v>
                </c:pt>
                <c:pt idx="708">
                  <c:v>43278</c:v>
                </c:pt>
                <c:pt idx="709">
                  <c:v>43279</c:v>
                </c:pt>
                <c:pt idx="710">
                  <c:v>43280</c:v>
                </c:pt>
                <c:pt idx="711">
                  <c:v>43283</c:v>
                </c:pt>
                <c:pt idx="712">
                  <c:v>43284</c:v>
                </c:pt>
                <c:pt idx="713">
                  <c:v>43285</c:v>
                </c:pt>
                <c:pt idx="714">
                  <c:v>43286</c:v>
                </c:pt>
                <c:pt idx="715">
                  <c:v>43287</c:v>
                </c:pt>
                <c:pt idx="716">
                  <c:v>43290</c:v>
                </c:pt>
                <c:pt idx="717">
                  <c:v>43291</c:v>
                </c:pt>
                <c:pt idx="718">
                  <c:v>43292</c:v>
                </c:pt>
                <c:pt idx="719">
                  <c:v>43293</c:v>
                </c:pt>
                <c:pt idx="720">
                  <c:v>43294</c:v>
                </c:pt>
                <c:pt idx="721">
                  <c:v>43297</c:v>
                </c:pt>
                <c:pt idx="722">
                  <c:v>43298</c:v>
                </c:pt>
                <c:pt idx="723">
                  <c:v>43299</c:v>
                </c:pt>
                <c:pt idx="724">
                  <c:v>43300</c:v>
                </c:pt>
                <c:pt idx="725">
                  <c:v>43301</c:v>
                </c:pt>
                <c:pt idx="726">
                  <c:v>43304</c:v>
                </c:pt>
                <c:pt idx="727">
                  <c:v>43305</c:v>
                </c:pt>
                <c:pt idx="728">
                  <c:v>43306</c:v>
                </c:pt>
                <c:pt idx="729">
                  <c:v>43307</c:v>
                </c:pt>
                <c:pt idx="730">
                  <c:v>43308</c:v>
                </c:pt>
                <c:pt idx="731">
                  <c:v>43311</c:v>
                </c:pt>
                <c:pt idx="732">
                  <c:v>43312</c:v>
                </c:pt>
                <c:pt idx="733">
                  <c:v>43313</c:v>
                </c:pt>
                <c:pt idx="734">
                  <c:v>43314</c:v>
                </c:pt>
                <c:pt idx="735">
                  <c:v>43315</c:v>
                </c:pt>
                <c:pt idx="736">
                  <c:v>43318</c:v>
                </c:pt>
                <c:pt idx="737">
                  <c:v>43319</c:v>
                </c:pt>
                <c:pt idx="738">
                  <c:v>43320</c:v>
                </c:pt>
                <c:pt idx="739">
                  <c:v>43321</c:v>
                </c:pt>
                <c:pt idx="740">
                  <c:v>43322</c:v>
                </c:pt>
                <c:pt idx="741">
                  <c:v>43325</c:v>
                </c:pt>
                <c:pt idx="742">
                  <c:v>43326</c:v>
                </c:pt>
                <c:pt idx="743">
                  <c:v>43327</c:v>
                </c:pt>
                <c:pt idx="744">
                  <c:v>43328</c:v>
                </c:pt>
                <c:pt idx="745">
                  <c:v>43329</c:v>
                </c:pt>
                <c:pt idx="746">
                  <c:v>43332</c:v>
                </c:pt>
                <c:pt idx="747">
                  <c:v>43333</c:v>
                </c:pt>
                <c:pt idx="748">
                  <c:v>43334</c:v>
                </c:pt>
                <c:pt idx="749">
                  <c:v>43335</c:v>
                </c:pt>
                <c:pt idx="750">
                  <c:v>43336</c:v>
                </c:pt>
                <c:pt idx="751">
                  <c:v>43339</c:v>
                </c:pt>
                <c:pt idx="752">
                  <c:v>43340</c:v>
                </c:pt>
                <c:pt idx="753">
                  <c:v>43341</c:v>
                </c:pt>
                <c:pt idx="754">
                  <c:v>43342</c:v>
                </c:pt>
                <c:pt idx="755">
                  <c:v>43343</c:v>
                </c:pt>
                <c:pt idx="756">
                  <c:v>43346</c:v>
                </c:pt>
                <c:pt idx="757">
                  <c:v>43347</c:v>
                </c:pt>
                <c:pt idx="758">
                  <c:v>43348</c:v>
                </c:pt>
                <c:pt idx="759">
                  <c:v>43349</c:v>
                </c:pt>
                <c:pt idx="760">
                  <c:v>43350</c:v>
                </c:pt>
                <c:pt idx="761">
                  <c:v>43353</c:v>
                </c:pt>
                <c:pt idx="762">
                  <c:v>43354</c:v>
                </c:pt>
                <c:pt idx="763">
                  <c:v>43355</c:v>
                </c:pt>
                <c:pt idx="764">
                  <c:v>43356</c:v>
                </c:pt>
                <c:pt idx="765">
                  <c:v>43357</c:v>
                </c:pt>
                <c:pt idx="766">
                  <c:v>43360</c:v>
                </c:pt>
                <c:pt idx="767">
                  <c:v>43361</c:v>
                </c:pt>
                <c:pt idx="768">
                  <c:v>43362</c:v>
                </c:pt>
                <c:pt idx="769">
                  <c:v>43363</c:v>
                </c:pt>
                <c:pt idx="770">
                  <c:v>43364</c:v>
                </c:pt>
                <c:pt idx="771">
                  <c:v>43367</c:v>
                </c:pt>
                <c:pt idx="772">
                  <c:v>43368</c:v>
                </c:pt>
                <c:pt idx="773">
                  <c:v>43369</c:v>
                </c:pt>
                <c:pt idx="774">
                  <c:v>43370</c:v>
                </c:pt>
                <c:pt idx="775">
                  <c:v>43371</c:v>
                </c:pt>
                <c:pt idx="776">
                  <c:v>43374</c:v>
                </c:pt>
                <c:pt idx="777">
                  <c:v>43375</c:v>
                </c:pt>
                <c:pt idx="778">
                  <c:v>43376</c:v>
                </c:pt>
                <c:pt idx="779">
                  <c:v>43377</c:v>
                </c:pt>
                <c:pt idx="780">
                  <c:v>43378</c:v>
                </c:pt>
                <c:pt idx="781">
                  <c:v>43381</c:v>
                </c:pt>
                <c:pt idx="782">
                  <c:v>43382</c:v>
                </c:pt>
                <c:pt idx="783">
                  <c:v>43383</c:v>
                </c:pt>
                <c:pt idx="784">
                  <c:v>43384</c:v>
                </c:pt>
                <c:pt idx="785">
                  <c:v>43385</c:v>
                </c:pt>
                <c:pt idx="786">
                  <c:v>43388</c:v>
                </c:pt>
                <c:pt idx="787">
                  <c:v>43389</c:v>
                </c:pt>
                <c:pt idx="788">
                  <c:v>43390</c:v>
                </c:pt>
                <c:pt idx="789">
                  <c:v>43391</c:v>
                </c:pt>
                <c:pt idx="790">
                  <c:v>43392</c:v>
                </c:pt>
                <c:pt idx="791">
                  <c:v>43396</c:v>
                </c:pt>
                <c:pt idx="792">
                  <c:v>43397</c:v>
                </c:pt>
                <c:pt idx="793">
                  <c:v>43398</c:v>
                </c:pt>
                <c:pt idx="794">
                  <c:v>43399</c:v>
                </c:pt>
                <c:pt idx="795">
                  <c:v>43402</c:v>
                </c:pt>
                <c:pt idx="796">
                  <c:v>43403</c:v>
                </c:pt>
                <c:pt idx="797">
                  <c:v>43404</c:v>
                </c:pt>
                <c:pt idx="798">
                  <c:v>43405</c:v>
                </c:pt>
                <c:pt idx="799">
                  <c:v>43406</c:v>
                </c:pt>
                <c:pt idx="800">
                  <c:v>43409</c:v>
                </c:pt>
                <c:pt idx="801">
                  <c:v>43410</c:v>
                </c:pt>
                <c:pt idx="802">
                  <c:v>43411</c:v>
                </c:pt>
                <c:pt idx="803">
                  <c:v>43412</c:v>
                </c:pt>
                <c:pt idx="804">
                  <c:v>43413</c:v>
                </c:pt>
                <c:pt idx="805">
                  <c:v>43416</c:v>
                </c:pt>
                <c:pt idx="806">
                  <c:v>43417</c:v>
                </c:pt>
                <c:pt idx="807">
                  <c:v>43418</c:v>
                </c:pt>
                <c:pt idx="808">
                  <c:v>43419</c:v>
                </c:pt>
                <c:pt idx="809">
                  <c:v>43420</c:v>
                </c:pt>
                <c:pt idx="810">
                  <c:v>43423</c:v>
                </c:pt>
                <c:pt idx="811">
                  <c:v>43424</c:v>
                </c:pt>
                <c:pt idx="812">
                  <c:v>43425</c:v>
                </c:pt>
                <c:pt idx="813">
                  <c:v>43426</c:v>
                </c:pt>
                <c:pt idx="814">
                  <c:v>43427</c:v>
                </c:pt>
                <c:pt idx="815">
                  <c:v>43430</c:v>
                </c:pt>
                <c:pt idx="816">
                  <c:v>43431</c:v>
                </c:pt>
                <c:pt idx="817">
                  <c:v>43432</c:v>
                </c:pt>
                <c:pt idx="818">
                  <c:v>43433</c:v>
                </c:pt>
                <c:pt idx="819">
                  <c:v>43434</c:v>
                </c:pt>
                <c:pt idx="820">
                  <c:v>43437</c:v>
                </c:pt>
                <c:pt idx="821">
                  <c:v>43438</c:v>
                </c:pt>
                <c:pt idx="822">
                  <c:v>43439</c:v>
                </c:pt>
                <c:pt idx="823">
                  <c:v>43440</c:v>
                </c:pt>
                <c:pt idx="824">
                  <c:v>43441</c:v>
                </c:pt>
                <c:pt idx="825">
                  <c:v>43444</c:v>
                </c:pt>
                <c:pt idx="826">
                  <c:v>43445</c:v>
                </c:pt>
                <c:pt idx="827">
                  <c:v>43446</c:v>
                </c:pt>
                <c:pt idx="828">
                  <c:v>43447</c:v>
                </c:pt>
                <c:pt idx="829">
                  <c:v>43448</c:v>
                </c:pt>
                <c:pt idx="830">
                  <c:v>43451</c:v>
                </c:pt>
                <c:pt idx="831">
                  <c:v>43452</c:v>
                </c:pt>
                <c:pt idx="832">
                  <c:v>43453</c:v>
                </c:pt>
                <c:pt idx="833">
                  <c:v>43454</c:v>
                </c:pt>
                <c:pt idx="834">
                  <c:v>43455</c:v>
                </c:pt>
                <c:pt idx="835">
                  <c:v>43458</c:v>
                </c:pt>
                <c:pt idx="836">
                  <c:v>43461</c:v>
                </c:pt>
                <c:pt idx="837">
                  <c:v>43462</c:v>
                </c:pt>
                <c:pt idx="838">
                  <c:v>43465</c:v>
                </c:pt>
                <c:pt idx="839">
                  <c:v>43468</c:v>
                </c:pt>
                <c:pt idx="840">
                  <c:v>43469</c:v>
                </c:pt>
                <c:pt idx="841">
                  <c:v>43472</c:v>
                </c:pt>
                <c:pt idx="842">
                  <c:v>43473</c:v>
                </c:pt>
                <c:pt idx="843">
                  <c:v>43474</c:v>
                </c:pt>
                <c:pt idx="844">
                  <c:v>43475</c:v>
                </c:pt>
                <c:pt idx="845">
                  <c:v>43476</c:v>
                </c:pt>
                <c:pt idx="846">
                  <c:v>43479</c:v>
                </c:pt>
                <c:pt idx="847">
                  <c:v>43480</c:v>
                </c:pt>
                <c:pt idx="848">
                  <c:v>43481</c:v>
                </c:pt>
                <c:pt idx="849">
                  <c:v>43482</c:v>
                </c:pt>
                <c:pt idx="850">
                  <c:v>43483</c:v>
                </c:pt>
                <c:pt idx="851">
                  <c:v>43486</c:v>
                </c:pt>
                <c:pt idx="852">
                  <c:v>43487</c:v>
                </c:pt>
                <c:pt idx="853">
                  <c:v>43488</c:v>
                </c:pt>
                <c:pt idx="854">
                  <c:v>43489</c:v>
                </c:pt>
                <c:pt idx="855">
                  <c:v>43490</c:v>
                </c:pt>
                <c:pt idx="856">
                  <c:v>43493</c:v>
                </c:pt>
                <c:pt idx="857">
                  <c:v>43494</c:v>
                </c:pt>
                <c:pt idx="858">
                  <c:v>43495</c:v>
                </c:pt>
                <c:pt idx="859">
                  <c:v>43496</c:v>
                </c:pt>
                <c:pt idx="860">
                  <c:v>43497</c:v>
                </c:pt>
                <c:pt idx="861">
                  <c:v>43500</c:v>
                </c:pt>
                <c:pt idx="862">
                  <c:v>43501</c:v>
                </c:pt>
                <c:pt idx="863">
                  <c:v>43503</c:v>
                </c:pt>
                <c:pt idx="864">
                  <c:v>43504</c:v>
                </c:pt>
                <c:pt idx="865">
                  <c:v>43507</c:v>
                </c:pt>
                <c:pt idx="866">
                  <c:v>43508</c:v>
                </c:pt>
                <c:pt idx="867">
                  <c:v>43509</c:v>
                </c:pt>
                <c:pt idx="868">
                  <c:v>43510</c:v>
                </c:pt>
                <c:pt idx="869">
                  <c:v>43511</c:v>
                </c:pt>
                <c:pt idx="870">
                  <c:v>43514</c:v>
                </c:pt>
                <c:pt idx="871">
                  <c:v>43515</c:v>
                </c:pt>
                <c:pt idx="872">
                  <c:v>43516</c:v>
                </c:pt>
                <c:pt idx="873">
                  <c:v>43517</c:v>
                </c:pt>
                <c:pt idx="874">
                  <c:v>43518</c:v>
                </c:pt>
                <c:pt idx="875">
                  <c:v>43521</c:v>
                </c:pt>
                <c:pt idx="876">
                  <c:v>43522</c:v>
                </c:pt>
                <c:pt idx="877">
                  <c:v>43523</c:v>
                </c:pt>
                <c:pt idx="878">
                  <c:v>43524</c:v>
                </c:pt>
                <c:pt idx="879">
                  <c:v>43525</c:v>
                </c:pt>
                <c:pt idx="880">
                  <c:v>43528</c:v>
                </c:pt>
                <c:pt idx="881">
                  <c:v>43529</c:v>
                </c:pt>
                <c:pt idx="882">
                  <c:v>43530</c:v>
                </c:pt>
                <c:pt idx="883">
                  <c:v>43531</c:v>
                </c:pt>
                <c:pt idx="884">
                  <c:v>43532</c:v>
                </c:pt>
                <c:pt idx="885">
                  <c:v>43535</c:v>
                </c:pt>
                <c:pt idx="886">
                  <c:v>43536</c:v>
                </c:pt>
                <c:pt idx="887">
                  <c:v>43537</c:v>
                </c:pt>
                <c:pt idx="888">
                  <c:v>43538</c:v>
                </c:pt>
                <c:pt idx="889">
                  <c:v>43539</c:v>
                </c:pt>
                <c:pt idx="890">
                  <c:v>43542</c:v>
                </c:pt>
                <c:pt idx="891">
                  <c:v>43543</c:v>
                </c:pt>
                <c:pt idx="892">
                  <c:v>43544</c:v>
                </c:pt>
                <c:pt idx="893">
                  <c:v>43545</c:v>
                </c:pt>
                <c:pt idx="894">
                  <c:v>43546</c:v>
                </c:pt>
                <c:pt idx="895">
                  <c:v>43549</c:v>
                </c:pt>
                <c:pt idx="896">
                  <c:v>43550</c:v>
                </c:pt>
                <c:pt idx="897">
                  <c:v>43551</c:v>
                </c:pt>
                <c:pt idx="898">
                  <c:v>43552</c:v>
                </c:pt>
                <c:pt idx="899">
                  <c:v>43553</c:v>
                </c:pt>
                <c:pt idx="900">
                  <c:v>43556</c:v>
                </c:pt>
                <c:pt idx="901">
                  <c:v>43557</c:v>
                </c:pt>
                <c:pt idx="902">
                  <c:v>43558</c:v>
                </c:pt>
                <c:pt idx="903">
                  <c:v>43559</c:v>
                </c:pt>
                <c:pt idx="904">
                  <c:v>43560</c:v>
                </c:pt>
                <c:pt idx="905">
                  <c:v>43563</c:v>
                </c:pt>
                <c:pt idx="906">
                  <c:v>43564</c:v>
                </c:pt>
                <c:pt idx="907">
                  <c:v>43565</c:v>
                </c:pt>
                <c:pt idx="908">
                  <c:v>43566</c:v>
                </c:pt>
                <c:pt idx="909">
                  <c:v>43567</c:v>
                </c:pt>
                <c:pt idx="910">
                  <c:v>43570</c:v>
                </c:pt>
                <c:pt idx="911">
                  <c:v>43571</c:v>
                </c:pt>
                <c:pt idx="912">
                  <c:v>43572</c:v>
                </c:pt>
                <c:pt idx="913">
                  <c:v>43573</c:v>
                </c:pt>
                <c:pt idx="914">
                  <c:v>43578</c:v>
                </c:pt>
                <c:pt idx="915">
                  <c:v>43579</c:v>
                </c:pt>
                <c:pt idx="916">
                  <c:v>43581</c:v>
                </c:pt>
                <c:pt idx="917">
                  <c:v>43584</c:v>
                </c:pt>
                <c:pt idx="918">
                  <c:v>43585</c:v>
                </c:pt>
                <c:pt idx="919">
                  <c:v>43586</c:v>
                </c:pt>
                <c:pt idx="920">
                  <c:v>43587</c:v>
                </c:pt>
                <c:pt idx="921">
                  <c:v>43588</c:v>
                </c:pt>
                <c:pt idx="922">
                  <c:v>43591</c:v>
                </c:pt>
                <c:pt idx="923">
                  <c:v>43592</c:v>
                </c:pt>
                <c:pt idx="924">
                  <c:v>43593</c:v>
                </c:pt>
                <c:pt idx="925">
                  <c:v>43594</c:v>
                </c:pt>
                <c:pt idx="926">
                  <c:v>43595</c:v>
                </c:pt>
                <c:pt idx="927">
                  <c:v>43598</c:v>
                </c:pt>
                <c:pt idx="928">
                  <c:v>43599</c:v>
                </c:pt>
                <c:pt idx="929">
                  <c:v>43600</c:v>
                </c:pt>
                <c:pt idx="930">
                  <c:v>43601</c:v>
                </c:pt>
                <c:pt idx="931">
                  <c:v>43602</c:v>
                </c:pt>
                <c:pt idx="932">
                  <c:v>43605</c:v>
                </c:pt>
                <c:pt idx="933">
                  <c:v>43606</c:v>
                </c:pt>
                <c:pt idx="934">
                  <c:v>43607</c:v>
                </c:pt>
                <c:pt idx="935">
                  <c:v>43608</c:v>
                </c:pt>
                <c:pt idx="936">
                  <c:v>43609</c:v>
                </c:pt>
                <c:pt idx="937">
                  <c:v>43612</c:v>
                </c:pt>
                <c:pt idx="938">
                  <c:v>43613</c:v>
                </c:pt>
                <c:pt idx="939">
                  <c:v>43614</c:v>
                </c:pt>
                <c:pt idx="940">
                  <c:v>43615</c:v>
                </c:pt>
                <c:pt idx="941">
                  <c:v>43616</c:v>
                </c:pt>
                <c:pt idx="942">
                  <c:v>43620</c:v>
                </c:pt>
                <c:pt idx="943">
                  <c:v>43621</c:v>
                </c:pt>
                <c:pt idx="944">
                  <c:v>43622</c:v>
                </c:pt>
                <c:pt idx="945">
                  <c:v>43623</c:v>
                </c:pt>
                <c:pt idx="946">
                  <c:v>43626</c:v>
                </c:pt>
                <c:pt idx="947">
                  <c:v>43627</c:v>
                </c:pt>
                <c:pt idx="948">
                  <c:v>43628</c:v>
                </c:pt>
                <c:pt idx="949">
                  <c:v>43629</c:v>
                </c:pt>
                <c:pt idx="950">
                  <c:v>43630</c:v>
                </c:pt>
                <c:pt idx="951">
                  <c:v>43633</c:v>
                </c:pt>
                <c:pt idx="952">
                  <c:v>43634</c:v>
                </c:pt>
                <c:pt idx="953">
                  <c:v>43635</c:v>
                </c:pt>
                <c:pt idx="954">
                  <c:v>43636</c:v>
                </c:pt>
                <c:pt idx="955">
                  <c:v>43637</c:v>
                </c:pt>
                <c:pt idx="956">
                  <c:v>43640</c:v>
                </c:pt>
                <c:pt idx="957">
                  <c:v>43641</c:v>
                </c:pt>
                <c:pt idx="958">
                  <c:v>43642</c:v>
                </c:pt>
                <c:pt idx="959">
                  <c:v>43643</c:v>
                </c:pt>
                <c:pt idx="960">
                  <c:v>43644</c:v>
                </c:pt>
                <c:pt idx="961">
                  <c:v>43647</c:v>
                </c:pt>
                <c:pt idx="962">
                  <c:v>43648</c:v>
                </c:pt>
                <c:pt idx="963">
                  <c:v>43649</c:v>
                </c:pt>
                <c:pt idx="964">
                  <c:v>43650</c:v>
                </c:pt>
                <c:pt idx="965">
                  <c:v>43651</c:v>
                </c:pt>
                <c:pt idx="966">
                  <c:v>43654</c:v>
                </c:pt>
                <c:pt idx="967">
                  <c:v>43655</c:v>
                </c:pt>
                <c:pt idx="968">
                  <c:v>43656</c:v>
                </c:pt>
                <c:pt idx="969">
                  <c:v>43657</c:v>
                </c:pt>
                <c:pt idx="970">
                  <c:v>43658</c:v>
                </c:pt>
                <c:pt idx="971">
                  <c:v>43661</c:v>
                </c:pt>
                <c:pt idx="972">
                  <c:v>43662</c:v>
                </c:pt>
                <c:pt idx="973">
                  <c:v>43663</c:v>
                </c:pt>
                <c:pt idx="974">
                  <c:v>43664</c:v>
                </c:pt>
                <c:pt idx="975">
                  <c:v>43665</c:v>
                </c:pt>
                <c:pt idx="976">
                  <c:v>43668</c:v>
                </c:pt>
                <c:pt idx="977">
                  <c:v>43669</c:v>
                </c:pt>
                <c:pt idx="978">
                  <c:v>43670</c:v>
                </c:pt>
                <c:pt idx="979">
                  <c:v>43671</c:v>
                </c:pt>
                <c:pt idx="980">
                  <c:v>43672</c:v>
                </c:pt>
                <c:pt idx="981">
                  <c:v>43675</c:v>
                </c:pt>
                <c:pt idx="982">
                  <c:v>43676</c:v>
                </c:pt>
                <c:pt idx="983">
                  <c:v>43677</c:v>
                </c:pt>
                <c:pt idx="984">
                  <c:v>43678</c:v>
                </c:pt>
                <c:pt idx="985">
                  <c:v>43679</c:v>
                </c:pt>
                <c:pt idx="986">
                  <c:v>43682</c:v>
                </c:pt>
                <c:pt idx="987">
                  <c:v>43683</c:v>
                </c:pt>
                <c:pt idx="988">
                  <c:v>43684</c:v>
                </c:pt>
                <c:pt idx="989">
                  <c:v>43685</c:v>
                </c:pt>
                <c:pt idx="990">
                  <c:v>43686</c:v>
                </c:pt>
                <c:pt idx="991">
                  <c:v>43689</c:v>
                </c:pt>
                <c:pt idx="992">
                  <c:v>43690</c:v>
                </c:pt>
                <c:pt idx="993">
                  <c:v>43691</c:v>
                </c:pt>
                <c:pt idx="994">
                  <c:v>43692</c:v>
                </c:pt>
                <c:pt idx="995">
                  <c:v>43693</c:v>
                </c:pt>
                <c:pt idx="996">
                  <c:v>43696</c:v>
                </c:pt>
                <c:pt idx="997">
                  <c:v>43697</c:v>
                </c:pt>
                <c:pt idx="998">
                  <c:v>43698</c:v>
                </c:pt>
                <c:pt idx="999">
                  <c:v>43699</c:v>
                </c:pt>
                <c:pt idx="1000">
                  <c:v>43700</c:v>
                </c:pt>
                <c:pt idx="1001">
                  <c:v>43703</c:v>
                </c:pt>
                <c:pt idx="1002">
                  <c:v>43704</c:v>
                </c:pt>
                <c:pt idx="1003">
                  <c:v>43705</c:v>
                </c:pt>
                <c:pt idx="1004">
                  <c:v>43706</c:v>
                </c:pt>
                <c:pt idx="1005">
                  <c:v>43707</c:v>
                </c:pt>
                <c:pt idx="1006">
                  <c:v>43710</c:v>
                </c:pt>
                <c:pt idx="1007">
                  <c:v>43711</c:v>
                </c:pt>
                <c:pt idx="1008">
                  <c:v>43712</c:v>
                </c:pt>
                <c:pt idx="1009">
                  <c:v>43713</c:v>
                </c:pt>
                <c:pt idx="1010">
                  <c:v>43714</c:v>
                </c:pt>
                <c:pt idx="1011">
                  <c:v>43717</c:v>
                </c:pt>
                <c:pt idx="1012">
                  <c:v>43718</c:v>
                </c:pt>
                <c:pt idx="1013">
                  <c:v>43719</c:v>
                </c:pt>
                <c:pt idx="1014">
                  <c:v>43720</c:v>
                </c:pt>
                <c:pt idx="1015">
                  <c:v>43721</c:v>
                </c:pt>
                <c:pt idx="1016">
                  <c:v>43724</c:v>
                </c:pt>
                <c:pt idx="1017">
                  <c:v>43725</c:v>
                </c:pt>
                <c:pt idx="1018">
                  <c:v>43726</c:v>
                </c:pt>
                <c:pt idx="1019">
                  <c:v>43727</c:v>
                </c:pt>
                <c:pt idx="1020">
                  <c:v>43728</c:v>
                </c:pt>
                <c:pt idx="1021">
                  <c:v>43731</c:v>
                </c:pt>
                <c:pt idx="1022">
                  <c:v>43732</c:v>
                </c:pt>
                <c:pt idx="1023">
                  <c:v>43733</c:v>
                </c:pt>
                <c:pt idx="1024">
                  <c:v>43734</c:v>
                </c:pt>
                <c:pt idx="1025">
                  <c:v>43735</c:v>
                </c:pt>
                <c:pt idx="1026">
                  <c:v>43738</c:v>
                </c:pt>
                <c:pt idx="1027">
                  <c:v>43739</c:v>
                </c:pt>
                <c:pt idx="1028">
                  <c:v>43740</c:v>
                </c:pt>
                <c:pt idx="1029">
                  <c:v>43741</c:v>
                </c:pt>
                <c:pt idx="1030">
                  <c:v>43742</c:v>
                </c:pt>
                <c:pt idx="1031">
                  <c:v>43745</c:v>
                </c:pt>
                <c:pt idx="1032">
                  <c:v>43746</c:v>
                </c:pt>
                <c:pt idx="1033">
                  <c:v>43747</c:v>
                </c:pt>
                <c:pt idx="1034">
                  <c:v>43748</c:v>
                </c:pt>
                <c:pt idx="1035">
                  <c:v>43749</c:v>
                </c:pt>
                <c:pt idx="1036">
                  <c:v>43752</c:v>
                </c:pt>
                <c:pt idx="1037">
                  <c:v>43753</c:v>
                </c:pt>
                <c:pt idx="1038">
                  <c:v>43754</c:v>
                </c:pt>
                <c:pt idx="1039">
                  <c:v>43755</c:v>
                </c:pt>
                <c:pt idx="1040">
                  <c:v>43756</c:v>
                </c:pt>
                <c:pt idx="1041">
                  <c:v>43759</c:v>
                </c:pt>
                <c:pt idx="1042">
                  <c:v>43760</c:v>
                </c:pt>
                <c:pt idx="1043">
                  <c:v>43761</c:v>
                </c:pt>
                <c:pt idx="1044">
                  <c:v>43762</c:v>
                </c:pt>
                <c:pt idx="1045">
                  <c:v>43763</c:v>
                </c:pt>
                <c:pt idx="1046">
                  <c:v>43767</c:v>
                </c:pt>
                <c:pt idx="1047">
                  <c:v>43768</c:v>
                </c:pt>
                <c:pt idx="1048">
                  <c:v>43769</c:v>
                </c:pt>
                <c:pt idx="1049">
                  <c:v>43770</c:v>
                </c:pt>
                <c:pt idx="1050">
                  <c:v>43773</c:v>
                </c:pt>
                <c:pt idx="1051">
                  <c:v>43774</c:v>
                </c:pt>
                <c:pt idx="1052">
                  <c:v>43775</c:v>
                </c:pt>
                <c:pt idx="1053">
                  <c:v>43776</c:v>
                </c:pt>
                <c:pt idx="1054">
                  <c:v>43777</c:v>
                </c:pt>
                <c:pt idx="1055">
                  <c:v>43780</c:v>
                </c:pt>
                <c:pt idx="1056">
                  <c:v>43781</c:v>
                </c:pt>
                <c:pt idx="1057">
                  <c:v>43782</c:v>
                </c:pt>
                <c:pt idx="1058">
                  <c:v>43783</c:v>
                </c:pt>
                <c:pt idx="1059">
                  <c:v>43784</c:v>
                </c:pt>
                <c:pt idx="1060">
                  <c:v>43787</c:v>
                </c:pt>
                <c:pt idx="1061">
                  <c:v>43788</c:v>
                </c:pt>
                <c:pt idx="1062">
                  <c:v>43789</c:v>
                </c:pt>
                <c:pt idx="1063">
                  <c:v>43790</c:v>
                </c:pt>
                <c:pt idx="1064">
                  <c:v>43791</c:v>
                </c:pt>
                <c:pt idx="1065">
                  <c:v>43794</c:v>
                </c:pt>
                <c:pt idx="1066">
                  <c:v>43795</c:v>
                </c:pt>
                <c:pt idx="1067">
                  <c:v>43796</c:v>
                </c:pt>
                <c:pt idx="1068">
                  <c:v>43797</c:v>
                </c:pt>
                <c:pt idx="1069">
                  <c:v>43798</c:v>
                </c:pt>
                <c:pt idx="1070">
                  <c:v>43801</c:v>
                </c:pt>
                <c:pt idx="1071">
                  <c:v>43802</c:v>
                </c:pt>
                <c:pt idx="1072">
                  <c:v>43803</c:v>
                </c:pt>
                <c:pt idx="1073">
                  <c:v>43804</c:v>
                </c:pt>
                <c:pt idx="1074">
                  <c:v>43805</c:v>
                </c:pt>
                <c:pt idx="1075">
                  <c:v>43808</c:v>
                </c:pt>
                <c:pt idx="1076">
                  <c:v>43809</c:v>
                </c:pt>
                <c:pt idx="1077">
                  <c:v>43810</c:v>
                </c:pt>
                <c:pt idx="1078">
                  <c:v>43811</c:v>
                </c:pt>
                <c:pt idx="1079">
                  <c:v>43812</c:v>
                </c:pt>
                <c:pt idx="1080">
                  <c:v>43815</c:v>
                </c:pt>
                <c:pt idx="1081">
                  <c:v>43816</c:v>
                </c:pt>
                <c:pt idx="1082">
                  <c:v>43817</c:v>
                </c:pt>
                <c:pt idx="1083">
                  <c:v>43818</c:v>
                </c:pt>
                <c:pt idx="1084">
                  <c:v>43819</c:v>
                </c:pt>
                <c:pt idx="1085">
                  <c:v>43822</c:v>
                </c:pt>
                <c:pt idx="1086">
                  <c:v>43823</c:v>
                </c:pt>
                <c:pt idx="1087">
                  <c:v>43824</c:v>
                </c:pt>
                <c:pt idx="1088">
                  <c:v>43826</c:v>
                </c:pt>
                <c:pt idx="1089">
                  <c:v>43829</c:v>
                </c:pt>
                <c:pt idx="1090">
                  <c:v>43830</c:v>
                </c:pt>
                <c:pt idx="1091">
                  <c:v>43833</c:v>
                </c:pt>
                <c:pt idx="1092">
                  <c:v>43836</c:v>
                </c:pt>
                <c:pt idx="1093">
                  <c:v>43837</c:v>
                </c:pt>
                <c:pt idx="1094">
                  <c:v>43838</c:v>
                </c:pt>
                <c:pt idx="1095">
                  <c:v>43839</c:v>
                </c:pt>
                <c:pt idx="1096">
                  <c:v>43840</c:v>
                </c:pt>
                <c:pt idx="1097">
                  <c:v>43843</c:v>
                </c:pt>
                <c:pt idx="1098">
                  <c:v>43844</c:v>
                </c:pt>
                <c:pt idx="1099">
                  <c:v>43845</c:v>
                </c:pt>
                <c:pt idx="1100">
                  <c:v>43846</c:v>
                </c:pt>
                <c:pt idx="1101">
                  <c:v>43847</c:v>
                </c:pt>
                <c:pt idx="1102">
                  <c:v>43850</c:v>
                </c:pt>
                <c:pt idx="1103">
                  <c:v>43851</c:v>
                </c:pt>
                <c:pt idx="1104">
                  <c:v>43852</c:v>
                </c:pt>
                <c:pt idx="1105">
                  <c:v>43853</c:v>
                </c:pt>
                <c:pt idx="1106">
                  <c:v>43854</c:v>
                </c:pt>
                <c:pt idx="1107">
                  <c:v>43857</c:v>
                </c:pt>
                <c:pt idx="1108">
                  <c:v>43858</c:v>
                </c:pt>
                <c:pt idx="1109">
                  <c:v>43859</c:v>
                </c:pt>
                <c:pt idx="1110">
                  <c:v>43860</c:v>
                </c:pt>
                <c:pt idx="1111">
                  <c:v>43861</c:v>
                </c:pt>
                <c:pt idx="1112">
                  <c:v>43864</c:v>
                </c:pt>
                <c:pt idx="1113">
                  <c:v>43865</c:v>
                </c:pt>
                <c:pt idx="1114">
                  <c:v>43866</c:v>
                </c:pt>
                <c:pt idx="1115">
                  <c:v>43868</c:v>
                </c:pt>
                <c:pt idx="1116">
                  <c:v>43871</c:v>
                </c:pt>
                <c:pt idx="1117">
                  <c:v>43872</c:v>
                </c:pt>
                <c:pt idx="1118">
                  <c:v>43873</c:v>
                </c:pt>
                <c:pt idx="1119">
                  <c:v>43874</c:v>
                </c:pt>
                <c:pt idx="1120">
                  <c:v>43875</c:v>
                </c:pt>
                <c:pt idx="1121">
                  <c:v>43878</c:v>
                </c:pt>
                <c:pt idx="1122">
                  <c:v>43879</c:v>
                </c:pt>
                <c:pt idx="1123">
                  <c:v>43880</c:v>
                </c:pt>
                <c:pt idx="1124">
                  <c:v>43881</c:v>
                </c:pt>
                <c:pt idx="1125">
                  <c:v>43882</c:v>
                </c:pt>
                <c:pt idx="1126">
                  <c:v>43885</c:v>
                </c:pt>
                <c:pt idx="1127">
                  <c:v>43886</c:v>
                </c:pt>
                <c:pt idx="1128">
                  <c:v>43887</c:v>
                </c:pt>
                <c:pt idx="1129">
                  <c:v>43888</c:v>
                </c:pt>
                <c:pt idx="1130">
                  <c:v>43889</c:v>
                </c:pt>
                <c:pt idx="1131">
                  <c:v>43892</c:v>
                </c:pt>
                <c:pt idx="1132">
                  <c:v>43893</c:v>
                </c:pt>
                <c:pt idx="1133">
                  <c:v>43894</c:v>
                </c:pt>
                <c:pt idx="1134">
                  <c:v>43895</c:v>
                </c:pt>
                <c:pt idx="1135">
                  <c:v>43896</c:v>
                </c:pt>
                <c:pt idx="1136">
                  <c:v>43899</c:v>
                </c:pt>
                <c:pt idx="1137">
                  <c:v>43900</c:v>
                </c:pt>
                <c:pt idx="1138">
                  <c:v>43901</c:v>
                </c:pt>
                <c:pt idx="1139">
                  <c:v>43902</c:v>
                </c:pt>
                <c:pt idx="1140">
                  <c:v>43903</c:v>
                </c:pt>
                <c:pt idx="1141">
                  <c:v>43906</c:v>
                </c:pt>
                <c:pt idx="1142">
                  <c:v>43907</c:v>
                </c:pt>
                <c:pt idx="1143">
                  <c:v>43908</c:v>
                </c:pt>
                <c:pt idx="1144">
                  <c:v>43909</c:v>
                </c:pt>
                <c:pt idx="1145">
                  <c:v>43910</c:v>
                </c:pt>
                <c:pt idx="1146">
                  <c:v>43913</c:v>
                </c:pt>
                <c:pt idx="1147">
                  <c:v>43914</c:v>
                </c:pt>
                <c:pt idx="1148">
                  <c:v>43915</c:v>
                </c:pt>
                <c:pt idx="1149">
                  <c:v>43916</c:v>
                </c:pt>
                <c:pt idx="1150">
                  <c:v>43917</c:v>
                </c:pt>
                <c:pt idx="1151">
                  <c:v>43920</c:v>
                </c:pt>
                <c:pt idx="1152">
                  <c:v>43921</c:v>
                </c:pt>
                <c:pt idx="1153">
                  <c:v>43922</c:v>
                </c:pt>
                <c:pt idx="1154">
                  <c:v>43923</c:v>
                </c:pt>
                <c:pt idx="1155">
                  <c:v>43924</c:v>
                </c:pt>
                <c:pt idx="1156">
                  <c:v>43927</c:v>
                </c:pt>
                <c:pt idx="1157">
                  <c:v>43928</c:v>
                </c:pt>
                <c:pt idx="1158">
                  <c:v>43929</c:v>
                </c:pt>
                <c:pt idx="1159">
                  <c:v>43930</c:v>
                </c:pt>
                <c:pt idx="1160">
                  <c:v>43935</c:v>
                </c:pt>
                <c:pt idx="1161">
                  <c:v>43936</c:v>
                </c:pt>
                <c:pt idx="1162">
                  <c:v>43937</c:v>
                </c:pt>
                <c:pt idx="1163">
                  <c:v>43938</c:v>
                </c:pt>
                <c:pt idx="1164">
                  <c:v>43941</c:v>
                </c:pt>
                <c:pt idx="1165">
                  <c:v>43942</c:v>
                </c:pt>
                <c:pt idx="1166">
                  <c:v>43943</c:v>
                </c:pt>
                <c:pt idx="1167">
                  <c:v>43944</c:v>
                </c:pt>
                <c:pt idx="1168">
                  <c:v>43945</c:v>
                </c:pt>
                <c:pt idx="1169">
                  <c:v>43949</c:v>
                </c:pt>
                <c:pt idx="1170">
                  <c:v>43950</c:v>
                </c:pt>
                <c:pt idx="1171">
                  <c:v>43951</c:v>
                </c:pt>
                <c:pt idx="1172">
                  <c:v>43952</c:v>
                </c:pt>
                <c:pt idx="1173">
                  <c:v>43955</c:v>
                </c:pt>
                <c:pt idx="1174">
                  <c:v>43956</c:v>
                </c:pt>
                <c:pt idx="1175">
                  <c:v>43957</c:v>
                </c:pt>
                <c:pt idx="1176">
                  <c:v>43958</c:v>
                </c:pt>
                <c:pt idx="1177">
                  <c:v>43959</c:v>
                </c:pt>
                <c:pt idx="1178">
                  <c:v>43962</c:v>
                </c:pt>
                <c:pt idx="1179">
                  <c:v>43963</c:v>
                </c:pt>
                <c:pt idx="1180">
                  <c:v>43964</c:v>
                </c:pt>
                <c:pt idx="1181">
                  <c:v>43965</c:v>
                </c:pt>
                <c:pt idx="1182">
                  <c:v>43966</c:v>
                </c:pt>
                <c:pt idx="1183">
                  <c:v>43969</c:v>
                </c:pt>
                <c:pt idx="1184">
                  <c:v>43970</c:v>
                </c:pt>
                <c:pt idx="1185">
                  <c:v>43971</c:v>
                </c:pt>
                <c:pt idx="1186">
                  <c:v>43972</c:v>
                </c:pt>
                <c:pt idx="1187">
                  <c:v>43973</c:v>
                </c:pt>
                <c:pt idx="1188">
                  <c:v>43976</c:v>
                </c:pt>
                <c:pt idx="1189">
                  <c:v>43977</c:v>
                </c:pt>
                <c:pt idx="1190">
                  <c:v>43978</c:v>
                </c:pt>
                <c:pt idx="1191">
                  <c:v>43979</c:v>
                </c:pt>
                <c:pt idx="1192">
                  <c:v>43980</c:v>
                </c:pt>
                <c:pt idx="1193">
                  <c:v>43984</c:v>
                </c:pt>
                <c:pt idx="1194">
                  <c:v>43985</c:v>
                </c:pt>
                <c:pt idx="1195">
                  <c:v>43986</c:v>
                </c:pt>
                <c:pt idx="1196">
                  <c:v>43987</c:v>
                </c:pt>
                <c:pt idx="1197">
                  <c:v>43990</c:v>
                </c:pt>
                <c:pt idx="1198">
                  <c:v>43991</c:v>
                </c:pt>
                <c:pt idx="1199">
                  <c:v>43992</c:v>
                </c:pt>
                <c:pt idx="1200">
                  <c:v>43993</c:v>
                </c:pt>
                <c:pt idx="1201">
                  <c:v>43994</c:v>
                </c:pt>
                <c:pt idx="1202">
                  <c:v>43997</c:v>
                </c:pt>
                <c:pt idx="1203">
                  <c:v>43998</c:v>
                </c:pt>
                <c:pt idx="1204">
                  <c:v>43999</c:v>
                </c:pt>
                <c:pt idx="1205">
                  <c:v>44000</c:v>
                </c:pt>
                <c:pt idx="1206">
                  <c:v>44001</c:v>
                </c:pt>
                <c:pt idx="1207">
                  <c:v>44004</c:v>
                </c:pt>
                <c:pt idx="1208">
                  <c:v>44005</c:v>
                </c:pt>
                <c:pt idx="1209">
                  <c:v>44006</c:v>
                </c:pt>
                <c:pt idx="1210">
                  <c:v>44007</c:v>
                </c:pt>
                <c:pt idx="1211">
                  <c:v>44008</c:v>
                </c:pt>
                <c:pt idx="1212">
                  <c:v>44011</c:v>
                </c:pt>
                <c:pt idx="1213">
                  <c:v>44012</c:v>
                </c:pt>
                <c:pt idx="1214">
                  <c:v>44013</c:v>
                </c:pt>
                <c:pt idx="1215">
                  <c:v>44014</c:v>
                </c:pt>
                <c:pt idx="1216">
                  <c:v>44015</c:v>
                </c:pt>
                <c:pt idx="1217">
                  <c:v>44018</c:v>
                </c:pt>
                <c:pt idx="1218">
                  <c:v>44019</c:v>
                </c:pt>
                <c:pt idx="1219">
                  <c:v>44020</c:v>
                </c:pt>
                <c:pt idx="1220">
                  <c:v>44021</c:v>
                </c:pt>
                <c:pt idx="1221">
                  <c:v>44022</c:v>
                </c:pt>
                <c:pt idx="1222">
                  <c:v>44025</c:v>
                </c:pt>
                <c:pt idx="1223">
                  <c:v>44026</c:v>
                </c:pt>
                <c:pt idx="1224">
                  <c:v>44027</c:v>
                </c:pt>
                <c:pt idx="1225">
                  <c:v>44028</c:v>
                </c:pt>
                <c:pt idx="1226">
                  <c:v>44029</c:v>
                </c:pt>
                <c:pt idx="1227">
                  <c:v>44032</c:v>
                </c:pt>
                <c:pt idx="1228">
                  <c:v>44033</c:v>
                </c:pt>
                <c:pt idx="1229">
                  <c:v>44034</c:v>
                </c:pt>
                <c:pt idx="1230">
                  <c:v>44035</c:v>
                </c:pt>
                <c:pt idx="1231">
                  <c:v>44036</c:v>
                </c:pt>
                <c:pt idx="1232">
                  <c:v>44039</c:v>
                </c:pt>
                <c:pt idx="1233">
                  <c:v>44040</c:v>
                </c:pt>
                <c:pt idx="1234">
                  <c:v>44041</c:v>
                </c:pt>
                <c:pt idx="1235">
                  <c:v>44042</c:v>
                </c:pt>
                <c:pt idx="1236">
                  <c:v>44043</c:v>
                </c:pt>
                <c:pt idx="1237">
                  <c:v>44046</c:v>
                </c:pt>
                <c:pt idx="1238">
                  <c:v>44047</c:v>
                </c:pt>
                <c:pt idx="1239">
                  <c:v>44048</c:v>
                </c:pt>
                <c:pt idx="1240">
                  <c:v>44049</c:v>
                </c:pt>
                <c:pt idx="1241">
                  <c:v>44050</c:v>
                </c:pt>
                <c:pt idx="1242">
                  <c:v>44053</c:v>
                </c:pt>
                <c:pt idx="1243">
                  <c:v>44054</c:v>
                </c:pt>
                <c:pt idx="1244">
                  <c:v>44055</c:v>
                </c:pt>
                <c:pt idx="1245">
                  <c:v>44056</c:v>
                </c:pt>
                <c:pt idx="1246">
                  <c:v>44057</c:v>
                </c:pt>
                <c:pt idx="1247">
                  <c:v>44060</c:v>
                </c:pt>
                <c:pt idx="1248">
                  <c:v>44061</c:v>
                </c:pt>
                <c:pt idx="1249">
                  <c:v>44062</c:v>
                </c:pt>
                <c:pt idx="1250">
                  <c:v>44063</c:v>
                </c:pt>
                <c:pt idx="1251">
                  <c:v>44064</c:v>
                </c:pt>
                <c:pt idx="1252">
                  <c:v>44067</c:v>
                </c:pt>
                <c:pt idx="1253">
                  <c:v>44068</c:v>
                </c:pt>
                <c:pt idx="1254">
                  <c:v>44069</c:v>
                </c:pt>
                <c:pt idx="1255">
                  <c:v>44070</c:v>
                </c:pt>
                <c:pt idx="1256">
                  <c:v>44071</c:v>
                </c:pt>
                <c:pt idx="1257">
                  <c:v>44074</c:v>
                </c:pt>
                <c:pt idx="1258">
                  <c:v>44075</c:v>
                </c:pt>
                <c:pt idx="1259">
                  <c:v>44561</c:v>
                </c:pt>
                <c:pt idx="1260">
                  <c:v>44926</c:v>
                </c:pt>
                <c:pt idx="1261">
                  <c:v>45291</c:v>
                </c:pt>
                <c:pt idx="1262">
                  <c:v>45657</c:v>
                </c:pt>
                <c:pt idx="1263">
                  <c:v>46022</c:v>
                </c:pt>
              </c:numCache>
            </c:numRef>
          </c:cat>
          <c:val>
            <c:numRef>
              <c:f>'Share Price'!$E$3:$E$1266</c:f>
              <c:numCache>
                <c:formatCode>General</c:formatCode>
                <c:ptCount val="1264"/>
                <c:pt idx="1258" formatCode="0.0">
                  <c:v>47.799999</c:v>
                </c:pt>
                <c:pt idx="1259" formatCode="_(* #,##0.00_);_(* \(#,##0.00\);_(* &quot;-&quot;??_);_(@_)">
                  <c:v>43.2</c:v>
                </c:pt>
                <c:pt idx="1260" formatCode="_(* #,##0.00_);_(* \(#,##0.00\);_(* &quot;-&quot;??_);_(@_)">
                  <c:v>45.1</c:v>
                </c:pt>
                <c:pt idx="1261" formatCode="_(* #,##0.00_);_(* \(#,##0.00\);_(* &quot;-&quot;??_);_(@_)">
                  <c:v>46.7</c:v>
                </c:pt>
                <c:pt idx="1262" formatCode="_(* #,##0.00_);_(* \(#,##0.00\);_(* &quot;-&quot;??_);_(@_)">
                  <c:v>48.2</c:v>
                </c:pt>
                <c:pt idx="1263" formatCode="_(* #,##0.00_);_(* \(#,##0.00\);_(* &quot;-&quot;??_);_(@_)">
                  <c:v>49.8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A021-4D83-81E7-0DC7441F3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0175024"/>
        <c:axId val="1053131520"/>
      </c:lineChart>
      <c:dateAx>
        <c:axId val="78017502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053131520"/>
        <c:crosses val="autoZero"/>
        <c:auto val="1"/>
        <c:lblOffset val="100"/>
        <c:baseTimeUnit val="days"/>
        <c:majorUnit val="12"/>
        <c:majorTimeUnit val="months"/>
      </c:dateAx>
      <c:valAx>
        <c:axId val="1053131520"/>
        <c:scaling>
          <c:orientation val="minMax"/>
          <c:max val="70"/>
          <c:min val="10"/>
        </c:scaling>
        <c:delete val="0"/>
        <c:axPos val="l"/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780175024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997037234027613E-2"/>
          <c:y val="6.8203078984143128E-2"/>
          <c:w val="0.91600296276597237"/>
          <c:h val="0.76152442496697403"/>
        </c:manualLayout>
      </c:layout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Dashboard!$P$13:$P$17</c:f>
              <c:strCache>
                <c:ptCount val="5"/>
                <c:pt idx="0">
                  <c:v>DCF - Consensus Case</c:v>
                </c:pt>
                <c:pt idx="1">
                  <c:v>DCF - Bull Case</c:v>
                </c:pt>
                <c:pt idx="2">
                  <c:v>DCF - Bear Case</c:v>
                </c:pt>
                <c:pt idx="3">
                  <c:v>RV</c:v>
                </c:pt>
                <c:pt idx="4">
                  <c:v>52-Week H/L</c:v>
                </c:pt>
              </c:strCache>
            </c:strRef>
          </c:cat>
          <c:val>
            <c:numRef>
              <c:f>Dashboard!$S$13:$S$17</c:f>
              <c:numCache>
                <c:formatCode>"$"#,##0.00</c:formatCode>
                <c:ptCount val="5"/>
                <c:pt idx="0">
                  <c:v>49.1</c:v>
                </c:pt>
                <c:pt idx="1">
                  <c:v>56.31</c:v>
                </c:pt>
                <c:pt idx="2">
                  <c:v>41.91</c:v>
                </c:pt>
                <c:pt idx="3">
                  <c:v>41.043578093733245</c:v>
                </c:pt>
                <c:pt idx="4">
                  <c:v>24.89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CC-4225-ACC7-5A2E502C1D1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Dashboard!$P$13:$P$17</c:f>
              <c:strCache>
                <c:ptCount val="5"/>
                <c:pt idx="0">
                  <c:v>DCF - Consensus Case</c:v>
                </c:pt>
                <c:pt idx="1">
                  <c:v>DCF - Bull Case</c:v>
                </c:pt>
                <c:pt idx="2">
                  <c:v>DCF - Bear Case</c:v>
                </c:pt>
                <c:pt idx="3">
                  <c:v>RV</c:v>
                </c:pt>
                <c:pt idx="4">
                  <c:v>52-Week H/L</c:v>
                </c:pt>
              </c:strCache>
            </c:strRef>
          </c:cat>
          <c:val>
            <c:numRef>
              <c:f>Dashboard!$T$13:$T$17</c:f>
              <c:numCache>
                <c:formatCode>"$"#,##0.00</c:formatCode>
                <c:ptCount val="5"/>
                <c:pt idx="0">
                  <c:v>49.1</c:v>
                </c:pt>
                <c:pt idx="1">
                  <c:v>56.31</c:v>
                </c:pt>
                <c:pt idx="2">
                  <c:v>41.91</c:v>
                </c:pt>
                <c:pt idx="3">
                  <c:v>41.043578093733245</c:v>
                </c:pt>
                <c:pt idx="4">
                  <c:v>24.89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CC-4225-ACC7-5A2E502C1D15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Dashboard!$P$13:$P$17</c:f>
              <c:strCache>
                <c:ptCount val="5"/>
                <c:pt idx="0">
                  <c:v>DCF - Consensus Case</c:v>
                </c:pt>
                <c:pt idx="1">
                  <c:v>DCF - Bull Case</c:v>
                </c:pt>
                <c:pt idx="2">
                  <c:v>DCF - Bear Case</c:v>
                </c:pt>
                <c:pt idx="3">
                  <c:v>RV</c:v>
                </c:pt>
                <c:pt idx="4">
                  <c:v>52-Week H/L</c:v>
                </c:pt>
              </c:strCache>
            </c:strRef>
          </c:cat>
          <c:val>
            <c:numRef>
              <c:f>Dashboard!$U$13:$U$17</c:f>
              <c:numCache>
                <c:formatCode>"$"#,##0.00</c:formatCode>
                <c:ptCount val="5"/>
                <c:pt idx="0">
                  <c:v>58.2</c:v>
                </c:pt>
                <c:pt idx="1">
                  <c:v>66.599999999999994</c:v>
                </c:pt>
                <c:pt idx="2">
                  <c:v>49.8</c:v>
                </c:pt>
                <c:pt idx="3">
                  <c:v>46.81</c:v>
                </c:pt>
                <c:pt idx="4">
                  <c:v>48.54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CC-4225-ACC7-5A2E502C1D15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Dashboard!$P$13:$P$17</c:f>
              <c:strCache>
                <c:ptCount val="5"/>
                <c:pt idx="0">
                  <c:v>DCF - Consensus Case</c:v>
                </c:pt>
                <c:pt idx="1">
                  <c:v>DCF - Bull Case</c:v>
                </c:pt>
                <c:pt idx="2">
                  <c:v>DCF - Bear Case</c:v>
                </c:pt>
                <c:pt idx="3">
                  <c:v>RV</c:v>
                </c:pt>
                <c:pt idx="4">
                  <c:v>52-Week H/L</c:v>
                </c:pt>
              </c:strCache>
            </c:strRef>
          </c:cat>
          <c:val>
            <c:numRef>
              <c:f>Dashboard!$V$13:$V$17</c:f>
              <c:numCache>
                <c:formatCode>"$"#,##0.00</c:formatCode>
                <c:ptCount val="5"/>
                <c:pt idx="0">
                  <c:v>58.2</c:v>
                </c:pt>
                <c:pt idx="1">
                  <c:v>66.599999999999994</c:v>
                </c:pt>
                <c:pt idx="2">
                  <c:v>49.8</c:v>
                </c:pt>
                <c:pt idx="3">
                  <c:v>46.81</c:v>
                </c:pt>
                <c:pt idx="4">
                  <c:v>48.54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CC-4225-ACC7-5A2E502C1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1E8496"/>
              </a:solidFill>
              <a:ln w="9525" cap="flat" cmpd="sng" algn="ctr">
                <a:noFill/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748353248"/>
        <c:axId val="1053201408"/>
      </c:stockChart>
      <c:catAx>
        <c:axId val="74835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201408"/>
        <c:crosses val="autoZero"/>
        <c:auto val="1"/>
        <c:lblAlgn val="ctr"/>
        <c:lblOffset val="100"/>
        <c:noMultiLvlLbl val="0"/>
      </c:catAx>
      <c:valAx>
        <c:axId val="1053201408"/>
        <c:scaling>
          <c:orientation val="minMax"/>
          <c:min val="10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748353248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'Share Price'!$B$2</c:f>
              <c:strCache>
                <c:ptCount val="1"/>
                <c:pt idx="0">
                  <c:v>Historic</c:v>
                </c:pt>
              </c:strCache>
            </c:strRef>
          </c:tx>
          <c:spPr>
            <a:ln w="28575" cap="rnd">
              <a:solidFill>
                <a:srgbClr val="203764"/>
              </a:solidFill>
              <a:round/>
            </a:ln>
            <a:effectLst/>
          </c:spPr>
          <c:marker>
            <c:symbol val="none"/>
          </c:marker>
          <c:cat>
            <c:numRef>
              <c:f>'Share Price'!$A$3:$A$1266</c:f>
              <c:numCache>
                <c:formatCode>m/d/yyyy</c:formatCode>
                <c:ptCount val="1264"/>
                <c:pt idx="0">
                  <c:v>42248</c:v>
                </c:pt>
                <c:pt idx="1">
                  <c:v>42249</c:v>
                </c:pt>
                <c:pt idx="2">
                  <c:v>42250</c:v>
                </c:pt>
                <c:pt idx="3">
                  <c:v>42251</c:v>
                </c:pt>
                <c:pt idx="4">
                  <c:v>42254</c:v>
                </c:pt>
                <c:pt idx="5">
                  <c:v>42255</c:v>
                </c:pt>
                <c:pt idx="6">
                  <c:v>42256</c:v>
                </c:pt>
                <c:pt idx="7">
                  <c:v>42257</c:v>
                </c:pt>
                <c:pt idx="8">
                  <c:v>42258</c:v>
                </c:pt>
                <c:pt idx="9">
                  <c:v>42261</c:v>
                </c:pt>
                <c:pt idx="10">
                  <c:v>42262</c:v>
                </c:pt>
                <c:pt idx="11">
                  <c:v>42263</c:v>
                </c:pt>
                <c:pt idx="12">
                  <c:v>42264</c:v>
                </c:pt>
                <c:pt idx="13">
                  <c:v>42265</c:v>
                </c:pt>
                <c:pt idx="14">
                  <c:v>42268</c:v>
                </c:pt>
                <c:pt idx="15">
                  <c:v>42269</c:v>
                </c:pt>
                <c:pt idx="16">
                  <c:v>42270</c:v>
                </c:pt>
                <c:pt idx="17">
                  <c:v>42271</c:v>
                </c:pt>
                <c:pt idx="18">
                  <c:v>42272</c:v>
                </c:pt>
                <c:pt idx="19">
                  <c:v>42275</c:v>
                </c:pt>
                <c:pt idx="20">
                  <c:v>42276</c:v>
                </c:pt>
                <c:pt idx="21">
                  <c:v>42277</c:v>
                </c:pt>
                <c:pt idx="22">
                  <c:v>42278</c:v>
                </c:pt>
                <c:pt idx="23">
                  <c:v>42279</c:v>
                </c:pt>
                <c:pt idx="24">
                  <c:v>42282</c:v>
                </c:pt>
                <c:pt idx="25">
                  <c:v>42283</c:v>
                </c:pt>
                <c:pt idx="26">
                  <c:v>42284</c:v>
                </c:pt>
                <c:pt idx="27">
                  <c:v>42285</c:v>
                </c:pt>
                <c:pt idx="28">
                  <c:v>42286</c:v>
                </c:pt>
                <c:pt idx="29">
                  <c:v>42289</c:v>
                </c:pt>
                <c:pt idx="30">
                  <c:v>42290</c:v>
                </c:pt>
                <c:pt idx="31">
                  <c:v>42291</c:v>
                </c:pt>
                <c:pt idx="32">
                  <c:v>42292</c:v>
                </c:pt>
                <c:pt idx="33">
                  <c:v>42293</c:v>
                </c:pt>
                <c:pt idx="34">
                  <c:v>42296</c:v>
                </c:pt>
                <c:pt idx="35">
                  <c:v>42297</c:v>
                </c:pt>
                <c:pt idx="36">
                  <c:v>42298</c:v>
                </c:pt>
                <c:pt idx="37">
                  <c:v>42299</c:v>
                </c:pt>
                <c:pt idx="38">
                  <c:v>42300</c:v>
                </c:pt>
                <c:pt idx="39">
                  <c:v>42304</c:v>
                </c:pt>
                <c:pt idx="40">
                  <c:v>42305</c:v>
                </c:pt>
                <c:pt idx="41">
                  <c:v>42306</c:v>
                </c:pt>
                <c:pt idx="42">
                  <c:v>42307</c:v>
                </c:pt>
                <c:pt idx="43">
                  <c:v>42310</c:v>
                </c:pt>
                <c:pt idx="44">
                  <c:v>42311</c:v>
                </c:pt>
                <c:pt idx="45">
                  <c:v>42312</c:v>
                </c:pt>
                <c:pt idx="46">
                  <c:v>42313</c:v>
                </c:pt>
                <c:pt idx="47">
                  <c:v>42314</c:v>
                </c:pt>
                <c:pt idx="48">
                  <c:v>42317</c:v>
                </c:pt>
                <c:pt idx="49">
                  <c:v>42318</c:v>
                </c:pt>
                <c:pt idx="50">
                  <c:v>42319</c:v>
                </c:pt>
                <c:pt idx="51">
                  <c:v>42320</c:v>
                </c:pt>
                <c:pt idx="52">
                  <c:v>42321</c:v>
                </c:pt>
                <c:pt idx="53">
                  <c:v>42324</c:v>
                </c:pt>
                <c:pt idx="54">
                  <c:v>42325</c:v>
                </c:pt>
                <c:pt idx="55">
                  <c:v>42326</c:v>
                </c:pt>
                <c:pt idx="56">
                  <c:v>42327</c:v>
                </c:pt>
                <c:pt idx="57">
                  <c:v>42328</c:v>
                </c:pt>
                <c:pt idx="58">
                  <c:v>42331</c:v>
                </c:pt>
                <c:pt idx="59">
                  <c:v>42332</c:v>
                </c:pt>
                <c:pt idx="60">
                  <c:v>42333</c:v>
                </c:pt>
                <c:pt idx="61">
                  <c:v>42334</c:v>
                </c:pt>
                <c:pt idx="62">
                  <c:v>42335</c:v>
                </c:pt>
                <c:pt idx="63">
                  <c:v>42338</c:v>
                </c:pt>
                <c:pt idx="64">
                  <c:v>42339</c:v>
                </c:pt>
                <c:pt idx="65">
                  <c:v>42340</c:v>
                </c:pt>
                <c:pt idx="66">
                  <c:v>42341</c:v>
                </c:pt>
                <c:pt idx="67">
                  <c:v>42342</c:v>
                </c:pt>
                <c:pt idx="68">
                  <c:v>42345</c:v>
                </c:pt>
                <c:pt idx="69">
                  <c:v>42346</c:v>
                </c:pt>
                <c:pt idx="70">
                  <c:v>42347</c:v>
                </c:pt>
                <c:pt idx="71">
                  <c:v>42348</c:v>
                </c:pt>
                <c:pt idx="72">
                  <c:v>42349</c:v>
                </c:pt>
                <c:pt idx="73">
                  <c:v>42352</c:v>
                </c:pt>
                <c:pt idx="74">
                  <c:v>42353</c:v>
                </c:pt>
                <c:pt idx="75">
                  <c:v>42354</c:v>
                </c:pt>
                <c:pt idx="76">
                  <c:v>42355</c:v>
                </c:pt>
                <c:pt idx="77">
                  <c:v>42356</c:v>
                </c:pt>
                <c:pt idx="78">
                  <c:v>42359</c:v>
                </c:pt>
                <c:pt idx="79">
                  <c:v>42360</c:v>
                </c:pt>
                <c:pt idx="80">
                  <c:v>42361</c:v>
                </c:pt>
                <c:pt idx="81">
                  <c:v>42362</c:v>
                </c:pt>
                <c:pt idx="82">
                  <c:v>42366</c:v>
                </c:pt>
                <c:pt idx="83">
                  <c:v>42367</c:v>
                </c:pt>
                <c:pt idx="84">
                  <c:v>42368</c:v>
                </c:pt>
                <c:pt idx="85">
                  <c:v>42369</c:v>
                </c:pt>
                <c:pt idx="86">
                  <c:v>42374</c:v>
                </c:pt>
                <c:pt idx="87">
                  <c:v>42375</c:v>
                </c:pt>
                <c:pt idx="88">
                  <c:v>42376</c:v>
                </c:pt>
                <c:pt idx="89">
                  <c:v>42377</c:v>
                </c:pt>
                <c:pt idx="90">
                  <c:v>42380</c:v>
                </c:pt>
                <c:pt idx="91">
                  <c:v>42381</c:v>
                </c:pt>
                <c:pt idx="92">
                  <c:v>42382</c:v>
                </c:pt>
                <c:pt idx="93">
                  <c:v>42383</c:v>
                </c:pt>
                <c:pt idx="94">
                  <c:v>42384</c:v>
                </c:pt>
                <c:pt idx="95">
                  <c:v>42387</c:v>
                </c:pt>
                <c:pt idx="96">
                  <c:v>42388</c:v>
                </c:pt>
                <c:pt idx="97">
                  <c:v>42389</c:v>
                </c:pt>
                <c:pt idx="98">
                  <c:v>42390</c:v>
                </c:pt>
                <c:pt idx="99">
                  <c:v>42391</c:v>
                </c:pt>
                <c:pt idx="100">
                  <c:v>42394</c:v>
                </c:pt>
                <c:pt idx="101">
                  <c:v>42395</c:v>
                </c:pt>
                <c:pt idx="102">
                  <c:v>42396</c:v>
                </c:pt>
                <c:pt idx="103">
                  <c:v>42397</c:v>
                </c:pt>
                <c:pt idx="104">
                  <c:v>42398</c:v>
                </c:pt>
                <c:pt idx="105">
                  <c:v>42401</c:v>
                </c:pt>
                <c:pt idx="106">
                  <c:v>42402</c:v>
                </c:pt>
                <c:pt idx="107">
                  <c:v>42403</c:v>
                </c:pt>
                <c:pt idx="108">
                  <c:v>42404</c:v>
                </c:pt>
                <c:pt idx="109">
                  <c:v>42405</c:v>
                </c:pt>
                <c:pt idx="110">
                  <c:v>42409</c:v>
                </c:pt>
                <c:pt idx="111">
                  <c:v>42410</c:v>
                </c:pt>
                <c:pt idx="112">
                  <c:v>42411</c:v>
                </c:pt>
                <c:pt idx="113">
                  <c:v>42412</c:v>
                </c:pt>
                <c:pt idx="114">
                  <c:v>42415</c:v>
                </c:pt>
                <c:pt idx="115">
                  <c:v>42416</c:v>
                </c:pt>
                <c:pt idx="116">
                  <c:v>42417</c:v>
                </c:pt>
                <c:pt idx="117">
                  <c:v>42418</c:v>
                </c:pt>
                <c:pt idx="118">
                  <c:v>42419</c:v>
                </c:pt>
                <c:pt idx="119">
                  <c:v>42422</c:v>
                </c:pt>
                <c:pt idx="120">
                  <c:v>42423</c:v>
                </c:pt>
                <c:pt idx="121">
                  <c:v>42424</c:v>
                </c:pt>
                <c:pt idx="122">
                  <c:v>42425</c:v>
                </c:pt>
                <c:pt idx="123">
                  <c:v>42426</c:v>
                </c:pt>
                <c:pt idx="124">
                  <c:v>42429</c:v>
                </c:pt>
                <c:pt idx="125">
                  <c:v>42430</c:v>
                </c:pt>
                <c:pt idx="126">
                  <c:v>42431</c:v>
                </c:pt>
                <c:pt idx="127">
                  <c:v>42432</c:v>
                </c:pt>
                <c:pt idx="128">
                  <c:v>42433</c:v>
                </c:pt>
                <c:pt idx="129">
                  <c:v>42436</c:v>
                </c:pt>
                <c:pt idx="130">
                  <c:v>42437</c:v>
                </c:pt>
                <c:pt idx="131">
                  <c:v>42438</c:v>
                </c:pt>
                <c:pt idx="132">
                  <c:v>42439</c:v>
                </c:pt>
                <c:pt idx="133">
                  <c:v>42440</c:v>
                </c:pt>
                <c:pt idx="134">
                  <c:v>42443</c:v>
                </c:pt>
                <c:pt idx="135">
                  <c:v>42444</c:v>
                </c:pt>
                <c:pt idx="136">
                  <c:v>42445</c:v>
                </c:pt>
                <c:pt idx="137">
                  <c:v>42446</c:v>
                </c:pt>
                <c:pt idx="138">
                  <c:v>42447</c:v>
                </c:pt>
                <c:pt idx="139">
                  <c:v>42450</c:v>
                </c:pt>
                <c:pt idx="140">
                  <c:v>42451</c:v>
                </c:pt>
                <c:pt idx="141">
                  <c:v>42452</c:v>
                </c:pt>
                <c:pt idx="142">
                  <c:v>42453</c:v>
                </c:pt>
                <c:pt idx="143">
                  <c:v>42458</c:v>
                </c:pt>
                <c:pt idx="144">
                  <c:v>42459</c:v>
                </c:pt>
                <c:pt idx="145">
                  <c:v>42460</c:v>
                </c:pt>
                <c:pt idx="146">
                  <c:v>42461</c:v>
                </c:pt>
                <c:pt idx="147">
                  <c:v>42464</c:v>
                </c:pt>
                <c:pt idx="148">
                  <c:v>42465</c:v>
                </c:pt>
                <c:pt idx="149">
                  <c:v>42466</c:v>
                </c:pt>
                <c:pt idx="150">
                  <c:v>42467</c:v>
                </c:pt>
                <c:pt idx="151">
                  <c:v>42468</c:v>
                </c:pt>
                <c:pt idx="152">
                  <c:v>42471</c:v>
                </c:pt>
                <c:pt idx="153">
                  <c:v>42472</c:v>
                </c:pt>
                <c:pt idx="154">
                  <c:v>42473</c:v>
                </c:pt>
                <c:pt idx="155">
                  <c:v>42474</c:v>
                </c:pt>
                <c:pt idx="156">
                  <c:v>42475</c:v>
                </c:pt>
                <c:pt idx="157">
                  <c:v>42478</c:v>
                </c:pt>
                <c:pt idx="158">
                  <c:v>42479</c:v>
                </c:pt>
                <c:pt idx="159">
                  <c:v>42480</c:v>
                </c:pt>
                <c:pt idx="160">
                  <c:v>42481</c:v>
                </c:pt>
                <c:pt idx="161">
                  <c:v>42482</c:v>
                </c:pt>
                <c:pt idx="162">
                  <c:v>42486</c:v>
                </c:pt>
                <c:pt idx="163">
                  <c:v>42487</c:v>
                </c:pt>
                <c:pt idx="164">
                  <c:v>42488</c:v>
                </c:pt>
                <c:pt idx="165">
                  <c:v>42489</c:v>
                </c:pt>
                <c:pt idx="166">
                  <c:v>42492</c:v>
                </c:pt>
                <c:pt idx="167">
                  <c:v>42493</c:v>
                </c:pt>
                <c:pt idx="168">
                  <c:v>42494</c:v>
                </c:pt>
                <c:pt idx="169">
                  <c:v>42495</c:v>
                </c:pt>
                <c:pt idx="170">
                  <c:v>42496</c:v>
                </c:pt>
                <c:pt idx="171">
                  <c:v>42499</c:v>
                </c:pt>
                <c:pt idx="172">
                  <c:v>42500</c:v>
                </c:pt>
                <c:pt idx="173">
                  <c:v>42501</c:v>
                </c:pt>
                <c:pt idx="174">
                  <c:v>42502</c:v>
                </c:pt>
                <c:pt idx="175">
                  <c:v>42503</c:v>
                </c:pt>
                <c:pt idx="176">
                  <c:v>42506</c:v>
                </c:pt>
                <c:pt idx="177">
                  <c:v>42507</c:v>
                </c:pt>
                <c:pt idx="178">
                  <c:v>42508</c:v>
                </c:pt>
                <c:pt idx="179">
                  <c:v>42509</c:v>
                </c:pt>
                <c:pt idx="180">
                  <c:v>42510</c:v>
                </c:pt>
                <c:pt idx="181">
                  <c:v>42513</c:v>
                </c:pt>
                <c:pt idx="182">
                  <c:v>42514</c:v>
                </c:pt>
                <c:pt idx="183">
                  <c:v>42515</c:v>
                </c:pt>
                <c:pt idx="184">
                  <c:v>42516</c:v>
                </c:pt>
                <c:pt idx="185">
                  <c:v>42517</c:v>
                </c:pt>
                <c:pt idx="186">
                  <c:v>42520</c:v>
                </c:pt>
                <c:pt idx="187">
                  <c:v>42521</c:v>
                </c:pt>
                <c:pt idx="188">
                  <c:v>42522</c:v>
                </c:pt>
                <c:pt idx="189">
                  <c:v>42523</c:v>
                </c:pt>
                <c:pt idx="190">
                  <c:v>42524</c:v>
                </c:pt>
                <c:pt idx="191">
                  <c:v>42528</c:v>
                </c:pt>
                <c:pt idx="192">
                  <c:v>42529</c:v>
                </c:pt>
                <c:pt idx="193">
                  <c:v>42530</c:v>
                </c:pt>
                <c:pt idx="194">
                  <c:v>42531</c:v>
                </c:pt>
                <c:pt idx="195">
                  <c:v>42534</c:v>
                </c:pt>
                <c:pt idx="196">
                  <c:v>42535</c:v>
                </c:pt>
                <c:pt idx="197">
                  <c:v>42536</c:v>
                </c:pt>
                <c:pt idx="198">
                  <c:v>42537</c:v>
                </c:pt>
                <c:pt idx="199">
                  <c:v>42538</c:v>
                </c:pt>
                <c:pt idx="200">
                  <c:v>42541</c:v>
                </c:pt>
                <c:pt idx="201">
                  <c:v>42542</c:v>
                </c:pt>
                <c:pt idx="202">
                  <c:v>42543</c:v>
                </c:pt>
                <c:pt idx="203">
                  <c:v>42544</c:v>
                </c:pt>
                <c:pt idx="204">
                  <c:v>42545</c:v>
                </c:pt>
                <c:pt idx="205">
                  <c:v>42548</c:v>
                </c:pt>
                <c:pt idx="206">
                  <c:v>42549</c:v>
                </c:pt>
                <c:pt idx="207">
                  <c:v>42550</c:v>
                </c:pt>
                <c:pt idx="208">
                  <c:v>42551</c:v>
                </c:pt>
                <c:pt idx="209">
                  <c:v>42552</c:v>
                </c:pt>
                <c:pt idx="210">
                  <c:v>42555</c:v>
                </c:pt>
                <c:pt idx="211">
                  <c:v>42556</c:v>
                </c:pt>
                <c:pt idx="212">
                  <c:v>42557</c:v>
                </c:pt>
                <c:pt idx="213">
                  <c:v>42558</c:v>
                </c:pt>
                <c:pt idx="214">
                  <c:v>42559</c:v>
                </c:pt>
                <c:pt idx="215">
                  <c:v>42562</c:v>
                </c:pt>
                <c:pt idx="216">
                  <c:v>42563</c:v>
                </c:pt>
                <c:pt idx="217">
                  <c:v>42564</c:v>
                </c:pt>
                <c:pt idx="218">
                  <c:v>42565</c:v>
                </c:pt>
                <c:pt idx="219">
                  <c:v>42566</c:v>
                </c:pt>
                <c:pt idx="220">
                  <c:v>42569</c:v>
                </c:pt>
                <c:pt idx="221">
                  <c:v>42570</c:v>
                </c:pt>
                <c:pt idx="222">
                  <c:v>42571</c:v>
                </c:pt>
                <c:pt idx="223">
                  <c:v>42572</c:v>
                </c:pt>
                <c:pt idx="224">
                  <c:v>42573</c:v>
                </c:pt>
                <c:pt idx="225">
                  <c:v>42576</c:v>
                </c:pt>
                <c:pt idx="226">
                  <c:v>42577</c:v>
                </c:pt>
                <c:pt idx="227">
                  <c:v>42578</c:v>
                </c:pt>
                <c:pt idx="228">
                  <c:v>42579</c:v>
                </c:pt>
                <c:pt idx="229">
                  <c:v>42580</c:v>
                </c:pt>
                <c:pt idx="230">
                  <c:v>42583</c:v>
                </c:pt>
                <c:pt idx="231">
                  <c:v>42584</c:v>
                </c:pt>
                <c:pt idx="232">
                  <c:v>42585</c:v>
                </c:pt>
                <c:pt idx="233">
                  <c:v>42586</c:v>
                </c:pt>
                <c:pt idx="234">
                  <c:v>42587</c:v>
                </c:pt>
                <c:pt idx="235">
                  <c:v>42590</c:v>
                </c:pt>
                <c:pt idx="236">
                  <c:v>42591</c:v>
                </c:pt>
                <c:pt idx="237">
                  <c:v>42592</c:v>
                </c:pt>
                <c:pt idx="238">
                  <c:v>42593</c:v>
                </c:pt>
                <c:pt idx="239">
                  <c:v>42594</c:v>
                </c:pt>
                <c:pt idx="240">
                  <c:v>42597</c:v>
                </c:pt>
                <c:pt idx="241">
                  <c:v>42598</c:v>
                </c:pt>
                <c:pt idx="242">
                  <c:v>42599</c:v>
                </c:pt>
                <c:pt idx="243">
                  <c:v>42600</c:v>
                </c:pt>
                <c:pt idx="244">
                  <c:v>42601</c:v>
                </c:pt>
                <c:pt idx="245">
                  <c:v>42604</c:v>
                </c:pt>
                <c:pt idx="246">
                  <c:v>42605</c:v>
                </c:pt>
                <c:pt idx="247">
                  <c:v>42606</c:v>
                </c:pt>
                <c:pt idx="248">
                  <c:v>42607</c:v>
                </c:pt>
                <c:pt idx="249">
                  <c:v>42608</c:v>
                </c:pt>
                <c:pt idx="250">
                  <c:v>42611</c:v>
                </c:pt>
                <c:pt idx="251">
                  <c:v>42612</c:v>
                </c:pt>
                <c:pt idx="252">
                  <c:v>42613</c:v>
                </c:pt>
                <c:pt idx="253">
                  <c:v>42614</c:v>
                </c:pt>
                <c:pt idx="254">
                  <c:v>42615</c:v>
                </c:pt>
                <c:pt idx="255">
                  <c:v>42618</c:v>
                </c:pt>
                <c:pt idx="256">
                  <c:v>42619</c:v>
                </c:pt>
                <c:pt idx="257">
                  <c:v>42620</c:v>
                </c:pt>
                <c:pt idx="258">
                  <c:v>42621</c:v>
                </c:pt>
                <c:pt idx="259">
                  <c:v>42622</c:v>
                </c:pt>
                <c:pt idx="260">
                  <c:v>42625</c:v>
                </c:pt>
                <c:pt idx="261">
                  <c:v>42626</c:v>
                </c:pt>
                <c:pt idx="262">
                  <c:v>42627</c:v>
                </c:pt>
                <c:pt idx="263">
                  <c:v>42628</c:v>
                </c:pt>
                <c:pt idx="264">
                  <c:v>42629</c:v>
                </c:pt>
                <c:pt idx="265">
                  <c:v>42632</c:v>
                </c:pt>
                <c:pt idx="266">
                  <c:v>42633</c:v>
                </c:pt>
                <c:pt idx="267">
                  <c:v>42634</c:v>
                </c:pt>
                <c:pt idx="268">
                  <c:v>42635</c:v>
                </c:pt>
                <c:pt idx="269">
                  <c:v>42636</c:v>
                </c:pt>
                <c:pt idx="270">
                  <c:v>42639</c:v>
                </c:pt>
                <c:pt idx="271">
                  <c:v>42640</c:v>
                </c:pt>
                <c:pt idx="272">
                  <c:v>42641</c:v>
                </c:pt>
                <c:pt idx="273">
                  <c:v>42642</c:v>
                </c:pt>
                <c:pt idx="274">
                  <c:v>42643</c:v>
                </c:pt>
                <c:pt idx="275">
                  <c:v>42646</c:v>
                </c:pt>
                <c:pt idx="276">
                  <c:v>42647</c:v>
                </c:pt>
                <c:pt idx="277">
                  <c:v>42648</c:v>
                </c:pt>
                <c:pt idx="278">
                  <c:v>42649</c:v>
                </c:pt>
                <c:pt idx="279">
                  <c:v>42650</c:v>
                </c:pt>
                <c:pt idx="280">
                  <c:v>42653</c:v>
                </c:pt>
                <c:pt idx="281">
                  <c:v>42654</c:v>
                </c:pt>
                <c:pt idx="282">
                  <c:v>42655</c:v>
                </c:pt>
                <c:pt idx="283">
                  <c:v>42656</c:v>
                </c:pt>
                <c:pt idx="284">
                  <c:v>42657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42668</c:v>
                </c:pt>
                <c:pt idx="291">
                  <c:v>42669</c:v>
                </c:pt>
                <c:pt idx="292">
                  <c:v>42670</c:v>
                </c:pt>
                <c:pt idx="293">
                  <c:v>42671</c:v>
                </c:pt>
                <c:pt idx="294">
                  <c:v>42674</c:v>
                </c:pt>
                <c:pt idx="295">
                  <c:v>42675</c:v>
                </c:pt>
                <c:pt idx="296">
                  <c:v>42676</c:v>
                </c:pt>
                <c:pt idx="297">
                  <c:v>42677</c:v>
                </c:pt>
                <c:pt idx="298">
                  <c:v>42678</c:v>
                </c:pt>
                <c:pt idx="299">
                  <c:v>42681</c:v>
                </c:pt>
                <c:pt idx="300">
                  <c:v>42682</c:v>
                </c:pt>
                <c:pt idx="301">
                  <c:v>42683</c:v>
                </c:pt>
                <c:pt idx="302">
                  <c:v>42684</c:v>
                </c:pt>
                <c:pt idx="303">
                  <c:v>42685</c:v>
                </c:pt>
                <c:pt idx="304">
                  <c:v>42688</c:v>
                </c:pt>
                <c:pt idx="305">
                  <c:v>42689</c:v>
                </c:pt>
                <c:pt idx="306">
                  <c:v>42690</c:v>
                </c:pt>
                <c:pt idx="307">
                  <c:v>42691</c:v>
                </c:pt>
                <c:pt idx="308">
                  <c:v>42692</c:v>
                </c:pt>
                <c:pt idx="309">
                  <c:v>42695</c:v>
                </c:pt>
                <c:pt idx="310">
                  <c:v>42696</c:v>
                </c:pt>
                <c:pt idx="311">
                  <c:v>42697</c:v>
                </c:pt>
                <c:pt idx="312">
                  <c:v>42698</c:v>
                </c:pt>
                <c:pt idx="313">
                  <c:v>42699</c:v>
                </c:pt>
                <c:pt idx="314">
                  <c:v>42702</c:v>
                </c:pt>
                <c:pt idx="315">
                  <c:v>42703</c:v>
                </c:pt>
                <c:pt idx="316">
                  <c:v>42704</c:v>
                </c:pt>
                <c:pt idx="317">
                  <c:v>42705</c:v>
                </c:pt>
                <c:pt idx="318">
                  <c:v>42706</c:v>
                </c:pt>
                <c:pt idx="319">
                  <c:v>42709</c:v>
                </c:pt>
                <c:pt idx="320">
                  <c:v>42710</c:v>
                </c:pt>
                <c:pt idx="321">
                  <c:v>42711</c:v>
                </c:pt>
                <c:pt idx="322">
                  <c:v>42712</c:v>
                </c:pt>
                <c:pt idx="323">
                  <c:v>42713</c:v>
                </c:pt>
                <c:pt idx="324">
                  <c:v>42716</c:v>
                </c:pt>
                <c:pt idx="325">
                  <c:v>42717</c:v>
                </c:pt>
                <c:pt idx="326">
                  <c:v>42718</c:v>
                </c:pt>
                <c:pt idx="327">
                  <c:v>42719</c:v>
                </c:pt>
                <c:pt idx="328">
                  <c:v>42720</c:v>
                </c:pt>
                <c:pt idx="329">
                  <c:v>42723</c:v>
                </c:pt>
                <c:pt idx="330">
                  <c:v>42724</c:v>
                </c:pt>
                <c:pt idx="331">
                  <c:v>42725</c:v>
                </c:pt>
                <c:pt idx="332">
                  <c:v>42726</c:v>
                </c:pt>
                <c:pt idx="333">
                  <c:v>42727</c:v>
                </c:pt>
                <c:pt idx="334">
                  <c:v>42731</c:v>
                </c:pt>
                <c:pt idx="335">
                  <c:v>42732</c:v>
                </c:pt>
                <c:pt idx="336">
                  <c:v>42733</c:v>
                </c:pt>
                <c:pt idx="337">
                  <c:v>42734</c:v>
                </c:pt>
                <c:pt idx="338">
                  <c:v>42739</c:v>
                </c:pt>
                <c:pt idx="339">
                  <c:v>42740</c:v>
                </c:pt>
                <c:pt idx="340">
                  <c:v>42741</c:v>
                </c:pt>
                <c:pt idx="341">
                  <c:v>42744</c:v>
                </c:pt>
                <c:pt idx="342">
                  <c:v>42745</c:v>
                </c:pt>
                <c:pt idx="343">
                  <c:v>42746</c:v>
                </c:pt>
                <c:pt idx="344">
                  <c:v>42747</c:v>
                </c:pt>
                <c:pt idx="345">
                  <c:v>42748</c:v>
                </c:pt>
                <c:pt idx="346">
                  <c:v>42751</c:v>
                </c:pt>
                <c:pt idx="347">
                  <c:v>42752</c:v>
                </c:pt>
                <c:pt idx="348">
                  <c:v>42753</c:v>
                </c:pt>
                <c:pt idx="349">
                  <c:v>42754</c:v>
                </c:pt>
                <c:pt idx="350">
                  <c:v>42755</c:v>
                </c:pt>
                <c:pt idx="351">
                  <c:v>42758</c:v>
                </c:pt>
                <c:pt idx="352">
                  <c:v>42759</c:v>
                </c:pt>
                <c:pt idx="353">
                  <c:v>42760</c:v>
                </c:pt>
                <c:pt idx="354">
                  <c:v>42761</c:v>
                </c:pt>
                <c:pt idx="355">
                  <c:v>42762</c:v>
                </c:pt>
                <c:pt idx="356">
                  <c:v>42765</c:v>
                </c:pt>
                <c:pt idx="357">
                  <c:v>42766</c:v>
                </c:pt>
                <c:pt idx="358">
                  <c:v>42767</c:v>
                </c:pt>
                <c:pt idx="359">
                  <c:v>42768</c:v>
                </c:pt>
                <c:pt idx="360">
                  <c:v>42769</c:v>
                </c:pt>
                <c:pt idx="361">
                  <c:v>42773</c:v>
                </c:pt>
                <c:pt idx="362">
                  <c:v>42774</c:v>
                </c:pt>
                <c:pt idx="363">
                  <c:v>42775</c:v>
                </c:pt>
                <c:pt idx="364">
                  <c:v>42776</c:v>
                </c:pt>
                <c:pt idx="365">
                  <c:v>42779</c:v>
                </c:pt>
                <c:pt idx="366">
                  <c:v>42780</c:v>
                </c:pt>
                <c:pt idx="367">
                  <c:v>42781</c:v>
                </c:pt>
                <c:pt idx="368">
                  <c:v>42782</c:v>
                </c:pt>
                <c:pt idx="369">
                  <c:v>42783</c:v>
                </c:pt>
                <c:pt idx="370">
                  <c:v>42786</c:v>
                </c:pt>
                <c:pt idx="371">
                  <c:v>42787</c:v>
                </c:pt>
                <c:pt idx="372">
                  <c:v>42788</c:v>
                </c:pt>
                <c:pt idx="373">
                  <c:v>42789</c:v>
                </c:pt>
                <c:pt idx="374">
                  <c:v>42790</c:v>
                </c:pt>
                <c:pt idx="375">
                  <c:v>42793</c:v>
                </c:pt>
                <c:pt idx="376">
                  <c:v>42794</c:v>
                </c:pt>
                <c:pt idx="377">
                  <c:v>42795</c:v>
                </c:pt>
                <c:pt idx="378">
                  <c:v>42796</c:v>
                </c:pt>
                <c:pt idx="379">
                  <c:v>42797</c:v>
                </c:pt>
                <c:pt idx="380">
                  <c:v>42800</c:v>
                </c:pt>
                <c:pt idx="381">
                  <c:v>42801</c:v>
                </c:pt>
                <c:pt idx="382">
                  <c:v>42802</c:v>
                </c:pt>
                <c:pt idx="383">
                  <c:v>42803</c:v>
                </c:pt>
                <c:pt idx="384">
                  <c:v>42804</c:v>
                </c:pt>
                <c:pt idx="385">
                  <c:v>42807</c:v>
                </c:pt>
                <c:pt idx="386">
                  <c:v>42808</c:v>
                </c:pt>
                <c:pt idx="387">
                  <c:v>42809</c:v>
                </c:pt>
                <c:pt idx="388">
                  <c:v>42810</c:v>
                </c:pt>
                <c:pt idx="389">
                  <c:v>42811</c:v>
                </c:pt>
                <c:pt idx="390">
                  <c:v>42814</c:v>
                </c:pt>
                <c:pt idx="391">
                  <c:v>42815</c:v>
                </c:pt>
                <c:pt idx="392">
                  <c:v>42816</c:v>
                </c:pt>
                <c:pt idx="393">
                  <c:v>42817</c:v>
                </c:pt>
                <c:pt idx="394">
                  <c:v>42818</c:v>
                </c:pt>
                <c:pt idx="395">
                  <c:v>42821</c:v>
                </c:pt>
                <c:pt idx="396">
                  <c:v>42822</c:v>
                </c:pt>
                <c:pt idx="397">
                  <c:v>42823</c:v>
                </c:pt>
                <c:pt idx="398">
                  <c:v>42824</c:v>
                </c:pt>
                <c:pt idx="399">
                  <c:v>42825</c:v>
                </c:pt>
                <c:pt idx="400">
                  <c:v>42828</c:v>
                </c:pt>
                <c:pt idx="401">
                  <c:v>42829</c:v>
                </c:pt>
                <c:pt idx="402">
                  <c:v>42830</c:v>
                </c:pt>
                <c:pt idx="403">
                  <c:v>42831</c:v>
                </c:pt>
                <c:pt idx="404">
                  <c:v>42832</c:v>
                </c:pt>
                <c:pt idx="405">
                  <c:v>42835</c:v>
                </c:pt>
                <c:pt idx="406">
                  <c:v>42836</c:v>
                </c:pt>
                <c:pt idx="407">
                  <c:v>42837</c:v>
                </c:pt>
                <c:pt idx="408">
                  <c:v>42838</c:v>
                </c:pt>
                <c:pt idx="409">
                  <c:v>42843</c:v>
                </c:pt>
                <c:pt idx="410">
                  <c:v>42844</c:v>
                </c:pt>
                <c:pt idx="411">
                  <c:v>42845</c:v>
                </c:pt>
                <c:pt idx="412">
                  <c:v>42846</c:v>
                </c:pt>
                <c:pt idx="413">
                  <c:v>42849</c:v>
                </c:pt>
                <c:pt idx="414">
                  <c:v>42851</c:v>
                </c:pt>
                <c:pt idx="415">
                  <c:v>42852</c:v>
                </c:pt>
                <c:pt idx="416">
                  <c:v>42853</c:v>
                </c:pt>
                <c:pt idx="417">
                  <c:v>42856</c:v>
                </c:pt>
                <c:pt idx="418">
                  <c:v>42857</c:v>
                </c:pt>
                <c:pt idx="419">
                  <c:v>42858</c:v>
                </c:pt>
                <c:pt idx="420">
                  <c:v>42859</c:v>
                </c:pt>
                <c:pt idx="421">
                  <c:v>42860</c:v>
                </c:pt>
                <c:pt idx="422">
                  <c:v>42863</c:v>
                </c:pt>
                <c:pt idx="423">
                  <c:v>42864</c:v>
                </c:pt>
                <c:pt idx="424">
                  <c:v>42865</c:v>
                </c:pt>
                <c:pt idx="425">
                  <c:v>42866</c:v>
                </c:pt>
                <c:pt idx="426">
                  <c:v>42867</c:v>
                </c:pt>
                <c:pt idx="427">
                  <c:v>42870</c:v>
                </c:pt>
                <c:pt idx="428">
                  <c:v>42871</c:v>
                </c:pt>
                <c:pt idx="429">
                  <c:v>42872</c:v>
                </c:pt>
                <c:pt idx="430">
                  <c:v>42873</c:v>
                </c:pt>
                <c:pt idx="431">
                  <c:v>42874</c:v>
                </c:pt>
                <c:pt idx="432">
                  <c:v>42877</c:v>
                </c:pt>
                <c:pt idx="433">
                  <c:v>42878</c:v>
                </c:pt>
                <c:pt idx="434">
                  <c:v>42879</c:v>
                </c:pt>
                <c:pt idx="435">
                  <c:v>42880</c:v>
                </c:pt>
                <c:pt idx="436">
                  <c:v>42881</c:v>
                </c:pt>
                <c:pt idx="437">
                  <c:v>42884</c:v>
                </c:pt>
                <c:pt idx="438">
                  <c:v>42885</c:v>
                </c:pt>
                <c:pt idx="439">
                  <c:v>42886</c:v>
                </c:pt>
                <c:pt idx="440">
                  <c:v>42887</c:v>
                </c:pt>
                <c:pt idx="441">
                  <c:v>42888</c:v>
                </c:pt>
                <c:pt idx="442">
                  <c:v>42892</c:v>
                </c:pt>
                <c:pt idx="443">
                  <c:v>42893</c:v>
                </c:pt>
                <c:pt idx="444">
                  <c:v>42894</c:v>
                </c:pt>
                <c:pt idx="445">
                  <c:v>42895</c:v>
                </c:pt>
                <c:pt idx="446">
                  <c:v>42898</c:v>
                </c:pt>
                <c:pt idx="447">
                  <c:v>42899</c:v>
                </c:pt>
                <c:pt idx="448">
                  <c:v>42900</c:v>
                </c:pt>
                <c:pt idx="449">
                  <c:v>42901</c:v>
                </c:pt>
                <c:pt idx="450">
                  <c:v>42902</c:v>
                </c:pt>
                <c:pt idx="451">
                  <c:v>42905</c:v>
                </c:pt>
                <c:pt idx="452">
                  <c:v>42906</c:v>
                </c:pt>
                <c:pt idx="453">
                  <c:v>42907</c:v>
                </c:pt>
                <c:pt idx="454">
                  <c:v>42908</c:v>
                </c:pt>
                <c:pt idx="455">
                  <c:v>42909</c:v>
                </c:pt>
                <c:pt idx="456">
                  <c:v>42912</c:v>
                </c:pt>
                <c:pt idx="457">
                  <c:v>42913</c:v>
                </c:pt>
                <c:pt idx="458">
                  <c:v>42914</c:v>
                </c:pt>
                <c:pt idx="459">
                  <c:v>42915</c:v>
                </c:pt>
                <c:pt idx="460">
                  <c:v>42916</c:v>
                </c:pt>
                <c:pt idx="461">
                  <c:v>42919</c:v>
                </c:pt>
                <c:pt idx="462">
                  <c:v>42920</c:v>
                </c:pt>
                <c:pt idx="463">
                  <c:v>42921</c:v>
                </c:pt>
                <c:pt idx="464">
                  <c:v>42922</c:v>
                </c:pt>
                <c:pt idx="465">
                  <c:v>42923</c:v>
                </c:pt>
                <c:pt idx="466">
                  <c:v>42926</c:v>
                </c:pt>
                <c:pt idx="467">
                  <c:v>42927</c:v>
                </c:pt>
                <c:pt idx="468">
                  <c:v>42928</c:v>
                </c:pt>
                <c:pt idx="469">
                  <c:v>42929</c:v>
                </c:pt>
                <c:pt idx="470">
                  <c:v>42930</c:v>
                </c:pt>
                <c:pt idx="471">
                  <c:v>42933</c:v>
                </c:pt>
                <c:pt idx="472">
                  <c:v>42934</c:v>
                </c:pt>
                <c:pt idx="473">
                  <c:v>42935</c:v>
                </c:pt>
                <c:pt idx="474">
                  <c:v>42936</c:v>
                </c:pt>
                <c:pt idx="475">
                  <c:v>42937</c:v>
                </c:pt>
                <c:pt idx="476">
                  <c:v>42940</c:v>
                </c:pt>
                <c:pt idx="477">
                  <c:v>42941</c:v>
                </c:pt>
                <c:pt idx="478">
                  <c:v>42942</c:v>
                </c:pt>
                <c:pt idx="479">
                  <c:v>42943</c:v>
                </c:pt>
                <c:pt idx="480">
                  <c:v>42944</c:v>
                </c:pt>
                <c:pt idx="481">
                  <c:v>42947</c:v>
                </c:pt>
                <c:pt idx="482">
                  <c:v>42948</c:v>
                </c:pt>
                <c:pt idx="483">
                  <c:v>42949</c:v>
                </c:pt>
                <c:pt idx="484">
                  <c:v>42950</c:v>
                </c:pt>
                <c:pt idx="485">
                  <c:v>42951</c:v>
                </c:pt>
                <c:pt idx="486">
                  <c:v>42954</c:v>
                </c:pt>
                <c:pt idx="487">
                  <c:v>42955</c:v>
                </c:pt>
                <c:pt idx="488">
                  <c:v>42956</c:v>
                </c:pt>
                <c:pt idx="489">
                  <c:v>42957</c:v>
                </c:pt>
                <c:pt idx="490">
                  <c:v>42958</c:v>
                </c:pt>
                <c:pt idx="491">
                  <c:v>42961</c:v>
                </c:pt>
                <c:pt idx="492">
                  <c:v>42962</c:v>
                </c:pt>
                <c:pt idx="493">
                  <c:v>42963</c:v>
                </c:pt>
                <c:pt idx="494">
                  <c:v>42964</c:v>
                </c:pt>
                <c:pt idx="495">
                  <c:v>42965</c:v>
                </c:pt>
                <c:pt idx="496">
                  <c:v>42968</c:v>
                </c:pt>
                <c:pt idx="497">
                  <c:v>42969</c:v>
                </c:pt>
                <c:pt idx="498">
                  <c:v>42970</c:v>
                </c:pt>
                <c:pt idx="499">
                  <c:v>42971</c:v>
                </c:pt>
                <c:pt idx="500">
                  <c:v>42972</c:v>
                </c:pt>
                <c:pt idx="501">
                  <c:v>42975</c:v>
                </c:pt>
                <c:pt idx="502">
                  <c:v>42976</c:v>
                </c:pt>
                <c:pt idx="503">
                  <c:v>42977</c:v>
                </c:pt>
                <c:pt idx="504">
                  <c:v>42978</c:v>
                </c:pt>
                <c:pt idx="505">
                  <c:v>42979</c:v>
                </c:pt>
                <c:pt idx="506">
                  <c:v>42982</c:v>
                </c:pt>
                <c:pt idx="507">
                  <c:v>42983</c:v>
                </c:pt>
                <c:pt idx="508">
                  <c:v>42984</c:v>
                </c:pt>
                <c:pt idx="509">
                  <c:v>42985</c:v>
                </c:pt>
                <c:pt idx="510">
                  <c:v>42986</c:v>
                </c:pt>
                <c:pt idx="511">
                  <c:v>42989</c:v>
                </c:pt>
                <c:pt idx="512">
                  <c:v>42990</c:v>
                </c:pt>
                <c:pt idx="513">
                  <c:v>42991</c:v>
                </c:pt>
                <c:pt idx="514">
                  <c:v>42992</c:v>
                </c:pt>
                <c:pt idx="515">
                  <c:v>42993</c:v>
                </c:pt>
                <c:pt idx="516">
                  <c:v>42996</c:v>
                </c:pt>
                <c:pt idx="517">
                  <c:v>42997</c:v>
                </c:pt>
                <c:pt idx="518">
                  <c:v>42998</c:v>
                </c:pt>
                <c:pt idx="519">
                  <c:v>42999</c:v>
                </c:pt>
                <c:pt idx="520">
                  <c:v>43000</c:v>
                </c:pt>
                <c:pt idx="521">
                  <c:v>43003</c:v>
                </c:pt>
                <c:pt idx="522">
                  <c:v>43004</c:v>
                </c:pt>
                <c:pt idx="523">
                  <c:v>43005</c:v>
                </c:pt>
                <c:pt idx="524">
                  <c:v>43006</c:v>
                </c:pt>
                <c:pt idx="525">
                  <c:v>43007</c:v>
                </c:pt>
                <c:pt idx="526">
                  <c:v>43010</c:v>
                </c:pt>
                <c:pt idx="527">
                  <c:v>43011</c:v>
                </c:pt>
                <c:pt idx="528">
                  <c:v>43012</c:v>
                </c:pt>
                <c:pt idx="529">
                  <c:v>43013</c:v>
                </c:pt>
                <c:pt idx="530">
                  <c:v>43014</c:v>
                </c:pt>
                <c:pt idx="531">
                  <c:v>43017</c:v>
                </c:pt>
                <c:pt idx="532">
                  <c:v>43018</c:v>
                </c:pt>
                <c:pt idx="533">
                  <c:v>43019</c:v>
                </c:pt>
                <c:pt idx="534">
                  <c:v>43020</c:v>
                </c:pt>
                <c:pt idx="535">
                  <c:v>43021</c:v>
                </c:pt>
                <c:pt idx="536">
                  <c:v>43024</c:v>
                </c:pt>
                <c:pt idx="537">
                  <c:v>43025</c:v>
                </c:pt>
                <c:pt idx="538">
                  <c:v>43026</c:v>
                </c:pt>
                <c:pt idx="539">
                  <c:v>43027</c:v>
                </c:pt>
                <c:pt idx="540">
                  <c:v>43028</c:v>
                </c:pt>
                <c:pt idx="541">
                  <c:v>43032</c:v>
                </c:pt>
                <c:pt idx="542">
                  <c:v>43033</c:v>
                </c:pt>
                <c:pt idx="543">
                  <c:v>43034</c:v>
                </c:pt>
                <c:pt idx="544">
                  <c:v>43035</c:v>
                </c:pt>
                <c:pt idx="545">
                  <c:v>43038</c:v>
                </c:pt>
                <c:pt idx="546">
                  <c:v>43039</c:v>
                </c:pt>
                <c:pt idx="547">
                  <c:v>43040</c:v>
                </c:pt>
                <c:pt idx="548">
                  <c:v>43041</c:v>
                </c:pt>
                <c:pt idx="549">
                  <c:v>43042</c:v>
                </c:pt>
                <c:pt idx="550">
                  <c:v>43045</c:v>
                </c:pt>
                <c:pt idx="551">
                  <c:v>43046</c:v>
                </c:pt>
                <c:pt idx="552">
                  <c:v>43047</c:v>
                </c:pt>
                <c:pt idx="553">
                  <c:v>43048</c:v>
                </c:pt>
                <c:pt idx="554">
                  <c:v>43049</c:v>
                </c:pt>
                <c:pt idx="555">
                  <c:v>43052</c:v>
                </c:pt>
                <c:pt idx="556">
                  <c:v>43053</c:v>
                </c:pt>
                <c:pt idx="557">
                  <c:v>43054</c:v>
                </c:pt>
                <c:pt idx="558">
                  <c:v>43055</c:v>
                </c:pt>
                <c:pt idx="559">
                  <c:v>43056</c:v>
                </c:pt>
                <c:pt idx="560">
                  <c:v>43059</c:v>
                </c:pt>
                <c:pt idx="561">
                  <c:v>43060</c:v>
                </c:pt>
                <c:pt idx="562">
                  <c:v>43061</c:v>
                </c:pt>
                <c:pt idx="563">
                  <c:v>43062</c:v>
                </c:pt>
                <c:pt idx="564">
                  <c:v>43063</c:v>
                </c:pt>
                <c:pt idx="565">
                  <c:v>43066</c:v>
                </c:pt>
                <c:pt idx="566">
                  <c:v>43067</c:v>
                </c:pt>
                <c:pt idx="567">
                  <c:v>43068</c:v>
                </c:pt>
                <c:pt idx="568">
                  <c:v>43069</c:v>
                </c:pt>
                <c:pt idx="569">
                  <c:v>43070</c:v>
                </c:pt>
                <c:pt idx="570">
                  <c:v>43073</c:v>
                </c:pt>
                <c:pt idx="571">
                  <c:v>43074</c:v>
                </c:pt>
                <c:pt idx="572">
                  <c:v>43075</c:v>
                </c:pt>
                <c:pt idx="573">
                  <c:v>43076</c:v>
                </c:pt>
                <c:pt idx="574">
                  <c:v>43077</c:v>
                </c:pt>
                <c:pt idx="575">
                  <c:v>43080</c:v>
                </c:pt>
                <c:pt idx="576">
                  <c:v>43081</c:v>
                </c:pt>
                <c:pt idx="577">
                  <c:v>43082</c:v>
                </c:pt>
                <c:pt idx="578">
                  <c:v>43083</c:v>
                </c:pt>
                <c:pt idx="579">
                  <c:v>43084</c:v>
                </c:pt>
                <c:pt idx="580">
                  <c:v>43087</c:v>
                </c:pt>
                <c:pt idx="581">
                  <c:v>43088</c:v>
                </c:pt>
                <c:pt idx="582">
                  <c:v>43089</c:v>
                </c:pt>
                <c:pt idx="583">
                  <c:v>43090</c:v>
                </c:pt>
                <c:pt idx="584">
                  <c:v>43091</c:v>
                </c:pt>
                <c:pt idx="585">
                  <c:v>43096</c:v>
                </c:pt>
                <c:pt idx="586">
                  <c:v>43097</c:v>
                </c:pt>
                <c:pt idx="587">
                  <c:v>43098</c:v>
                </c:pt>
                <c:pt idx="588">
                  <c:v>43103</c:v>
                </c:pt>
                <c:pt idx="589">
                  <c:v>43104</c:v>
                </c:pt>
                <c:pt idx="590">
                  <c:v>43105</c:v>
                </c:pt>
                <c:pt idx="591">
                  <c:v>43108</c:v>
                </c:pt>
                <c:pt idx="592">
                  <c:v>43109</c:v>
                </c:pt>
                <c:pt idx="593">
                  <c:v>43110</c:v>
                </c:pt>
                <c:pt idx="594">
                  <c:v>43111</c:v>
                </c:pt>
                <c:pt idx="595">
                  <c:v>43112</c:v>
                </c:pt>
                <c:pt idx="596">
                  <c:v>43115</c:v>
                </c:pt>
                <c:pt idx="597">
                  <c:v>43116</c:v>
                </c:pt>
                <c:pt idx="598">
                  <c:v>43117</c:v>
                </c:pt>
                <c:pt idx="599">
                  <c:v>43118</c:v>
                </c:pt>
                <c:pt idx="600">
                  <c:v>43119</c:v>
                </c:pt>
                <c:pt idx="601">
                  <c:v>43122</c:v>
                </c:pt>
                <c:pt idx="602">
                  <c:v>43123</c:v>
                </c:pt>
                <c:pt idx="603">
                  <c:v>43124</c:v>
                </c:pt>
                <c:pt idx="604">
                  <c:v>43125</c:v>
                </c:pt>
                <c:pt idx="605">
                  <c:v>43126</c:v>
                </c:pt>
                <c:pt idx="606">
                  <c:v>43129</c:v>
                </c:pt>
                <c:pt idx="607">
                  <c:v>43130</c:v>
                </c:pt>
                <c:pt idx="608">
                  <c:v>43131</c:v>
                </c:pt>
                <c:pt idx="609">
                  <c:v>43132</c:v>
                </c:pt>
                <c:pt idx="610">
                  <c:v>43133</c:v>
                </c:pt>
                <c:pt idx="611">
                  <c:v>43136</c:v>
                </c:pt>
                <c:pt idx="612">
                  <c:v>43138</c:v>
                </c:pt>
                <c:pt idx="613">
                  <c:v>43139</c:v>
                </c:pt>
                <c:pt idx="614">
                  <c:v>43140</c:v>
                </c:pt>
                <c:pt idx="615">
                  <c:v>43143</c:v>
                </c:pt>
                <c:pt idx="616">
                  <c:v>43144</c:v>
                </c:pt>
                <c:pt idx="617">
                  <c:v>43145</c:v>
                </c:pt>
                <c:pt idx="618">
                  <c:v>43146</c:v>
                </c:pt>
                <c:pt idx="619">
                  <c:v>43147</c:v>
                </c:pt>
                <c:pt idx="620">
                  <c:v>43150</c:v>
                </c:pt>
                <c:pt idx="621">
                  <c:v>43151</c:v>
                </c:pt>
                <c:pt idx="622">
                  <c:v>43152</c:v>
                </c:pt>
                <c:pt idx="623">
                  <c:v>43153</c:v>
                </c:pt>
                <c:pt idx="624">
                  <c:v>43154</c:v>
                </c:pt>
                <c:pt idx="625">
                  <c:v>43157</c:v>
                </c:pt>
                <c:pt idx="626">
                  <c:v>43158</c:v>
                </c:pt>
                <c:pt idx="627">
                  <c:v>43159</c:v>
                </c:pt>
                <c:pt idx="628">
                  <c:v>43160</c:v>
                </c:pt>
                <c:pt idx="629">
                  <c:v>43161</c:v>
                </c:pt>
                <c:pt idx="630">
                  <c:v>43164</c:v>
                </c:pt>
                <c:pt idx="631">
                  <c:v>43165</c:v>
                </c:pt>
                <c:pt idx="632">
                  <c:v>43166</c:v>
                </c:pt>
                <c:pt idx="633">
                  <c:v>43167</c:v>
                </c:pt>
                <c:pt idx="634">
                  <c:v>43168</c:v>
                </c:pt>
                <c:pt idx="635">
                  <c:v>43171</c:v>
                </c:pt>
                <c:pt idx="636">
                  <c:v>43172</c:v>
                </c:pt>
                <c:pt idx="637">
                  <c:v>43173</c:v>
                </c:pt>
                <c:pt idx="638">
                  <c:v>43174</c:v>
                </c:pt>
                <c:pt idx="639">
                  <c:v>43175</c:v>
                </c:pt>
                <c:pt idx="640">
                  <c:v>43178</c:v>
                </c:pt>
                <c:pt idx="641">
                  <c:v>43179</c:v>
                </c:pt>
                <c:pt idx="642">
                  <c:v>43180</c:v>
                </c:pt>
                <c:pt idx="643">
                  <c:v>43181</c:v>
                </c:pt>
                <c:pt idx="644">
                  <c:v>43182</c:v>
                </c:pt>
                <c:pt idx="645">
                  <c:v>43185</c:v>
                </c:pt>
                <c:pt idx="646">
                  <c:v>43186</c:v>
                </c:pt>
                <c:pt idx="647">
                  <c:v>43187</c:v>
                </c:pt>
                <c:pt idx="648">
                  <c:v>43188</c:v>
                </c:pt>
                <c:pt idx="649">
                  <c:v>43193</c:v>
                </c:pt>
                <c:pt idx="650">
                  <c:v>43194</c:v>
                </c:pt>
                <c:pt idx="651">
                  <c:v>43195</c:v>
                </c:pt>
                <c:pt idx="652">
                  <c:v>43196</c:v>
                </c:pt>
                <c:pt idx="653">
                  <c:v>43199</c:v>
                </c:pt>
                <c:pt idx="654">
                  <c:v>43200</c:v>
                </c:pt>
                <c:pt idx="655">
                  <c:v>43201</c:v>
                </c:pt>
                <c:pt idx="656">
                  <c:v>43202</c:v>
                </c:pt>
                <c:pt idx="657">
                  <c:v>43203</c:v>
                </c:pt>
                <c:pt idx="658">
                  <c:v>43206</c:v>
                </c:pt>
                <c:pt idx="659">
                  <c:v>43207</c:v>
                </c:pt>
                <c:pt idx="660">
                  <c:v>43208</c:v>
                </c:pt>
                <c:pt idx="661">
                  <c:v>43209</c:v>
                </c:pt>
                <c:pt idx="662">
                  <c:v>43210</c:v>
                </c:pt>
                <c:pt idx="663">
                  <c:v>43213</c:v>
                </c:pt>
                <c:pt idx="664">
                  <c:v>43214</c:v>
                </c:pt>
                <c:pt idx="665">
                  <c:v>43216</c:v>
                </c:pt>
                <c:pt idx="666">
                  <c:v>43217</c:v>
                </c:pt>
                <c:pt idx="667">
                  <c:v>43220</c:v>
                </c:pt>
                <c:pt idx="668">
                  <c:v>43221</c:v>
                </c:pt>
                <c:pt idx="669">
                  <c:v>43222</c:v>
                </c:pt>
                <c:pt idx="670">
                  <c:v>43223</c:v>
                </c:pt>
                <c:pt idx="671">
                  <c:v>43224</c:v>
                </c:pt>
                <c:pt idx="672">
                  <c:v>43227</c:v>
                </c:pt>
                <c:pt idx="673">
                  <c:v>43228</c:v>
                </c:pt>
                <c:pt idx="674">
                  <c:v>43229</c:v>
                </c:pt>
                <c:pt idx="675">
                  <c:v>43230</c:v>
                </c:pt>
                <c:pt idx="676">
                  <c:v>43231</c:v>
                </c:pt>
                <c:pt idx="677">
                  <c:v>43234</c:v>
                </c:pt>
                <c:pt idx="678">
                  <c:v>43235</c:v>
                </c:pt>
                <c:pt idx="679">
                  <c:v>43236</c:v>
                </c:pt>
                <c:pt idx="680">
                  <c:v>43237</c:v>
                </c:pt>
                <c:pt idx="681">
                  <c:v>43238</c:v>
                </c:pt>
                <c:pt idx="682">
                  <c:v>43241</c:v>
                </c:pt>
                <c:pt idx="683">
                  <c:v>43242</c:v>
                </c:pt>
                <c:pt idx="684">
                  <c:v>43243</c:v>
                </c:pt>
                <c:pt idx="685">
                  <c:v>43244</c:v>
                </c:pt>
                <c:pt idx="686">
                  <c:v>43245</c:v>
                </c:pt>
                <c:pt idx="687">
                  <c:v>43248</c:v>
                </c:pt>
                <c:pt idx="688">
                  <c:v>43249</c:v>
                </c:pt>
                <c:pt idx="689">
                  <c:v>43250</c:v>
                </c:pt>
                <c:pt idx="690">
                  <c:v>43251</c:v>
                </c:pt>
                <c:pt idx="691">
                  <c:v>43252</c:v>
                </c:pt>
                <c:pt idx="692">
                  <c:v>43256</c:v>
                </c:pt>
                <c:pt idx="693">
                  <c:v>43257</c:v>
                </c:pt>
                <c:pt idx="694">
                  <c:v>43258</c:v>
                </c:pt>
                <c:pt idx="695">
                  <c:v>43259</c:v>
                </c:pt>
                <c:pt idx="696">
                  <c:v>43262</c:v>
                </c:pt>
                <c:pt idx="697">
                  <c:v>43263</c:v>
                </c:pt>
                <c:pt idx="698">
                  <c:v>43264</c:v>
                </c:pt>
                <c:pt idx="699">
                  <c:v>43265</c:v>
                </c:pt>
                <c:pt idx="700">
                  <c:v>43266</c:v>
                </c:pt>
                <c:pt idx="701">
                  <c:v>43269</c:v>
                </c:pt>
                <c:pt idx="702">
                  <c:v>43270</c:v>
                </c:pt>
                <c:pt idx="703">
                  <c:v>43271</c:v>
                </c:pt>
                <c:pt idx="704">
                  <c:v>43272</c:v>
                </c:pt>
                <c:pt idx="705">
                  <c:v>43273</c:v>
                </c:pt>
                <c:pt idx="706">
                  <c:v>43276</c:v>
                </c:pt>
                <c:pt idx="707">
                  <c:v>43277</c:v>
                </c:pt>
                <c:pt idx="708">
                  <c:v>43278</c:v>
                </c:pt>
                <c:pt idx="709">
                  <c:v>43279</c:v>
                </c:pt>
                <c:pt idx="710">
                  <c:v>43280</c:v>
                </c:pt>
                <c:pt idx="711">
                  <c:v>43283</c:v>
                </c:pt>
                <c:pt idx="712">
                  <c:v>43284</c:v>
                </c:pt>
                <c:pt idx="713">
                  <c:v>43285</c:v>
                </c:pt>
                <c:pt idx="714">
                  <c:v>43286</c:v>
                </c:pt>
                <c:pt idx="715">
                  <c:v>43287</c:v>
                </c:pt>
                <c:pt idx="716">
                  <c:v>43290</c:v>
                </c:pt>
                <c:pt idx="717">
                  <c:v>43291</c:v>
                </c:pt>
                <c:pt idx="718">
                  <c:v>43292</c:v>
                </c:pt>
                <c:pt idx="719">
                  <c:v>43293</c:v>
                </c:pt>
                <c:pt idx="720">
                  <c:v>43294</c:v>
                </c:pt>
                <c:pt idx="721">
                  <c:v>43297</c:v>
                </c:pt>
                <c:pt idx="722">
                  <c:v>43298</c:v>
                </c:pt>
                <c:pt idx="723">
                  <c:v>43299</c:v>
                </c:pt>
                <c:pt idx="724">
                  <c:v>43300</c:v>
                </c:pt>
                <c:pt idx="725">
                  <c:v>43301</c:v>
                </c:pt>
                <c:pt idx="726">
                  <c:v>43304</c:v>
                </c:pt>
                <c:pt idx="727">
                  <c:v>43305</c:v>
                </c:pt>
                <c:pt idx="728">
                  <c:v>43306</c:v>
                </c:pt>
                <c:pt idx="729">
                  <c:v>43307</c:v>
                </c:pt>
                <c:pt idx="730">
                  <c:v>43308</c:v>
                </c:pt>
                <c:pt idx="731">
                  <c:v>43311</c:v>
                </c:pt>
                <c:pt idx="732">
                  <c:v>43312</c:v>
                </c:pt>
                <c:pt idx="733">
                  <c:v>43313</c:v>
                </c:pt>
                <c:pt idx="734">
                  <c:v>43314</c:v>
                </c:pt>
                <c:pt idx="735">
                  <c:v>43315</c:v>
                </c:pt>
                <c:pt idx="736">
                  <c:v>43318</c:v>
                </c:pt>
                <c:pt idx="737">
                  <c:v>43319</c:v>
                </c:pt>
                <c:pt idx="738">
                  <c:v>43320</c:v>
                </c:pt>
                <c:pt idx="739">
                  <c:v>43321</c:v>
                </c:pt>
                <c:pt idx="740">
                  <c:v>43322</c:v>
                </c:pt>
                <c:pt idx="741">
                  <c:v>43325</c:v>
                </c:pt>
                <c:pt idx="742">
                  <c:v>43326</c:v>
                </c:pt>
                <c:pt idx="743">
                  <c:v>43327</c:v>
                </c:pt>
                <c:pt idx="744">
                  <c:v>43328</c:v>
                </c:pt>
                <c:pt idx="745">
                  <c:v>43329</c:v>
                </c:pt>
                <c:pt idx="746">
                  <c:v>43332</c:v>
                </c:pt>
                <c:pt idx="747">
                  <c:v>43333</c:v>
                </c:pt>
                <c:pt idx="748">
                  <c:v>43334</c:v>
                </c:pt>
                <c:pt idx="749">
                  <c:v>43335</c:v>
                </c:pt>
                <c:pt idx="750">
                  <c:v>43336</c:v>
                </c:pt>
                <c:pt idx="751">
                  <c:v>43339</c:v>
                </c:pt>
                <c:pt idx="752">
                  <c:v>43340</c:v>
                </c:pt>
                <c:pt idx="753">
                  <c:v>43341</c:v>
                </c:pt>
                <c:pt idx="754">
                  <c:v>43342</c:v>
                </c:pt>
                <c:pt idx="755">
                  <c:v>43343</c:v>
                </c:pt>
                <c:pt idx="756">
                  <c:v>43346</c:v>
                </c:pt>
                <c:pt idx="757">
                  <c:v>43347</c:v>
                </c:pt>
                <c:pt idx="758">
                  <c:v>43348</c:v>
                </c:pt>
                <c:pt idx="759">
                  <c:v>43349</c:v>
                </c:pt>
                <c:pt idx="760">
                  <c:v>43350</c:v>
                </c:pt>
                <c:pt idx="761">
                  <c:v>43353</c:v>
                </c:pt>
                <c:pt idx="762">
                  <c:v>43354</c:v>
                </c:pt>
                <c:pt idx="763">
                  <c:v>43355</c:v>
                </c:pt>
                <c:pt idx="764">
                  <c:v>43356</c:v>
                </c:pt>
                <c:pt idx="765">
                  <c:v>43357</c:v>
                </c:pt>
                <c:pt idx="766">
                  <c:v>43360</c:v>
                </c:pt>
                <c:pt idx="767">
                  <c:v>43361</c:v>
                </c:pt>
                <c:pt idx="768">
                  <c:v>43362</c:v>
                </c:pt>
                <c:pt idx="769">
                  <c:v>43363</c:v>
                </c:pt>
                <c:pt idx="770">
                  <c:v>43364</c:v>
                </c:pt>
                <c:pt idx="771">
                  <c:v>43367</c:v>
                </c:pt>
                <c:pt idx="772">
                  <c:v>43368</c:v>
                </c:pt>
                <c:pt idx="773">
                  <c:v>43369</c:v>
                </c:pt>
                <c:pt idx="774">
                  <c:v>43370</c:v>
                </c:pt>
                <c:pt idx="775">
                  <c:v>43371</c:v>
                </c:pt>
                <c:pt idx="776">
                  <c:v>43374</c:v>
                </c:pt>
                <c:pt idx="777">
                  <c:v>43375</c:v>
                </c:pt>
                <c:pt idx="778">
                  <c:v>43376</c:v>
                </c:pt>
                <c:pt idx="779">
                  <c:v>43377</c:v>
                </c:pt>
                <c:pt idx="780">
                  <c:v>43378</c:v>
                </c:pt>
                <c:pt idx="781">
                  <c:v>43381</c:v>
                </c:pt>
                <c:pt idx="782">
                  <c:v>43382</c:v>
                </c:pt>
                <c:pt idx="783">
                  <c:v>43383</c:v>
                </c:pt>
                <c:pt idx="784">
                  <c:v>43384</c:v>
                </c:pt>
                <c:pt idx="785">
                  <c:v>43385</c:v>
                </c:pt>
                <c:pt idx="786">
                  <c:v>43388</c:v>
                </c:pt>
                <c:pt idx="787">
                  <c:v>43389</c:v>
                </c:pt>
                <c:pt idx="788">
                  <c:v>43390</c:v>
                </c:pt>
                <c:pt idx="789">
                  <c:v>43391</c:v>
                </c:pt>
                <c:pt idx="790">
                  <c:v>43392</c:v>
                </c:pt>
                <c:pt idx="791">
                  <c:v>43396</c:v>
                </c:pt>
                <c:pt idx="792">
                  <c:v>43397</c:v>
                </c:pt>
                <c:pt idx="793">
                  <c:v>43398</c:v>
                </c:pt>
                <c:pt idx="794">
                  <c:v>43399</c:v>
                </c:pt>
                <c:pt idx="795">
                  <c:v>43402</c:v>
                </c:pt>
                <c:pt idx="796">
                  <c:v>43403</c:v>
                </c:pt>
                <c:pt idx="797">
                  <c:v>43404</c:v>
                </c:pt>
                <c:pt idx="798">
                  <c:v>43405</c:v>
                </c:pt>
                <c:pt idx="799">
                  <c:v>43406</c:v>
                </c:pt>
                <c:pt idx="800">
                  <c:v>43409</c:v>
                </c:pt>
                <c:pt idx="801">
                  <c:v>43410</c:v>
                </c:pt>
                <c:pt idx="802">
                  <c:v>43411</c:v>
                </c:pt>
                <c:pt idx="803">
                  <c:v>43412</c:v>
                </c:pt>
                <c:pt idx="804">
                  <c:v>43413</c:v>
                </c:pt>
                <c:pt idx="805">
                  <c:v>43416</c:v>
                </c:pt>
                <c:pt idx="806">
                  <c:v>43417</c:v>
                </c:pt>
                <c:pt idx="807">
                  <c:v>43418</c:v>
                </c:pt>
                <c:pt idx="808">
                  <c:v>43419</c:v>
                </c:pt>
                <c:pt idx="809">
                  <c:v>43420</c:v>
                </c:pt>
                <c:pt idx="810">
                  <c:v>43423</c:v>
                </c:pt>
                <c:pt idx="811">
                  <c:v>43424</c:v>
                </c:pt>
                <c:pt idx="812">
                  <c:v>43425</c:v>
                </c:pt>
                <c:pt idx="813">
                  <c:v>43426</c:v>
                </c:pt>
                <c:pt idx="814">
                  <c:v>43427</c:v>
                </c:pt>
                <c:pt idx="815">
                  <c:v>43430</c:v>
                </c:pt>
                <c:pt idx="816">
                  <c:v>43431</c:v>
                </c:pt>
                <c:pt idx="817">
                  <c:v>43432</c:v>
                </c:pt>
                <c:pt idx="818">
                  <c:v>43433</c:v>
                </c:pt>
                <c:pt idx="819">
                  <c:v>43434</c:v>
                </c:pt>
                <c:pt idx="820">
                  <c:v>43437</c:v>
                </c:pt>
                <c:pt idx="821">
                  <c:v>43438</c:v>
                </c:pt>
                <c:pt idx="822">
                  <c:v>43439</c:v>
                </c:pt>
                <c:pt idx="823">
                  <c:v>43440</c:v>
                </c:pt>
                <c:pt idx="824">
                  <c:v>43441</c:v>
                </c:pt>
                <c:pt idx="825">
                  <c:v>43444</c:v>
                </c:pt>
                <c:pt idx="826">
                  <c:v>43445</c:v>
                </c:pt>
                <c:pt idx="827">
                  <c:v>43446</c:v>
                </c:pt>
                <c:pt idx="828">
                  <c:v>43447</c:v>
                </c:pt>
                <c:pt idx="829">
                  <c:v>43448</c:v>
                </c:pt>
                <c:pt idx="830">
                  <c:v>43451</c:v>
                </c:pt>
                <c:pt idx="831">
                  <c:v>43452</c:v>
                </c:pt>
                <c:pt idx="832">
                  <c:v>43453</c:v>
                </c:pt>
                <c:pt idx="833">
                  <c:v>43454</c:v>
                </c:pt>
                <c:pt idx="834">
                  <c:v>43455</c:v>
                </c:pt>
                <c:pt idx="835">
                  <c:v>43458</c:v>
                </c:pt>
                <c:pt idx="836">
                  <c:v>43461</c:v>
                </c:pt>
                <c:pt idx="837">
                  <c:v>43462</c:v>
                </c:pt>
                <c:pt idx="838">
                  <c:v>43465</c:v>
                </c:pt>
                <c:pt idx="839">
                  <c:v>43468</c:v>
                </c:pt>
                <c:pt idx="840">
                  <c:v>43469</c:v>
                </c:pt>
                <c:pt idx="841">
                  <c:v>43472</c:v>
                </c:pt>
                <c:pt idx="842">
                  <c:v>43473</c:v>
                </c:pt>
                <c:pt idx="843">
                  <c:v>43474</c:v>
                </c:pt>
                <c:pt idx="844">
                  <c:v>43475</c:v>
                </c:pt>
                <c:pt idx="845">
                  <c:v>43476</c:v>
                </c:pt>
                <c:pt idx="846">
                  <c:v>43479</c:v>
                </c:pt>
                <c:pt idx="847">
                  <c:v>43480</c:v>
                </c:pt>
                <c:pt idx="848">
                  <c:v>43481</c:v>
                </c:pt>
                <c:pt idx="849">
                  <c:v>43482</c:v>
                </c:pt>
                <c:pt idx="850">
                  <c:v>43483</c:v>
                </c:pt>
                <c:pt idx="851">
                  <c:v>43486</c:v>
                </c:pt>
                <c:pt idx="852">
                  <c:v>43487</c:v>
                </c:pt>
                <c:pt idx="853">
                  <c:v>43488</c:v>
                </c:pt>
                <c:pt idx="854">
                  <c:v>43489</c:v>
                </c:pt>
                <c:pt idx="855">
                  <c:v>43490</c:v>
                </c:pt>
                <c:pt idx="856">
                  <c:v>43493</c:v>
                </c:pt>
                <c:pt idx="857">
                  <c:v>43494</c:v>
                </c:pt>
                <c:pt idx="858">
                  <c:v>43495</c:v>
                </c:pt>
                <c:pt idx="859">
                  <c:v>43496</c:v>
                </c:pt>
                <c:pt idx="860">
                  <c:v>43497</c:v>
                </c:pt>
                <c:pt idx="861">
                  <c:v>43500</c:v>
                </c:pt>
                <c:pt idx="862">
                  <c:v>43501</c:v>
                </c:pt>
                <c:pt idx="863">
                  <c:v>43503</c:v>
                </c:pt>
                <c:pt idx="864">
                  <c:v>43504</c:v>
                </c:pt>
                <c:pt idx="865">
                  <c:v>43507</c:v>
                </c:pt>
                <c:pt idx="866">
                  <c:v>43508</c:v>
                </c:pt>
                <c:pt idx="867">
                  <c:v>43509</c:v>
                </c:pt>
                <c:pt idx="868">
                  <c:v>43510</c:v>
                </c:pt>
                <c:pt idx="869">
                  <c:v>43511</c:v>
                </c:pt>
                <c:pt idx="870">
                  <c:v>43514</c:v>
                </c:pt>
                <c:pt idx="871">
                  <c:v>43515</c:v>
                </c:pt>
                <c:pt idx="872">
                  <c:v>43516</c:v>
                </c:pt>
                <c:pt idx="873">
                  <c:v>43517</c:v>
                </c:pt>
                <c:pt idx="874">
                  <c:v>43518</c:v>
                </c:pt>
                <c:pt idx="875">
                  <c:v>43521</c:v>
                </c:pt>
                <c:pt idx="876">
                  <c:v>43522</c:v>
                </c:pt>
                <c:pt idx="877">
                  <c:v>43523</c:v>
                </c:pt>
                <c:pt idx="878">
                  <c:v>43524</c:v>
                </c:pt>
                <c:pt idx="879">
                  <c:v>43525</c:v>
                </c:pt>
                <c:pt idx="880">
                  <c:v>43528</c:v>
                </c:pt>
                <c:pt idx="881">
                  <c:v>43529</c:v>
                </c:pt>
                <c:pt idx="882">
                  <c:v>43530</c:v>
                </c:pt>
                <c:pt idx="883">
                  <c:v>43531</c:v>
                </c:pt>
                <c:pt idx="884">
                  <c:v>43532</c:v>
                </c:pt>
                <c:pt idx="885">
                  <c:v>43535</c:v>
                </c:pt>
                <c:pt idx="886">
                  <c:v>43536</c:v>
                </c:pt>
                <c:pt idx="887">
                  <c:v>43537</c:v>
                </c:pt>
                <c:pt idx="888">
                  <c:v>43538</c:v>
                </c:pt>
                <c:pt idx="889">
                  <c:v>43539</c:v>
                </c:pt>
                <c:pt idx="890">
                  <c:v>43542</c:v>
                </c:pt>
                <c:pt idx="891">
                  <c:v>43543</c:v>
                </c:pt>
                <c:pt idx="892">
                  <c:v>43544</c:v>
                </c:pt>
                <c:pt idx="893">
                  <c:v>43545</c:v>
                </c:pt>
                <c:pt idx="894">
                  <c:v>43546</c:v>
                </c:pt>
                <c:pt idx="895">
                  <c:v>43549</c:v>
                </c:pt>
                <c:pt idx="896">
                  <c:v>43550</c:v>
                </c:pt>
                <c:pt idx="897">
                  <c:v>43551</c:v>
                </c:pt>
                <c:pt idx="898">
                  <c:v>43552</c:v>
                </c:pt>
                <c:pt idx="899">
                  <c:v>43553</c:v>
                </c:pt>
                <c:pt idx="900">
                  <c:v>43556</c:v>
                </c:pt>
                <c:pt idx="901">
                  <c:v>43557</c:v>
                </c:pt>
                <c:pt idx="902">
                  <c:v>43558</c:v>
                </c:pt>
                <c:pt idx="903">
                  <c:v>43559</c:v>
                </c:pt>
                <c:pt idx="904">
                  <c:v>43560</c:v>
                </c:pt>
                <c:pt idx="905">
                  <c:v>43563</c:v>
                </c:pt>
                <c:pt idx="906">
                  <c:v>43564</c:v>
                </c:pt>
                <c:pt idx="907">
                  <c:v>43565</c:v>
                </c:pt>
                <c:pt idx="908">
                  <c:v>43566</c:v>
                </c:pt>
                <c:pt idx="909">
                  <c:v>43567</c:v>
                </c:pt>
                <c:pt idx="910">
                  <c:v>43570</c:v>
                </c:pt>
                <c:pt idx="911">
                  <c:v>43571</c:v>
                </c:pt>
                <c:pt idx="912">
                  <c:v>43572</c:v>
                </c:pt>
                <c:pt idx="913">
                  <c:v>43573</c:v>
                </c:pt>
                <c:pt idx="914">
                  <c:v>43578</c:v>
                </c:pt>
                <c:pt idx="915">
                  <c:v>43579</c:v>
                </c:pt>
                <c:pt idx="916">
                  <c:v>43581</c:v>
                </c:pt>
                <c:pt idx="917">
                  <c:v>43584</c:v>
                </c:pt>
                <c:pt idx="918">
                  <c:v>43585</c:v>
                </c:pt>
                <c:pt idx="919">
                  <c:v>43586</c:v>
                </c:pt>
                <c:pt idx="920">
                  <c:v>43587</c:v>
                </c:pt>
                <c:pt idx="921">
                  <c:v>43588</c:v>
                </c:pt>
                <c:pt idx="922">
                  <c:v>43591</c:v>
                </c:pt>
                <c:pt idx="923">
                  <c:v>43592</c:v>
                </c:pt>
                <c:pt idx="924">
                  <c:v>43593</c:v>
                </c:pt>
                <c:pt idx="925">
                  <c:v>43594</c:v>
                </c:pt>
                <c:pt idx="926">
                  <c:v>43595</c:v>
                </c:pt>
                <c:pt idx="927">
                  <c:v>43598</c:v>
                </c:pt>
                <c:pt idx="928">
                  <c:v>43599</c:v>
                </c:pt>
                <c:pt idx="929">
                  <c:v>43600</c:v>
                </c:pt>
                <c:pt idx="930">
                  <c:v>43601</c:v>
                </c:pt>
                <c:pt idx="931">
                  <c:v>43602</c:v>
                </c:pt>
                <c:pt idx="932">
                  <c:v>43605</c:v>
                </c:pt>
                <c:pt idx="933">
                  <c:v>43606</c:v>
                </c:pt>
                <c:pt idx="934">
                  <c:v>43607</c:v>
                </c:pt>
                <c:pt idx="935">
                  <c:v>43608</c:v>
                </c:pt>
                <c:pt idx="936">
                  <c:v>43609</c:v>
                </c:pt>
                <c:pt idx="937">
                  <c:v>43612</c:v>
                </c:pt>
                <c:pt idx="938">
                  <c:v>43613</c:v>
                </c:pt>
                <c:pt idx="939">
                  <c:v>43614</c:v>
                </c:pt>
                <c:pt idx="940">
                  <c:v>43615</c:v>
                </c:pt>
                <c:pt idx="941">
                  <c:v>43616</c:v>
                </c:pt>
                <c:pt idx="942">
                  <c:v>43620</c:v>
                </c:pt>
                <c:pt idx="943">
                  <c:v>43621</c:v>
                </c:pt>
                <c:pt idx="944">
                  <c:v>43622</c:v>
                </c:pt>
                <c:pt idx="945">
                  <c:v>43623</c:v>
                </c:pt>
                <c:pt idx="946">
                  <c:v>43626</c:v>
                </c:pt>
                <c:pt idx="947">
                  <c:v>43627</c:v>
                </c:pt>
                <c:pt idx="948">
                  <c:v>43628</c:v>
                </c:pt>
                <c:pt idx="949">
                  <c:v>43629</c:v>
                </c:pt>
                <c:pt idx="950">
                  <c:v>43630</c:v>
                </c:pt>
                <c:pt idx="951">
                  <c:v>43633</c:v>
                </c:pt>
                <c:pt idx="952">
                  <c:v>43634</c:v>
                </c:pt>
                <c:pt idx="953">
                  <c:v>43635</c:v>
                </c:pt>
                <c:pt idx="954">
                  <c:v>43636</c:v>
                </c:pt>
                <c:pt idx="955">
                  <c:v>43637</c:v>
                </c:pt>
                <c:pt idx="956">
                  <c:v>43640</c:v>
                </c:pt>
                <c:pt idx="957">
                  <c:v>43641</c:v>
                </c:pt>
                <c:pt idx="958">
                  <c:v>43642</c:v>
                </c:pt>
                <c:pt idx="959">
                  <c:v>43643</c:v>
                </c:pt>
                <c:pt idx="960">
                  <c:v>43644</c:v>
                </c:pt>
                <c:pt idx="961">
                  <c:v>43647</c:v>
                </c:pt>
                <c:pt idx="962">
                  <c:v>43648</c:v>
                </c:pt>
                <c:pt idx="963">
                  <c:v>43649</c:v>
                </c:pt>
                <c:pt idx="964">
                  <c:v>43650</c:v>
                </c:pt>
                <c:pt idx="965">
                  <c:v>43651</c:v>
                </c:pt>
                <c:pt idx="966">
                  <c:v>43654</c:v>
                </c:pt>
                <c:pt idx="967">
                  <c:v>43655</c:v>
                </c:pt>
                <c:pt idx="968">
                  <c:v>43656</c:v>
                </c:pt>
                <c:pt idx="969">
                  <c:v>43657</c:v>
                </c:pt>
                <c:pt idx="970">
                  <c:v>43658</c:v>
                </c:pt>
                <c:pt idx="971">
                  <c:v>43661</c:v>
                </c:pt>
                <c:pt idx="972">
                  <c:v>43662</c:v>
                </c:pt>
                <c:pt idx="973">
                  <c:v>43663</c:v>
                </c:pt>
                <c:pt idx="974">
                  <c:v>43664</c:v>
                </c:pt>
                <c:pt idx="975">
                  <c:v>43665</c:v>
                </c:pt>
                <c:pt idx="976">
                  <c:v>43668</c:v>
                </c:pt>
                <c:pt idx="977">
                  <c:v>43669</c:v>
                </c:pt>
                <c:pt idx="978">
                  <c:v>43670</c:v>
                </c:pt>
                <c:pt idx="979">
                  <c:v>43671</c:v>
                </c:pt>
                <c:pt idx="980">
                  <c:v>43672</c:v>
                </c:pt>
                <c:pt idx="981">
                  <c:v>43675</c:v>
                </c:pt>
                <c:pt idx="982">
                  <c:v>43676</c:v>
                </c:pt>
                <c:pt idx="983">
                  <c:v>43677</c:v>
                </c:pt>
                <c:pt idx="984">
                  <c:v>43678</c:v>
                </c:pt>
                <c:pt idx="985">
                  <c:v>43679</c:v>
                </c:pt>
                <c:pt idx="986">
                  <c:v>43682</c:v>
                </c:pt>
                <c:pt idx="987">
                  <c:v>43683</c:v>
                </c:pt>
                <c:pt idx="988">
                  <c:v>43684</c:v>
                </c:pt>
                <c:pt idx="989">
                  <c:v>43685</c:v>
                </c:pt>
                <c:pt idx="990">
                  <c:v>43686</c:v>
                </c:pt>
                <c:pt idx="991">
                  <c:v>43689</c:v>
                </c:pt>
                <c:pt idx="992">
                  <c:v>43690</c:v>
                </c:pt>
                <c:pt idx="993">
                  <c:v>43691</c:v>
                </c:pt>
                <c:pt idx="994">
                  <c:v>43692</c:v>
                </c:pt>
                <c:pt idx="995">
                  <c:v>43693</c:v>
                </c:pt>
                <c:pt idx="996">
                  <c:v>43696</c:v>
                </c:pt>
                <c:pt idx="997">
                  <c:v>43697</c:v>
                </c:pt>
                <c:pt idx="998">
                  <c:v>43698</c:v>
                </c:pt>
                <c:pt idx="999">
                  <c:v>43699</c:v>
                </c:pt>
                <c:pt idx="1000">
                  <c:v>43700</c:v>
                </c:pt>
                <c:pt idx="1001">
                  <c:v>43703</c:v>
                </c:pt>
                <c:pt idx="1002">
                  <c:v>43704</c:v>
                </c:pt>
                <c:pt idx="1003">
                  <c:v>43705</c:v>
                </c:pt>
                <c:pt idx="1004">
                  <c:v>43706</c:v>
                </c:pt>
                <c:pt idx="1005">
                  <c:v>43707</c:v>
                </c:pt>
                <c:pt idx="1006">
                  <c:v>43710</c:v>
                </c:pt>
                <c:pt idx="1007">
                  <c:v>43711</c:v>
                </c:pt>
                <c:pt idx="1008">
                  <c:v>43712</c:v>
                </c:pt>
                <c:pt idx="1009">
                  <c:v>43713</c:v>
                </c:pt>
                <c:pt idx="1010">
                  <c:v>43714</c:v>
                </c:pt>
                <c:pt idx="1011">
                  <c:v>43717</c:v>
                </c:pt>
                <c:pt idx="1012">
                  <c:v>43718</c:v>
                </c:pt>
                <c:pt idx="1013">
                  <c:v>43719</c:v>
                </c:pt>
                <c:pt idx="1014">
                  <c:v>43720</c:v>
                </c:pt>
                <c:pt idx="1015">
                  <c:v>43721</c:v>
                </c:pt>
                <c:pt idx="1016">
                  <c:v>43724</c:v>
                </c:pt>
                <c:pt idx="1017">
                  <c:v>43725</c:v>
                </c:pt>
                <c:pt idx="1018">
                  <c:v>43726</c:v>
                </c:pt>
                <c:pt idx="1019">
                  <c:v>43727</c:v>
                </c:pt>
                <c:pt idx="1020">
                  <c:v>43728</c:v>
                </c:pt>
                <c:pt idx="1021">
                  <c:v>43731</c:v>
                </c:pt>
                <c:pt idx="1022">
                  <c:v>43732</c:v>
                </c:pt>
                <c:pt idx="1023">
                  <c:v>43733</c:v>
                </c:pt>
                <c:pt idx="1024">
                  <c:v>43734</c:v>
                </c:pt>
                <c:pt idx="1025">
                  <c:v>43735</c:v>
                </c:pt>
                <c:pt idx="1026">
                  <c:v>43738</c:v>
                </c:pt>
                <c:pt idx="1027">
                  <c:v>43739</c:v>
                </c:pt>
                <c:pt idx="1028">
                  <c:v>43740</c:v>
                </c:pt>
                <c:pt idx="1029">
                  <c:v>43741</c:v>
                </c:pt>
                <c:pt idx="1030">
                  <c:v>43742</c:v>
                </c:pt>
                <c:pt idx="1031">
                  <c:v>43745</c:v>
                </c:pt>
                <c:pt idx="1032">
                  <c:v>43746</c:v>
                </c:pt>
                <c:pt idx="1033">
                  <c:v>43747</c:v>
                </c:pt>
                <c:pt idx="1034">
                  <c:v>43748</c:v>
                </c:pt>
                <c:pt idx="1035">
                  <c:v>43749</c:v>
                </c:pt>
                <c:pt idx="1036">
                  <c:v>43752</c:v>
                </c:pt>
                <c:pt idx="1037">
                  <c:v>43753</c:v>
                </c:pt>
                <c:pt idx="1038">
                  <c:v>43754</c:v>
                </c:pt>
                <c:pt idx="1039">
                  <c:v>43755</c:v>
                </c:pt>
                <c:pt idx="1040">
                  <c:v>43756</c:v>
                </c:pt>
                <c:pt idx="1041">
                  <c:v>43759</c:v>
                </c:pt>
                <c:pt idx="1042">
                  <c:v>43760</c:v>
                </c:pt>
                <c:pt idx="1043">
                  <c:v>43761</c:v>
                </c:pt>
                <c:pt idx="1044">
                  <c:v>43762</c:v>
                </c:pt>
                <c:pt idx="1045">
                  <c:v>43763</c:v>
                </c:pt>
                <c:pt idx="1046">
                  <c:v>43767</c:v>
                </c:pt>
                <c:pt idx="1047">
                  <c:v>43768</c:v>
                </c:pt>
                <c:pt idx="1048">
                  <c:v>43769</c:v>
                </c:pt>
                <c:pt idx="1049">
                  <c:v>43770</c:v>
                </c:pt>
                <c:pt idx="1050">
                  <c:v>43773</c:v>
                </c:pt>
                <c:pt idx="1051">
                  <c:v>43774</c:v>
                </c:pt>
                <c:pt idx="1052">
                  <c:v>43775</c:v>
                </c:pt>
                <c:pt idx="1053">
                  <c:v>43776</c:v>
                </c:pt>
                <c:pt idx="1054">
                  <c:v>43777</c:v>
                </c:pt>
                <c:pt idx="1055">
                  <c:v>43780</c:v>
                </c:pt>
                <c:pt idx="1056">
                  <c:v>43781</c:v>
                </c:pt>
                <c:pt idx="1057">
                  <c:v>43782</c:v>
                </c:pt>
                <c:pt idx="1058">
                  <c:v>43783</c:v>
                </c:pt>
                <c:pt idx="1059">
                  <c:v>43784</c:v>
                </c:pt>
                <c:pt idx="1060">
                  <c:v>43787</c:v>
                </c:pt>
                <c:pt idx="1061">
                  <c:v>43788</c:v>
                </c:pt>
                <c:pt idx="1062">
                  <c:v>43789</c:v>
                </c:pt>
                <c:pt idx="1063">
                  <c:v>43790</c:v>
                </c:pt>
                <c:pt idx="1064">
                  <c:v>43791</c:v>
                </c:pt>
                <c:pt idx="1065">
                  <c:v>43794</c:v>
                </c:pt>
                <c:pt idx="1066">
                  <c:v>43795</c:v>
                </c:pt>
                <c:pt idx="1067">
                  <c:v>43796</c:v>
                </c:pt>
                <c:pt idx="1068">
                  <c:v>43797</c:v>
                </c:pt>
                <c:pt idx="1069">
                  <c:v>43798</c:v>
                </c:pt>
                <c:pt idx="1070">
                  <c:v>43801</c:v>
                </c:pt>
                <c:pt idx="1071">
                  <c:v>43802</c:v>
                </c:pt>
                <c:pt idx="1072">
                  <c:v>43803</c:v>
                </c:pt>
                <c:pt idx="1073">
                  <c:v>43804</c:v>
                </c:pt>
                <c:pt idx="1074">
                  <c:v>43805</c:v>
                </c:pt>
                <c:pt idx="1075">
                  <c:v>43808</c:v>
                </c:pt>
                <c:pt idx="1076">
                  <c:v>43809</c:v>
                </c:pt>
                <c:pt idx="1077">
                  <c:v>43810</c:v>
                </c:pt>
                <c:pt idx="1078">
                  <c:v>43811</c:v>
                </c:pt>
                <c:pt idx="1079">
                  <c:v>43812</c:v>
                </c:pt>
                <c:pt idx="1080">
                  <c:v>43815</c:v>
                </c:pt>
                <c:pt idx="1081">
                  <c:v>43816</c:v>
                </c:pt>
                <c:pt idx="1082">
                  <c:v>43817</c:v>
                </c:pt>
                <c:pt idx="1083">
                  <c:v>43818</c:v>
                </c:pt>
                <c:pt idx="1084">
                  <c:v>43819</c:v>
                </c:pt>
                <c:pt idx="1085">
                  <c:v>43822</c:v>
                </c:pt>
                <c:pt idx="1086">
                  <c:v>43823</c:v>
                </c:pt>
                <c:pt idx="1087">
                  <c:v>43824</c:v>
                </c:pt>
                <c:pt idx="1088">
                  <c:v>43826</c:v>
                </c:pt>
                <c:pt idx="1089">
                  <c:v>43829</c:v>
                </c:pt>
                <c:pt idx="1090">
                  <c:v>43830</c:v>
                </c:pt>
                <c:pt idx="1091">
                  <c:v>43833</c:v>
                </c:pt>
                <c:pt idx="1092">
                  <c:v>43836</c:v>
                </c:pt>
                <c:pt idx="1093">
                  <c:v>43837</c:v>
                </c:pt>
                <c:pt idx="1094">
                  <c:v>43838</c:v>
                </c:pt>
                <c:pt idx="1095">
                  <c:v>43839</c:v>
                </c:pt>
                <c:pt idx="1096">
                  <c:v>43840</c:v>
                </c:pt>
                <c:pt idx="1097">
                  <c:v>43843</c:v>
                </c:pt>
                <c:pt idx="1098">
                  <c:v>43844</c:v>
                </c:pt>
                <c:pt idx="1099">
                  <c:v>43845</c:v>
                </c:pt>
                <c:pt idx="1100">
                  <c:v>43846</c:v>
                </c:pt>
                <c:pt idx="1101">
                  <c:v>43847</c:v>
                </c:pt>
                <c:pt idx="1102">
                  <c:v>43850</c:v>
                </c:pt>
                <c:pt idx="1103">
                  <c:v>43851</c:v>
                </c:pt>
                <c:pt idx="1104">
                  <c:v>43852</c:v>
                </c:pt>
                <c:pt idx="1105">
                  <c:v>43853</c:v>
                </c:pt>
                <c:pt idx="1106">
                  <c:v>43854</c:v>
                </c:pt>
                <c:pt idx="1107">
                  <c:v>43857</c:v>
                </c:pt>
                <c:pt idx="1108">
                  <c:v>43858</c:v>
                </c:pt>
                <c:pt idx="1109">
                  <c:v>43859</c:v>
                </c:pt>
                <c:pt idx="1110">
                  <c:v>43860</c:v>
                </c:pt>
                <c:pt idx="1111">
                  <c:v>43861</c:v>
                </c:pt>
                <c:pt idx="1112">
                  <c:v>43864</c:v>
                </c:pt>
                <c:pt idx="1113">
                  <c:v>43865</c:v>
                </c:pt>
                <c:pt idx="1114">
                  <c:v>43866</c:v>
                </c:pt>
                <c:pt idx="1115">
                  <c:v>43868</c:v>
                </c:pt>
                <c:pt idx="1116">
                  <c:v>43871</c:v>
                </c:pt>
                <c:pt idx="1117">
                  <c:v>43872</c:v>
                </c:pt>
                <c:pt idx="1118">
                  <c:v>43873</c:v>
                </c:pt>
                <c:pt idx="1119">
                  <c:v>43874</c:v>
                </c:pt>
                <c:pt idx="1120">
                  <c:v>43875</c:v>
                </c:pt>
                <c:pt idx="1121">
                  <c:v>43878</c:v>
                </c:pt>
                <c:pt idx="1122">
                  <c:v>43879</c:v>
                </c:pt>
                <c:pt idx="1123">
                  <c:v>43880</c:v>
                </c:pt>
                <c:pt idx="1124">
                  <c:v>43881</c:v>
                </c:pt>
                <c:pt idx="1125">
                  <c:v>43882</c:v>
                </c:pt>
                <c:pt idx="1126">
                  <c:v>43885</c:v>
                </c:pt>
                <c:pt idx="1127">
                  <c:v>43886</c:v>
                </c:pt>
                <c:pt idx="1128">
                  <c:v>43887</c:v>
                </c:pt>
                <c:pt idx="1129">
                  <c:v>43888</c:v>
                </c:pt>
                <c:pt idx="1130">
                  <c:v>43889</c:v>
                </c:pt>
                <c:pt idx="1131">
                  <c:v>43892</c:v>
                </c:pt>
                <c:pt idx="1132">
                  <c:v>43893</c:v>
                </c:pt>
                <c:pt idx="1133">
                  <c:v>43894</c:v>
                </c:pt>
                <c:pt idx="1134">
                  <c:v>43895</c:v>
                </c:pt>
                <c:pt idx="1135">
                  <c:v>43896</c:v>
                </c:pt>
                <c:pt idx="1136">
                  <c:v>43899</c:v>
                </c:pt>
                <c:pt idx="1137">
                  <c:v>43900</c:v>
                </c:pt>
                <c:pt idx="1138">
                  <c:v>43901</c:v>
                </c:pt>
                <c:pt idx="1139">
                  <c:v>43902</c:v>
                </c:pt>
                <c:pt idx="1140">
                  <c:v>43903</c:v>
                </c:pt>
                <c:pt idx="1141">
                  <c:v>43906</c:v>
                </c:pt>
                <c:pt idx="1142">
                  <c:v>43907</c:v>
                </c:pt>
                <c:pt idx="1143">
                  <c:v>43908</c:v>
                </c:pt>
                <c:pt idx="1144">
                  <c:v>43909</c:v>
                </c:pt>
                <c:pt idx="1145">
                  <c:v>43910</c:v>
                </c:pt>
                <c:pt idx="1146">
                  <c:v>43913</c:v>
                </c:pt>
                <c:pt idx="1147">
                  <c:v>43914</c:v>
                </c:pt>
                <c:pt idx="1148">
                  <c:v>43915</c:v>
                </c:pt>
                <c:pt idx="1149">
                  <c:v>43916</c:v>
                </c:pt>
                <c:pt idx="1150">
                  <c:v>43917</c:v>
                </c:pt>
                <c:pt idx="1151">
                  <c:v>43920</c:v>
                </c:pt>
                <c:pt idx="1152">
                  <c:v>43921</c:v>
                </c:pt>
                <c:pt idx="1153">
                  <c:v>43922</c:v>
                </c:pt>
                <c:pt idx="1154">
                  <c:v>43923</c:v>
                </c:pt>
                <c:pt idx="1155">
                  <c:v>43924</c:v>
                </c:pt>
                <c:pt idx="1156">
                  <c:v>43927</c:v>
                </c:pt>
                <c:pt idx="1157">
                  <c:v>43928</c:v>
                </c:pt>
                <c:pt idx="1158">
                  <c:v>43929</c:v>
                </c:pt>
                <c:pt idx="1159">
                  <c:v>43930</c:v>
                </c:pt>
                <c:pt idx="1160">
                  <c:v>43935</c:v>
                </c:pt>
                <c:pt idx="1161">
                  <c:v>43936</c:v>
                </c:pt>
                <c:pt idx="1162">
                  <c:v>43937</c:v>
                </c:pt>
                <c:pt idx="1163">
                  <c:v>43938</c:v>
                </c:pt>
                <c:pt idx="1164">
                  <c:v>43941</c:v>
                </c:pt>
                <c:pt idx="1165">
                  <c:v>43942</c:v>
                </c:pt>
                <c:pt idx="1166">
                  <c:v>43943</c:v>
                </c:pt>
                <c:pt idx="1167">
                  <c:v>43944</c:v>
                </c:pt>
                <c:pt idx="1168">
                  <c:v>43945</c:v>
                </c:pt>
                <c:pt idx="1169">
                  <c:v>43949</c:v>
                </c:pt>
                <c:pt idx="1170">
                  <c:v>43950</c:v>
                </c:pt>
                <c:pt idx="1171">
                  <c:v>43951</c:v>
                </c:pt>
                <c:pt idx="1172">
                  <c:v>43952</c:v>
                </c:pt>
                <c:pt idx="1173">
                  <c:v>43955</c:v>
                </c:pt>
                <c:pt idx="1174">
                  <c:v>43956</c:v>
                </c:pt>
                <c:pt idx="1175">
                  <c:v>43957</c:v>
                </c:pt>
                <c:pt idx="1176">
                  <c:v>43958</c:v>
                </c:pt>
                <c:pt idx="1177">
                  <c:v>43959</c:v>
                </c:pt>
                <c:pt idx="1178">
                  <c:v>43962</c:v>
                </c:pt>
                <c:pt idx="1179">
                  <c:v>43963</c:v>
                </c:pt>
                <c:pt idx="1180">
                  <c:v>43964</c:v>
                </c:pt>
                <c:pt idx="1181">
                  <c:v>43965</c:v>
                </c:pt>
                <c:pt idx="1182">
                  <c:v>43966</c:v>
                </c:pt>
                <c:pt idx="1183">
                  <c:v>43969</c:v>
                </c:pt>
                <c:pt idx="1184">
                  <c:v>43970</c:v>
                </c:pt>
                <c:pt idx="1185">
                  <c:v>43971</c:v>
                </c:pt>
                <c:pt idx="1186">
                  <c:v>43972</c:v>
                </c:pt>
                <c:pt idx="1187">
                  <c:v>43973</c:v>
                </c:pt>
                <c:pt idx="1188">
                  <c:v>43976</c:v>
                </c:pt>
                <c:pt idx="1189">
                  <c:v>43977</c:v>
                </c:pt>
                <c:pt idx="1190">
                  <c:v>43978</c:v>
                </c:pt>
                <c:pt idx="1191">
                  <c:v>43979</c:v>
                </c:pt>
                <c:pt idx="1192">
                  <c:v>43980</c:v>
                </c:pt>
                <c:pt idx="1193">
                  <c:v>43984</c:v>
                </c:pt>
                <c:pt idx="1194">
                  <c:v>43985</c:v>
                </c:pt>
                <c:pt idx="1195">
                  <c:v>43986</c:v>
                </c:pt>
                <c:pt idx="1196">
                  <c:v>43987</c:v>
                </c:pt>
                <c:pt idx="1197">
                  <c:v>43990</c:v>
                </c:pt>
                <c:pt idx="1198">
                  <c:v>43991</c:v>
                </c:pt>
                <c:pt idx="1199">
                  <c:v>43992</c:v>
                </c:pt>
                <c:pt idx="1200">
                  <c:v>43993</c:v>
                </c:pt>
                <c:pt idx="1201">
                  <c:v>43994</c:v>
                </c:pt>
                <c:pt idx="1202">
                  <c:v>43997</c:v>
                </c:pt>
                <c:pt idx="1203">
                  <c:v>43998</c:v>
                </c:pt>
                <c:pt idx="1204">
                  <c:v>43999</c:v>
                </c:pt>
                <c:pt idx="1205">
                  <c:v>44000</c:v>
                </c:pt>
                <c:pt idx="1206">
                  <c:v>44001</c:v>
                </c:pt>
                <c:pt idx="1207">
                  <c:v>44004</c:v>
                </c:pt>
                <c:pt idx="1208">
                  <c:v>44005</c:v>
                </c:pt>
                <c:pt idx="1209">
                  <c:v>44006</c:v>
                </c:pt>
                <c:pt idx="1210">
                  <c:v>44007</c:v>
                </c:pt>
                <c:pt idx="1211">
                  <c:v>44008</c:v>
                </c:pt>
                <c:pt idx="1212">
                  <c:v>44011</c:v>
                </c:pt>
                <c:pt idx="1213">
                  <c:v>44012</c:v>
                </c:pt>
                <c:pt idx="1214">
                  <c:v>44013</c:v>
                </c:pt>
                <c:pt idx="1215">
                  <c:v>44014</c:v>
                </c:pt>
                <c:pt idx="1216">
                  <c:v>44015</c:v>
                </c:pt>
                <c:pt idx="1217">
                  <c:v>44018</c:v>
                </c:pt>
                <c:pt idx="1218">
                  <c:v>44019</c:v>
                </c:pt>
                <c:pt idx="1219">
                  <c:v>44020</c:v>
                </c:pt>
                <c:pt idx="1220">
                  <c:v>44021</c:v>
                </c:pt>
                <c:pt idx="1221">
                  <c:v>44022</c:v>
                </c:pt>
                <c:pt idx="1222">
                  <c:v>44025</c:v>
                </c:pt>
                <c:pt idx="1223">
                  <c:v>44026</c:v>
                </c:pt>
                <c:pt idx="1224">
                  <c:v>44027</c:v>
                </c:pt>
                <c:pt idx="1225">
                  <c:v>44028</c:v>
                </c:pt>
                <c:pt idx="1226">
                  <c:v>44029</c:v>
                </c:pt>
                <c:pt idx="1227">
                  <c:v>44032</c:v>
                </c:pt>
                <c:pt idx="1228">
                  <c:v>44033</c:v>
                </c:pt>
                <c:pt idx="1229">
                  <c:v>44034</c:v>
                </c:pt>
                <c:pt idx="1230">
                  <c:v>44035</c:v>
                </c:pt>
                <c:pt idx="1231">
                  <c:v>44036</c:v>
                </c:pt>
                <c:pt idx="1232">
                  <c:v>44039</c:v>
                </c:pt>
                <c:pt idx="1233">
                  <c:v>44040</c:v>
                </c:pt>
                <c:pt idx="1234">
                  <c:v>44041</c:v>
                </c:pt>
                <c:pt idx="1235">
                  <c:v>44042</c:v>
                </c:pt>
                <c:pt idx="1236">
                  <c:v>44043</c:v>
                </c:pt>
                <c:pt idx="1237">
                  <c:v>44046</c:v>
                </c:pt>
                <c:pt idx="1238">
                  <c:v>44047</c:v>
                </c:pt>
                <c:pt idx="1239">
                  <c:v>44048</c:v>
                </c:pt>
                <c:pt idx="1240">
                  <c:v>44049</c:v>
                </c:pt>
                <c:pt idx="1241">
                  <c:v>44050</c:v>
                </c:pt>
                <c:pt idx="1242">
                  <c:v>44053</c:v>
                </c:pt>
                <c:pt idx="1243">
                  <c:v>44054</c:v>
                </c:pt>
                <c:pt idx="1244">
                  <c:v>44055</c:v>
                </c:pt>
                <c:pt idx="1245">
                  <c:v>44056</c:v>
                </c:pt>
                <c:pt idx="1246">
                  <c:v>44057</c:v>
                </c:pt>
                <c:pt idx="1247">
                  <c:v>44060</c:v>
                </c:pt>
                <c:pt idx="1248">
                  <c:v>44061</c:v>
                </c:pt>
                <c:pt idx="1249">
                  <c:v>44062</c:v>
                </c:pt>
                <c:pt idx="1250">
                  <c:v>44063</c:v>
                </c:pt>
                <c:pt idx="1251">
                  <c:v>44064</c:v>
                </c:pt>
                <c:pt idx="1252">
                  <c:v>44067</c:v>
                </c:pt>
                <c:pt idx="1253">
                  <c:v>44068</c:v>
                </c:pt>
                <c:pt idx="1254">
                  <c:v>44069</c:v>
                </c:pt>
                <c:pt idx="1255">
                  <c:v>44070</c:v>
                </c:pt>
                <c:pt idx="1256">
                  <c:v>44071</c:v>
                </c:pt>
                <c:pt idx="1257">
                  <c:v>44074</c:v>
                </c:pt>
                <c:pt idx="1258">
                  <c:v>44075</c:v>
                </c:pt>
                <c:pt idx="1259">
                  <c:v>44561</c:v>
                </c:pt>
                <c:pt idx="1260">
                  <c:v>44926</c:v>
                </c:pt>
                <c:pt idx="1261">
                  <c:v>45291</c:v>
                </c:pt>
                <c:pt idx="1262">
                  <c:v>45657</c:v>
                </c:pt>
                <c:pt idx="1263">
                  <c:v>46022</c:v>
                </c:pt>
              </c:numCache>
            </c:numRef>
          </c:cat>
          <c:val>
            <c:numRef>
              <c:f>'Share Price'!$B$3:$B$1266</c:f>
              <c:numCache>
                <c:formatCode>0.00</c:formatCode>
                <c:ptCount val="1264"/>
                <c:pt idx="0">
                  <c:v>13.05885</c:v>
                </c:pt>
                <c:pt idx="1">
                  <c:v>13.040545</c:v>
                </c:pt>
                <c:pt idx="2">
                  <c:v>13.159513</c:v>
                </c:pt>
                <c:pt idx="3">
                  <c:v>13.269327000000001</c:v>
                </c:pt>
                <c:pt idx="4">
                  <c:v>13.452353</c:v>
                </c:pt>
                <c:pt idx="5">
                  <c:v>13.653679</c:v>
                </c:pt>
                <c:pt idx="6">
                  <c:v>13.671984</c:v>
                </c:pt>
                <c:pt idx="7">
                  <c:v>13.790948999999999</c:v>
                </c:pt>
                <c:pt idx="8">
                  <c:v>13.781798</c:v>
                </c:pt>
                <c:pt idx="9">
                  <c:v>13.955673000000001</c:v>
                </c:pt>
                <c:pt idx="10">
                  <c:v>13.772646</c:v>
                </c:pt>
                <c:pt idx="11">
                  <c:v>13.690284</c:v>
                </c:pt>
                <c:pt idx="12">
                  <c:v>13.699436</c:v>
                </c:pt>
                <c:pt idx="13">
                  <c:v>13.772646</c:v>
                </c:pt>
                <c:pt idx="14">
                  <c:v>13.726891</c:v>
                </c:pt>
                <c:pt idx="15">
                  <c:v>13.772646</c:v>
                </c:pt>
                <c:pt idx="16">
                  <c:v>13.708586</c:v>
                </c:pt>
                <c:pt idx="17">
                  <c:v>13.772646</c:v>
                </c:pt>
                <c:pt idx="18">
                  <c:v>13.928219</c:v>
                </c:pt>
                <c:pt idx="19">
                  <c:v>13.955673000000001</c:v>
                </c:pt>
                <c:pt idx="20">
                  <c:v>13.772646</c:v>
                </c:pt>
                <c:pt idx="21">
                  <c:v>13.864158</c:v>
                </c:pt>
                <c:pt idx="22">
                  <c:v>13.909915</c:v>
                </c:pt>
                <c:pt idx="23">
                  <c:v>13.818402000000001</c:v>
                </c:pt>
                <c:pt idx="24">
                  <c:v>13.909915</c:v>
                </c:pt>
                <c:pt idx="25">
                  <c:v>13.909915</c:v>
                </c:pt>
                <c:pt idx="26">
                  <c:v>13.864158</c:v>
                </c:pt>
                <c:pt idx="27">
                  <c:v>13.772646</c:v>
                </c:pt>
                <c:pt idx="28">
                  <c:v>13.543865</c:v>
                </c:pt>
                <c:pt idx="29">
                  <c:v>13.681134</c:v>
                </c:pt>
                <c:pt idx="30">
                  <c:v>13.589622</c:v>
                </c:pt>
                <c:pt idx="31">
                  <c:v>13.635377</c:v>
                </c:pt>
                <c:pt idx="32">
                  <c:v>13.644527</c:v>
                </c:pt>
                <c:pt idx="33">
                  <c:v>13.690284</c:v>
                </c:pt>
                <c:pt idx="34">
                  <c:v>13.726891</c:v>
                </c:pt>
                <c:pt idx="35">
                  <c:v>13.726891</c:v>
                </c:pt>
                <c:pt idx="36">
                  <c:v>13.763494</c:v>
                </c:pt>
                <c:pt idx="37">
                  <c:v>13.80925</c:v>
                </c:pt>
                <c:pt idx="38">
                  <c:v>13.955673000000001</c:v>
                </c:pt>
                <c:pt idx="39">
                  <c:v>14.001429999999999</c:v>
                </c:pt>
                <c:pt idx="40">
                  <c:v>14.001429999999999</c:v>
                </c:pt>
                <c:pt idx="41">
                  <c:v>14.184453</c:v>
                </c:pt>
                <c:pt idx="42">
                  <c:v>14.184453</c:v>
                </c:pt>
                <c:pt idx="43">
                  <c:v>14.230209</c:v>
                </c:pt>
                <c:pt idx="44">
                  <c:v>14.596258000000001</c:v>
                </c:pt>
                <c:pt idx="45">
                  <c:v>14.642015000000001</c:v>
                </c:pt>
                <c:pt idx="46">
                  <c:v>14.632866</c:v>
                </c:pt>
                <c:pt idx="47">
                  <c:v>14.642015000000001</c:v>
                </c:pt>
                <c:pt idx="48">
                  <c:v>14.642015000000001</c:v>
                </c:pt>
                <c:pt idx="49">
                  <c:v>13.818402000000001</c:v>
                </c:pt>
                <c:pt idx="50">
                  <c:v>13.909915</c:v>
                </c:pt>
                <c:pt idx="51">
                  <c:v>13.900764000000001</c:v>
                </c:pt>
                <c:pt idx="52">
                  <c:v>13.909915</c:v>
                </c:pt>
                <c:pt idx="53">
                  <c:v>13.800101</c:v>
                </c:pt>
                <c:pt idx="54">
                  <c:v>13.864158</c:v>
                </c:pt>
                <c:pt idx="55">
                  <c:v>13.864158</c:v>
                </c:pt>
                <c:pt idx="56">
                  <c:v>13.909915</c:v>
                </c:pt>
                <c:pt idx="57">
                  <c:v>13.909915</c:v>
                </c:pt>
                <c:pt idx="58">
                  <c:v>14.129547000000001</c:v>
                </c:pt>
                <c:pt idx="59">
                  <c:v>14.257663000000001</c:v>
                </c:pt>
                <c:pt idx="60">
                  <c:v>14.248512</c:v>
                </c:pt>
                <c:pt idx="61">
                  <c:v>14.248512</c:v>
                </c:pt>
                <c:pt idx="62">
                  <c:v>14.184453</c:v>
                </c:pt>
                <c:pt idx="63">
                  <c:v>14.211906000000001</c:v>
                </c:pt>
                <c:pt idx="64">
                  <c:v>14.230209</c:v>
                </c:pt>
                <c:pt idx="65">
                  <c:v>14.257663000000001</c:v>
                </c:pt>
                <c:pt idx="66">
                  <c:v>14.230209</c:v>
                </c:pt>
                <c:pt idx="67">
                  <c:v>14.202757</c:v>
                </c:pt>
                <c:pt idx="68">
                  <c:v>14.321721</c:v>
                </c:pt>
                <c:pt idx="69">
                  <c:v>14.358326</c:v>
                </c:pt>
                <c:pt idx="70">
                  <c:v>14.321391999999999</c:v>
                </c:pt>
                <c:pt idx="71">
                  <c:v>14.229055000000001</c:v>
                </c:pt>
                <c:pt idx="72">
                  <c:v>14.26599</c:v>
                </c:pt>
                <c:pt idx="73">
                  <c:v>14.127485</c:v>
                </c:pt>
                <c:pt idx="74">
                  <c:v>14.31216</c:v>
                </c:pt>
                <c:pt idx="75">
                  <c:v>14.358326</c:v>
                </c:pt>
                <c:pt idx="76">
                  <c:v>14.487598</c:v>
                </c:pt>
                <c:pt idx="77">
                  <c:v>14.31216</c:v>
                </c:pt>
                <c:pt idx="78">
                  <c:v>14.552232999999999</c:v>
                </c:pt>
                <c:pt idx="79">
                  <c:v>14.404494</c:v>
                </c:pt>
                <c:pt idx="80">
                  <c:v>14.321391999999999</c:v>
                </c:pt>
                <c:pt idx="81">
                  <c:v>14.31216</c:v>
                </c:pt>
                <c:pt idx="82">
                  <c:v>14.31216</c:v>
                </c:pt>
                <c:pt idx="83">
                  <c:v>14.31216</c:v>
                </c:pt>
                <c:pt idx="84">
                  <c:v>14.173654000000001</c:v>
                </c:pt>
                <c:pt idx="85">
                  <c:v>14.182888</c:v>
                </c:pt>
                <c:pt idx="86">
                  <c:v>14.358326</c:v>
                </c:pt>
                <c:pt idx="87">
                  <c:v>14.219822000000001</c:v>
                </c:pt>
                <c:pt idx="88">
                  <c:v>14.26599</c:v>
                </c:pt>
                <c:pt idx="89">
                  <c:v>14.219822000000001</c:v>
                </c:pt>
                <c:pt idx="90">
                  <c:v>14.127485</c:v>
                </c:pt>
                <c:pt idx="91">
                  <c:v>14.081317</c:v>
                </c:pt>
                <c:pt idx="92">
                  <c:v>13.905878</c:v>
                </c:pt>
                <c:pt idx="93">
                  <c:v>13.850477</c:v>
                </c:pt>
                <c:pt idx="94">
                  <c:v>14.035149000000001</c:v>
                </c:pt>
                <c:pt idx="95">
                  <c:v>14.016683</c:v>
                </c:pt>
                <c:pt idx="96">
                  <c:v>13.979747</c:v>
                </c:pt>
                <c:pt idx="97">
                  <c:v>13.850477</c:v>
                </c:pt>
                <c:pt idx="98">
                  <c:v>13.711970000000001</c:v>
                </c:pt>
                <c:pt idx="99">
                  <c:v>13.795074</c:v>
                </c:pt>
                <c:pt idx="100">
                  <c:v>13.711970000000001</c:v>
                </c:pt>
                <c:pt idx="101">
                  <c:v>13.850477</c:v>
                </c:pt>
                <c:pt idx="102">
                  <c:v>13.804307</c:v>
                </c:pt>
                <c:pt idx="103">
                  <c:v>13.804307</c:v>
                </c:pt>
                <c:pt idx="104">
                  <c:v>13.758139999999999</c:v>
                </c:pt>
                <c:pt idx="105">
                  <c:v>13.850477</c:v>
                </c:pt>
                <c:pt idx="106">
                  <c:v>13.850477</c:v>
                </c:pt>
                <c:pt idx="107">
                  <c:v>13.850477</c:v>
                </c:pt>
                <c:pt idx="108">
                  <c:v>13.850477</c:v>
                </c:pt>
                <c:pt idx="109">
                  <c:v>13.998215</c:v>
                </c:pt>
                <c:pt idx="110">
                  <c:v>13.85971</c:v>
                </c:pt>
                <c:pt idx="111">
                  <c:v>13.850477</c:v>
                </c:pt>
                <c:pt idx="112">
                  <c:v>13.693503</c:v>
                </c:pt>
                <c:pt idx="113">
                  <c:v>13.555</c:v>
                </c:pt>
                <c:pt idx="114">
                  <c:v>13.481131</c:v>
                </c:pt>
                <c:pt idx="115">
                  <c:v>13.388792</c:v>
                </c:pt>
                <c:pt idx="116">
                  <c:v>13.481131</c:v>
                </c:pt>
                <c:pt idx="117">
                  <c:v>13.518064000000001</c:v>
                </c:pt>
                <c:pt idx="118">
                  <c:v>13.573466</c:v>
                </c:pt>
                <c:pt idx="119">
                  <c:v>13.471897999999999</c:v>
                </c:pt>
                <c:pt idx="120">
                  <c:v>13.527298</c:v>
                </c:pt>
                <c:pt idx="121">
                  <c:v>13.462664</c:v>
                </c:pt>
                <c:pt idx="122">
                  <c:v>13.342625</c:v>
                </c:pt>
                <c:pt idx="123">
                  <c:v>13.361094</c:v>
                </c:pt>
                <c:pt idx="124">
                  <c:v>13.545767</c:v>
                </c:pt>
                <c:pt idx="125">
                  <c:v>13.555</c:v>
                </c:pt>
                <c:pt idx="126">
                  <c:v>13.619634</c:v>
                </c:pt>
                <c:pt idx="127">
                  <c:v>13.841241999999999</c:v>
                </c:pt>
                <c:pt idx="128">
                  <c:v>13.850477</c:v>
                </c:pt>
                <c:pt idx="129">
                  <c:v>13.841241999999999</c:v>
                </c:pt>
                <c:pt idx="130">
                  <c:v>14.118254</c:v>
                </c:pt>
                <c:pt idx="131">
                  <c:v>14.219822000000001</c:v>
                </c:pt>
                <c:pt idx="132">
                  <c:v>14.626101999999999</c:v>
                </c:pt>
                <c:pt idx="133">
                  <c:v>14.866179000000001</c:v>
                </c:pt>
                <c:pt idx="134">
                  <c:v>14.755375000000001</c:v>
                </c:pt>
                <c:pt idx="135">
                  <c:v>14.681505</c:v>
                </c:pt>
                <c:pt idx="136">
                  <c:v>14.681505</c:v>
                </c:pt>
                <c:pt idx="137">
                  <c:v>14.681505</c:v>
                </c:pt>
                <c:pt idx="138">
                  <c:v>14.31216</c:v>
                </c:pt>
                <c:pt idx="139">
                  <c:v>14.496831</c:v>
                </c:pt>
                <c:pt idx="140">
                  <c:v>14.496831</c:v>
                </c:pt>
                <c:pt idx="141">
                  <c:v>14.570703</c:v>
                </c:pt>
                <c:pt idx="142">
                  <c:v>14.404494</c:v>
                </c:pt>
                <c:pt idx="143">
                  <c:v>14.376794</c:v>
                </c:pt>
                <c:pt idx="144">
                  <c:v>14.589168000000001</c:v>
                </c:pt>
                <c:pt idx="145">
                  <c:v>14.644569000000001</c:v>
                </c:pt>
                <c:pt idx="146">
                  <c:v>14.524532000000001</c:v>
                </c:pt>
                <c:pt idx="147">
                  <c:v>14.533766999999999</c:v>
                </c:pt>
                <c:pt idx="148">
                  <c:v>14.736905999999999</c:v>
                </c:pt>
                <c:pt idx="149">
                  <c:v>14.764606000000001</c:v>
                </c:pt>
                <c:pt idx="150">
                  <c:v>14.653805</c:v>
                </c:pt>
                <c:pt idx="151">
                  <c:v>14.635337</c:v>
                </c:pt>
                <c:pt idx="152">
                  <c:v>14.681505</c:v>
                </c:pt>
                <c:pt idx="153">
                  <c:v>14.681505</c:v>
                </c:pt>
                <c:pt idx="154">
                  <c:v>14.755375000000001</c:v>
                </c:pt>
                <c:pt idx="155">
                  <c:v>14.921578</c:v>
                </c:pt>
                <c:pt idx="156">
                  <c:v>14.995445999999999</c:v>
                </c:pt>
                <c:pt idx="157">
                  <c:v>14.995445999999999</c:v>
                </c:pt>
                <c:pt idx="158">
                  <c:v>14.967746999999999</c:v>
                </c:pt>
                <c:pt idx="159">
                  <c:v>15.235524</c:v>
                </c:pt>
                <c:pt idx="160">
                  <c:v>15.226291</c:v>
                </c:pt>
                <c:pt idx="161">
                  <c:v>15.097020000000001</c:v>
                </c:pt>
                <c:pt idx="162">
                  <c:v>15.078550999999999</c:v>
                </c:pt>
                <c:pt idx="163">
                  <c:v>14.958513999999999</c:v>
                </c:pt>
                <c:pt idx="164">
                  <c:v>15.097020000000001</c:v>
                </c:pt>
                <c:pt idx="165">
                  <c:v>15.133952000000001</c:v>
                </c:pt>
                <c:pt idx="166">
                  <c:v>15.189355000000001</c:v>
                </c:pt>
                <c:pt idx="167">
                  <c:v>15.17089</c:v>
                </c:pt>
                <c:pt idx="168">
                  <c:v>15.180122000000001</c:v>
                </c:pt>
                <c:pt idx="169">
                  <c:v>15.161655</c:v>
                </c:pt>
                <c:pt idx="170">
                  <c:v>15.484833</c:v>
                </c:pt>
                <c:pt idx="171">
                  <c:v>15.503302</c:v>
                </c:pt>
                <c:pt idx="172">
                  <c:v>15.475600999999999</c:v>
                </c:pt>
                <c:pt idx="173">
                  <c:v>15.494066999999999</c:v>
                </c:pt>
                <c:pt idx="174">
                  <c:v>15.494066999999999</c:v>
                </c:pt>
                <c:pt idx="175">
                  <c:v>15.466366000000001</c:v>
                </c:pt>
                <c:pt idx="176">
                  <c:v>15.484833</c:v>
                </c:pt>
                <c:pt idx="177">
                  <c:v>15.567936</c:v>
                </c:pt>
                <c:pt idx="178">
                  <c:v>15.374027999999999</c:v>
                </c:pt>
                <c:pt idx="179">
                  <c:v>15.097020000000001</c:v>
                </c:pt>
                <c:pt idx="180">
                  <c:v>14.866179000000001</c:v>
                </c:pt>
                <c:pt idx="181">
                  <c:v>15.133952000000001</c:v>
                </c:pt>
                <c:pt idx="182">
                  <c:v>15.050851</c:v>
                </c:pt>
                <c:pt idx="183">
                  <c:v>15.207824</c:v>
                </c:pt>
                <c:pt idx="184">
                  <c:v>15.623338</c:v>
                </c:pt>
                <c:pt idx="185">
                  <c:v>16.029616999999998</c:v>
                </c:pt>
                <c:pt idx="186">
                  <c:v>16.08502</c:v>
                </c:pt>
                <c:pt idx="187">
                  <c:v>15.983449999999999</c:v>
                </c:pt>
                <c:pt idx="188">
                  <c:v>15.863414000000001</c:v>
                </c:pt>
                <c:pt idx="189">
                  <c:v>15.826475</c:v>
                </c:pt>
                <c:pt idx="190">
                  <c:v>15.964981999999999</c:v>
                </c:pt>
                <c:pt idx="191">
                  <c:v>16.112722000000002</c:v>
                </c:pt>
                <c:pt idx="192">
                  <c:v>16.121952</c:v>
                </c:pt>
                <c:pt idx="193">
                  <c:v>16.158892000000002</c:v>
                </c:pt>
                <c:pt idx="194">
                  <c:v>16.149654000000002</c:v>
                </c:pt>
                <c:pt idx="195">
                  <c:v>16.066552999999999</c:v>
                </c:pt>
                <c:pt idx="196">
                  <c:v>15.835713999999999</c:v>
                </c:pt>
                <c:pt idx="197">
                  <c:v>15.687975</c:v>
                </c:pt>
                <c:pt idx="198">
                  <c:v>15.327862</c:v>
                </c:pt>
                <c:pt idx="199">
                  <c:v>14.77384</c:v>
                </c:pt>
                <c:pt idx="200">
                  <c:v>15.346328</c:v>
                </c:pt>
                <c:pt idx="201">
                  <c:v>15.392497000000001</c:v>
                </c:pt>
                <c:pt idx="202">
                  <c:v>15.281689999999999</c:v>
                </c:pt>
                <c:pt idx="203">
                  <c:v>15.346328</c:v>
                </c:pt>
                <c:pt idx="204">
                  <c:v>14.77384</c:v>
                </c:pt>
                <c:pt idx="205">
                  <c:v>14.561469000000001</c:v>
                </c:pt>
                <c:pt idx="206">
                  <c:v>14.413729999999999</c:v>
                </c:pt>
                <c:pt idx="207">
                  <c:v>14.921578</c:v>
                </c:pt>
                <c:pt idx="208">
                  <c:v>15.355561</c:v>
                </c:pt>
                <c:pt idx="209">
                  <c:v>15.438662000000001</c:v>
                </c:pt>
                <c:pt idx="210">
                  <c:v>15.604868</c:v>
                </c:pt>
                <c:pt idx="211">
                  <c:v>15.521766</c:v>
                </c:pt>
                <c:pt idx="212">
                  <c:v>15.420197</c:v>
                </c:pt>
                <c:pt idx="213">
                  <c:v>15.410964999999999</c:v>
                </c:pt>
                <c:pt idx="214">
                  <c:v>15.060084</c:v>
                </c:pt>
                <c:pt idx="215">
                  <c:v>15.143186999999999</c:v>
                </c:pt>
                <c:pt idx="216">
                  <c:v>15.318625000000001</c:v>
                </c:pt>
                <c:pt idx="217">
                  <c:v>15.374027999999999</c:v>
                </c:pt>
                <c:pt idx="218">
                  <c:v>15.542562999999999</c:v>
                </c:pt>
                <c:pt idx="219">
                  <c:v>15.448933</c:v>
                </c:pt>
                <c:pt idx="220">
                  <c:v>15.448933</c:v>
                </c:pt>
                <c:pt idx="221">
                  <c:v>15.448933</c:v>
                </c:pt>
                <c:pt idx="222">
                  <c:v>15.458295</c:v>
                </c:pt>
                <c:pt idx="223">
                  <c:v>15.701734</c:v>
                </c:pt>
                <c:pt idx="224">
                  <c:v>15.683007999999999</c:v>
                </c:pt>
                <c:pt idx="225">
                  <c:v>15.917083999999999</c:v>
                </c:pt>
                <c:pt idx="226">
                  <c:v>15.935808</c:v>
                </c:pt>
                <c:pt idx="227">
                  <c:v>15.870269</c:v>
                </c:pt>
                <c:pt idx="228">
                  <c:v>16.01071</c:v>
                </c:pt>
                <c:pt idx="229">
                  <c:v>16.151157000000001</c:v>
                </c:pt>
                <c:pt idx="230">
                  <c:v>16.282238</c:v>
                </c:pt>
                <c:pt idx="231">
                  <c:v>16.160520999999999</c:v>
                </c:pt>
                <c:pt idx="232">
                  <c:v>16.151157000000001</c:v>
                </c:pt>
                <c:pt idx="233">
                  <c:v>16.151157000000001</c:v>
                </c:pt>
                <c:pt idx="234">
                  <c:v>15.963896</c:v>
                </c:pt>
                <c:pt idx="235">
                  <c:v>16.197969000000001</c:v>
                </c:pt>
                <c:pt idx="236">
                  <c:v>16.291601</c:v>
                </c:pt>
                <c:pt idx="237">
                  <c:v>16.151157000000001</c:v>
                </c:pt>
                <c:pt idx="238">
                  <c:v>16.104341999999999</c:v>
                </c:pt>
                <c:pt idx="239">
                  <c:v>16.197969000000001</c:v>
                </c:pt>
                <c:pt idx="240">
                  <c:v>16.160520999999999</c:v>
                </c:pt>
                <c:pt idx="241">
                  <c:v>16.197969000000001</c:v>
                </c:pt>
                <c:pt idx="242">
                  <c:v>16.160520999999999</c:v>
                </c:pt>
                <c:pt idx="243">
                  <c:v>16.151157000000001</c:v>
                </c:pt>
                <c:pt idx="244">
                  <c:v>16.207335</c:v>
                </c:pt>
                <c:pt idx="245">
                  <c:v>16.188607999999999</c:v>
                </c:pt>
                <c:pt idx="246">
                  <c:v>16.151157000000001</c:v>
                </c:pt>
                <c:pt idx="247">
                  <c:v>16.085619000000001</c:v>
                </c:pt>
                <c:pt idx="248">
                  <c:v>16.029437999999999</c:v>
                </c:pt>
                <c:pt idx="249">
                  <c:v>16.057528999999999</c:v>
                </c:pt>
                <c:pt idx="250">
                  <c:v>16.132431</c:v>
                </c:pt>
                <c:pt idx="251">
                  <c:v>16.14179</c:v>
                </c:pt>
                <c:pt idx="252">
                  <c:v>16.104341999999999</c:v>
                </c:pt>
                <c:pt idx="253">
                  <c:v>16.132431</c:v>
                </c:pt>
                <c:pt idx="254">
                  <c:v>16.151157000000001</c:v>
                </c:pt>
                <c:pt idx="255">
                  <c:v>16.375868000000001</c:v>
                </c:pt>
                <c:pt idx="256">
                  <c:v>16.338418999999998</c:v>
                </c:pt>
                <c:pt idx="257">
                  <c:v>16.357140000000001</c:v>
                </c:pt>
                <c:pt idx="258">
                  <c:v>16.385231000000001</c:v>
                </c:pt>
                <c:pt idx="259">
                  <c:v>16.385231000000001</c:v>
                </c:pt>
                <c:pt idx="260">
                  <c:v>16.197969000000001</c:v>
                </c:pt>
                <c:pt idx="261">
                  <c:v>16.338418999999998</c:v>
                </c:pt>
                <c:pt idx="262">
                  <c:v>16.366503000000002</c:v>
                </c:pt>
                <c:pt idx="263">
                  <c:v>16.375868000000001</c:v>
                </c:pt>
                <c:pt idx="264">
                  <c:v>16.544401000000001</c:v>
                </c:pt>
                <c:pt idx="265">
                  <c:v>16.385231000000001</c:v>
                </c:pt>
                <c:pt idx="266">
                  <c:v>16.525677000000002</c:v>
                </c:pt>
                <c:pt idx="267">
                  <c:v>16.516311999999999</c:v>
                </c:pt>
                <c:pt idx="268">
                  <c:v>16.432043</c:v>
                </c:pt>
                <c:pt idx="269">
                  <c:v>16.366503000000002</c:v>
                </c:pt>
                <c:pt idx="270">
                  <c:v>16.291601</c:v>
                </c:pt>
                <c:pt idx="271">
                  <c:v>16.254148000000001</c:v>
                </c:pt>
                <c:pt idx="272">
                  <c:v>16.403956999999998</c:v>
                </c:pt>
                <c:pt idx="273">
                  <c:v>16.666121</c:v>
                </c:pt>
                <c:pt idx="274">
                  <c:v>16.619305000000001</c:v>
                </c:pt>
                <c:pt idx="275">
                  <c:v>16.666121</c:v>
                </c:pt>
                <c:pt idx="276">
                  <c:v>16.853382</c:v>
                </c:pt>
                <c:pt idx="277">
                  <c:v>16.853382</c:v>
                </c:pt>
                <c:pt idx="278">
                  <c:v>16.712935999999999</c:v>
                </c:pt>
                <c:pt idx="279">
                  <c:v>16.712935999999999</c:v>
                </c:pt>
                <c:pt idx="280">
                  <c:v>16.563127999999999</c:v>
                </c:pt>
                <c:pt idx="281">
                  <c:v>16.853382</c:v>
                </c:pt>
                <c:pt idx="282">
                  <c:v>17.040641999999998</c:v>
                </c:pt>
                <c:pt idx="283">
                  <c:v>16.853382</c:v>
                </c:pt>
                <c:pt idx="284">
                  <c:v>16.900193999999999</c:v>
                </c:pt>
                <c:pt idx="285">
                  <c:v>16.853382</c:v>
                </c:pt>
                <c:pt idx="286">
                  <c:v>16.900193999999999</c:v>
                </c:pt>
                <c:pt idx="287">
                  <c:v>17.115542999999999</c:v>
                </c:pt>
                <c:pt idx="288">
                  <c:v>17.274715</c:v>
                </c:pt>
                <c:pt idx="289">
                  <c:v>17.302803000000001</c:v>
                </c:pt>
                <c:pt idx="290">
                  <c:v>17.349620999999999</c:v>
                </c:pt>
                <c:pt idx="291">
                  <c:v>17.377707000000001</c:v>
                </c:pt>
                <c:pt idx="292">
                  <c:v>17.415161000000001</c:v>
                </c:pt>
                <c:pt idx="293">
                  <c:v>17.405795999999999</c:v>
                </c:pt>
                <c:pt idx="294">
                  <c:v>17.387072</c:v>
                </c:pt>
                <c:pt idx="295">
                  <c:v>17.377707000000001</c:v>
                </c:pt>
                <c:pt idx="296">
                  <c:v>17.246628000000001</c:v>
                </c:pt>
                <c:pt idx="297">
                  <c:v>17.134270000000001</c:v>
                </c:pt>
                <c:pt idx="298">
                  <c:v>17.152996000000002</c:v>
                </c:pt>
                <c:pt idx="299">
                  <c:v>17.349620999999999</c:v>
                </c:pt>
                <c:pt idx="300">
                  <c:v>17.433889000000001</c:v>
                </c:pt>
                <c:pt idx="301">
                  <c:v>17.321529000000002</c:v>
                </c:pt>
                <c:pt idx="302">
                  <c:v>17.789680000000001</c:v>
                </c:pt>
                <c:pt idx="303">
                  <c:v>17.677322</c:v>
                </c:pt>
                <c:pt idx="304">
                  <c:v>17.667960999999998</c:v>
                </c:pt>
                <c:pt idx="305">
                  <c:v>17.789680000000001</c:v>
                </c:pt>
                <c:pt idx="306">
                  <c:v>17.789680000000001</c:v>
                </c:pt>
                <c:pt idx="307">
                  <c:v>17.733501</c:v>
                </c:pt>
                <c:pt idx="308">
                  <c:v>17.789680000000001</c:v>
                </c:pt>
                <c:pt idx="309">
                  <c:v>18.257826000000001</c:v>
                </c:pt>
                <c:pt idx="310">
                  <c:v>18.435725999999999</c:v>
                </c:pt>
                <c:pt idx="311">
                  <c:v>18.772793</c:v>
                </c:pt>
                <c:pt idx="312">
                  <c:v>18.585535</c:v>
                </c:pt>
                <c:pt idx="313">
                  <c:v>18.744705</c:v>
                </c:pt>
                <c:pt idx="314">
                  <c:v>18.782153999999998</c:v>
                </c:pt>
                <c:pt idx="315">
                  <c:v>18.810247</c:v>
                </c:pt>
                <c:pt idx="316">
                  <c:v>18.885148999999998</c:v>
                </c:pt>
                <c:pt idx="317">
                  <c:v>19.091135000000001</c:v>
                </c:pt>
                <c:pt idx="318">
                  <c:v>19.147311999999999</c:v>
                </c:pt>
                <c:pt idx="319">
                  <c:v>19.119226000000001</c:v>
                </c:pt>
                <c:pt idx="320">
                  <c:v>19.194127999999999</c:v>
                </c:pt>
                <c:pt idx="321">
                  <c:v>19.194127999999999</c:v>
                </c:pt>
                <c:pt idx="322">
                  <c:v>19.165801999999999</c:v>
                </c:pt>
                <c:pt idx="323">
                  <c:v>19.137478000000002</c:v>
                </c:pt>
                <c:pt idx="324">
                  <c:v>19.307423</c:v>
                </c:pt>
                <c:pt idx="325">
                  <c:v>19.35463</c:v>
                </c:pt>
                <c:pt idx="326">
                  <c:v>19.165801999999999</c:v>
                </c:pt>
                <c:pt idx="327">
                  <c:v>19.165801999999999</c:v>
                </c:pt>
                <c:pt idx="328">
                  <c:v>19.35463</c:v>
                </c:pt>
                <c:pt idx="329">
                  <c:v>19.467925999999999</c:v>
                </c:pt>
                <c:pt idx="330">
                  <c:v>19.732278999999998</c:v>
                </c:pt>
                <c:pt idx="331">
                  <c:v>19.675632</c:v>
                </c:pt>
                <c:pt idx="332">
                  <c:v>19.486805</c:v>
                </c:pt>
                <c:pt idx="333">
                  <c:v>19.307423</c:v>
                </c:pt>
                <c:pt idx="334">
                  <c:v>19.307423</c:v>
                </c:pt>
                <c:pt idx="335">
                  <c:v>19.35463</c:v>
                </c:pt>
                <c:pt idx="336">
                  <c:v>19.496245999999999</c:v>
                </c:pt>
                <c:pt idx="337">
                  <c:v>19.552896</c:v>
                </c:pt>
                <c:pt idx="338">
                  <c:v>19.552896</c:v>
                </c:pt>
                <c:pt idx="339">
                  <c:v>19.467925999999999</c:v>
                </c:pt>
                <c:pt idx="340">
                  <c:v>19.543455000000002</c:v>
                </c:pt>
                <c:pt idx="341">
                  <c:v>19.732278999999998</c:v>
                </c:pt>
                <c:pt idx="342">
                  <c:v>20.176022</c:v>
                </c:pt>
                <c:pt idx="343">
                  <c:v>20.176022</c:v>
                </c:pt>
                <c:pt idx="344">
                  <c:v>20.176022</c:v>
                </c:pt>
                <c:pt idx="345">
                  <c:v>20.298757999999999</c:v>
                </c:pt>
                <c:pt idx="346">
                  <c:v>20.242108999999999</c:v>
                </c:pt>
                <c:pt idx="347">
                  <c:v>20.364843</c:v>
                </c:pt>
                <c:pt idx="348">
                  <c:v>20.138255999999998</c:v>
                </c:pt>
                <c:pt idx="349">
                  <c:v>20.204343999999999</c:v>
                </c:pt>
                <c:pt idx="350">
                  <c:v>19.826694</c:v>
                </c:pt>
                <c:pt idx="351">
                  <c:v>19.873898000000001</c:v>
                </c:pt>
                <c:pt idx="352">
                  <c:v>19.751162000000001</c:v>
                </c:pt>
                <c:pt idx="353">
                  <c:v>19.873898000000001</c:v>
                </c:pt>
                <c:pt idx="354">
                  <c:v>19.873898000000001</c:v>
                </c:pt>
                <c:pt idx="355">
                  <c:v>19.939986999999999</c:v>
                </c:pt>
                <c:pt idx="356">
                  <c:v>19.637867</c:v>
                </c:pt>
                <c:pt idx="357">
                  <c:v>19.732278999999998</c:v>
                </c:pt>
                <c:pt idx="358">
                  <c:v>19.911667000000001</c:v>
                </c:pt>
                <c:pt idx="359">
                  <c:v>20.204343999999999</c:v>
                </c:pt>
                <c:pt idx="360">
                  <c:v>20.308198999999998</c:v>
                </c:pt>
                <c:pt idx="361">
                  <c:v>20.109929999999999</c:v>
                </c:pt>
                <c:pt idx="362">
                  <c:v>20.072168000000001</c:v>
                </c:pt>
                <c:pt idx="363">
                  <c:v>19.921104</c:v>
                </c:pt>
                <c:pt idx="364">
                  <c:v>19.921104</c:v>
                </c:pt>
                <c:pt idx="365">
                  <c:v>19.996637</c:v>
                </c:pt>
                <c:pt idx="366">
                  <c:v>20.034403000000001</c:v>
                </c:pt>
                <c:pt idx="367">
                  <c:v>20.100491000000002</c:v>
                </c:pt>
                <c:pt idx="368">
                  <c:v>20.298757999999999</c:v>
                </c:pt>
                <c:pt idx="369">
                  <c:v>20.298757999999999</c:v>
                </c:pt>
                <c:pt idx="370">
                  <c:v>20.062725</c:v>
                </c:pt>
                <c:pt idx="371">
                  <c:v>19.94943</c:v>
                </c:pt>
                <c:pt idx="372">
                  <c:v>19.987196000000001</c:v>
                </c:pt>
                <c:pt idx="373">
                  <c:v>20.043839999999999</c:v>
                </c:pt>
                <c:pt idx="374">
                  <c:v>20.062725</c:v>
                </c:pt>
                <c:pt idx="375">
                  <c:v>20.16658</c:v>
                </c:pt>
                <c:pt idx="376">
                  <c:v>20.204343999999999</c:v>
                </c:pt>
                <c:pt idx="377">
                  <c:v>20.213787</c:v>
                </c:pt>
                <c:pt idx="378">
                  <c:v>20.204343999999999</c:v>
                </c:pt>
                <c:pt idx="379">
                  <c:v>20.289315999999999</c:v>
                </c:pt>
                <c:pt idx="380">
                  <c:v>20.534791999999999</c:v>
                </c:pt>
                <c:pt idx="381">
                  <c:v>20.506464000000001</c:v>
                </c:pt>
                <c:pt idx="382">
                  <c:v>20.393170999999999</c:v>
                </c:pt>
                <c:pt idx="383">
                  <c:v>20.581994999999999</c:v>
                </c:pt>
                <c:pt idx="384">
                  <c:v>20.770821000000002</c:v>
                </c:pt>
                <c:pt idx="385">
                  <c:v>20.818027000000001</c:v>
                </c:pt>
                <c:pt idx="386">
                  <c:v>20.959645999999999</c:v>
                </c:pt>
                <c:pt idx="387">
                  <c:v>20.855791</c:v>
                </c:pt>
                <c:pt idx="388">
                  <c:v>20.770821000000002</c:v>
                </c:pt>
                <c:pt idx="389">
                  <c:v>20.818027000000001</c:v>
                </c:pt>
                <c:pt idx="390">
                  <c:v>20.704733000000001</c:v>
                </c:pt>
                <c:pt idx="391">
                  <c:v>20.629201999999999</c:v>
                </c:pt>
                <c:pt idx="392">
                  <c:v>20.581994999999999</c:v>
                </c:pt>
                <c:pt idx="393">
                  <c:v>20.629201999999999</c:v>
                </c:pt>
                <c:pt idx="394">
                  <c:v>20.780263999999999</c:v>
                </c:pt>
                <c:pt idx="395">
                  <c:v>20.884117</c:v>
                </c:pt>
                <c:pt idx="396">
                  <c:v>20.865238000000002</c:v>
                </c:pt>
                <c:pt idx="397">
                  <c:v>20.884117</c:v>
                </c:pt>
                <c:pt idx="398">
                  <c:v>21.148472000000002</c:v>
                </c:pt>
                <c:pt idx="399">
                  <c:v>21.327857999999999</c:v>
                </c:pt>
                <c:pt idx="400">
                  <c:v>21.242885999999999</c:v>
                </c:pt>
                <c:pt idx="401">
                  <c:v>21.299534000000001</c:v>
                </c:pt>
                <c:pt idx="402">
                  <c:v>21.705508999999999</c:v>
                </c:pt>
                <c:pt idx="403">
                  <c:v>21.809363999999999</c:v>
                </c:pt>
                <c:pt idx="404">
                  <c:v>21.762153999999999</c:v>
                </c:pt>
                <c:pt idx="405">
                  <c:v>21.771598999999998</c:v>
                </c:pt>
                <c:pt idx="406">
                  <c:v>21.771598999999998</c:v>
                </c:pt>
                <c:pt idx="407">
                  <c:v>21.667746000000001</c:v>
                </c:pt>
                <c:pt idx="408">
                  <c:v>21.563890000000001</c:v>
                </c:pt>
                <c:pt idx="409">
                  <c:v>21.337297</c:v>
                </c:pt>
                <c:pt idx="410">
                  <c:v>21.054061999999998</c:v>
                </c:pt>
                <c:pt idx="411">
                  <c:v>20.770821000000002</c:v>
                </c:pt>
                <c:pt idx="412">
                  <c:v>20.581994999999999</c:v>
                </c:pt>
                <c:pt idx="413">
                  <c:v>20.581994999999999</c:v>
                </c:pt>
                <c:pt idx="414">
                  <c:v>20.619762000000001</c:v>
                </c:pt>
                <c:pt idx="415">
                  <c:v>20.534791999999999</c:v>
                </c:pt>
                <c:pt idx="416">
                  <c:v>20.865238000000002</c:v>
                </c:pt>
                <c:pt idx="417">
                  <c:v>20.808588</c:v>
                </c:pt>
                <c:pt idx="418">
                  <c:v>21.006853</c:v>
                </c:pt>
                <c:pt idx="419">
                  <c:v>21.006853</c:v>
                </c:pt>
                <c:pt idx="420">
                  <c:v>20.770821000000002</c:v>
                </c:pt>
                <c:pt idx="421">
                  <c:v>20.676409</c:v>
                </c:pt>
                <c:pt idx="422">
                  <c:v>21.063500999999999</c:v>
                </c:pt>
                <c:pt idx="423">
                  <c:v>21.035178999999999</c:v>
                </c:pt>
                <c:pt idx="424">
                  <c:v>21.148472000000002</c:v>
                </c:pt>
                <c:pt idx="425">
                  <c:v>21.403386999999999</c:v>
                </c:pt>
                <c:pt idx="426">
                  <c:v>21.356182</c:v>
                </c:pt>
                <c:pt idx="427">
                  <c:v>21.27121</c:v>
                </c:pt>
                <c:pt idx="428">
                  <c:v>21.393946</c:v>
                </c:pt>
                <c:pt idx="429">
                  <c:v>21.148472000000002</c:v>
                </c:pt>
                <c:pt idx="430">
                  <c:v>20.818027000000001</c:v>
                </c:pt>
                <c:pt idx="431">
                  <c:v>20.676409</c:v>
                </c:pt>
                <c:pt idx="432">
                  <c:v>20.648087</c:v>
                </c:pt>
                <c:pt idx="433">
                  <c:v>20.987970000000001</c:v>
                </c:pt>
                <c:pt idx="434">
                  <c:v>21.148472000000002</c:v>
                </c:pt>
                <c:pt idx="435">
                  <c:v>21.242885999999999</c:v>
                </c:pt>
                <c:pt idx="436">
                  <c:v>21.242885999999999</c:v>
                </c:pt>
                <c:pt idx="437">
                  <c:v>21.035178999999999</c:v>
                </c:pt>
                <c:pt idx="438">
                  <c:v>21.242885999999999</c:v>
                </c:pt>
                <c:pt idx="439">
                  <c:v>21.384505999999998</c:v>
                </c:pt>
                <c:pt idx="440">
                  <c:v>21.431711</c:v>
                </c:pt>
                <c:pt idx="441">
                  <c:v>21.554449000000002</c:v>
                </c:pt>
                <c:pt idx="442">
                  <c:v>21.573329999999999</c:v>
                </c:pt>
                <c:pt idx="443">
                  <c:v>21.431711</c:v>
                </c:pt>
                <c:pt idx="444">
                  <c:v>21.450593999999999</c:v>
                </c:pt>
                <c:pt idx="445">
                  <c:v>21.450593999999999</c:v>
                </c:pt>
                <c:pt idx="446">
                  <c:v>21.478919999999999</c:v>
                </c:pt>
                <c:pt idx="447">
                  <c:v>21.526122999999998</c:v>
                </c:pt>
                <c:pt idx="448">
                  <c:v>21.667746000000001</c:v>
                </c:pt>
                <c:pt idx="449">
                  <c:v>21.667746000000001</c:v>
                </c:pt>
                <c:pt idx="450">
                  <c:v>21.620536999999999</c:v>
                </c:pt>
                <c:pt idx="451">
                  <c:v>21.620536999999999</c:v>
                </c:pt>
                <c:pt idx="452">
                  <c:v>21.696068</c:v>
                </c:pt>
                <c:pt idx="453">
                  <c:v>21.667746000000001</c:v>
                </c:pt>
                <c:pt idx="454">
                  <c:v>21.856569</c:v>
                </c:pt>
                <c:pt idx="455">
                  <c:v>21.809363999999999</c:v>
                </c:pt>
                <c:pt idx="456">
                  <c:v>22.085051</c:v>
                </c:pt>
                <c:pt idx="457">
                  <c:v>21.913218000000001</c:v>
                </c:pt>
                <c:pt idx="458">
                  <c:v>22.187014000000001</c:v>
                </c:pt>
                <c:pt idx="459">
                  <c:v>22.187014000000001</c:v>
                </c:pt>
                <c:pt idx="460">
                  <c:v>22.187014000000001</c:v>
                </c:pt>
                <c:pt idx="461">
                  <c:v>22.177574</c:v>
                </c:pt>
                <c:pt idx="462">
                  <c:v>22.054836000000002</c:v>
                </c:pt>
                <c:pt idx="463">
                  <c:v>22.281427000000001</c:v>
                </c:pt>
                <c:pt idx="464">
                  <c:v>22.234221000000002</c:v>
                </c:pt>
                <c:pt idx="465">
                  <c:v>22.234221000000002</c:v>
                </c:pt>
                <c:pt idx="466">
                  <c:v>22.271985999999998</c:v>
                </c:pt>
                <c:pt idx="467">
                  <c:v>22.224782999999999</c:v>
                </c:pt>
                <c:pt idx="468">
                  <c:v>22.262543000000001</c:v>
                </c:pt>
                <c:pt idx="469">
                  <c:v>22.262543000000001</c:v>
                </c:pt>
                <c:pt idx="470">
                  <c:v>22.415157000000001</c:v>
                </c:pt>
                <c:pt idx="471">
                  <c:v>22.605924999999999</c:v>
                </c:pt>
                <c:pt idx="472">
                  <c:v>22.701307</c:v>
                </c:pt>
                <c:pt idx="473">
                  <c:v>22.739462</c:v>
                </c:pt>
                <c:pt idx="474">
                  <c:v>22.462848999999999</c:v>
                </c:pt>
                <c:pt idx="475">
                  <c:v>22.605924999999999</c:v>
                </c:pt>
                <c:pt idx="476">
                  <c:v>22.653618000000002</c:v>
                </c:pt>
                <c:pt idx="477">
                  <c:v>23.035150999999999</c:v>
                </c:pt>
                <c:pt idx="478">
                  <c:v>23.035150999999999</c:v>
                </c:pt>
                <c:pt idx="479">
                  <c:v>23.178228000000001</c:v>
                </c:pt>
                <c:pt idx="480">
                  <c:v>23.025611999999999</c:v>
                </c:pt>
                <c:pt idx="481">
                  <c:v>23.178228000000001</c:v>
                </c:pt>
                <c:pt idx="482">
                  <c:v>23.349916</c:v>
                </c:pt>
                <c:pt idx="483">
                  <c:v>23.349916</c:v>
                </c:pt>
                <c:pt idx="484">
                  <c:v>23.435762</c:v>
                </c:pt>
                <c:pt idx="485">
                  <c:v>23.368994000000001</c:v>
                </c:pt>
                <c:pt idx="486">
                  <c:v>23.464378</c:v>
                </c:pt>
                <c:pt idx="487">
                  <c:v>23.388071</c:v>
                </c:pt>
                <c:pt idx="488">
                  <c:v>23.798221999999999</c:v>
                </c:pt>
                <c:pt idx="489">
                  <c:v>23.798221999999999</c:v>
                </c:pt>
                <c:pt idx="490">
                  <c:v>23.368994000000001</c:v>
                </c:pt>
                <c:pt idx="491">
                  <c:v>23.273610999999999</c:v>
                </c:pt>
                <c:pt idx="492">
                  <c:v>23.264071000000001</c:v>
                </c:pt>
                <c:pt idx="493">
                  <c:v>23.302226999999998</c:v>
                </c:pt>
                <c:pt idx="494">
                  <c:v>23.416682999999999</c:v>
                </c:pt>
                <c:pt idx="495">
                  <c:v>23.502531000000001</c:v>
                </c:pt>
                <c:pt idx="496">
                  <c:v>23.655144</c:v>
                </c:pt>
                <c:pt idx="497">
                  <c:v>23.273610999999999</c:v>
                </c:pt>
                <c:pt idx="498">
                  <c:v>23.388071</c:v>
                </c:pt>
                <c:pt idx="499">
                  <c:v>23.512067999999999</c:v>
                </c:pt>
                <c:pt idx="500">
                  <c:v>23.464378</c:v>
                </c:pt>
                <c:pt idx="501">
                  <c:v>23.388071</c:v>
                </c:pt>
                <c:pt idx="502">
                  <c:v>23.368994000000001</c:v>
                </c:pt>
                <c:pt idx="503">
                  <c:v>23.512067999999999</c:v>
                </c:pt>
                <c:pt idx="504">
                  <c:v>23.578835999999999</c:v>
                </c:pt>
                <c:pt idx="505">
                  <c:v>23.655144</c:v>
                </c:pt>
                <c:pt idx="506">
                  <c:v>23.464378</c:v>
                </c:pt>
                <c:pt idx="507">
                  <c:v>23.330839000000001</c:v>
                </c:pt>
                <c:pt idx="508">
                  <c:v>23.559763</c:v>
                </c:pt>
                <c:pt idx="509">
                  <c:v>23.330839000000001</c:v>
                </c:pt>
                <c:pt idx="510">
                  <c:v>23.445298999999999</c:v>
                </c:pt>
                <c:pt idx="511">
                  <c:v>23.378532</c:v>
                </c:pt>
                <c:pt idx="512">
                  <c:v>23.397611999999999</c:v>
                </c:pt>
                <c:pt idx="513">
                  <c:v>23.368994000000001</c:v>
                </c:pt>
                <c:pt idx="514">
                  <c:v>23.368994000000001</c:v>
                </c:pt>
                <c:pt idx="515">
                  <c:v>23.206842000000002</c:v>
                </c:pt>
                <c:pt idx="516">
                  <c:v>23.349916</c:v>
                </c:pt>
                <c:pt idx="517">
                  <c:v>23.512067999999999</c:v>
                </c:pt>
                <c:pt idx="518">
                  <c:v>23.416682999999999</c:v>
                </c:pt>
                <c:pt idx="519">
                  <c:v>23.388071</c:v>
                </c:pt>
                <c:pt idx="520">
                  <c:v>23.426226</c:v>
                </c:pt>
                <c:pt idx="521">
                  <c:v>23.655144</c:v>
                </c:pt>
                <c:pt idx="522">
                  <c:v>23.636068000000002</c:v>
                </c:pt>
                <c:pt idx="523">
                  <c:v>23.550228000000001</c:v>
                </c:pt>
                <c:pt idx="524">
                  <c:v>23.588374999999999</c:v>
                </c:pt>
                <c:pt idx="525">
                  <c:v>23.769606</c:v>
                </c:pt>
                <c:pt idx="526">
                  <c:v>23.826834000000002</c:v>
                </c:pt>
                <c:pt idx="527">
                  <c:v>23.922219999999999</c:v>
                </c:pt>
                <c:pt idx="528">
                  <c:v>23.941298</c:v>
                </c:pt>
                <c:pt idx="529">
                  <c:v>23.912683000000001</c:v>
                </c:pt>
                <c:pt idx="530">
                  <c:v>23.874528999999999</c:v>
                </c:pt>
                <c:pt idx="531">
                  <c:v>23.903143</c:v>
                </c:pt>
                <c:pt idx="532">
                  <c:v>23.998525999999998</c:v>
                </c:pt>
                <c:pt idx="533">
                  <c:v>24.151138</c:v>
                </c:pt>
                <c:pt idx="534">
                  <c:v>24.322831999999998</c:v>
                </c:pt>
                <c:pt idx="535">
                  <c:v>24.399137</c:v>
                </c:pt>
                <c:pt idx="536">
                  <c:v>24.418216999999999</c:v>
                </c:pt>
                <c:pt idx="537">
                  <c:v>24.465903999999998</c:v>
                </c:pt>
                <c:pt idx="538">
                  <c:v>24.303753</c:v>
                </c:pt>
                <c:pt idx="539">
                  <c:v>24.284678</c:v>
                </c:pt>
                <c:pt idx="540">
                  <c:v>24.370522000000001</c:v>
                </c:pt>
                <c:pt idx="541">
                  <c:v>23.969909999999999</c:v>
                </c:pt>
                <c:pt idx="542">
                  <c:v>23.655144</c:v>
                </c:pt>
                <c:pt idx="543">
                  <c:v>23.559763</c:v>
                </c:pt>
                <c:pt idx="544">
                  <c:v>23.416682999999999</c:v>
                </c:pt>
                <c:pt idx="545">
                  <c:v>23.120996000000002</c:v>
                </c:pt>
                <c:pt idx="546">
                  <c:v>23.330839000000001</c:v>
                </c:pt>
                <c:pt idx="547">
                  <c:v>23.349916</c:v>
                </c:pt>
                <c:pt idx="548">
                  <c:v>23.464378</c:v>
                </c:pt>
                <c:pt idx="549">
                  <c:v>23.464378</c:v>
                </c:pt>
                <c:pt idx="550">
                  <c:v>23.607454000000001</c:v>
                </c:pt>
                <c:pt idx="551">
                  <c:v>23.512067999999999</c:v>
                </c:pt>
                <c:pt idx="552">
                  <c:v>23.559763</c:v>
                </c:pt>
                <c:pt idx="553">
                  <c:v>23.655144</c:v>
                </c:pt>
                <c:pt idx="554">
                  <c:v>23.702836999999999</c:v>
                </c:pt>
                <c:pt idx="555">
                  <c:v>23.349916</c:v>
                </c:pt>
                <c:pt idx="556">
                  <c:v>23.006537999999999</c:v>
                </c:pt>
                <c:pt idx="557">
                  <c:v>22.653618000000002</c:v>
                </c:pt>
                <c:pt idx="558">
                  <c:v>22.520078999999999</c:v>
                </c:pt>
                <c:pt idx="559">
                  <c:v>22.596385999999999</c:v>
                </c:pt>
                <c:pt idx="560">
                  <c:v>22.605924999999999</c:v>
                </c:pt>
                <c:pt idx="561">
                  <c:v>22.653618000000002</c:v>
                </c:pt>
                <c:pt idx="562">
                  <c:v>22.729922999999999</c:v>
                </c:pt>
                <c:pt idx="563">
                  <c:v>22.710847999999999</c:v>
                </c:pt>
                <c:pt idx="564">
                  <c:v>22.882536000000002</c:v>
                </c:pt>
                <c:pt idx="565">
                  <c:v>23.092381</c:v>
                </c:pt>
                <c:pt idx="566">
                  <c:v>23.073307</c:v>
                </c:pt>
                <c:pt idx="567">
                  <c:v>23.349916</c:v>
                </c:pt>
                <c:pt idx="568">
                  <c:v>23.559763</c:v>
                </c:pt>
                <c:pt idx="569">
                  <c:v>23.798221999999999</c:v>
                </c:pt>
                <c:pt idx="570">
                  <c:v>23.750527999999999</c:v>
                </c:pt>
                <c:pt idx="571">
                  <c:v>23.655144</c:v>
                </c:pt>
                <c:pt idx="572">
                  <c:v>23.388071</c:v>
                </c:pt>
                <c:pt idx="573">
                  <c:v>23.215038</c:v>
                </c:pt>
                <c:pt idx="574">
                  <c:v>23.359234000000001</c:v>
                </c:pt>
                <c:pt idx="575">
                  <c:v>23.839873999999998</c:v>
                </c:pt>
                <c:pt idx="576">
                  <c:v>23.551490999999999</c:v>
                </c:pt>
                <c:pt idx="577">
                  <c:v>23.705296000000001</c:v>
                </c:pt>
                <c:pt idx="578">
                  <c:v>23.743749999999999</c:v>
                </c:pt>
                <c:pt idx="579">
                  <c:v>24.022521999999999</c:v>
                </c:pt>
                <c:pt idx="580">
                  <c:v>23.984068000000001</c:v>
                </c:pt>
                <c:pt idx="581">
                  <c:v>24.022521999999999</c:v>
                </c:pt>
                <c:pt idx="582">
                  <c:v>24.032133000000002</c:v>
                </c:pt>
                <c:pt idx="583">
                  <c:v>24.012906999999998</c:v>
                </c:pt>
                <c:pt idx="584">
                  <c:v>24.272452999999999</c:v>
                </c:pt>
                <c:pt idx="585">
                  <c:v>24.272452999999999</c:v>
                </c:pt>
                <c:pt idx="586">
                  <c:v>24.512771999999998</c:v>
                </c:pt>
                <c:pt idx="587">
                  <c:v>24.407033999999999</c:v>
                </c:pt>
                <c:pt idx="588">
                  <c:v>24.512771999999998</c:v>
                </c:pt>
                <c:pt idx="589">
                  <c:v>24.580065000000001</c:v>
                </c:pt>
                <c:pt idx="590">
                  <c:v>24.589680000000001</c:v>
                </c:pt>
                <c:pt idx="591">
                  <c:v>24.676195</c:v>
                </c:pt>
                <c:pt idx="592">
                  <c:v>24.676195</c:v>
                </c:pt>
                <c:pt idx="593">
                  <c:v>24.608903999999999</c:v>
                </c:pt>
                <c:pt idx="594">
                  <c:v>24.176324999999999</c:v>
                </c:pt>
                <c:pt idx="595">
                  <c:v>24.320516999999999</c:v>
                </c:pt>
                <c:pt idx="596">
                  <c:v>24.224392000000002</c:v>
                </c:pt>
                <c:pt idx="597">
                  <c:v>23.820647999999998</c:v>
                </c:pt>
                <c:pt idx="598">
                  <c:v>24.128261999999999</c:v>
                </c:pt>
                <c:pt idx="599">
                  <c:v>24.416647000000001</c:v>
                </c:pt>
                <c:pt idx="600">
                  <c:v>24.512771999999998</c:v>
                </c:pt>
                <c:pt idx="601">
                  <c:v>24.378197</c:v>
                </c:pt>
                <c:pt idx="602">
                  <c:v>24.378197</c:v>
                </c:pt>
                <c:pt idx="603">
                  <c:v>24.378197</c:v>
                </c:pt>
                <c:pt idx="604">
                  <c:v>24.753098000000001</c:v>
                </c:pt>
                <c:pt idx="605">
                  <c:v>24.608903999999999</c:v>
                </c:pt>
                <c:pt idx="606">
                  <c:v>24.753098000000001</c:v>
                </c:pt>
                <c:pt idx="607">
                  <c:v>24.666581999999998</c:v>
                </c:pt>
                <c:pt idx="608">
                  <c:v>24.762709000000001</c:v>
                </c:pt>
                <c:pt idx="609">
                  <c:v>25.003031</c:v>
                </c:pt>
                <c:pt idx="610">
                  <c:v>25.377932000000001</c:v>
                </c:pt>
                <c:pt idx="611">
                  <c:v>25.118383000000001</c:v>
                </c:pt>
                <c:pt idx="612">
                  <c:v>24.801158999999998</c:v>
                </c:pt>
                <c:pt idx="613">
                  <c:v>24.416647000000001</c:v>
                </c:pt>
                <c:pt idx="614">
                  <c:v>23.801425999999999</c:v>
                </c:pt>
                <c:pt idx="615">
                  <c:v>23.551490999999999</c:v>
                </c:pt>
                <c:pt idx="616">
                  <c:v>23.638003999999999</c:v>
                </c:pt>
                <c:pt idx="617">
                  <c:v>23.551490999999999</c:v>
                </c:pt>
                <c:pt idx="618">
                  <c:v>23.551490999999999</c:v>
                </c:pt>
                <c:pt idx="619">
                  <c:v>23.647617</c:v>
                </c:pt>
                <c:pt idx="620">
                  <c:v>23.311167000000001</c:v>
                </c:pt>
                <c:pt idx="621">
                  <c:v>23.416907999999999</c:v>
                </c:pt>
                <c:pt idx="622">
                  <c:v>23.263104999999999</c:v>
                </c:pt>
                <c:pt idx="623">
                  <c:v>23.455359999999999</c:v>
                </c:pt>
                <c:pt idx="624">
                  <c:v>23.263104999999999</c:v>
                </c:pt>
                <c:pt idx="625">
                  <c:v>23.359234000000001</c:v>
                </c:pt>
                <c:pt idx="626">
                  <c:v>23.311167000000001</c:v>
                </c:pt>
                <c:pt idx="627">
                  <c:v>23.215038</c:v>
                </c:pt>
                <c:pt idx="628">
                  <c:v>23.166976999999999</c:v>
                </c:pt>
                <c:pt idx="629">
                  <c:v>22.974716000000001</c:v>
                </c:pt>
                <c:pt idx="630">
                  <c:v>23.032394</c:v>
                </c:pt>
                <c:pt idx="631">
                  <c:v>23.493814</c:v>
                </c:pt>
                <c:pt idx="632">
                  <c:v>23.407297</c:v>
                </c:pt>
                <c:pt idx="633">
                  <c:v>23.311167000000001</c:v>
                </c:pt>
                <c:pt idx="634">
                  <c:v>23.426523</c:v>
                </c:pt>
                <c:pt idx="635">
                  <c:v>23.484200999999999</c:v>
                </c:pt>
                <c:pt idx="636">
                  <c:v>23.359234000000001</c:v>
                </c:pt>
                <c:pt idx="637">
                  <c:v>23.263104999999999</c:v>
                </c:pt>
                <c:pt idx="638">
                  <c:v>23.464973000000001</c:v>
                </c:pt>
                <c:pt idx="639">
                  <c:v>24.032133000000002</c:v>
                </c:pt>
                <c:pt idx="640">
                  <c:v>24.032133000000002</c:v>
                </c:pt>
                <c:pt idx="641">
                  <c:v>23.839873999999998</c:v>
                </c:pt>
                <c:pt idx="642">
                  <c:v>23.839873999999998</c:v>
                </c:pt>
                <c:pt idx="643">
                  <c:v>23.936007</c:v>
                </c:pt>
                <c:pt idx="644">
                  <c:v>23.791810999999999</c:v>
                </c:pt>
                <c:pt idx="645">
                  <c:v>23.830262999999999</c:v>
                </c:pt>
                <c:pt idx="646">
                  <c:v>23.791810999999999</c:v>
                </c:pt>
                <c:pt idx="647">
                  <c:v>23.647617</c:v>
                </c:pt>
                <c:pt idx="648">
                  <c:v>23.647617</c:v>
                </c:pt>
                <c:pt idx="649">
                  <c:v>23.695681</c:v>
                </c:pt>
                <c:pt idx="650">
                  <c:v>23.743749999999999</c:v>
                </c:pt>
                <c:pt idx="651">
                  <c:v>23.070847000000001</c:v>
                </c:pt>
                <c:pt idx="652">
                  <c:v>23.455359999999999</c:v>
                </c:pt>
                <c:pt idx="653">
                  <c:v>23.407297</c:v>
                </c:pt>
                <c:pt idx="654">
                  <c:v>23.647617</c:v>
                </c:pt>
                <c:pt idx="655">
                  <c:v>23.936007</c:v>
                </c:pt>
                <c:pt idx="656">
                  <c:v>23.820647999999998</c:v>
                </c:pt>
                <c:pt idx="657">
                  <c:v>23.743749999999999</c:v>
                </c:pt>
                <c:pt idx="658">
                  <c:v>23.724522</c:v>
                </c:pt>
                <c:pt idx="659">
                  <c:v>23.724522</c:v>
                </c:pt>
                <c:pt idx="660">
                  <c:v>23.609165000000001</c:v>
                </c:pt>
                <c:pt idx="661">
                  <c:v>23.561102000000002</c:v>
                </c:pt>
                <c:pt idx="662">
                  <c:v>23.359234000000001</c:v>
                </c:pt>
                <c:pt idx="663">
                  <c:v>23.080459999999999</c:v>
                </c:pt>
                <c:pt idx="664">
                  <c:v>22.878589999999999</c:v>
                </c:pt>
                <c:pt idx="665">
                  <c:v>23.282330000000002</c:v>
                </c:pt>
                <c:pt idx="666">
                  <c:v>23.551490999999999</c:v>
                </c:pt>
                <c:pt idx="667">
                  <c:v>23.791810999999999</c:v>
                </c:pt>
                <c:pt idx="668">
                  <c:v>23.791810999999999</c:v>
                </c:pt>
                <c:pt idx="669">
                  <c:v>24.128261999999999</c:v>
                </c:pt>
                <c:pt idx="670">
                  <c:v>24.205164</c:v>
                </c:pt>
                <c:pt idx="671">
                  <c:v>24.128261999999999</c:v>
                </c:pt>
                <c:pt idx="672">
                  <c:v>24.176324999999999</c:v>
                </c:pt>
                <c:pt idx="673">
                  <c:v>24.099422000000001</c:v>
                </c:pt>
                <c:pt idx="674">
                  <c:v>24.272452999999999</c:v>
                </c:pt>
                <c:pt idx="675">
                  <c:v>24.272452999999999</c:v>
                </c:pt>
                <c:pt idx="676">
                  <c:v>24.445484</c:v>
                </c:pt>
                <c:pt idx="677">
                  <c:v>24.849226000000002</c:v>
                </c:pt>
                <c:pt idx="678">
                  <c:v>24.897286999999999</c:v>
                </c:pt>
                <c:pt idx="679">
                  <c:v>24.849226000000002</c:v>
                </c:pt>
                <c:pt idx="680">
                  <c:v>24.993416</c:v>
                </c:pt>
                <c:pt idx="681">
                  <c:v>25.031872</c:v>
                </c:pt>
                <c:pt idx="682">
                  <c:v>24.993416</c:v>
                </c:pt>
                <c:pt idx="683">
                  <c:v>25.137609000000001</c:v>
                </c:pt>
                <c:pt idx="684">
                  <c:v>25.089545999999999</c:v>
                </c:pt>
                <c:pt idx="685">
                  <c:v>24.945356</c:v>
                </c:pt>
                <c:pt idx="686">
                  <c:v>24.753098000000001</c:v>
                </c:pt>
                <c:pt idx="687">
                  <c:v>24.753098000000001</c:v>
                </c:pt>
                <c:pt idx="688">
                  <c:v>25.041481000000001</c:v>
                </c:pt>
                <c:pt idx="689">
                  <c:v>25.137609000000001</c:v>
                </c:pt>
                <c:pt idx="690">
                  <c:v>25.522123000000001</c:v>
                </c:pt>
                <c:pt idx="691">
                  <c:v>25.954706000000002</c:v>
                </c:pt>
                <c:pt idx="692">
                  <c:v>26.002763999999999</c:v>
                </c:pt>
                <c:pt idx="693">
                  <c:v>26.319990000000001</c:v>
                </c:pt>
                <c:pt idx="694">
                  <c:v>26.435347</c:v>
                </c:pt>
                <c:pt idx="695">
                  <c:v>26.839085000000001</c:v>
                </c:pt>
                <c:pt idx="696">
                  <c:v>26.627604000000002</c:v>
                </c:pt>
                <c:pt idx="697">
                  <c:v>26.435347</c:v>
                </c:pt>
                <c:pt idx="698">
                  <c:v>26.675664999999999</c:v>
                </c:pt>
                <c:pt idx="699">
                  <c:v>26.675664999999999</c:v>
                </c:pt>
                <c:pt idx="700">
                  <c:v>26.675664999999999</c:v>
                </c:pt>
                <c:pt idx="701">
                  <c:v>26.675664999999999</c:v>
                </c:pt>
                <c:pt idx="702">
                  <c:v>26.72373</c:v>
                </c:pt>
                <c:pt idx="703">
                  <c:v>26.915989</c:v>
                </c:pt>
                <c:pt idx="704">
                  <c:v>26.887148</c:v>
                </c:pt>
                <c:pt idx="705">
                  <c:v>27.358179</c:v>
                </c:pt>
                <c:pt idx="706">
                  <c:v>27.194762999999998</c:v>
                </c:pt>
                <c:pt idx="707">
                  <c:v>26.896763</c:v>
                </c:pt>
                <c:pt idx="708">
                  <c:v>26.435347</c:v>
                </c:pt>
                <c:pt idx="709">
                  <c:v>26.454573</c:v>
                </c:pt>
                <c:pt idx="710">
                  <c:v>26.72373</c:v>
                </c:pt>
                <c:pt idx="711">
                  <c:v>26.685279999999999</c:v>
                </c:pt>
                <c:pt idx="712">
                  <c:v>26.819859999999998</c:v>
                </c:pt>
                <c:pt idx="713">
                  <c:v>26.867923999999999</c:v>
                </c:pt>
                <c:pt idx="714">
                  <c:v>27.002506</c:v>
                </c:pt>
                <c:pt idx="715">
                  <c:v>27.031343</c:v>
                </c:pt>
                <c:pt idx="716">
                  <c:v>27.252438999999999</c:v>
                </c:pt>
                <c:pt idx="717">
                  <c:v>27.194762999999998</c:v>
                </c:pt>
                <c:pt idx="718">
                  <c:v>27.175536999999998</c:v>
                </c:pt>
                <c:pt idx="719">
                  <c:v>27.165832999999999</c:v>
                </c:pt>
                <c:pt idx="720">
                  <c:v>27.262855999999999</c:v>
                </c:pt>
                <c:pt idx="721">
                  <c:v>27.311364999999999</c:v>
                </c:pt>
                <c:pt idx="722">
                  <c:v>27.311364999999999</c:v>
                </c:pt>
                <c:pt idx="723">
                  <c:v>27.262855999999999</c:v>
                </c:pt>
                <c:pt idx="724">
                  <c:v>27.291958000000001</c:v>
                </c:pt>
                <c:pt idx="725">
                  <c:v>27.117325000000001</c:v>
                </c:pt>
                <c:pt idx="726">
                  <c:v>26.768046999999999</c:v>
                </c:pt>
                <c:pt idx="727">
                  <c:v>26.874773000000001</c:v>
                </c:pt>
                <c:pt idx="728">
                  <c:v>26.96209</c:v>
                </c:pt>
                <c:pt idx="729">
                  <c:v>27.359874999999999</c:v>
                </c:pt>
                <c:pt idx="730">
                  <c:v>27.146429000000001</c:v>
                </c:pt>
                <c:pt idx="731">
                  <c:v>26.777752</c:v>
                </c:pt>
                <c:pt idx="732">
                  <c:v>26.855370000000001</c:v>
                </c:pt>
                <c:pt idx="733">
                  <c:v>26.719539999999999</c:v>
                </c:pt>
                <c:pt idx="734">
                  <c:v>26.244133000000001</c:v>
                </c:pt>
                <c:pt idx="735">
                  <c:v>26.341156000000002</c:v>
                </c:pt>
                <c:pt idx="736">
                  <c:v>26.486688999999998</c:v>
                </c:pt>
                <c:pt idx="737">
                  <c:v>26.399367999999999</c:v>
                </c:pt>
                <c:pt idx="738">
                  <c:v>26.700133999999998</c:v>
                </c:pt>
                <c:pt idx="739">
                  <c:v>26.787452999999999</c:v>
                </c:pt>
                <c:pt idx="740">
                  <c:v>27.068812999999999</c:v>
                </c:pt>
                <c:pt idx="741">
                  <c:v>27.020302000000001</c:v>
                </c:pt>
                <c:pt idx="742">
                  <c:v>26.981494999999999</c:v>
                </c:pt>
                <c:pt idx="743">
                  <c:v>27.127026000000001</c:v>
                </c:pt>
                <c:pt idx="744">
                  <c:v>26.971789999999999</c:v>
                </c:pt>
                <c:pt idx="745">
                  <c:v>27.311364999999999</c:v>
                </c:pt>
                <c:pt idx="746">
                  <c:v>27.097919000000001</c:v>
                </c:pt>
                <c:pt idx="747">
                  <c:v>27.165832999999999</c:v>
                </c:pt>
                <c:pt idx="748">
                  <c:v>27.262855999999999</c:v>
                </c:pt>
                <c:pt idx="749">
                  <c:v>27.136725999999999</c:v>
                </c:pt>
                <c:pt idx="750">
                  <c:v>27.059108999999999</c:v>
                </c:pt>
                <c:pt idx="751">
                  <c:v>26.923283000000001</c:v>
                </c:pt>
                <c:pt idx="752">
                  <c:v>26.923283000000001</c:v>
                </c:pt>
                <c:pt idx="753">
                  <c:v>27.456896</c:v>
                </c:pt>
                <c:pt idx="754">
                  <c:v>27.359874999999999</c:v>
                </c:pt>
                <c:pt idx="755">
                  <c:v>27.359874999999999</c:v>
                </c:pt>
                <c:pt idx="756">
                  <c:v>27.359874999999999</c:v>
                </c:pt>
                <c:pt idx="757">
                  <c:v>27.709150000000001</c:v>
                </c:pt>
                <c:pt idx="758">
                  <c:v>27.650938</c:v>
                </c:pt>
                <c:pt idx="759">
                  <c:v>27.650938</c:v>
                </c:pt>
                <c:pt idx="760">
                  <c:v>27.660639</c:v>
                </c:pt>
                <c:pt idx="761">
                  <c:v>27.612128999999999</c:v>
                </c:pt>
                <c:pt idx="762">
                  <c:v>27.699448</c:v>
                </c:pt>
                <c:pt idx="763">
                  <c:v>27.806170000000002</c:v>
                </c:pt>
                <c:pt idx="764">
                  <c:v>27.941998999999999</c:v>
                </c:pt>
                <c:pt idx="765">
                  <c:v>28.407699999999998</c:v>
                </c:pt>
                <c:pt idx="766">
                  <c:v>28.475615000000001</c:v>
                </c:pt>
                <c:pt idx="767">
                  <c:v>28.621144999999999</c:v>
                </c:pt>
                <c:pt idx="768">
                  <c:v>28.912206999999999</c:v>
                </c:pt>
                <c:pt idx="769">
                  <c:v>29.009229999999999</c:v>
                </c:pt>
                <c:pt idx="770">
                  <c:v>29.203271999999998</c:v>
                </c:pt>
                <c:pt idx="771">
                  <c:v>29.048037000000001</c:v>
                </c:pt>
                <c:pt idx="772">
                  <c:v>28.931612000000001</c:v>
                </c:pt>
                <c:pt idx="773">
                  <c:v>29.309992000000001</c:v>
                </c:pt>
                <c:pt idx="774">
                  <c:v>28.951017</c:v>
                </c:pt>
                <c:pt idx="775">
                  <c:v>29.309992000000001</c:v>
                </c:pt>
                <c:pt idx="776">
                  <c:v>28.960719999999998</c:v>
                </c:pt>
                <c:pt idx="777">
                  <c:v>29.251781000000001</c:v>
                </c:pt>
                <c:pt idx="778">
                  <c:v>29.309992000000001</c:v>
                </c:pt>
                <c:pt idx="779">
                  <c:v>29.018932</c:v>
                </c:pt>
                <c:pt idx="780">
                  <c:v>28.805489000000001</c:v>
                </c:pt>
                <c:pt idx="781">
                  <c:v>28.621144999999999</c:v>
                </c:pt>
                <c:pt idx="782">
                  <c:v>28.378595000000001</c:v>
                </c:pt>
                <c:pt idx="783">
                  <c:v>28.524124</c:v>
                </c:pt>
                <c:pt idx="784">
                  <c:v>27.747959000000002</c:v>
                </c:pt>
                <c:pt idx="785">
                  <c:v>28.155446999999999</c:v>
                </c:pt>
                <c:pt idx="786">
                  <c:v>28.087534000000002</c:v>
                </c:pt>
                <c:pt idx="787">
                  <c:v>27.893491999999998</c:v>
                </c:pt>
                <c:pt idx="788">
                  <c:v>27.844982000000002</c:v>
                </c:pt>
                <c:pt idx="789">
                  <c:v>27.844982000000002</c:v>
                </c:pt>
                <c:pt idx="790">
                  <c:v>27.893491999999998</c:v>
                </c:pt>
                <c:pt idx="791">
                  <c:v>28.087534000000002</c:v>
                </c:pt>
                <c:pt idx="792">
                  <c:v>27.941998999999999</c:v>
                </c:pt>
                <c:pt idx="793">
                  <c:v>27.165832999999999</c:v>
                </c:pt>
                <c:pt idx="794">
                  <c:v>27.233746</c:v>
                </c:pt>
                <c:pt idx="795">
                  <c:v>26.971789999999999</c:v>
                </c:pt>
                <c:pt idx="796">
                  <c:v>26.991198000000001</c:v>
                </c:pt>
                <c:pt idx="797">
                  <c:v>27.553915</c:v>
                </c:pt>
                <c:pt idx="798">
                  <c:v>27.941998999999999</c:v>
                </c:pt>
                <c:pt idx="799">
                  <c:v>28.427102999999999</c:v>
                </c:pt>
                <c:pt idx="800">
                  <c:v>28.233063000000001</c:v>
                </c:pt>
                <c:pt idx="801">
                  <c:v>28.145744000000001</c:v>
                </c:pt>
                <c:pt idx="802">
                  <c:v>28.330083999999999</c:v>
                </c:pt>
                <c:pt idx="803">
                  <c:v>28.106936000000001</c:v>
                </c:pt>
                <c:pt idx="804">
                  <c:v>28.330083999999999</c:v>
                </c:pt>
                <c:pt idx="805">
                  <c:v>28.330083999999999</c:v>
                </c:pt>
                <c:pt idx="806">
                  <c:v>27.893491999999998</c:v>
                </c:pt>
                <c:pt idx="807">
                  <c:v>29.348803</c:v>
                </c:pt>
                <c:pt idx="808">
                  <c:v>30.076457999999999</c:v>
                </c:pt>
                <c:pt idx="809">
                  <c:v>30.124967999999999</c:v>
                </c:pt>
                <c:pt idx="810">
                  <c:v>30.173480999999999</c:v>
                </c:pt>
                <c:pt idx="811">
                  <c:v>29.882415999999999</c:v>
                </c:pt>
                <c:pt idx="812">
                  <c:v>30.076457999999999</c:v>
                </c:pt>
                <c:pt idx="813">
                  <c:v>29.979438999999999</c:v>
                </c:pt>
                <c:pt idx="814">
                  <c:v>29.474930000000001</c:v>
                </c:pt>
                <c:pt idx="815">
                  <c:v>29.494335</c:v>
                </c:pt>
                <c:pt idx="816">
                  <c:v>29.145060000000001</c:v>
                </c:pt>
                <c:pt idx="817">
                  <c:v>29.106251</c:v>
                </c:pt>
                <c:pt idx="818">
                  <c:v>29.882415999999999</c:v>
                </c:pt>
                <c:pt idx="819">
                  <c:v>29.397314000000001</c:v>
                </c:pt>
                <c:pt idx="820">
                  <c:v>29.688375000000001</c:v>
                </c:pt>
                <c:pt idx="821">
                  <c:v>29.727186</c:v>
                </c:pt>
                <c:pt idx="822">
                  <c:v>29.591356000000001</c:v>
                </c:pt>
                <c:pt idx="823">
                  <c:v>29.806350999999999</c:v>
                </c:pt>
                <c:pt idx="824">
                  <c:v>29.708628000000001</c:v>
                </c:pt>
                <c:pt idx="825">
                  <c:v>29.317722</c:v>
                </c:pt>
                <c:pt idx="826">
                  <c:v>29.200451000000001</c:v>
                </c:pt>
                <c:pt idx="827">
                  <c:v>29.562037</c:v>
                </c:pt>
                <c:pt idx="828">
                  <c:v>29.806350999999999</c:v>
                </c:pt>
                <c:pt idx="829">
                  <c:v>29.806350999999999</c:v>
                </c:pt>
                <c:pt idx="830">
                  <c:v>29.845441999999998</c:v>
                </c:pt>
                <c:pt idx="831">
                  <c:v>29.532720999999999</c:v>
                </c:pt>
                <c:pt idx="832">
                  <c:v>29.562037</c:v>
                </c:pt>
                <c:pt idx="833">
                  <c:v>29.806350999999999</c:v>
                </c:pt>
                <c:pt idx="834">
                  <c:v>29.513176000000001</c:v>
                </c:pt>
                <c:pt idx="835">
                  <c:v>29.610899</c:v>
                </c:pt>
                <c:pt idx="836">
                  <c:v>29.952940000000002</c:v>
                </c:pt>
                <c:pt idx="837">
                  <c:v>30.021346999999999</c:v>
                </c:pt>
                <c:pt idx="838">
                  <c:v>30.099526999999998</c:v>
                </c:pt>
                <c:pt idx="839">
                  <c:v>29.317722</c:v>
                </c:pt>
                <c:pt idx="840">
                  <c:v>29.415448999999999</c:v>
                </c:pt>
                <c:pt idx="841">
                  <c:v>29.532720999999999</c:v>
                </c:pt>
                <c:pt idx="842">
                  <c:v>30.099526999999998</c:v>
                </c:pt>
                <c:pt idx="843">
                  <c:v>30.685883</c:v>
                </c:pt>
                <c:pt idx="844">
                  <c:v>30.500202000000002</c:v>
                </c:pt>
                <c:pt idx="845">
                  <c:v>30.764064999999999</c:v>
                </c:pt>
                <c:pt idx="846">
                  <c:v>30.451339999999998</c:v>
                </c:pt>
                <c:pt idx="847">
                  <c:v>30.490432999999999</c:v>
                </c:pt>
                <c:pt idx="848">
                  <c:v>30.685883</c:v>
                </c:pt>
                <c:pt idx="849">
                  <c:v>30.783608999999998</c:v>
                </c:pt>
                <c:pt idx="850">
                  <c:v>31.223372999999999</c:v>
                </c:pt>
                <c:pt idx="851">
                  <c:v>31.467690000000001</c:v>
                </c:pt>
                <c:pt idx="852">
                  <c:v>31.809730999999999</c:v>
                </c:pt>
                <c:pt idx="853">
                  <c:v>31.272238000000002</c:v>
                </c:pt>
                <c:pt idx="854">
                  <c:v>31.262464999999999</c:v>
                </c:pt>
                <c:pt idx="855">
                  <c:v>31.272238000000002</c:v>
                </c:pt>
                <c:pt idx="856">
                  <c:v>31.252693000000001</c:v>
                </c:pt>
                <c:pt idx="857">
                  <c:v>30.490432999999999</c:v>
                </c:pt>
                <c:pt idx="858">
                  <c:v>30.490432999999999</c:v>
                </c:pt>
                <c:pt idx="859">
                  <c:v>30.783608999999998</c:v>
                </c:pt>
                <c:pt idx="860">
                  <c:v>30.705427</c:v>
                </c:pt>
                <c:pt idx="861">
                  <c:v>30.685883</c:v>
                </c:pt>
                <c:pt idx="862">
                  <c:v>30.764064999999999</c:v>
                </c:pt>
                <c:pt idx="863">
                  <c:v>30.724974</c:v>
                </c:pt>
                <c:pt idx="864">
                  <c:v>30.734746999999999</c:v>
                </c:pt>
                <c:pt idx="865">
                  <c:v>31.018149999999999</c:v>
                </c:pt>
                <c:pt idx="866">
                  <c:v>31.252693000000001</c:v>
                </c:pt>
                <c:pt idx="867">
                  <c:v>31.516553999999999</c:v>
                </c:pt>
                <c:pt idx="868">
                  <c:v>31.741322</c:v>
                </c:pt>
                <c:pt idx="869">
                  <c:v>32.06382</c:v>
                </c:pt>
                <c:pt idx="870">
                  <c:v>32.249496000000001</c:v>
                </c:pt>
                <c:pt idx="871">
                  <c:v>32.141993999999997</c:v>
                </c:pt>
                <c:pt idx="872">
                  <c:v>32.317901999999997</c:v>
                </c:pt>
                <c:pt idx="873">
                  <c:v>32.259265999999997</c:v>
                </c:pt>
                <c:pt idx="874">
                  <c:v>31.477459</c:v>
                </c:pt>
                <c:pt idx="875">
                  <c:v>31.760866</c:v>
                </c:pt>
                <c:pt idx="876">
                  <c:v>31.799955000000001</c:v>
                </c:pt>
                <c:pt idx="877">
                  <c:v>31.663139000000001</c:v>
                </c:pt>
                <c:pt idx="878">
                  <c:v>31.917231000000001</c:v>
                </c:pt>
                <c:pt idx="879">
                  <c:v>31.760866</c:v>
                </c:pt>
                <c:pt idx="880">
                  <c:v>31.70223</c:v>
                </c:pt>
                <c:pt idx="881">
                  <c:v>31.672913000000001</c:v>
                </c:pt>
                <c:pt idx="882">
                  <c:v>31.643597</c:v>
                </c:pt>
                <c:pt idx="883">
                  <c:v>31.770638000000002</c:v>
                </c:pt>
                <c:pt idx="884">
                  <c:v>31.809730999999999</c:v>
                </c:pt>
                <c:pt idx="885">
                  <c:v>31.741322</c:v>
                </c:pt>
                <c:pt idx="886">
                  <c:v>31.907454999999999</c:v>
                </c:pt>
                <c:pt idx="887">
                  <c:v>32.249496000000001</c:v>
                </c:pt>
                <c:pt idx="888">
                  <c:v>32.298358999999998</c:v>
                </c:pt>
                <c:pt idx="889">
                  <c:v>32.444946000000002</c:v>
                </c:pt>
                <c:pt idx="890">
                  <c:v>33.353797999999998</c:v>
                </c:pt>
                <c:pt idx="891">
                  <c:v>33.715381999999998</c:v>
                </c:pt>
                <c:pt idx="892">
                  <c:v>33.226753000000002</c:v>
                </c:pt>
                <c:pt idx="893">
                  <c:v>33.705607999999998</c:v>
                </c:pt>
                <c:pt idx="894">
                  <c:v>33.949924000000003</c:v>
                </c:pt>
                <c:pt idx="895">
                  <c:v>33.744698</c:v>
                </c:pt>
                <c:pt idx="896">
                  <c:v>34.204006</c:v>
                </c:pt>
                <c:pt idx="897">
                  <c:v>34.888092</c:v>
                </c:pt>
                <c:pt idx="898">
                  <c:v>35.083542000000001</c:v>
                </c:pt>
                <c:pt idx="899">
                  <c:v>35.034675999999997</c:v>
                </c:pt>
                <c:pt idx="900">
                  <c:v>35.425583000000003</c:v>
                </c:pt>
                <c:pt idx="901">
                  <c:v>36.158524</c:v>
                </c:pt>
                <c:pt idx="902">
                  <c:v>36.744877000000002</c:v>
                </c:pt>
                <c:pt idx="903">
                  <c:v>37.126015000000002</c:v>
                </c:pt>
                <c:pt idx="904">
                  <c:v>36.158524</c:v>
                </c:pt>
                <c:pt idx="905">
                  <c:v>35.425583000000003</c:v>
                </c:pt>
                <c:pt idx="906">
                  <c:v>34.897860999999999</c:v>
                </c:pt>
                <c:pt idx="907">
                  <c:v>34.340823999999998</c:v>
                </c:pt>
                <c:pt idx="908">
                  <c:v>35.132404000000001</c:v>
                </c:pt>
                <c:pt idx="909">
                  <c:v>34.839230000000001</c:v>
                </c:pt>
                <c:pt idx="910">
                  <c:v>34.516731</c:v>
                </c:pt>
                <c:pt idx="911">
                  <c:v>35.132404000000001</c:v>
                </c:pt>
                <c:pt idx="912">
                  <c:v>35.132404000000001</c:v>
                </c:pt>
                <c:pt idx="913">
                  <c:v>35.132404000000001</c:v>
                </c:pt>
                <c:pt idx="914">
                  <c:v>34.985813</c:v>
                </c:pt>
                <c:pt idx="915">
                  <c:v>34.976044000000002</c:v>
                </c:pt>
                <c:pt idx="916">
                  <c:v>34.770820999999998</c:v>
                </c:pt>
                <c:pt idx="917">
                  <c:v>34.487419000000003</c:v>
                </c:pt>
                <c:pt idx="918">
                  <c:v>34.204006</c:v>
                </c:pt>
                <c:pt idx="919">
                  <c:v>34.164917000000003</c:v>
                </c:pt>
                <c:pt idx="920">
                  <c:v>35.278992000000002</c:v>
                </c:pt>
                <c:pt idx="921">
                  <c:v>35.171497000000002</c:v>
                </c:pt>
                <c:pt idx="922">
                  <c:v>34.741497000000003</c:v>
                </c:pt>
                <c:pt idx="923">
                  <c:v>34.448326000000002</c:v>
                </c:pt>
                <c:pt idx="924">
                  <c:v>34.692638000000002</c:v>
                </c:pt>
                <c:pt idx="925">
                  <c:v>34.985813</c:v>
                </c:pt>
                <c:pt idx="926">
                  <c:v>35.181266999999998</c:v>
                </c:pt>
                <c:pt idx="927">
                  <c:v>35.181266999999998</c:v>
                </c:pt>
                <c:pt idx="928">
                  <c:v>35.132404000000001</c:v>
                </c:pt>
                <c:pt idx="929">
                  <c:v>34.897860999999999</c:v>
                </c:pt>
                <c:pt idx="930">
                  <c:v>34.888092</c:v>
                </c:pt>
                <c:pt idx="931">
                  <c:v>35.034675999999997</c:v>
                </c:pt>
                <c:pt idx="932">
                  <c:v>35.083542000000001</c:v>
                </c:pt>
                <c:pt idx="933">
                  <c:v>34.594912999999998</c:v>
                </c:pt>
                <c:pt idx="934">
                  <c:v>34.643776000000003</c:v>
                </c:pt>
                <c:pt idx="935">
                  <c:v>34.555819999999997</c:v>
                </c:pt>
                <c:pt idx="936">
                  <c:v>34.438552999999999</c:v>
                </c:pt>
                <c:pt idx="937">
                  <c:v>35.181266999999998</c:v>
                </c:pt>
                <c:pt idx="938">
                  <c:v>36.598292999999998</c:v>
                </c:pt>
                <c:pt idx="939">
                  <c:v>36.696013999999998</c:v>
                </c:pt>
                <c:pt idx="940">
                  <c:v>37.595097000000003</c:v>
                </c:pt>
                <c:pt idx="941">
                  <c:v>37.526688</c:v>
                </c:pt>
                <c:pt idx="942">
                  <c:v>36.647151999999998</c:v>
                </c:pt>
                <c:pt idx="943">
                  <c:v>37.438732000000002</c:v>
                </c:pt>
                <c:pt idx="944">
                  <c:v>37.57555</c:v>
                </c:pt>
                <c:pt idx="945">
                  <c:v>37.380096000000002</c:v>
                </c:pt>
                <c:pt idx="946">
                  <c:v>37.643959000000002</c:v>
                </c:pt>
                <c:pt idx="947">
                  <c:v>38.406216000000001</c:v>
                </c:pt>
                <c:pt idx="948">
                  <c:v>38.494166999999997</c:v>
                </c:pt>
                <c:pt idx="949">
                  <c:v>38.894843999999999</c:v>
                </c:pt>
                <c:pt idx="950">
                  <c:v>38.806891999999998</c:v>
                </c:pt>
                <c:pt idx="951">
                  <c:v>38.699390000000001</c:v>
                </c:pt>
                <c:pt idx="952">
                  <c:v>38.621215999999997</c:v>
                </c:pt>
                <c:pt idx="953">
                  <c:v>38.601664999999997</c:v>
                </c:pt>
                <c:pt idx="954">
                  <c:v>38.113041000000003</c:v>
                </c:pt>
                <c:pt idx="955">
                  <c:v>38.650528000000001</c:v>
                </c:pt>
                <c:pt idx="956">
                  <c:v>39.569153</c:v>
                </c:pt>
                <c:pt idx="957">
                  <c:v>39.999149000000003</c:v>
                </c:pt>
                <c:pt idx="958">
                  <c:v>39.989367999999999</c:v>
                </c:pt>
                <c:pt idx="959">
                  <c:v>39.774375999999997</c:v>
                </c:pt>
                <c:pt idx="960">
                  <c:v>39.774375999999997</c:v>
                </c:pt>
                <c:pt idx="961">
                  <c:v>39.373702999999999</c:v>
                </c:pt>
                <c:pt idx="962">
                  <c:v>39.481205000000003</c:v>
                </c:pt>
                <c:pt idx="963">
                  <c:v>39.295521000000001</c:v>
                </c:pt>
                <c:pt idx="964">
                  <c:v>39.774375999999997</c:v>
                </c:pt>
                <c:pt idx="965">
                  <c:v>39.363925999999999</c:v>
                </c:pt>
                <c:pt idx="966">
                  <c:v>39.363925999999999</c:v>
                </c:pt>
                <c:pt idx="967">
                  <c:v>39.266201000000002</c:v>
                </c:pt>
                <c:pt idx="968">
                  <c:v>39.774375999999997</c:v>
                </c:pt>
                <c:pt idx="969">
                  <c:v>40.306545</c:v>
                </c:pt>
                <c:pt idx="970">
                  <c:v>39.961620000000003</c:v>
                </c:pt>
                <c:pt idx="971">
                  <c:v>39.961620000000003</c:v>
                </c:pt>
                <c:pt idx="972">
                  <c:v>39.833508000000002</c:v>
                </c:pt>
                <c:pt idx="973">
                  <c:v>39.784233</c:v>
                </c:pt>
                <c:pt idx="974">
                  <c:v>39.596989000000001</c:v>
                </c:pt>
                <c:pt idx="975">
                  <c:v>39.646262999999998</c:v>
                </c:pt>
                <c:pt idx="976">
                  <c:v>40.405090000000001</c:v>
                </c:pt>
                <c:pt idx="977">
                  <c:v>41.410290000000003</c:v>
                </c:pt>
                <c:pt idx="978">
                  <c:v>41.528553000000002</c:v>
                </c:pt>
                <c:pt idx="979">
                  <c:v>41.784779</c:v>
                </c:pt>
                <c:pt idx="980">
                  <c:v>41.292034000000001</c:v>
                </c:pt>
                <c:pt idx="981">
                  <c:v>41.055511000000003</c:v>
                </c:pt>
                <c:pt idx="982">
                  <c:v>41.144207000000002</c:v>
                </c:pt>
                <c:pt idx="983">
                  <c:v>41.449711000000001</c:v>
                </c:pt>
                <c:pt idx="984">
                  <c:v>41.400435999999999</c:v>
                </c:pt>
                <c:pt idx="985">
                  <c:v>41.479278999999998</c:v>
                </c:pt>
                <c:pt idx="986">
                  <c:v>40.690883999999997</c:v>
                </c:pt>
                <c:pt idx="987">
                  <c:v>40.602192000000002</c:v>
                </c:pt>
                <c:pt idx="988">
                  <c:v>40.651465999999999</c:v>
                </c:pt>
                <c:pt idx="989">
                  <c:v>40.602192000000002</c:v>
                </c:pt>
                <c:pt idx="990">
                  <c:v>40.405090000000001</c:v>
                </c:pt>
                <c:pt idx="991">
                  <c:v>40.602192000000002</c:v>
                </c:pt>
                <c:pt idx="992">
                  <c:v>40.198138999999998</c:v>
                </c:pt>
                <c:pt idx="993">
                  <c:v>40.395240999999999</c:v>
                </c:pt>
                <c:pt idx="994">
                  <c:v>39.606845999999997</c:v>
                </c:pt>
                <c:pt idx="995">
                  <c:v>39.340758999999998</c:v>
                </c:pt>
                <c:pt idx="996">
                  <c:v>39.123955000000002</c:v>
                </c:pt>
                <c:pt idx="997">
                  <c:v>39.311199000000002</c:v>
                </c:pt>
                <c:pt idx="998">
                  <c:v>38.729759000000001</c:v>
                </c:pt>
                <c:pt idx="999">
                  <c:v>39.715248000000003</c:v>
                </c:pt>
                <c:pt idx="1000">
                  <c:v>39.912345999999999</c:v>
                </c:pt>
                <c:pt idx="1001">
                  <c:v>39.399895000000001</c:v>
                </c:pt>
                <c:pt idx="1002">
                  <c:v>39.419601</c:v>
                </c:pt>
                <c:pt idx="1003">
                  <c:v>39.321052999999999</c:v>
                </c:pt>
                <c:pt idx="1004">
                  <c:v>39.606845999999997</c:v>
                </c:pt>
                <c:pt idx="1005">
                  <c:v>40.552917000000001</c:v>
                </c:pt>
                <c:pt idx="1006">
                  <c:v>40.503639</c:v>
                </c:pt>
                <c:pt idx="1007">
                  <c:v>40.414943999999998</c:v>
                </c:pt>
                <c:pt idx="1008">
                  <c:v>40.612045000000002</c:v>
                </c:pt>
                <c:pt idx="1009">
                  <c:v>40.661320000000003</c:v>
                </c:pt>
                <c:pt idx="1010">
                  <c:v>40.750014999999998</c:v>
                </c:pt>
                <c:pt idx="1011">
                  <c:v>39.932056000000003</c:v>
                </c:pt>
                <c:pt idx="1012">
                  <c:v>39.498440000000002</c:v>
                </c:pt>
                <c:pt idx="1013">
                  <c:v>39.271777999999998</c:v>
                </c:pt>
                <c:pt idx="1014">
                  <c:v>39.222504000000001</c:v>
                </c:pt>
                <c:pt idx="1015">
                  <c:v>38.729759000000001</c:v>
                </c:pt>
                <c:pt idx="1016">
                  <c:v>37.961078999999998</c:v>
                </c:pt>
                <c:pt idx="1017">
                  <c:v>39.045116</c:v>
                </c:pt>
                <c:pt idx="1018">
                  <c:v>39.064822999999997</c:v>
                </c:pt>
                <c:pt idx="1019">
                  <c:v>38.926853000000001</c:v>
                </c:pt>
                <c:pt idx="1020">
                  <c:v>38.434113000000004</c:v>
                </c:pt>
                <c:pt idx="1021">
                  <c:v>39.123955000000002</c:v>
                </c:pt>
                <c:pt idx="1022">
                  <c:v>39.380180000000003</c:v>
                </c:pt>
                <c:pt idx="1023">
                  <c:v>39.173228999999999</c:v>
                </c:pt>
                <c:pt idx="1024">
                  <c:v>39.123955000000002</c:v>
                </c:pt>
                <c:pt idx="1025">
                  <c:v>39.153519000000003</c:v>
                </c:pt>
                <c:pt idx="1026">
                  <c:v>39.321052999999999</c:v>
                </c:pt>
                <c:pt idx="1027">
                  <c:v>39.321052999999999</c:v>
                </c:pt>
                <c:pt idx="1028">
                  <c:v>39.321052999999999</c:v>
                </c:pt>
                <c:pt idx="1029">
                  <c:v>38.434113000000004</c:v>
                </c:pt>
                <c:pt idx="1030">
                  <c:v>38.749470000000002</c:v>
                </c:pt>
                <c:pt idx="1031">
                  <c:v>38.779034000000003</c:v>
                </c:pt>
                <c:pt idx="1032">
                  <c:v>38.798740000000002</c:v>
                </c:pt>
                <c:pt idx="1033">
                  <c:v>38.325705999999997</c:v>
                </c:pt>
                <c:pt idx="1034">
                  <c:v>37.941364</c:v>
                </c:pt>
                <c:pt idx="1035">
                  <c:v>37.862526000000003</c:v>
                </c:pt>
                <c:pt idx="1036">
                  <c:v>38.384838000000002</c:v>
                </c:pt>
                <c:pt idx="1037">
                  <c:v>39.015549</c:v>
                </c:pt>
                <c:pt idx="1038">
                  <c:v>39.616703000000001</c:v>
                </c:pt>
                <c:pt idx="1039">
                  <c:v>39.715248000000003</c:v>
                </c:pt>
                <c:pt idx="1040">
                  <c:v>39.784233</c:v>
                </c:pt>
                <c:pt idx="1041">
                  <c:v>39.725104999999999</c:v>
                </c:pt>
                <c:pt idx="1042">
                  <c:v>40.395240999999999</c:v>
                </c:pt>
                <c:pt idx="1043">
                  <c:v>40.306545</c:v>
                </c:pt>
                <c:pt idx="1044">
                  <c:v>40.257266999999999</c:v>
                </c:pt>
                <c:pt idx="1045">
                  <c:v>40.158718</c:v>
                </c:pt>
                <c:pt idx="1046">
                  <c:v>39.764522999999997</c:v>
                </c:pt>
                <c:pt idx="1047">
                  <c:v>39.616703000000001</c:v>
                </c:pt>
                <c:pt idx="1048">
                  <c:v>39.616703000000001</c:v>
                </c:pt>
                <c:pt idx="1049">
                  <c:v>39.173228999999999</c:v>
                </c:pt>
                <c:pt idx="1050">
                  <c:v>39.173228999999999</c:v>
                </c:pt>
                <c:pt idx="1051">
                  <c:v>39.370327000000003</c:v>
                </c:pt>
                <c:pt idx="1052">
                  <c:v>39.311199000000002</c:v>
                </c:pt>
                <c:pt idx="1053">
                  <c:v>39.035263</c:v>
                </c:pt>
                <c:pt idx="1054">
                  <c:v>39.419601</c:v>
                </c:pt>
                <c:pt idx="1055">
                  <c:v>39.183083000000003</c:v>
                </c:pt>
                <c:pt idx="1056">
                  <c:v>39.183083000000003</c:v>
                </c:pt>
                <c:pt idx="1057">
                  <c:v>39.912345999999999</c:v>
                </c:pt>
                <c:pt idx="1058">
                  <c:v>41.144207000000002</c:v>
                </c:pt>
                <c:pt idx="1059">
                  <c:v>41.38073</c:v>
                </c:pt>
                <c:pt idx="1060">
                  <c:v>40.424801000000002</c:v>
                </c:pt>
                <c:pt idx="1061">
                  <c:v>39.665973999999999</c:v>
                </c:pt>
                <c:pt idx="1062">
                  <c:v>40.060169000000002</c:v>
                </c:pt>
                <c:pt idx="1063">
                  <c:v>39.912345999999999</c:v>
                </c:pt>
                <c:pt idx="1064">
                  <c:v>39.478732999999998</c:v>
                </c:pt>
                <c:pt idx="1065">
                  <c:v>39.764522999999997</c:v>
                </c:pt>
                <c:pt idx="1066">
                  <c:v>40.395240999999999</c:v>
                </c:pt>
                <c:pt idx="1067">
                  <c:v>40.602192000000002</c:v>
                </c:pt>
                <c:pt idx="1068">
                  <c:v>41.016094000000002</c:v>
                </c:pt>
                <c:pt idx="1069">
                  <c:v>41.094935999999997</c:v>
                </c:pt>
                <c:pt idx="1070">
                  <c:v>41.144207000000002</c:v>
                </c:pt>
                <c:pt idx="1071">
                  <c:v>40.641609000000003</c:v>
                </c:pt>
                <c:pt idx="1072">
                  <c:v>40.503639</c:v>
                </c:pt>
                <c:pt idx="1073">
                  <c:v>40.553218999999999</c:v>
                </c:pt>
                <c:pt idx="1074">
                  <c:v>40.751517999999997</c:v>
                </c:pt>
                <c:pt idx="1075">
                  <c:v>40.850673999999998</c:v>
                </c:pt>
                <c:pt idx="1076">
                  <c:v>40.701942000000003</c:v>
                </c:pt>
                <c:pt idx="1077">
                  <c:v>41.346435999999997</c:v>
                </c:pt>
                <c:pt idx="1078">
                  <c:v>41.544739</c:v>
                </c:pt>
                <c:pt idx="1079">
                  <c:v>41.921512999999997</c:v>
                </c:pt>
                <c:pt idx="1080">
                  <c:v>41.852108000000001</c:v>
                </c:pt>
                <c:pt idx="1081">
                  <c:v>41.663719</c:v>
                </c:pt>
                <c:pt idx="1082">
                  <c:v>41.098553000000003</c:v>
                </c:pt>
                <c:pt idx="1083">
                  <c:v>41.534821000000001</c:v>
                </c:pt>
                <c:pt idx="1084">
                  <c:v>41.842193999999999</c:v>
                </c:pt>
                <c:pt idx="1085">
                  <c:v>41.445582999999999</c:v>
                </c:pt>
                <c:pt idx="1086">
                  <c:v>41.445582999999999</c:v>
                </c:pt>
                <c:pt idx="1087">
                  <c:v>41.445582999999999</c:v>
                </c:pt>
                <c:pt idx="1088">
                  <c:v>41.971091999999999</c:v>
                </c:pt>
                <c:pt idx="1089">
                  <c:v>41.852108000000001</c:v>
                </c:pt>
                <c:pt idx="1090">
                  <c:v>42.139648000000001</c:v>
                </c:pt>
                <c:pt idx="1091">
                  <c:v>42.684986000000002</c:v>
                </c:pt>
                <c:pt idx="1092">
                  <c:v>42.932865</c:v>
                </c:pt>
                <c:pt idx="1093">
                  <c:v>43.022101999999997</c:v>
                </c:pt>
                <c:pt idx="1094">
                  <c:v>42.189224000000003</c:v>
                </c:pt>
                <c:pt idx="1095">
                  <c:v>42.218975</c:v>
                </c:pt>
                <c:pt idx="1096">
                  <c:v>42.63541</c:v>
                </c:pt>
                <c:pt idx="1097">
                  <c:v>42.645325</c:v>
                </c:pt>
                <c:pt idx="1098">
                  <c:v>42.238799999999998</c:v>
                </c:pt>
                <c:pt idx="1099">
                  <c:v>42.744480000000003</c:v>
                </c:pt>
                <c:pt idx="1100">
                  <c:v>42.417273999999999</c:v>
                </c:pt>
                <c:pt idx="1101">
                  <c:v>43.032021</c:v>
                </c:pt>
                <c:pt idx="1102">
                  <c:v>42.843628000000002</c:v>
                </c:pt>
                <c:pt idx="1103">
                  <c:v>43.180748000000001</c:v>
                </c:pt>
                <c:pt idx="1104">
                  <c:v>42.823799000000001</c:v>
                </c:pt>
                <c:pt idx="1105">
                  <c:v>43.121257999999997</c:v>
                </c:pt>
                <c:pt idx="1106">
                  <c:v>42.903122000000003</c:v>
                </c:pt>
                <c:pt idx="1107">
                  <c:v>42.655242999999999</c:v>
                </c:pt>
                <c:pt idx="1108">
                  <c:v>40.652366999999998</c:v>
                </c:pt>
                <c:pt idx="1109">
                  <c:v>41.158042999999999</c:v>
                </c:pt>
                <c:pt idx="1110">
                  <c:v>40.701942000000003</c:v>
                </c:pt>
                <c:pt idx="1111">
                  <c:v>41.118385000000004</c:v>
                </c:pt>
                <c:pt idx="1112">
                  <c:v>39.730255</c:v>
                </c:pt>
                <c:pt idx="1113">
                  <c:v>39.888897</c:v>
                </c:pt>
                <c:pt idx="1114">
                  <c:v>39.710422999999999</c:v>
                </c:pt>
                <c:pt idx="1115">
                  <c:v>40.553218999999999</c:v>
                </c:pt>
                <c:pt idx="1116">
                  <c:v>39.908726000000001</c:v>
                </c:pt>
                <c:pt idx="1117">
                  <c:v>39.908726000000001</c:v>
                </c:pt>
                <c:pt idx="1118">
                  <c:v>40.701942000000003</c:v>
                </c:pt>
                <c:pt idx="1119">
                  <c:v>40.255760000000002</c:v>
                </c:pt>
                <c:pt idx="1120">
                  <c:v>40.136775999999998</c:v>
                </c:pt>
                <c:pt idx="1121">
                  <c:v>40.473896000000003</c:v>
                </c:pt>
                <c:pt idx="1122">
                  <c:v>41.752955999999998</c:v>
                </c:pt>
                <c:pt idx="1123">
                  <c:v>41.842193999999999</c:v>
                </c:pt>
                <c:pt idx="1124">
                  <c:v>42.129738000000003</c:v>
                </c:pt>
                <c:pt idx="1125">
                  <c:v>41.376179</c:v>
                </c:pt>
                <c:pt idx="1126">
                  <c:v>40.156609000000003</c:v>
                </c:pt>
                <c:pt idx="1127">
                  <c:v>39.601353000000003</c:v>
                </c:pt>
                <c:pt idx="1128">
                  <c:v>39.462542999999997</c:v>
                </c:pt>
                <c:pt idx="1129">
                  <c:v>37.697636000000003</c:v>
                </c:pt>
                <c:pt idx="1130">
                  <c:v>37.182045000000002</c:v>
                </c:pt>
                <c:pt idx="1131">
                  <c:v>36.190520999999997</c:v>
                </c:pt>
                <c:pt idx="1132">
                  <c:v>36.587131999999997</c:v>
                </c:pt>
                <c:pt idx="1133">
                  <c:v>36.587131999999997</c:v>
                </c:pt>
                <c:pt idx="1134">
                  <c:v>36.507809000000002</c:v>
                </c:pt>
                <c:pt idx="1135">
                  <c:v>36.388827999999997</c:v>
                </c:pt>
                <c:pt idx="1136">
                  <c:v>35.694763000000002</c:v>
                </c:pt>
                <c:pt idx="1137">
                  <c:v>36.190520999999997</c:v>
                </c:pt>
                <c:pt idx="1138">
                  <c:v>35.238663000000003</c:v>
                </c:pt>
                <c:pt idx="1139">
                  <c:v>32.720199999999998</c:v>
                </c:pt>
                <c:pt idx="1140">
                  <c:v>32.422744999999999</c:v>
                </c:pt>
                <c:pt idx="1141">
                  <c:v>29.249873999999998</c:v>
                </c:pt>
                <c:pt idx="1142">
                  <c:v>29.924109999999999</c:v>
                </c:pt>
                <c:pt idx="1143">
                  <c:v>27.861746</c:v>
                </c:pt>
                <c:pt idx="1144">
                  <c:v>26.275310999999999</c:v>
                </c:pt>
                <c:pt idx="1145">
                  <c:v>27.108188999999999</c:v>
                </c:pt>
                <c:pt idx="1146">
                  <c:v>24.887181999999999</c:v>
                </c:pt>
                <c:pt idx="1147">
                  <c:v>30.786732000000001</c:v>
                </c:pt>
                <c:pt idx="1148">
                  <c:v>31.232918000000002</c:v>
                </c:pt>
                <c:pt idx="1149">
                  <c:v>33.206046999999998</c:v>
                </c:pt>
                <c:pt idx="1150">
                  <c:v>32.730114</c:v>
                </c:pt>
                <c:pt idx="1151">
                  <c:v>33.116810000000001</c:v>
                </c:pt>
                <c:pt idx="1152">
                  <c:v>34.257057000000003</c:v>
                </c:pt>
                <c:pt idx="1153">
                  <c:v>33.156466999999999</c:v>
                </c:pt>
                <c:pt idx="1154">
                  <c:v>32.720199999999998</c:v>
                </c:pt>
                <c:pt idx="1155">
                  <c:v>32.125286000000003</c:v>
                </c:pt>
                <c:pt idx="1156">
                  <c:v>31.728677999999999</c:v>
                </c:pt>
                <c:pt idx="1157">
                  <c:v>32.581386999999999</c:v>
                </c:pt>
                <c:pt idx="1158">
                  <c:v>33.910026999999999</c:v>
                </c:pt>
                <c:pt idx="1159">
                  <c:v>35.298152999999999</c:v>
                </c:pt>
                <c:pt idx="1160">
                  <c:v>34.970950999999999</c:v>
                </c:pt>
                <c:pt idx="1161">
                  <c:v>36.012051</c:v>
                </c:pt>
                <c:pt idx="1162">
                  <c:v>37.677802999999997</c:v>
                </c:pt>
                <c:pt idx="1163">
                  <c:v>37.112636999999999</c:v>
                </c:pt>
                <c:pt idx="1164">
                  <c:v>35.912899000000003</c:v>
                </c:pt>
                <c:pt idx="1165">
                  <c:v>35.000698</c:v>
                </c:pt>
                <c:pt idx="1166">
                  <c:v>35.912899000000003</c:v>
                </c:pt>
                <c:pt idx="1167">
                  <c:v>35.912899000000003</c:v>
                </c:pt>
                <c:pt idx="1168">
                  <c:v>35.595612000000003</c:v>
                </c:pt>
                <c:pt idx="1169">
                  <c:v>36.170692000000003</c:v>
                </c:pt>
                <c:pt idx="1170">
                  <c:v>36.686283000000003</c:v>
                </c:pt>
                <c:pt idx="1171">
                  <c:v>36.190520999999997</c:v>
                </c:pt>
                <c:pt idx="1172">
                  <c:v>36.180610999999999</c:v>
                </c:pt>
                <c:pt idx="1173">
                  <c:v>36.002136</c:v>
                </c:pt>
                <c:pt idx="1174">
                  <c:v>36.190520999999997</c:v>
                </c:pt>
                <c:pt idx="1175">
                  <c:v>35.942641999999999</c:v>
                </c:pt>
                <c:pt idx="1176">
                  <c:v>36.289673000000001</c:v>
                </c:pt>
                <c:pt idx="1177">
                  <c:v>35.843491</c:v>
                </c:pt>
                <c:pt idx="1178">
                  <c:v>36.339252000000002</c:v>
                </c:pt>
                <c:pt idx="1179">
                  <c:v>36.48798</c:v>
                </c:pt>
                <c:pt idx="1180">
                  <c:v>36.190520999999997</c:v>
                </c:pt>
                <c:pt idx="1181">
                  <c:v>35.793914999999998</c:v>
                </c:pt>
                <c:pt idx="1182">
                  <c:v>35.694763000000002</c:v>
                </c:pt>
                <c:pt idx="1183">
                  <c:v>35.764167999999998</c:v>
                </c:pt>
                <c:pt idx="1184">
                  <c:v>35.199001000000003</c:v>
                </c:pt>
                <c:pt idx="1185">
                  <c:v>35.684849</c:v>
                </c:pt>
                <c:pt idx="1186">
                  <c:v>35.992218000000001</c:v>
                </c:pt>
                <c:pt idx="1187">
                  <c:v>35.248576999999997</c:v>
                </c:pt>
                <c:pt idx="1188">
                  <c:v>35.595612000000003</c:v>
                </c:pt>
                <c:pt idx="1189">
                  <c:v>35.694763000000002</c:v>
                </c:pt>
                <c:pt idx="1190">
                  <c:v>39.650931999999997</c:v>
                </c:pt>
                <c:pt idx="1191">
                  <c:v>39.462542999999997</c:v>
                </c:pt>
                <c:pt idx="1192">
                  <c:v>39.452629000000002</c:v>
                </c:pt>
                <c:pt idx="1193">
                  <c:v>39.601353000000003</c:v>
                </c:pt>
                <c:pt idx="1194">
                  <c:v>39.621184999999997</c:v>
                </c:pt>
                <c:pt idx="1195">
                  <c:v>39.730255</c:v>
                </c:pt>
                <c:pt idx="1196">
                  <c:v>39.660846999999997</c:v>
                </c:pt>
                <c:pt idx="1197">
                  <c:v>39.958302000000003</c:v>
                </c:pt>
                <c:pt idx="1198">
                  <c:v>39.958302000000003</c:v>
                </c:pt>
                <c:pt idx="1199">
                  <c:v>40.662281</c:v>
                </c:pt>
                <c:pt idx="1200">
                  <c:v>40.652366999999998</c:v>
                </c:pt>
                <c:pt idx="1201">
                  <c:v>39.660846999999997</c:v>
                </c:pt>
                <c:pt idx="1202">
                  <c:v>38.818053999999997</c:v>
                </c:pt>
                <c:pt idx="1203">
                  <c:v>39.611271000000002</c:v>
                </c:pt>
                <c:pt idx="1204">
                  <c:v>40.771351000000003</c:v>
                </c:pt>
                <c:pt idx="1205">
                  <c:v>40.850673999999998</c:v>
                </c:pt>
                <c:pt idx="1206">
                  <c:v>40.107033000000001</c:v>
                </c:pt>
                <c:pt idx="1207">
                  <c:v>39.859153999999997</c:v>
                </c:pt>
                <c:pt idx="1208">
                  <c:v>40.245846</c:v>
                </c:pt>
                <c:pt idx="1209">
                  <c:v>40.166522999999998</c:v>
                </c:pt>
                <c:pt idx="1210">
                  <c:v>39.561695</c:v>
                </c:pt>
                <c:pt idx="1211">
                  <c:v>38.917206</c:v>
                </c:pt>
                <c:pt idx="1212">
                  <c:v>38.917206</c:v>
                </c:pt>
                <c:pt idx="1213">
                  <c:v>39.065936999999998</c:v>
                </c:pt>
                <c:pt idx="1214">
                  <c:v>39.313816000000003</c:v>
                </c:pt>
                <c:pt idx="1215">
                  <c:v>39.056018999999999</c:v>
                </c:pt>
                <c:pt idx="1216">
                  <c:v>39.829402999999999</c:v>
                </c:pt>
                <c:pt idx="1217">
                  <c:v>40.255760000000002</c:v>
                </c:pt>
                <c:pt idx="1218">
                  <c:v>41.048977000000001</c:v>
                </c:pt>
                <c:pt idx="1219">
                  <c:v>39.759998000000003</c:v>
                </c:pt>
                <c:pt idx="1220">
                  <c:v>39.900002000000001</c:v>
                </c:pt>
                <c:pt idx="1221">
                  <c:v>40.799999</c:v>
                </c:pt>
                <c:pt idx="1222">
                  <c:v>40.790000999999997</c:v>
                </c:pt>
                <c:pt idx="1223">
                  <c:v>41</c:v>
                </c:pt>
                <c:pt idx="1224">
                  <c:v>42.049999</c:v>
                </c:pt>
                <c:pt idx="1225">
                  <c:v>42.900002000000001</c:v>
                </c:pt>
                <c:pt idx="1226">
                  <c:v>43.099997999999999</c:v>
                </c:pt>
                <c:pt idx="1227">
                  <c:v>42.200001</c:v>
                </c:pt>
                <c:pt idx="1228">
                  <c:v>41.900002000000001</c:v>
                </c:pt>
                <c:pt idx="1229">
                  <c:v>42.5</c:v>
                </c:pt>
                <c:pt idx="1230">
                  <c:v>42.75</c:v>
                </c:pt>
                <c:pt idx="1231">
                  <c:v>42.200001</c:v>
                </c:pt>
                <c:pt idx="1232">
                  <c:v>42.650002000000001</c:v>
                </c:pt>
                <c:pt idx="1233">
                  <c:v>42.990001999999997</c:v>
                </c:pt>
                <c:pt idx="1234">
                  <c:v>42.41</c:v>
                </c:pt>
                <c:pt idx="1235">
                  <c:v>43.599997999999999</c:v>
                </c:pt>
                <c:pt idx="1236">
                  <c:v>46.900002000000001</c:v>
                </c:pt>
                <c:pt idx="1237">
                  <c:v>46.799999</c:v>
                </c:pt>
                <c:pt idx="1238">
                  <c:v>46.450001</c:v>
                </c:pt>
                <c:pt idx="1239">
                  <c:v>45.5</c:v>
                </c:pt>
                <c:pt idx="1240">
                  <c:v>45.18</c:v>
                </c:pt>
                <c:pt idx="1241">
                  <c:v>44.82</c:v>
                </c:pt>
                <c:pt idx="1242">
                  <c:v>45.25</c:v>
                </c:pt>
                <c:pt idx="1243">
                  <c:v>45.299999</c:v>
                </c:pt>
                <c:pt idx="1244">
                  <c:v>44.869999</c:v>
                </c:pt>
                <c:pt idx="1245">
                  <c:v>44.549999</c:v>
                </c:pt>
                <c:pt idx="1246">
                  <c:v>43.869999</c:v>
                </c:pt>
                <c:pt idx="1247">
                  <c:v>44.349997999999999</c:v>
                </c:pt>
                <c:pt idx="1248">
                  <c:v>45.189999</c:v>
                </c:pt>
                <c:pt idx="1249">
                  <c:v>45.549999</c:v>
                </c:pt>
                <c:pt idx="1250">
                  <c:v>44.799999</c:v>
                </c:pt>
                <c:pt idx="1251">
                  <c:v>45.75</c:v>
                </c:pt>
                <c:pt idx="1252">
                  <c:v>46.25</c:v>
                </c:pt>
                <c:pt idx="1253">
                  <c:v>47.009998000000003</c:v>
                </c:pt>
                <c:pt idx="1254">
                  <c:v>47.5</c:v>
                </c:pt>
                <c:pt idx="1255">
                  <c:v>47.5</c:v>
                </c:pt>
                <c:pt idx="1256">
                  <c:v>48.540000999999997</c:v>
                </c:pt>
                <c:pt idx="1257">
                  <c:v>47.990001999999997</c:v>
                </c:pt>
                <c:pt idx="1258">
                  <c:v>47.799999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3-4A0E-AA77-E8B2F3B89BCD}"/>
            </c:ext>
          </c:extLst>
        </c:ser>
        <c:ser>
          <c:idx val="1"/>
          <c:order val="1"/>
          <c:tx>
            <c:strRef>
              <c:f>'Share Price'!$C$2</c:f>
              <c:strCache>
                <c:ptCount val="1"/>
                <c:pt idx="0">
                  <c:v>Consensus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259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5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3-4A0E-AA77-E8B2F3B89BCD}"/>
              </c:ext>
            </c:extLst>
          </c:dPt>
          <c:dPt>
            <c:idx val="126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5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BAA3-4A0E-AA77-E8B2F3B89BCD}"/>
              </c:ext>
            </c:extLst>
          </c:dPt>
          <c:dPt>
            <c:idx val="1261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5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BAA3-4A0E-AA77-E8B2F3B89BCD}"/>
              </c:ext>
            </c:extLst>
          </c:dPt>
          <c:dPt>
            <c:idx val="126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5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BAA3-4A0E-AA77-E8B2F3B89BCD}"/>
              </c:ext>
            </c:extLst>
          </c:dPt>
          <c:dPt>
            <c:idx val="1263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5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BAA3-4A0E-AA77-E8B2F3B89BCD}"/>
              </c:ext>
            </c:extLst>
          </c:dPt>
          <c:cat>
            <c:numRef>
              <c:f>'Share Price'!$A$3:$A$1266</c:f>
              <c:numCache>
                <c:formatCode>m/d/yyyy</c:formatCode>
                <c:ptCount val="1264"/>
                <c:pt idx="0">
                  <c:v>42248</c:v>
                </c:pt>
                <c:pt idx="1">
                  <c:v>42249</c:v>
                </c:pt>
                <c:pt idx="2">
                  <c:v>42250</c:v>
                </c:pt>
                <c:pt idx="3">
                  <c:v>42251</c:v>
                </c:pt>
                <c:pt idx="4">
                  <c:v>42254</c:v>
                </c:pt>
                <c:pt idx="5">
                  <c:v>42255</c:v>
                </c:pt>
                <c:pt idx="6">
                  <c:v>42256</c:v>
                </c:pt>
                <c:pt idx="7">
                  <c:v>42257</c:v>
                </c:pt>
                <c:pt idx="8">
                  <c:v>42258</c:v>
                </c:pt>
                <c:pt idx="9">
                  <c:v>42261</c:v>
                </c:pt>
                <c:pt idx="10">
                  <c:v>42262</c:v>
                </c:pt>
                <c:pt idx="11">
                  <c:v>42263</c:v>
                </c:pt>
                <c:pt idx="12">
                  <c:v>42264</c:v>
                </c:pt>
                <c:pt idx="13">
                  <c:v>42265</c:v>
                </c:pt>
                <c:pt idx="14">
                  <c:v>42268</c:v>
                </c:pt>
                <c:pt idx="15">
                  <c:v>42269</c:v>
                </c:pt>
                <c:pt idx="16">
                  <c:v>42270</c:v>
                </c:pt>
                <c:pt idx="17">
                  <c:v>42271</c:v>
                </c:pt>
                <c:pt idx="18">
                  <c:v>42272</c:v>
                </c:pt>
                <c:pt idx="19">
                  <c:v>42275</c:v>
                </c:pt>
                <c:pt idx="20">
                  <c:v>42276</c:v>
                </c:pt>
                <c:pt idx="21">
                  <c:v>42277</c:v>
                </c:pt>
                <c:pt idx="22">
                  <c:v>42278</c:v>
                </c:pt>
                <c:pt idx="23">
                  <c:v>42279</c:v>
                </c:pt>
                <c:pt idx="24">
                  <c:v>42282</c:v>
                </c:pt>
                <c:pt idx="25">
                  <c:v>42283</c:v>
                </c:pt>
                <c:pt idx="26">
                  <c:v>42284</c:v>
                </c:pt>
                <c:pt idx="27">
                  <c:v>42285</c:v>
                </c:pt>
                <c:pt idx="28">
                  <c:v>42286</c:v>
                </c:pt>
                <c:pt idx="29">
                  <c:v>42289</c:v>
                </c:pt>
                <c:pt idx="30">
                  <c:v>42290</c:v>
                </c:pt>
                <c:pt idx="31">
                  <c:v>42291</c:v>
                </c:pt>
                <c:pt idx="32">
                  <c:v>42292</c:v>
                </c:pt>
                <c:pt idx="33">
                  <c:v>42293</c:v>
                </c:pt>
                <c:pt idx="34">
                  <c:v>42296</c:v>
                </c:pt>
                <c:pt idx="35">
                  <c:v>42297</c:v>
                </c:pt>
                <c:pt idx="36">
                  <c:v>42298</c:v>
                </c:pt>
                <c:pt idx="37">
                  <c:v>42299</c:v>
                </c:pt>
                <c:pt idx="38">
                  <c:v>42300</c:v>
                </c:pt>
                <c:pt idx="39">
                  <c:v>42304</c:v>
                </c:pt>
                <c:pt idx="40">
                  <c:v>42305</c:v>
                </c:pt>
                <c:pt idx="41">
                  <c:v>42306</c:v>
                </c:pt>
                <c:pt idx="42">
                  <c:v>42307</c:v>
                </c:pt>
                <c:pt idx="43">
                  <c:v>42310</c:v>
                </c:pt>
                <c:pt idx="44">
                  <c:v>42311</c:v>
                </c:pt>
                <c:pt idx="45">
                  <c:v>42312</c:v>
                </c:pt>
                <c:pt idx="46">
                  <c:v>42313</c:v>
                </c:pt>
                <c:pt idx="47">
                  <c:v>42314</c:v>
                </c:pt>
                <c:pt idx="48">
                  <c:v>42317</c:v>
                </c:pt>
                <c:pt idx="49">
                  <c:v>42318</c:v>
                </c:pt>
                <c:pt idx="50">
                  <c:v>42319</c:v>
                </c:pt>
                <c:pt idx="51">
                  <c:v>42320</c:v>
                </c:pt>
                <c:pt idx="52">
                  <c:v>42321</c:v>
                </c:pt>
                <c:pt idx="53">
                  <c:v>42324</c:v>
                </c:pt>
                <c:pt idx="54">
                  <c:v>42325</c:v>
                </c:pt>
                <c:pt idx="55">
                  <c:v>42326</c:v>
                </c:pt>
                <c:pt idx="56">
                  <c:v>42327</c:v>
                </c:pt>
                <c:pt idx="57">
                  <c:v>42328</c:v>
                </c:pt>
                <c:pt idx="58">
                  <c:v>42331</c:v>
                </c:pt>
                <c:pt idx="59">
                  <c:v>42332</c:v>
                </c:pt>
                <c:pt idx="60">
                  <c:v>42333</c:v>
                </c:pt>
                <c:pt idx="61">
                  <c:v>42334</c:v>
                </c:pt>
                <c:pt idx="62">
                  <c:v>42335</c:v>
                </c:pt>
                <c:pt idx="63">
                  <c:v>42338</c:v>
                </c:pt>
                <c:pt idx="64">
                  <c:v>42339</c:v>
                </c:pt>
                <c:pt idx="65">
                  <c:v>42340</c:v>
                </c:pt>
                <c:pt idx="66">
                  <c:v>42341</c:v>
                </c:pt>
                <c:pt idx="67">
                  <c:v>42342</c:v>
                </c:pt>
                <c:pt idx="68">
                  <c:v>42345</c:v>
                </c:pt>
                <c:pt idx="69">
                  <c:v>42346</c:v>
                </c:pt>
                <c:pt idx="70">
                  <c:v>42347</c:v>
                </c:pt>
                <c:pt idx="71">
                  <c:v>42348</c:v>
                </c:pt>
                <c:pt idx="72">
                  <c:v>42349</c:v>
                </c:pt>
                <c:pt idx="73">
                  <c:v>42352</c:v>
                </c:pt>
                <c:pt idx="74">
                  <c:v>42353</c:v>
                </c:pt>
                <c:pt idx="75">
                  <c:v>42354</c:v>
                </c:pt>
                <c:pt idx="76">
                  <c:v>42355</c:v>
                </c:pt>
                <c:pt idx="77">
                  <c:v>42356</c:v>
                </c:pt>
                <c:pt idx="78">
                  <c:v>42359</c:v>
                </c:pt>
                <c:pt idx="79">
                  <c:v>42360</c:v>
                </c:pt>
                <c:pt idx="80">
                  <c:v>42361</c:v>
                </c:pt>
                <c:pt idx="81">
                  <c:v>42362</c:v>
                </c:pt>
                <c:pt idx="82">
                  <c:v>42366</c:v>
                </c:pt>
                <c:pt idx="83">
                  <c:v>42367</c:v>
                </c:pt>
                <c:pt idx="84">
                  <c:v>42368</c:v>
                </c:pt>
                <c:pt idx="85">
                  <c:v>42369</c:v>
                </c:pt>
                <c:pt idx="86">
                  <c:v>42374</c:v>
                </c:pt>
                <c:pt idx="87">
                  <c:v>42375</c:v>
                </c:pt>
                <c:pt idx="88">
                  <c:v>42376</c:v>
                </c:pt>
                <c:pt idx="89">
                  <c:v>42377</c:v>
                </c:pt>
                <c:pt idx="90">
                  <c:v>42380</c:v>
                </c:pt>
                <c:pt idx="91">
                  <c:v>42381</c:v>
                </c:pt>
                <c:pt idx="92">
                  <c:v>42382</c:v>
                </c:pt>
                <c:pt idx="93">
                  <c:v>42383</c:v>
                </c:pt>
                <c:pt idx="94">
                  <c:v>42384</c:v>
                </c:pt>
                <c:pt idx="95">
                  <c:v>42387</c:v>
                </c:pt>
                <c:pt idx="96">
                  <c:v>42388</c:v>
                </c:pt>
                <c:pt idx="97">
                  <c:v>42389</c:v>
                </c:pt>
                <c:pt idx="98">
                  <c:v>42390</c:v>
                </c:pt>
                <c:pt idx="99">
                  <c:v>42391</c:v>
                </c:pt>
                <c:pt idx="100">
                  <c:v>42394</c:v>
                </c:pt>
                <c:pt idx="101">
                  <c:v>42395</c:v>
                </c:pt>
                <c:pt idx="102">
                  <c:v>42396</c:v>
                </c:pt>
                <c:pt idx="103">
                  <c:v>42397</c:v>
                </c:pt>
                <c:pt idx="104">
                  <c:v>42398</c:v>
                </c:pt>
                <c:pt idx="105">
                  <c:v>42401</c:v>
                </c:pt>
                <c:pt idx="106">
                  <c:v>42402</c:v>
                </c:pt>
                <c:pt idx="107">
                  <c:v>42403</c:v>
                </c:pt>
                <c:pt idx="108">
                  <c:v>42404</c:v>
                </c:pt>
                <c:pt idx="109">
                  <c:v>42405</c:v>
                </c:pt>
                <c:pt idx="110">
                  <c:v>42409</c:v>
                </c:pt>
                <c:pt idx="111">
                  <c:v>42410</c:v>
                </c:pt>
                <c:pt idx="112">
                  <c:v>42411</c:v>
                </c:pt>
                <c:pt idx="113">
                  <c:v>42412</c:v>
                </c:pt>
                <c:pt idx="114">
                  <c:v>42415</c:v>
                </c:pt>
                <c:pt idx="115">
                  <c:v>42416</c:v>
                </c:pt>
                <c:pt idx="116">
                  <c:v>42417</c:v>
                </c:pt>
                <c:pt idx="117">
                  <c:v>42418</c:v>
                </c:pt>
                <c:pt idx="118">
                  <c:v>42419</c:v>
                </c:pt>
                <c:pt idx="119">
                  <c:v>42422</c:v>
                </c:pt>
                <c:pt idx="120">
                  <c:v>42423</c:v>
                </c:pt>
                <c:pt idx="121">
                  <c:v>42424</c:v>
                </c:pt>
                <c:pt idx="122">
                  <c:v>42425</c:v>
                </c:pt>
                <c:pt idx="123">
                  <c:v>42426</c:v>
                </c:pt>
                <c:pt idx="124">
                  <c:v>42429</c:v>
                </c:pt>
                <c:pt idx="125">
                  <c:v>42430</c:v>
                </c:pt>
                <c:pt idx="126">
                  <c:v>42431</c:v>
                </c:pt>
                <c:pt idx="127">
                  <c:v>42432</c:v>
                </c:pt>
                <c:pt idx="128">
                  <c:v>42433</c:v>
                </c:pt>
                <c:pt idx="129">
                  <c:v>42436</c:v>
                </c:pt>
                <c:pt idx="130">
                  <c:v>42437</c:v>
                </c:pt>
                <c:pt idx="131">
                  <c:v>42438</c:v>
                </c:pt>
                <c:pt idx="132">
                  <c:v>42439</c:v>
                </c:pt>
                <c:pt idx="133">
                  <c:v>42440</c:v>
                </c:pt>
                <c:pt idx="134">
                  <c:v>42443</c:v>
                </c:pt>
                <c:pt idx="135">
                  <c:v>42444</c:v>
                </c:pt>
                <c:pt idx="136">
                  <c:v>42445</c:v>
                </c:pt>
                <c:pt idx="137">
                  <c:v>42446</c:v>
                </c:pt>
                <c:pt idx="138">
                  <c:v>42447</c:v>
                </c:pt>
                <c:pt idx="139">
                  <c:v>42450</c:v>
                </c:pt>
                <c:pt idx="140">
                  <c:v>42451</c:v>
                </c:pt>
                <c:pt idx="141">
                  <c:v>42452</c:v>
                </c:pt>
                <c:pt idx="142">
                  <c:v>42453</c:v>
                </c:pt>
                <c:pt idx="143">
                  <c:v>42458</c:v>
                </c:pt>
                <c:pt idx="144">
                  <c:v>42459</c:v>
                </c:pt>
                <c:pt idx="145">
                  <c:v>42460</c:v>
                </c:pt>
                <c:pt idx="146">
                  <c:v>42461</c:v>
                </c:pt>
                <c:pt idx="147">
                  <c:v>42464</c:v>
                </c:pt>
                <c:pt idx="148">
                  <c:v>42465</c:v>
                </c:pt>
                <c:pt idx="149">
                  <c:v>42466</c:v>
                </c:pt>
                <c:pt idx="150">
                  <c:v>42467</c:v>
                </c:pt>
                <c:pt idx="151">
                  <c:v>42468</c:v>
                </c:pt>
                <c:pt idx="152">
                  <c:v>42471</c:v>
                </c:pt>
                <c:pt idx="153">
                  <c:v>42472</c:v>
                </c:pt>
                <c:pt idx="154">
                  <c:v>42473</c:v>
                </c:pt>
                <c:pt idx="155">
                  <c:v>42474</c:v>
                </c:pt>
                <c:pt idx="156">
                  <c:v>42475</c:v>
                </c:pt>
                <c:pt idx="157">
                  <c:v>42478</c:v>
                </c:pt>
                <c:pt idx="158">
                  <c:v>42479</c:v>
                </c:pt>
                <c:pt idx="159">
                  <c:v>42480</c:v>
                </c:pt>
                <c:pt idx="160">
                  <c:v>42481</c:v>
                </c:pt>
                <c:pt idx="161">
                  <c:v>42482</c:v>
                </c:pt>
                <c:pt idx="162">
                  <c:v>42486</c:v>
                </c:pt>
                <c:pt idx="163">
                  <c:v>42487</c:v>
                </c:pt>
                <c:pt idx="164">
                  <c:v>42488</c:v>
                </c:pt>
                <c:pt idx="165">
                  <c:v>42489</c:v>
                </c:pt>
                <c:pt idx="166">
                  <c:v>42492</c:v>
                </c:pt>
                <c:pt idx="167">
                  <c:v>42493</c:v>
                </c:pt>
                <c:pt idx="168">
                  <c:v>42494</c:v>
                </c:pt>
                <c:pt idx="169">
                  <c:v>42495</c:v>
                </c:pt>
                <c:pt idx="170">
                  <c:v>42496</c:v>
                </c:pt>
                <c:pt idx="171">
                  <c:v>42499</c:v>
                </c:pt>
                <c:pt idx="172">
                  <c:v>42500</c:v>
                </c:pt>
                <c:pt idx="173">
                  <c:v>42501</c:v>
                </c:pt>
                <c:pt idx="174">
                  <c:v>42502</c:v>
                </c:pt>
                <c:pt idx="175">
                  <c:v>42503</c:v>
                </c:pt>
                <c:pt idx="176">
                  <c:v>42506</c:v>
                </c:pt>
                <c:pt idx="177">
                  <c:v>42507</c:v>
                </c:pt>
                <c:pt idx="178">
                  <c:v>42508</c:v>
                </c:pt>
                <c:pt idx="179">
                  <c:v>42509</c:v>
                </c:pt>
                <c:pt idx="180">
                  <c:v>42510</c:v>
                </c:pt>
                <c:pt idx="181">
                  <c:v>42513</c:v>
                </c:pt>
                <c:pt idx="182">
                  <c:v>42514</c:v>
                </c:pt>
                <c:pt idx="183">
                  <c:v>42515</c:v>
                </c:pt>
                <c:pt idx="184">
                  <c:v>42516</c:v>
                </c:pt>
                <c:pt idx="185">
                  <c:v>42517</c:v>
                </c:pt>
                <c:pt idx="186">
                  <c:v>42520</c:v>
                </c:pt>
                <c:pt idx="187">
                  <c:v>42521</c:v>
                </c:pt>
                <c:pt idx="188">
                  <c:v>42522</c:v>
                </c:pt>
                <c:pt idx="189">
                  <c:v>42523</c:v>
                </c:pt>
                <c:pt idx="190">
                  <c:v>42524</c:v>
                </c:pt>
                <c:pt idx="191">
                  <c:v>42528</c:v>
                </c:pt>
                <c:pt idx="192">
                  <c:v>42529</c:v>
                </c:pt>
                <c:pt idx="193">
                  <c:v>42530</c:v>
                </c:pt>
                <c:pt idx="194">
                  <c:v>42531</c:v>
                </c:pt>
                <c:pt idx="195">
                  <c:v>42534</c:v>
                </c:pt>
                <c:pt idx="196">
                  <c:v>42535</c:v>
                </c:pt>
                <c:pt idx="197">
                  <c:v>42536</c:v>
                </c:pt>
                <c:pt idx="198">
                  <c:v>42537</c:v>
                </c:pt>
                <c:pt idx="199">
                  <c:v>42538</c:v>
                </c:pt>
                <c:pt idx="200">
                  <c:v>42541</c:v>
                </c:pt>
                <c:pt idx="201">
                  <c:v>42542</c:v>
                </c:pt>
                <c:pt idx="202">
                  <c:v>42543</c:v>
                </c:pt>
                <c:pt idx="203">
                  <c:v>42544</c:v>
                </c:pt>
                <c:pt idx="204">
                  <c:v>42545</c:v>
                </c:pt>
                <c:pt idx="205">
                  <c:v>42548</c:v>
                </c:pt>
                <c:pt idx="206">
                  <c:v>42549</c:v>
                </c:pt>
                <c:pt idx="207">
                  <c:v>42550</c:v>
                </c:pt>
                <c:pt idx="208">
                  <c:v>42551</c:v>
                </c:pt>
                <c:pt idx="209">
                  <c:v>42552</c:v>
                </c:pt>
                <c:pt idx="210">
                  <c:v>42555</c:v>
                </c:pt>
                <c:pt idx="211">
                  <c:v>42556</c:v>
                </c:pt>
                <c:pt idx="212">
                  <c:v>42557</c:v>
                </c:pt>
                <c:pt idx="213">
                  <c:v>42558</c:v>
                </c:pt>
                <c:pt idx="214">
                  <c:v>42559</c:v>
                </c:pt>
                <c:pt idx="215">
                  <c:v>42562</c:v>
                </c:pt>
                <c:pt idx="216">
                  <c:v>42563</c:v>
                </c:pt>
                <c:pt idx="217">
                  <c:v>42564</c:v>
                </c:pt>
                <c:pt idx="218">
                  <c:v>42565</c:v>
                </c:pt>
                <c:pt idx="219">
                  <c:v>42566</c:v>
                </c:pt>
                <c:pt idx="220">
                  <c:v>42569</c:v>
                </c:pt>
                <c:pt idx="221">
                  <c:v>42570</c:v>
                </c:pt>
                <c:pt idx="222">
                  <c:v>42571</c:v>
                </c:pt>
                <c:pt idx="223">
                  <c:v>42572</c:v>
                </c:pt>
                <c:pt idx="224">
                  <c:v>42573</c:v>
                </c:pt>
                <c:pt idx="225">
                  <c:v>42576</c:v>
                </c:pt>
                <c:pt idx="226">
                  <c:v>42577</c:v>
                </c:pt>
                <c:pt idx="227">
                  <c:v>42578</c:v>
                </c:pt>
                <c:pt idx="228">
                  <c:v>42579</c:v>
                </c:pt>
                <c:pt idx="229">
                  <c:v>42580</c:v>
                </c:pt>
                <c:pt idx="230">
                  <c:v>42583</c:v>
                </c:pt>
                <c:pt idx="231">
                  <c:v>42584</c:v>
                </c:pt>
                <c:pt idx="232">
                  <c:v>42585</c:v>
                </c:pt>
                <c:pt idx="233">
                  <c:v>42586</c:v>
                </c:pt>
                <c:pt idx="234">
                  <c:v>42587</c:v>
                </c:pt>
                <c:pt idx="235">
                  <c:v>42590</c:v>
                </c:pt>
                <c:pt idx="236">
                  <c:v>42591</c:v>
                </c:pt>
                <c:pt idx="237">
                  <c:v>42592</c:v>
                </c:pt>
                <c:pt idx="238">
                  <c:v>42593</c:v>
                </c:pt>
                <c:pt idx="239">
                  <c:v>42594</c:v>
                </c:pt>
                <c:pt idx="240">
                  <c:v>42597</c:v>
                </c:pt>
                <c:pt idx="241">
                  <c:v>42598</c:v>
                </c:pt>
                <c:pt idx="242">
                  <c:v>42599</c:v>
                </c:pt>
                <c:pt idx="243">
                  <c:v>42600</c:v>
                </c:pt>
                <c:pt idx="244">
                  <c:v>42601</c:v>
                </c:pt>
                <c:pt idx="245">
                  <c:v>42604</c:v>
                </c:pt>
                <c:pt idx="246">
                  <c:v>42605</c:v>
                </c:pt>
                <c:pt idx="247">
                  <c:v>42606</c:v>
                </c:pt>
                <c:pt idx="248">
                  <c:v>42607</c:v>
                </c:pt>
                <c:pt idx="249">
                  <c:v>42608</c:v>
                </c:pt>
                <c:pt idx="250">
                  <c:v>42611</c:v>
                </c:pt>
                <c:pt idx="251">
                  <c:v>42612</c:v>
                </c:pt>
                <c:pt idx="252">
                  <c:v>42613</c:v>
                </c:pt>
                <c:pt idx="253">
                  <c:v>42614</c:v>
                </c:pt>
                <c:pt idx="254">
                  <c:v>42615</c:v>
                </c:pt>
                <c:pt idx="255">
                  <c:v>42618</c:v>
                </c:pt>
                <c:pt idx="256">
                  <c:v>42619</c:v>
                </c:pt>
                <c:pt idx="257">
                  <c:v>42620</c:v>
                </c:pt>
                <c:pt idx="258">
                  <c:v>42621</c:v>
                </c:pt>
                <c:pt idx="259">
                  <c:v>42622</c:v>
                </c:pt>
                <c:pt idx="260">
                  <c:v>42625</c:v>
                </c:pt>
                <c:pt idx="261">
                  <c:v>42626</c:v>
                </c:pt>
                <c:pt idx="262">
                  <c:v>42627</c:v>
                </c:pt>
                <c:pt idx="263">
                  <c:v>42628</c:v>
                </c:pt>
                <c:pt idx="264">
                  <c:v>42629</c:v>
                </c:pt>
                <c:pt idx="265">
                  <c:v>42632</c:v>
                </c:pt>
                <c:pt idx="266">
                  <c:v>42633</c:v>
                </c:pt>
                <c:pt idx="267">
                  <c:v>42634</c:v>
                </c:pt>
                <c:pt idx="268">
                  <c:v>42635</c:v>
                </c:pt>
                <c:pt idx="269">
                  <c:v>42636</c:v>
                </c:pt>
                <c:pt idx="270">
                  <c:v>42639</c:v>
                </c:pt>
                <c:pt idx="271">
                  <c:v>42640</c:v>
                </c:pt>
                <c:pt idx="272">
                  <c:v>42641</c:v>
                </c:pt>
                <c:pt idx="273">
                  <c:v>42642</c:v>
                </c:pt>
                <c:pt idx="274">
                  <c:v>42643</c:v>
                </c:pt>
                <c:pt idx="275">
                  <c:v>42646</c:v>
                </c:pt>
                <c:pt idx="276">
                  <c:v>42647</c:v>
                </c:pt>
                <c:pt idx="277">
                  <c:v>42648</c:v>
                </c:pt>
                <c:pt idx="278">
                  <c:v>42649</c:v>
                </c:pt>
                <c:pt idx="279">
                  <c:v>42650</c:v>
                </c:pt>
                <c:pt idx="280">
                  <c:v>42653</c:v>
                </c:pt>
                <c:pt idx="281">
                  <c:v>42654</c:v>
                </c:pt>
                <c:pt idx="282">
                  <c:v>42655</c:v>
                </c:pt>
                <c:pt idx="283">
                  <c:v>42656</c:v>
                </c:pt>
                <c:pt idx="284">
                  <c:v>42657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42668</c:v>
                </c:pt>
                <c:pt idx="291">
                  <c:v>42669</c:v>
                </c:pt>
                <c:pt idx="292">
                  <c:v>42670</c:v>
                </c:pt>
                <c:pt idx="293">
                  <c:v>42671</c:v>
                </c:pt>
                <c:pt idx="294">
                  <c:v>42674</c:v>
                </c:pt>
                <c:pt idx="295">
                  <c:v>42675</c:v>
                </c:pt>
                <c:pt idx="296">
                  <c:v>42676</c:v>
                </c:pt>
                <c:pt idx="297">
                  <c:v>42677</c:v>
                </c:pt>
                <c:pt idx="298">
                  <c:v>42678</c:v>
                </c:pt>
                <c:pt idx="299">
                  <c:v>42681</c:v>
                </c:pt>
                <c:pt idx="300">
                  <c:v>42682</c:v>
                </c:pt>
                <c:pt idx="301">
                  <c:v>42683</c:v>
                </c:pt>
                <c:pt idx="302">
                  <c:v>42684</c:v>
                </c:pt>
                <c:pt idx="303">
                  <c:v>42685</c:v>
                </c:pt>
                <c:pt idx="304">
                  <c:v>42688</c:v>
                </c:pt>
                <c:pt idx="305">
                  <c:v>42689</c:v>
                </c:pt>
                <c:pt idx="306">
                  <c:v>42690</c:v>
                </c:pt>
                <c:pt idx="307">
                  <c:v>42691</c:v>
                </c:pt>
                <c:pt idx="308">
                  <c:v>42692</c:v>
                </c:pt>
                <c:pt idx="309">
                  <c:v>42695</c:v>
                </c:pt>
                <c:pt idx="310">
                  <c:v>42696</c:v>
                </c:pt>
                <c:pt idx="311">
                  <c:v>42697</c:v>
                </c:pt>
                <c:pt idx="312">
                  <c:v>42698</c:v>
                </c:pt>
                <c:pt idx="313">
                  <c:v>42699</c:v>
                </c:pt>
                <c:pt idx="314">
                  <c:v>42702</c:v>
                </c:pt>
                <c:pt idx="315">
                  <c:v>42703</c:v>
                </c:pt>
                <c:pt idx="316">
                  <c:v>42704</c:v>
                </c:pt>
                <c:pt idx="317">
                  <c:v>42705</c:v>
                </c:pt>
                <c:pt idx="318">
                  <c:v>42706</c:v>
                </c:pt>
                <c:pt idx="319">
                  <c:v>42709</c:v>
                </c:pt>
                <c:pt idx="320">
                  <c:v>42710</c:v>
                </c:pt>
                <c:pt idx="321">
                  <c:v>42711</c:v>
                </c:pt>
                <c:pt idx="322">
                  <c:v>42712</c:v>
                </c:pt>
                <c:pt idx="323">
                  <c:v>42713</c:v>
                </c:pt>
                <c:pt idx="324">
                  <c:v>42716</c:v>
                </c:pt>
                <c:pt idx="325">
                  <c:v>42717</c:v>
                </c:pt>
                <c:pt idx="326">
                  <c:v>42718</c:v>
                </c:pt>
                <c:pt idx="327">
                  <c:v>42719</c:v>
                </c:pt>
                <c:pt idx="328">
                  <c:v>42720</c:v>
                </c:pt>
                <c:pt idx="329">
                  <c:v>42723</c:v>
                </c:pt>
                <c:pt idx="330">
                  <c:v>42724</c:v>
                </c:pt>
                <c:pt idx="331">
                  <c:v>42725</c:v>
                </c:pt>
                <c:pt idx="332">
                  <c:v>42726</c:v>
                </c:pt>
                <c:pt idx="333">
                  <c:v>42727</c:v>
                </c:pt>
                <c:pt idx="334">
                  <c:v>42731</c:v>
                </c:pt>
                <c:pt idx="335">
                  <c:v>42732</c:v>
                </c:pt>
                <c:pt idx="336">
                  <c:v>42733</c:v>
                </c:pt>
                <c:pt idx="337">
                  <c:v>42734</c:v>
                </c:pt>
                <c:pt idx="338">
                  <c:v>42739</c:v>
                </c:pt>
                <c:pt idx="339">
                  <c:v>42740</c:v>
                </c:pt>
                <c:pt idx="340">
                  <c:v>42741</c:v>
                </c:pt>
                <c:pt idx="341">
                  <c:v>42744</c:v>
                </c:pt>
                <c:pt idx="342">
                  <c:v>42745</c:v>
                </c:pt>
                <c:pt idx="343">
                  <c:v>42746</c:v>
                </c:pt>
                <c:pt idx="344">
                  <c:v>42747</c:v>
                </c:pt>
                <c:pt idx="345">
                  <c:v>42748</c:v>
                </c:pt>
                <c:pt idx="346">
                  <c:v>42751</c:v>
                </c:pt>
                <c:pt idx="347">
                  <c:v>42752</c:v>
                </c:pt>
                <c:pt idx="348">
                  <c:v>42753</c:v>
                </c:pt>
                <c:pt idx="349">
                  <c:v>42754</c:v>
                </c:pt>
                <c:pt idx="350">
                  <c:v>42755</c:v>
                </c:pt>
                <c:pt idx="351">
                  <c:v>42758</c:v>
                </c:pt>
                <c:pt idx="352">
                  <c:v>42759</c:v>
                </c:pt>
                <c:pt idx="353">
                  <c:v>42760</c:v>
                </c:pt>
                <c:pt idx="354">
                  <c:v>42761</c:v>
                </c:pt>
                <c:pt idx="355">
                  <c:v>42762</c:v>
                </c:pt>
                <c:pt idx="356">
                  <c:v>42765</c:v>
                </c:pt>
                <c:pt idx="357">
                  <c:v>42766</c:v>
                </c:pt>
                <c:pt idx="358">
                  <c:v>42767</c:v>
                </c:pt>
                <c:pt idx="359">
                  <c:v>42768</c:v>
                </c:pt>
                <c:pt idx="360">
                  <c:v>42769</c:v>
                </c:pt>
                <c:pt idx="361">
                  <c:v>42773</c:v>
                </c:pt>
                <c:pt idx="362">
                  <c:v>42774</c:v>
                </c:pt>
                <c:pt idx="363">
                  <c:v>42775</c:v>
                </c:pt>
                <c:pt idx="364">
                  <c:v>42776</c:v>
                </c:pt>
                <c:pt idx="365">
                  <c:v>42779</c:v>
                </c:pt>
                <c:pt idx="366">
                  <c:v>42780</c:v>
                </c:pt>
                <c:pt idx="367">
                  <c:v>42781</c:v>
                </c:pt>
                <c:pt idx="368">
                  <c:v>42782</c:v>
                </c:pt>
                <c:pt idx="369">
                  <c:v>42783</c:v>
                </c:pt>
                <c:pt idx="370">
                  <c:v>42786</c:v>
                </c:pt>
                <c:pt idx="371">
                  <c:v>42787</c:v>
                </c:pt>
                <c:pt idx="372">
                  <c:v>42788</c:v>
                </c:pt>
                <c:pt idx="373">
                  <c:v>42789</c:v>
                </c:pt>
                <c:pt idx="374">
                  <c:v>42790</c:v>
                </c:pt>
                <c:pt idx="375">
                  <c:v>42793</c:v>
                </c:pt>
                <c:pt idx="376">
                  <c:v>42794</c:v>
                </c:pt>
                <c:pt idx="377">
                  <c:v>42795</c:v>
                </c:pt>
                <c:pt idx="378">
                  <c:v>42796</c:v>
                </c:pt>
                <c:pt idx="379">
                  <c:v>42797</c:v>
                </c:pt>
                <c:pt idx="380">
                  <c:v>42800</c:v>
                </c:pt>
                <c:pt idx="381">
                  <c:v>42801</c:v>
                </c:pt>
                <c:pt idx="382">
                  <c:v>42802</c:v>
                </c:pt>
                <c:pt idx="383">
                  <c:v>42803</c:v>
                </c:pt>
                <c:pt idx="384">
                  <c:v>42804</c:v>
                </c:pt>
                <c:pt idx="385">
                  <c:v>42807</c:v>
                </c:pt>
                <c:pt idx="386">
                  <c:v>42808</c:v>
                </c:pt>
                <c:pt idx="387">
                  <c:v>42809</c:v>
                </c:pt>
                <c:pt idx="388">
                  <c:v>42810</c:v>
                </c:pt>
                <c:pt idx="389">
                  <c:v>42811</c:v>
                </c:pt>
                <c:pt idx="390">
                  <c:v>42814</c:v>
                </c:pt>
                <c:pt idx="391">
                  <c:v>42815</c:v>
                </c:pt>
                <c:pt idx="392">
                  <c:v>42816</c:v>
                </c:pt>
                <c:pt idx="393">
                  <c:v>42817</c:v>
                </c:pt>
                <c:pt idx="394">
                  <c:v>42818</c:v>
                </c:pt>
                <c:pt idx="395">
                  <c:v>42821</c:v>
                </c:pt>
                <c:pt idx="396">
                  <c:v>42822</c:v>
                </c:pt>
                <c:pt idx="397">
                  <c:v>42823</c:v>
                </c:pt>
                <c:pt idx="398">
                  <c:v>42824</c:v>
                </c:pt>
                <c:pt idx="399">
                  <c:v>42825</c:v>
                </c:pt>
                <c:pt idx="400">
                  <c:v>42828</c:v>
                </c:pt>
                <c:pt idx="401">
                  <c:v>42829</c:v>
                </c:pt>
                <c:pt idx="402">
                  <c:v>42830</c:v>
                </c:pt>
                <c:pt idx="403">
                  <c:v>42831</c:v>
                </c:pt>
                <c:pt idx="404">
                  <c:v>42832</c:v>
                </c:pt>
                <c:pt idx="405">
                  <c:v>42835</c:v>
                </c:pt>
                <c:pt idx="406">
                  <c:v>42836</c:v>
                </c:pt>
                <c:pt idx="407">
                  <c:v>42837</c:v>
                </c:pt>
                <c:pt idx="408">
                  <c:v>42838</c:v>
                </c:pt>
                <c:pt idx="409">
                  <c:v>42843</c:v>
                </c:pt>
                <c:pt idx="410">
                  <c:v>42844</c:v>
                </c:pt>
                <c:pt idx="411">
                  <c:v>42845</c:v>
                </c:pt>
                <c:pt idx="412">
                  <c:v>42846</c:v>
                </c:pt>
                <c:pt idx="413">
                  <c:v>42849</c:v>
                </c:pt>
                <c:pt idx="414">
                  <c:v>42851</c:v>
                </c:pt>
                <c:pt idx="415">
                  <c:v>42852</c:v>
                </c:pt>
                <c:pt idx="416">
                  <c:v>42853</c:v>
                </c:pt>
                <c:pt idx="417">
                  <c:v>42856</c:v>
                </c:pt>
                <c:pt idx="418">
                  <c:v>42857</c:v>
                </c:pt>
                <c:pt idx="419">
                  <c:v>42858</c:v>
                </c:pt>
                <c:pt idx="420">
                  <c:v>42859</c:v>
                </c:pt>
                <c:pt idx="421">
                  <c:v>42860</c:v>
                </c:pt>
                <c:pt idx="422">
                  <c:v>42863</c:v>
                </c:pt>
                <c:pt idx="423">
                  <c:v>42864</c:v>
                </c:pt>
                <c:pt idx="424">
                  <c:v>42865</c:v>
                </c:pt>
                <c:pt idx="425">
                  <c:v>42866</c:v>
                </c:pt>
                <c:pt idx="426">
                  <c:v>42867</c:v>
                </c:pt>
                <c:pt idx="427">
                  <c:v>42870</c:v>
                </c:pt>
                <c:pt idx="428">
                  <c:v>42871</c:v>
                </c:pt>
                <c:pt idx="429">
                  <c:v>42872</c:v>
                </c:pt>
                <c:pt idx="430">
                  <c:v>42873</c:v>
                </c:pt>
                <c:pt idx="431">
                  <c:v>42874</c:v>
                </c:pt>
                <c:pt idx="432">
                  <c:v>42877</c:v>
                </c:pt>
                <c:pt idx="433">
                  <c:v>42878</c:v>
                </c:pt>
                <c:pt idx="434">
                  <c:v>42879</c:v>
                </c:pt>
                <c:pt idx="435">
                  <c:v>42880</c:v>
                </c:pt>
                <c:pt idx="436">
                  <c:v>42881</c:v>
                </c:pt>
                <c:pt idx="437">
                  <c:v>42884</c:v>
                </c:pt>
                <c:pt idx="438">
                  <c:v>42885</c:v>
                </c:pt>
                <c:pt idx="439">
                  <c:v>42886</c:v>
                </c:pt>
                <c:pt idx="440">
                  <c:v>42887</c:v>
                </c:pt>
                <c:pt idx="441">
                  <c:v>42888</c:v>
                </c:pt>
                <c:pt idx="442">
                  <c:v>42892</c:v>
                </c:pt>
                <c:pt idx="443">
                  <c:v>42893</c:v>
                </c:pt>
                <c:pt idx="444">
                  <c:v>42894</c:v>
                </c:pt>
                <c:pt idx="445">
                  <c:v>42895</c:v>
                </c:pt>
                <c:pt idx="446">
                  <c:v>42898</c:v>
                </c:pt>
                <c:pt idx="447">
                  <c:v>42899</c:v>
                </c:pt>
                <c:pt idx="448">
                  <c:v>42900</c:v>
                </c:pt>
                <c:pt idx="449">
                  <c:v>42901</c:v>
                </c:pt>
                <c:pt idx="450">
                  <c:v>42902</c:v>
                </c:pt>
                <c:pt idx="451">
                  <c:v>42905</c:v>
                </c:pt>
                <c:pt idx="452">
                  <c:v>42906</c:v>
                </c:pt>
                <c:pt idx="453">
                  <c:v>42907</c:v>
                </c:pt>
                <c:pt idx="454">
                  <c:v>42908</c:v>
                </c:pt>
                <c:pt idx="455">
                  <c:v>42909</c:v>
                </c:pt>
                <c:pt idx="456">
                  <c:v>42912</c:v>
                </c:pt>
                <c:pt idx="457">
                  <c:v>42913</c:v>
                </c:pt>
                <c:pt idx="458">
                  <c:v>42914</c:v>
                </c:pt>
                <c:pt idx="459">
                  <c:v>42915</c:v>
                </c:pt>
                <c:pt idx="460">
                  <c:v>42916</c:v>
                </c:pt>
                <c:pt idx="461">
                  <c:v>42919</c:v>
                </c:pt>
                <c:pt idx="462">
                  <c:v>42920</c:v>
                </c:pt>
                <c:pt idx="463">
                  <c:v>42921</c:v>
                </c:pt>
                <c:pt idx="464">
                  <c:v>42922</c:v>
                </c:pt>
                <c:pt idx="465">
                  <c:v>42923</c:v>
                </c:pt>
                <c:pt idx="466">
                  <c:v>42926</c:v>
                </c:pt>
                <c:pt idx="467">
                  <c:v>42927</c:v>
                </c:pt>
                <c:pt idx="468">
                  <c:v>42928</c:v>
                </c:pt>
                <c:pt idx="469">
                  <c:v>42929</c:v>
                </c:pt>
                <c:pt idx="470">
                  <c:v>42930</c:v>
                </c:pt>
                <c:pt idx="471">
                  <c:v>42933</c:v>
                </c:pt>
                <c:pt idx="472">
                  <c:v>42934</c:v>
                </c:pt>
                <c:pt idx="473">
                  <c:v>42935</c:v>
                </c:pt>
                <c:pt idx="474">
                  <c:v>42936</c:v>
                </c:pt>
                <c:pt idx="475">
                  <c:v>42937</c:v>
                </c:pt>
                <c:pt idx="476">
                  <c:v>42940</c:v>
                </c:pt>
                <c:pt idx="477">
                  <c:v>42941</c:v>
                </c:pt>
                <c:pt idx="478">
                  <c:v>42942</c:v>
                </c:pt>
                <c:pt idx="479">
                  <c:v>42943</c:v>
                </c:pt>
                <c:pt idx="480">
                  <c:v>42944</c:v>
                </c:pt>
                <c:pt idx="481">
                  <c:v>42947</c:v>
                </c:pt>
                <c:pt idx="482">
                  <c:v>42948</c:v>
                </c:pt>
                <c:pt idx="483">
                  <c:v>42949</c:v>
                </c:pt>
                <c:pt idx="484">
                  <c:v>42950</c:v>
                </c:pt>
                <c:pt idx="485">
                  <c:v>42951</c:v>
                </c:pt>
                <c:pt idx="486">
                  <c:v>42954</c:v>
                </c:pt>
                <c:pt idx="487">
                  <c:v>42955</c:v>
                </c:pt>
                <c:pt idx="488">
                  <c:v>42956</c:v>
                </c:pt>
                <c:pt idx="489">
                  <c:v>42957</c:v>
                </c:pt>
                <c:pt idx="490">
                  <c:v>42958</c:v>
                </c:pt>
                <c:pt idx="491">
                  <c:v>42961</c:v>
                </c:pt>
                <c:pt idx="492">
                  <c:v>42962</c:v>
                </c:pt>
                <c:pt idx="493">
                  <c:v>42963</c:v>
                </c:pt>
                <c:pt idx="494">
                  <c:v>42964</c:v>
                </c:pt>
                <c:pt idx="495">
                  <c:v>42965</c:v>
                </c:pt>
                <c:pt idx="496">
                  <c:v>42968</c:v>
                </c:pt>
                <c:pt idx="497">
                  <c:v>42969</c:v>
                </c:pt>
                <c:pt idx="498">
                  <c:v>42970</c:v>
                </c:pt>
                <c:pt idx="499">
                  <c:v>42971</c:v>
                </c:pt>
                <c:pt idx="500">
                  <c:v>42972</c:v>
                </c:pt>
                <c:pt idx="501">
                  <c:v>42975</c:v>
                </c:pt>
                <c:pt idx="502">
                  <c:v>42976</c:v>
                </c:pt>
                <c:pt idx="503">
                  <c:v>42977</c:v>
                </c:pt>
                <c:pt idx="504">
                  <c:v>42978</c:v>
                </c:pt>
                <c:pt idx="505">
                  <c:v>42979</c:v>
                </c:pt>
                <c:pt idx="506">
                  <c:v>42982</c:v>
                </c:pt>
                <c:pt idx="507">
                  <c:v>42983</c:v>
                </c:pt>
                <c:pt idx="508">
                  <c:v>42984</c:v>
                </c:pt>
                <c:pt idx="509">
                  <c:v>42985</c:v>
                </c:pt>
                <c:pt idx="510">
                  <c:v>42986</c:v>
                </c:pt>
                <c:pt idx="511">
                  <c:v>42989</c:v>
                </c:pt>
                <c:pt idx="512">
                  <c:v>42990</c:v>
                </c:pt>
                <c:pt idx="513">
                  <c:v>42991</c:v>
                </c:pt>
                <c:pt idx="514">
                  <c:v>42992</c:v>
                </c:pt>
                <c:pt idx="515">
                  <c:v>42993</c:v>
                </c:pt>
                <c:pt idx="516">
                  <c:v>42996</c:v>
                </c:pt>
                <c:pt idx="517">
                  <c:v>42997</c:v>
                </c:pt>
                <c:pt idx="518">
                  <c:v>42998</c:v>
                </c:pt>
                <c:pt idx="519">
                  <c:v>42999</c:v>
                </c:pt>
                <c:pt idx="520">
                  <c:v>43000</c:v>
                </c:pt>
                <c:pt idx="521">
                  <c:v>43003</c:v>
                </c:pt>
                <c:pt idx="522">
                  <c:v>43004</c:v>
                </c:pt>
                <c:pt idx="523">
                  <c:v>43005</c:v>
                </c:pt>
                <c:pt idx="524">
                  <c:v>43006</c:v>
                </c:pt>
                <c:pt idx="525">
                  <c:v>43007</c:v>
                </c:pt>
                <c:pt idx="526">
                  <c:v>43010</c:v>
                </c:pt>
                <c:pt idx="527">
                  <c:v>43011</c:v>
                </c:pt>
                <c:pt idx="528">
                  <c:v>43012</c:v>
                </c:pt>
                <c:pt idx="529">
                  <c:v>43013</c:v>
                </c:pt>
                <c:pt idx="530">
                  <c:v>43014</c:v>
                </c:pt>
                <c:pt idx="531">
                  <c:v>43017</c:v>
                </c:pt>
                <c:pt idx="532">
                  <c:v>43018</c:v>
                </c:pt>
                <c:pt idx="533">
                  <c:v>43019</c:v>
                </c:pt>
                <c:pt idx="534">
                  <c:v>43020</c:v>
                </c:pt>
                <c:pt idx="535">
                  <c:v>43021</c:v>
                </c:pt>
                <c:pt idx="536">
                  <c:v>43024</c:v>
                </c:pt>
                <c:pt idx="537">
                  <c:v>43025</c:v>
                </c:pt>
                <c:pt idx="538">
                  <c:v>43026</c:v>
                </c:pt>
                <c:pt idx="539">
                  <c:v>43027</c:v>
                </c:pt>
                <c:pt idx="540">
                  <c:v>43028</c:v>
                </c:pt>
                <c:pt idx="541">
                  <c:v>43032</c:v>
                </c:pt>
                <c:pt idx="542">
                  <c:v>43033</c:v>
                </c:pt>
                <c:pt idx="543">
                  <c:v>43034</c:v>
                </c:pt>
                <c:pt idx="544">
                  <c:v>43035</c:v>
                </c:pt>
                <c:pt idx="545">
                  <c:v>43038</c:v>
                </c:pt>
                <c:pt idx="546">
                  <c:v>43039</c:v>
                </c:pt>
                <c:pt idx="547">
                  <c:v>43040</c:v>
                </c:pt>
                <c:pt idx="548">
                  <c:v>43041</c:v>
                </c:pt>
                <c:pt idx="549">
                  <c:v>43042</c:v>
                </c:pt>
                <c:pt idx="550">
                  <c:v>43045</c:v>
                </c:pt>
                <c:pt idx="551">
                  <c:v>43046</c:v>
                </c:pt>
                <c:pt idx="552">
                  <c:v>43047</c:v>
                </c:pt>
                <c:pt idx="553">
                  <c:v>43048</c:v>
                </c:pt>
                <c:pt idx="554">
                  <c:v>43049</c:v>
                </c:pt>
                <c:pt idx="555">
                  <c:v>43052</c:v>
                </c:pt>
                <c:pt idx="556">
                  <c:v>43053</c:v>
                </c:pt>
                <c:pt idx="557">
                  <c:v>43054</c:v>
                </c:pt>
                <c:pt idx="558">
                  <c:v>43055</c:v>
                </c:pt>
                <c:pt idx="559">
                  <c:v>43056</c:v>
                </c:pt>
                <c:pt idx="560">
                  <c:v>43059</c:v>
                </c:pt>
                <c:pt idx="561">
                  <c:v>43060</c:v>
                </c:pt>
                <c:pt idx="562">
                  <c:v>43061</c:v>
                </c:pt>
                <c:pt idx="563">
                  <c:v>43062</c:v>
                </c:pt>
                <c:pt idx="564">
                  <c:v>43063</c:v>
                </c:pt>
                <c:pt idx="565">
                  <c:v>43066</c:v>
                </c:pt>
                <c:pt idx="566">
                  <c:v>43067</c:v>
                </c:pt>
                <c:pt idx="567">
                  <c:v>43068</c:v>
                </c:pt>
                <c:pt idx="568">
                  <c:v>43069</c:v>
                </c:pt>
                <c:pt idx="569">
                  <c:v>43070</c:v>
                </c:pt>
                <c:pt idx="570">
                  <c:v>43073</c:v>
                </c:pt>
                <c:pt idx="571">
                  <c:v>43074</c:v>
                </c:pt>
                <c:pt idx="572">
                  <c:v>43075</c:v>
                </c:pt>
                <c:pt idx="573">
                  <c:v>43076</c:v>
                </c:pt>
                <c:pt idx="574">
                  <c:v>43077</c:v>
                </c:pt>
                <c:pt idx="575">
                  <c:v>43080</c:v>
                </c:pt>
                <c:pt idx="576">
                  <c:v>43081</c:v>
                </c:pt>
                <c:pt idx="577">
                  <c:v>43082</c:v>
                </c:pt>
                <c:pt idx="578">
                  <c:v>43083</c:v>
                </c:pt>
                <c:pt idx="579">
                  <c:v>43084</c:v>
                </c:pt>
                <c:pt idx="580">
                  <c:v>43087</c:v>
                </c:pt>
                <c:pt idx="581">
                  <c:v>43088</c:v>
                </c:pt>
                <c:pt idx="582">
                  <c:v>43089</c:v>
                </c:pt>
                <c:pt idx="583">
                  <c:v>43090</c:v>
                </c:pt>
                <c:pt idx="584">
                  <c:v>43091</c:v>
                </c:pt>
                <c:pt idx="585">
                  <c:v>43096</c:v>
                </c:pt>
                <c:pt idx="586">
                  <c:v>43097</c:v>
                </c:pt>
                <c:pt idx="587">
                  <c:v>43098</c:v>
                </c:pt>
                <c:pt idx="588">
                  <c:v>43103</c:v>
                </c:pt>
                <c:pt idx="589">
                  <c:v>43104</c:v>
                </c:pt>
                <c:pt idx="590">
                  <c:v>43105</c:v>
                </c:pt>
                <c:pt idx="591">
                  <c:v>43108</c:v>
                </c:pt>
                <c:pt idx="592">
                  <c:v>43109</c:v>
                </c:pt>
                <c:pt idx="593">
                  <c:v>43110</c:v>
                </c:pt>
                <c:pt idx="594">
                  <c:v>43111</c:v>
                </c:pt>
                <c:pt idx="595">
                  <c:v>43112</c:v>
                </c:pt>
                <c:pt idx="596">
                  <c:v>43115</c:v>
                </c:pt>
                <c:pt idx="597">
                  <c:v>43116</c:v>
                </c:pt>
                <c:pt idx="598">
                  <c:v>43117</c:v>
                </c:pt>
                <c:pt idx="599">
                  <c:v>43118</c:v>
                </c:pt>
                <c:pt idx="600">
                  <c:v>43119</c:v>
                </c:pt>
                <c:pt idx="601">
                  <c:v>43122</c:v>
                </c:pt>
                <c:pt idx="602">
                  <c:v>43123</c:v>
                </c:pt>
                <c:pt idx="603">
                  <c:v>43124</c:v>
                </c:pt>
                <c:pt idx="604">
                  <c:v>43125</c:v>
                </c:pt>
                <c:pt idx="605">
                  <c:v>43126</c:v>
                </c:pt>
                <c:pt idx="606">
                  <c:v>43129</c:v>
                </c:pt>
                <c:pt idx="607">
                  <c:v>43130</c:v>
                </c:pt>
                <c:pt idx="608">
                  <c:v>43131</c:v>
                </c:pt>
                <c:pt idx="609">
                  <c:v>43132</c:v>
                </c:pt>
                <c:pt idx="610">
                  <c:v>43133</c:v>
                </c:pt>
                <c:pt idx="611">
                  <c:v>43136</c:v>
                </c:pt>
                <c:pt idx="612">
                  <c:v>43138</c:v>
                </c:pt>
                <c:pt idx="613">
                  <c:v>43139</c:v>
                </c:pt>
                <c:pt idx="614">
                  <c:v>43140</c:v>
                </c:pt>
                <c:pt idx="615">
                  <c:v>43143</c:v>
                </c:pt>
                <c:pt idx="616">
                  <c:v>43144</c:v>
                </c:pt>
                <c:pt idx="617">
                  <c:v>43145</c:v>
                </c:pt>
                <c:pt idx="618">
                  <c:v>43146</c:v>
                </c:pt>
                <c:pt idx="619">
                  <c:v>43147</c:v>
                </c:pt>
                <c:pt idx="620">
                  <c:v>43150</c:v>
                </c:pt>
                <c:pt idx="621">
                  <c:v>43151</c:v>
                </c:pt>
                <c:pt idx="622">
                  <c:v>43152</c:v>
                </c:pt>
                <c:pt idx="623">
                  <c:v>43153</c:v>
                </c:pt>
                <c:pt idx="624">
                  <c:v>43154</c:v>
                </c:pt>
                <c:pt idx="625">
                  <c:v>43157</c:v>
                </c:pt>
                <c:pt idx="626">
                  <c:v>43158</c:v>
                </c:pt>
                <c:pt idx="627">
                  <c:v>43159</c:v>
                </c:pt>
                <c:pt idx="628">
                  <c:v>43160</c:v>
                </c:pt>
                <c:pt idx="629">
                  <c:v>43161</c:v>
                </c:pt>
                <c:pt idx="630">
                  <c:v>43164</c:v>
                </c:pt>
                <c:pt idx="631">
                  <c:v>43165</c:v>
                </c:pt>
                <c:pt idx="632">
                  <c:v>43166</c:v>
                </c:pt>
                <c:pt idx="633">
                  <c:v>43167</c:v>
                </c:pt>
                <c:pt idx="634">
                  <c:v>43168</c:v>
                </c:pt>
                <c:pt idx="635">
                  <c:v>43171</c:v>
                </c:pt>
                <c:pt idx="636">
                  <c:v>43172</c:v>
                </c:pt>
                <c:pt idx="637">
                  <c:v>43173</c:v>
                </c:pt>
                <c:pt idx="638">
                  <c:v>43174</c:v>
                </c:pt>
                <c:pt idx="639">
                  <c:v>43175</c:v>
                </c:pt>
                <c:pt idx="640">
                  <c:v>43178</c:v>
                </c:pt>
                <c:pt idx="641">
                  <c:v>43179</c:v>
                </c:pt>
                <c:pt idx="642">
                  <c:v>43180</c:v>
                </c:pt>
                <c:pt idx="643">
                  <c:v>43181</c:v>
                </c:pt>
                <c:pt idx="644">
                  <c:v>43182</c:v>
                </c:pt>
                <c:pt idx="645">
                  <c:v>43185</c:v>
                </c:pt>
                <c:pt idx="646">
                  <c:v>43186</c:v>
                </c:pt>
                <c:pt idx="647">
                  <c:v>43187</c:v>
                </c:pt>
                <c:pt idx="648">
                  <c:v>43188</c:v>
                </c:pt>
                <c:pt idx="649">
                  <c:v>43193</c:v>
                </c:pt>
                <c:pt idx="650">
                  <c:v>43194</c:v>
                </c:pt>
                <c:pt idx="651">
                  <c:v>43195</c:v>
                </c:pt>
                <c:pt idx="652">
                  <c:v>43196</c:v>
                </c:pt>
                <c:pt idx="653">
                  <c:v>43199</c:v>
                </c:pt>
                <c:pt idx="654">
                  <c:v>43200</c:v>
                </c:pt>
                <c:pt idx="655">
                  <c:v>43201</c:v>
                </c:pt>
                <c:pt idx="656">
                  <c:v>43202</c:v>
                </c:pt>
                <c:pt idx="657">
                  <c:v>43203</c:v>
                </c:pt>
                <c:pt idx="658">
                  <c:v>43206</c:v>
                </c:pt>
                <c:pt idx="659">
                  <c:v>43207</c:v>
                </c:pt>
                <c:pt idx="660">
                  <c:v>43208</c:v>
                </c:pt>
                <c:pt idx="661">
                  <c:v>43209</c:v>
                </c:pt>
                <c:pt idx="662">
                  <c:v>43210</c:v>
                </c:pt>
                <c:pt idx="663">
                  <c:v>43213</c:v>
                </c:pt>
                <c:pt idx="664">
                  <c:v>43214</c:v>
                </c:pt>
                <c:pt idx="665">
                  <c:v>43216</c:v>
                </c:pt>
                <c:pt idx="666">
                  <c:v>43217</c:v>
                </c:pt>
                <c:pt idx="667">
                  <c:v>43220</c:v>
                </c:pt>
                <c:pt idx="668">
                  <c:v>43221</c:v>
                </c:pt>
                <c:pt idx="669">
                  <c:v>43222</c:v>
                </c:pt>
                <c:pt idx="670">
                  <c:v>43223</c:v>
                </c:pt>
                <c:pt idx="671">
                  <c:v>43224</c:v>
                </c:pt>
                <c:pt idx="672">
                  <c:v>43227</c:v>
                </c:pt>
                <c:pt idx="673">
                  <c:v>43228</c:v>
                </c:pt>
                <c:pt idx="674">
                  <c:v>43229</c:v>
                </c:pt>
                <c:pt idx="675">
                  <c:v>43230</c:v>
                </c:pt>
                <c:pt idx="676">
                  <c:v>43231</c:v>
                </c:pt>
                <c:pt idx="677">
                  <c:v>43234</c:v>
                </c:pt>
                <c:pt idx="678">
                  <c:v>43235</c:v>
                </c:pt>
                <c:pt idx="679">
                  <c:v>43236</c:v>
                </c:pt>
                <c:pt idx="680">
                  <c:v>43237</c:v>
                </c:pt>
                <c:pt idx="681">
                  <c:v>43238</c:v>
                </c:pt>
                <c:pt idx="682">
                  <c:v>43241</c:v>
                </c:pt>
                <c:pt idx="683">
                  <c:v>43242</c:v>
                </c:pt>
                <c:pt idx="684">
                  <c:v>43243</c:v>
                </c:pt>
                <c:pt idx="685">
                  <c:v>43244</c:v>
                </c:pt>
                <c:pt idx="686">
                  <c:v>43245</c:v>
                </c:pt>
                <c:pt idx="687">
                  <c:v>43248</c:v>
                </c:pt>
                <c:pt idx="688">
                  <c:v>43249</c:v>
                </c:pt>
                <c:pt idx="689">
                  <c:v>43250</c:v>
                </c:pt>
                <c:pt idx="690">
                  <c:v>43251</c:v>
                </c:pt>
                <c:pt idx="691">
                  <c:v>43252</c:v>
                </c:pt>
                <c:pt idx="692">
                  <c:v>43256</c:v>
                </c:pt>
                <c:pt idx="693">
                  <c:v>43257</c:v>
                </c:pt>
                <c:pt idx="694">
                  <c:v>43258</c:v>
                </c:pt>
                <c:pt idx="695">
                  <c:v>43259</c:v>
                </c:pt>
                <c:pt idx="696">
                  <c:v>43262</c:v>
                </c:pt>
                <c:pt idx="697">
                  <c:v>43263</c:v>
                </c:pt>
                <c:pt idx="698">
                  <c:v>43264</c:v>
                </c:pt>
                <c:pt idx="699">
                  <c:v>43265</c:v>
                </c:pt>
                <c:pt idx="700">
                  <c:v>43266</c:v>
                </c:pt>
                <c:pt idx="701">
                  <c:v>43269</c:v>
                </c:pt>
                <c:pt idx="702">
                  <c:v>43270</c:v>
                </c:pt>
                <c:pt idx="703">
                  <c:v>43271</c:v>
                </c:pt>
                <c:pt idx="704">
                  <c:v>43272</c:v>
                </c:pt>
                <c:pt idx="705">
                  <c:v>43273</c:v>
                </c:pt>
                <c:pt idx="706">
                  <c:v>43276</c:v>
                </c:pt>
                <c:pt idx="707">
                  <c:v>43277</c:v>
                </c:pt>
                <c:pt idx="708">
                  <c:v>43278</c:v>
                </c:pt>
                <c:pt idx="709">
                  <c:v>43279</c:v>
                </c:pt>
                <c:pt idx="710">
                  <c:v>43280</c:v>
                </c:pt>
                <c:pt idx="711">
                  <c:v>43283</c:v>
                </c:pt>
                <c:pt idx="712">
                  <c:v>43284</c:v>
                </c:pt>
                <c:pt idx="713">
                  <c:v>43285</c:v>
                </c:pt>
                <c:pt idx="714">
                  <c:v>43286</c:v>
                </c:pt>
                <c:pt idx="715">
                  <c:v>43287</c:v>
                </c:pt>
                <c:pt idx="716">
                  <c:v>43290</c:v>
                </c:pt>
                <c:pt idx="717">
                  <c:v>43291</c:v>
                </c:pt>
                <c:pt idx="718">
                  <c:v>43292</c:v>
                </c:pt>
                <c:pt idx="719">
                  <c:v>43293</c:v>
                </c:pt>
                <c:pt idx="720">
                  <c:v>43294</c:v>
                </c:pt>
                <c:pt idx="721">
                  <c:v>43297</c:v>
                </c:pt>
                <c:pt idx="722">
                  <c:v>43298</c:v>
                </c:pt>
                <c:pt idx="723">
                  <c:v>43299</c:v>
                </c:pt>
                <c:pt idx="724">
                  <c:v>43300</c:v>
                </c:pt>
                <c:pt idx="725">
                  <c:v>43301</c:v>
                </c:pt>
                <c:pt idx="726">
                  <c:v>43304</c:v>
                </c:pt>
                <c:pt idx="727">
                  <c:v>43305</c:v>
                </c:pt>
                <c:pt idx="728">
                  <c:v>43306</c:v>
                </c:pt>
                <c:pt idx="729">
                  <c:v>43307</c:v>
                </c:pt>
                <c:pt idx="730">
                  <c:v>43308</c:v>
                </c:pt>
                <c:pt idx="731">
                  <c:v>43311</c:v>
                </c:pt>
                <c:pt idx="732">
                  <c:v>43312</c:v>
                </c:pt>
                <c:pt idx="733">
                  <c:v>43313</c:v>
                </c:pt>
                <c:pt idx="734">
                  <c:v>43314</c:v>
                </c:pt>
                <c:pt idx="735">
                  <c:v>43315</c:v>
                </c:pt>
                <c:pt idx="736">
                  <c:v>43318</c:v>
                </c:pt>
                <c:pt idx="737">
                  <c:v>43319</c:v>
                </c:pt>
                <c:pt idx="738">
                  <c:v>43320</c:v>
                </c:pt>
                <c:pt idx="739">
                  <c:v>43321</c:v>
                </c:pt>
                <c:pt idx="740">
                  <c:v>43322</c:v>
                </c:pt>
                <c:pt idx="741">
                  <c:v>43325</c:v>
                </c:pt>
                <c:pt idx="742">
                  <c:v>43326</c:v>
                </c:pt>
                <c:pt idx="743">
                  <c:v>43327</c:v>
                </c:pt>
                <c:pt idx="744">
                  <c:v>43328</c:v>
                </c:pt>
                <c:pt idx="745">
                  <c:v>43329</c:v>
                </c:pt>
                <c:pt idx="746">
                  <c:v>43332</c:v>
                </c:pt>
                <c:pt idx="747">
                  <c:v>43333</c:v>
                </c:pt>
                <c:pt idx="748">
                  <c:v>43334</c:v>
                </c:pt>
                <c:pt idx="749">
                  <c:v>43335</c:v>
                </c:pt>
                <c:pt idx="750">
                  <c:v>43336</c:v>
                </c:pt>
                <c:pt idx="751">
                  <c:v>43339</c:v>
                </c:pt>
                <c:pt idx="752">
                  <c:v>43340</c:v>
                </c:pt>
                <c:pt idx="753">
                  <c:v>43341</c:v>
                </c:pt>
                <c:pt idx="754">
                  <c:v>43342</c:v>
                </c:pt>
                <c:pt idx="755">
                  <c:v>43343</c:v>
                </c:pt>
                <c:pt idx="756">
                  <c:v>43346</c:v>
                </c:pt>
                <c:pt idx="757">
                  <c:v>43347</c:v>
                </c:pt>
                <c:pt idx="758">
                  <c:v>43348</c:v>
                </c:pt>
                <c:pt idx="759">
                  <c:v>43349</c:v>
                </c:pt>
                <c:pt idx="760">
                  <c:v>43350</c:v>
                </c:pt>
                <c:pt idx="761">
                  <c:v>43353</c:v>
                </c:pt>
                <c:pt idx="762">
                  <c:v>43354</c:v>
                </c:pt>
                <c:pt idx="763">
                  <c:v>43355</c:v>
                </c:pt>
                <c:pt idx="764">
                  <c:v>43356</c:v>
                </c:pt>
                <c:pt idx="765">
                  <c:v>43357</c:v>
                </c:pt>
                <c:pt idx="766">
                  <c:v>43360</c:v>
                </c:pt>
                <c:pt idx="767">
                  <c:v>43361</c:v>
                </c:pt>
                <c:pt idx="768">
                  <c:v>43362</c:v>
                </c:pt>
                <c:pt idx="769">
                  <c:v>43363</c:v>
                </c:pt>
                <c:pt idx="770">
                  <c:v>43364</c:v>
                </c:pt>
                <c:pt idx="771">
                  <c:v>43367</c:v>
                </c:pt>
                <c:pt idx="772">
                  <c:v>43368</c:v>
                </c:pt>
                <c:pt idx="773">
                  <c:v>43369</c:v>
                </c:pt>
                <c:pt idx="774">
                  <c:v>43370</c:v>
                </c:pt>
                <c:pt idx="775">
                  <c:v>43371</c:v>
                </c:pt>
                <c:pt idx="776">
                  <c:v>43374</c:v>
                </c:pt>
                <c:pt idx="777">
                  <c:v>43375</c:v>
                </c:pt>
                <c:pt idx="778">
                  <c:v>43376</c:v>
                </c:pt>
                <c:pt idx="779">
                  <c:v>43377</c:v>
                </c:pt>
                <c:pt idx="780">
                  <c:v>43378</c:v>
                </c:pt>
                <c:pt idx="781">
                  <c:v>43381</c:v>
                </c:pt>
                <c:pt idx="782">
                  <c:v>43382</c:v>
                </c:pt>
                <c:pt idx="783">
                  <c:v>43383</c:v>
                </c:pt>
                <c:pt idx="784">
                  <c:v>43384</c:v>
                </c:pt>
                <c:pt idx="785">
                  <c:v>43385</c:v>
                </c:pt>
                <c:pt idx="786">
                  <c:v>43388</c:v>
                </c:pt>
                <c:pt idx="787">
                  <c:v>43389</c:v>
                </c:pt>
                <c:pt idx="788">
                  <c:v>43390</c:v>
                </c:pt>
                <c:pt idx="789">
                  <c:v>43391</c:v>
                </c:pt>
                <c:pt idx="790">
                  <c:v>43392</c:v>
                </c:pt>
                <c:pt idx="791">
                  <c:v>43396</c:v>
                </c:pt>
                <c:pt idx="792">
                  <c:v>43397</c:v>
                </c:pt>
                <c:pt idx="793">
                  <c:v>43398</c:v>
                </c:pt>
                <c:pt idx="794">
                  <c:v>43399</c:v>
                </c:pt>
                <c:pt idx="795">
                  <c:v>43402</c:v>
                </c:pt>
                <c:pt idx="796">
                  <c:v>43403</c:v>
                </c:pt>
                <c:pt idx="797">
                  <c:v>43404</c:v>
                </c:pt>
                <c:pt idx="798">
                  <c:v>43405</c:v>
                </c:pt>
                <c:pt idx="799">
                  <c:v>43406</c:v>
                </c:pt>
                <c:pt idx="800">
                  <c:v>43409</c:v>
                </c:pt>
                <c:pt idx="801">
                  <c:v>43410</c:v>
                </c:pt>
                <c:pt idx="802">
                  <c:v>43411</c:v>
                </c:pt>
                <c:pt idx="803">
                  <c:v>43412</c:v>
                </c:pt>
                <c:pt idx="804">
                  <c:v>43413</c:v>
                </c:pt>
                <c:pt idx="805">
                  <c:v>43416</c:v>
                </c:pt>
                <c:pt idx="806">
                  <c:v>43417</c:v>
                </c:pt>
                <c:pt idx="807">
                  <c:v>43418</c:v>
                </c:pt>
                <c:pt idx="808">
                  <c:v>43419</c:v>
                </c:pt>
                <c:pt idx="809">
                  <c:v>43420</c:v>
                </c:pt>
                <c:pt idx="810">
                  <c:v>43423</c:v>
                </c:pt>
                <c:pt idx="811">
                  <c:v>43424</c:v>
                </c:pt>
                <c:pt idx="812">
                  <c:v>43425</c:v>
                </c:pt>
                <c:pt idx="813">
                  <c:v>43426</c:v>
                </c:pt>
                <c:pt idx="814">
                  <c:v>43427</c:v>
                </c:pt>
                <c:pt idx="815">
                  <c:v>43430</c:v>
                </c:pt>
                <c:pt idx="816">
                  <c:v>43431</c:v>
                </c:pt>
                <c:pt idx="817">
                  <c:v>43432</c:v>
                </c:pt>
                <c:pt idx="818">
                  <c:v>43433</c:v>
                </c:pt>
                <c:pt idx="819">
                  <c:v>43434</c:v>
                </c:pt>
                <c:pt idx="820">
                  <c:v>43437</c:v>
                </c:pt>
                <c:pt idx="821">
                  <c:v>43438</c:v>
                </c:pt>
                <c:pt idx="822">
                  <c:v>43439</c:v>
                </c:pt>
                <c:pt idx="823">
                  <c:v>43440</c:v>
                </c:pt>
                <c:pt idx="824">
                  <c:v>43441</c:v>
                </c:pt>
                <c:pt idx="825">
                  <c:v>43444</c:v>
                </c:pt>
                <c:pt idx="826">
                  <c:v>43445</c:v>
                </c:pt>
                <c:pt idx="827">
                  <c:v>43446</c:v>
                </c:pt>
                <c:pt idx="828">
                  <c:v>43447</c:v>
                </c:pt>
                <c:pt idx="829">
                  <c:v>43448</c:v>
                </c:pt>
                <c:pt idx="830">
                  <c:v>43451</c:v>
                </c:pt>
                <c:pt idx="831">
                  <c:v>43452</c:v>
                </c:pt>
                <c:pt idx="832">
                  <c:v>43453</c:v>
                </c:pt>
                <c:pt idx="833">
                  <c:v>43454</c:v>
                </c:pt>
                <c:pt idx="834">
                  <c:v>43455</c:v>
                </c:pt>
                <c:pt idx="835">
                  <c:v>43458</c:v>
                </c:pt>
                <c:pt idx="836">
                  <c:v>43461</c:v>
                </c:pt>
                <c:pt idx="837">
                  <c:v>43462</c:v>
                </c:pt>
                <c:pt idx="838">
                  <c:v>43465</c:v>
                </c:pt>
                <c:pt idx="839">
                  <c:v>43468</c:v>
                </c:pt>
                <c:pt idx="840">
                  <c:v>43469</c:v>
                </c:pt>
                <c:pt idx="841">
                  <c:v>43472</c:v>
                </c:pt>
                <c:pt idx="842">
                  <c:v>43473</c:v>
                </c:pt>
                <c:pt idx="843">
                  <c:v>43474</c:v>
                </c:pt>
                <c:pt idx="844">
                  <c:v>43475</c:v>
                </c:pt>
                <c:pt idx="845">
                  <c:v>43476</c:v>
                </c:pt>
                <c:pt idx="846">
                  <c:v>43479</c:v>
                </c:pt>
                <c:pt idx="847">
                  <c:v>43480</c:v>
                </c:pt>
                <c:pt idx="848">
                  <c:v>43481</c:v>
                </c:pt>
                <c:pt idx="849">
                  <c:v>43482</c:v>
                </c:pt>
                <c:pt idx="850">
                  <c:v>43483</c:v>
                </c:pt>
                <c:pt idx="851">
                  <c:v>43486</c:v>
                </c:pt>
                <c:pt idx="852">
                  <c:v>43487</c:v>
                </c:pt>
                <c:pt idx="853">
                  <c:v>43488</c:v>
                </c:pt>
                <c:pt idx="854">
                  <c:v>43489</c:v>
                </c:pt>
                <c:pt idx="855">
                  <c:v>43490</c:v>
                </c:pt>
                <c:pt idx="856">
                  <c:v>43493</c:v>
                </c:pt>
                <c:pt idx="857">
                  <c:v>43494</c:v>
                </c:pt>
                <c:pt idx="858">
                  <c:v>43495</c:v>
                </c:pt>
                <c:pt idx="859">
                  <c:v>43496</c:v>
                </c:pt>
                <c:pt idx="860">
                  <c:v>43497</c:v>
                </c:pt>
                <c:pt idx="861">
                  <c:v>43500</c:v>
                </c:pt>
                <c:pt idx="862">
                  <c:v>43501</c:v>
                </c:pt>
                <c:pt idx="863">
                  <c:v>43503</c:v>
                </c:pt>
                <c:pt idx="864">
                  <c:v>43504</c:v>
                </c:pt>
                <c:pt idx="865">
                  <c:v>43507</c:v>
                </c:pt>
                <c:pt idx="866">
                  <c:v>43508</c:v>
                </c:pt>
                <c:pt idx="867">
                  <c:v>43509</c:v>
                </c:pt>
                <c:pt idx="868">
                  <c:v>43510</c:v>
                </c:pt>
                <c:pt idx="869">
                  <c:v>43511</c:v>
                </c:pt>
                <c:pt idx="870">
                  <c:v>43514</c:v>
                </c:pt>
                <c:pt idx="871">
                  <c:v>43515</c:v>
                </c:pt>
                <c:pt idx="872">
                  <c:v>43516</c:v>
                </c:pt>
                <c:pt idx="873">
                  <c:v>43517</c:v>
                </c:pt>
                <c:pt idx="874">
                  <c:v>43518</c:v>
                </c:pt>
                <c:pt idx="875">
                  <c:v>43521</c:v>
                </c:pt>
                <c:pt idx="876">
                  <c:v>43522</c:v>
                </c:pt>
                <c:pt idx="877">
                  <c:v>43523</c:v>
                </c:pt>
                <c:pt idx="878">
                  <c:v>43524</c:v>
                </c:pt>
                <c:pt idx="879">
                  <c:v>43525</c:v>
                </c:pt>
                <c:pt idx="880">
                  <c:v>43528</c:v>
                </c:pt>
                <c:pt idx="881">
                  <c:v>43529</c:v>
                </c:pt>
                <c:pt idx="882">
                  <c:v>43530</c:v>
                </c:pt>
                <c:pt idx="883">
                  <c:v>43531</c:v>
                </c:pt>
                <c:pt idx="884">
                  <c:v>43532</c:v>
                </c:pt>
                <c:pt idx="885">
                  <c:v>43535</c:v>
                </c:pt>
                <c:pt idx="886">
                  <c:v>43536</c:v>
                </c:pt>
                <c:pt idx="887">
                  <c:v>43537</c:v>
                </c:pt>
                <c:pt idx="888">
                  <c:v>43538</c:v>
                </c:pt>
                <c:pt idx="889">
                  <c:v>43539</c:v>
                </c:pt>
                <c:pt idx="890">
                  <c:v>43542</c:v>
                </c:pt>
                <c:pt idx="891">
                  <c:v>43543</c:v>
                </c:pt>
                <c:pt idx="892">
                  <c:v>43544</c:v>
                </c:pt>
                <c:pt idx="893">
                  <c:v>43545</c:v>
                </c:pt>
                <c:pt idx="894">
                  <c:v>43546</c:v>
                </c:pt>
                <c:pt idx="895">
                  <c:v>43549</c:v>
                </c:pt>
                <c:pt idx="896">
                  <c:v>43550</c:v>
                </c:pt>
                <c:pt idx="897">
                  <c:v>43551</c:v>
                </c:pt>
                <c:pt idx="898">
                  <c:v>43552</c:v>
                </c:pt>
                <c:pt idx="899">
                  <c:v>43553</c:v>
                </c:pt>
                <c:pt idx="900">
                  <c:v>43556</c:v>
                </c:pt>
                <c:pt idx="901">
                  <c:v>43557</c:v>
                </c:pt>
                <c:pt idx="902">
                  <c:v>43558</c:v>
                </c:pt>
                <c:pt idx="903">
                  <c:v>43559</c:v>
                </c:pt>
                <c:pt idx="904">
                  <c:v>43560</c:v>
                </c:pt>
                <c:pt idx="905">
                  <c:v>43563</c:v>
                </c:pt>
                <c:pt idx="906">
                  <c:v>43564</c:v>
                </c:pt>
                <c:pt idx="907">
                  <c:v>43565</c:v>
                </c:pt>
                <c:pt idx="908">
                  <c:v>43566</c:v>
                </c:pt>
                <c:pt idx="909">
                  <c:v>43567</c:v>
                </c:pt>
                <c:pt idx="910">
                  <c:v>43570</c:v>
                </c:pt>
                <c:pt idx="911">
                  <c:v>43571</c:v>
                </c:pt>
                <c:pt idx="912">
                  <c:v>43572</c:v>
                </c:pt>
                <c:pt idx="913">
                  <c:v>43573</c:v>
                </c:pt>
                <c:pt idx="914">
                  <c:v>43578</c:v>
                </c:pt>
                <c:pt idx="915">
                  <c:v>43579</c:v>
                </c:pt>
                <c:pt idx="916">
                  <c:v>43581</c:v>
                </c:pt>
                <c:pt idx="917">
                  <c:v>43584</c:v>
                </c:pt>
                <c:pt idx="918">
                  <c:v>43585</c:v>
                </c:pt>
                <c:pt idx="919">
                  <c:v>43586</c:v>
                </c:pt>
                <c:pt idx="920">
                  <c:v>43587</c:v>
                </c:pt>
                <c:pt idx="921">
                  <c:v>43588</c:v>
                </c:pt>
                <c:pt idx="922">
                  <c:v>43591</c:v>
                </c:pt>
                <c:pt idx="923">
                  <c:v>43592</c:v>
                </c:pt>
                <c:pt idx="924">
                  <c:v>43593</c:v>
                </c:pt>
                <c:pt idx="925">
                  <c:v>43594</c:v>
                </c:pt>
                <c:pt idx="926">
                  <c:v>43595</c:v>
                </c:pt>
                <c:pt idx="927">
                  <c:v>43598</c:v>
                </c:pt>
                <c:pt idx="928">
                  <c:v>43599</c:v>
                </c:pt>
                <c:pt idx="929">
                  <c:v>43600</c:v>
                </c:pt>
                <c:pt idx="930">
                  <c:v>43601</c:v>
                </c:pt>
                <c:pt idx="931">
                  <c:v>43602</c:v>
                </c:pt>
                <c:pt idx="932">
                  <c:v>43605</c:v>
                </c:pt>
                <c:pt idx="933">
                  <c:v>43606</c:v>
                </c:pt>
                <c:pt idx="934">
                  <c:v>43607</c:v>
                </c:pt>
                <c:pt idx="935">
                  <c:v>43608</c:v>
                </c:pt>
                <c:pt idx="936">
                  <c:v>43609</c:v>
                </c:pt>
                <c:pt idx="937">
                  <c:v>43612</c:v>
                </c:pt>
                <c:pt idx="938">
                  <c:v>43613</c:v>
                </c:pt>
                <c:pt idx="939">
                  <c:v>43614</c:v>
                </c:pt>
                <c:pt idx="940">
                  <c:v>43615</c:v>
                </c:pt>
                <c:pt idx="941">
                  <c:v>43616</c:v>
                </c:pt>
                <c:pt idx="942">
                  <c:v>43620</c:v>
                </c:pt>
                <c:pt idx="943">
                  <c:v>43621</c:v>
                </c:pt>
                <c:pt idx="944">
                  <c:v>43622</c:v>
                </c:pt>
                <c:pt idx="945">
                  <c:v>43623</c:v>
                </c:pt>
                <c:pt idx="946">
                  <c:v>43626</c:v>
                </c:pt>
                <c:pt idx="947">
                  <c:v>43627</c:v>
                </c:pt>
                <c:pt idx="948">
                  <c:v>43628</c:v>
                </c:pt>
                <c:pt idx="949">
                  <c:v>43629</c:v>
                </c:pt>
                <c:pt idx="950">
                  <c:v>43630</c:v>
                </c:pt>
                <c:pt idx="951">
                  <c:v>43633</c:v>
                </c:pt>
                <c:pt idx="952">
                  <c:v>43634</c:v>
                </c:pt>
                <c:pt idx="953">
                  <c:v>43635</c:v>
                </c:pt>
                <c:pt idx="954">
                  <c:v>43636</c:v>
                </c:pt>
                <c:pt idx="955">
                  <c:v>43637</c:v>
                </c:pt>
                <c:pt idx="956">
                  <c:v>43640</c:v>
                </c:pt>
                <c:pt idx="957">
                  <c:v>43641</c:v>
                </c:pt>
                <c:pt idx="958">
                  <c:v>43642</c:v>
                </c:pt>
                <c:pt idx="959">
                  <c:v>43643</c:v>
                </c:pt>
                <c:pt idx="960">
                  <c:v>43644</c:v>
                </c:pt>
                <c:pt idx="961">
                  <c:v>43647</c:v>
                </c:pt>
                <c:pt idx="962">
                  <c:v>43648</c:v>
                </c:pt>
                <c:pt idx="963">
                  <c:v>43649</c:v>
                </c:pt>
                <c:pt idx="964">
                  <c:v>43650</c:v>
                </c:pt>
                <c:pt idx="965">
                  <c:v>43651</c:v>
                </c:pt>
                <c:pt idx="966">
                  <c:v>43654</c:v>
                </c:pt>
                <c:pt idx="967">
                  <c:v>43655</c:v>
                </c:pt>
                <c:pt idx="968">
                  <c:v>43656</c:v>
                </c:pt>
                <c:pt idx="969">
                  <c:v>43657</c:v>
                </c:pt>
                <c:pt idx="970">
                  <c:v>43658</c:v>
                </c:pt>
                <c:pt idx="971">
                  <c:v>43661</c:v>
                </c:pt>
                <c:pt idx="972">
                  <c:v>43662</c:v>
                </c:pt>
                <c:pt idx="973">
                  <c:v>43663</c:v>
                </c:pt>
                <c:pt idx="974">
                  <c:v>43664</c:v>
                </c:pt>
                <c:pt idx="975">
                  <c:v>43665</c:v>
                </c:pt>
                <c:pt idx="976">
                  <c:v>43668</c:v>
                </c:pt>
                <c:pt idx="977">
                  <c:v>43669</c:v>
                </c:pt>
                <c:pt idx="978">
                  <c:v>43670</c:v>
                </c:pt>
                <c:pt idx="979">
                  <c:v>43671</c:v>
                </c:pt>
                <c:pt idx="980">
                  <c:v>43672</c:v>
                </c:pt>
                <c:pt idx="981">
                  <c:v>43675</c:v>
                </c:pt>
                <c:pt idx="982">
                  <c:v>43676</c:v>
                </c:pt>
                <c:pt idx="983">
                  <c:v>43677</c:v>
                </c:pt>
                <c:pt idx="984">
                  <c:v>43678</c:v>
                </c:pt>
                <c:pt idx="985">
                  <c:v>43679</c:v>
                </c:pt>
                <c:pt idx="986">
                  <c:v>43682</c:v>
                </c:pt>
                <c:pt idx="987">
                  <c:v>43683</c:v>
                </c:pt>
                <c:pt idx="988">
                  <c:v>43684</c:v>
                </c:pt>
                <c:pt idx="989">
                  <c:v>43685</c:v>
                </c:pt>
                <c:pt idx="990">
                  <c:v>43686</c:v>
                </c:pt>
                <c:pt idx="991">
                  <c:v>43689</c:v>
                </c:pt>
                <c:pt idx="992">
                  <c:v>43690</c:v>
                </c:pt>
                <c:pt idx="993">
                  <c:v>43691</c:v>
                </c:pt>
                <c:pt idx="994">
                  <c:v>43692</c:v>
                </c:pt>
                <c:pt idx="995">
                  <c:v>43693</c:v>
                </c:pt>
                <c:pt idx="996">
                  <c:v>43696</c:v>
                </c:pt>
                <c:pt idx="997">
                  <c:v>43697</c:v>
                </c:pt>
                <c:pt idx="998">
                  <c:v>43698</c:v>
                </c:pt>
                <c:pt idx="999">
                  <c:v>43699</c:v>
                </c:pt>
                <c:pt idx="1000">
                  <c:v>43700</c:v>
                </c:pt>
                <c:pt idx="1001">
                  <c:v>43703</c:v>
                </c:pt>
                <c:pt idx="1002">
                  <c:v>43704</c:v>
                </c:pt>
                <c:pt idx="1003">
                  <c:v>43705</c:v>
                </c:pt>
                <c:pt idx="1004">
                  <c:v>43706</c:v>
                </c:pt>
                <c:pt idx="1005">
                  <c:v>43707</c:v>
                </c:pt>
                <c:pt idx="1006">
                  <c:v>43710</c:v>
                </c:pt>
                <c:pt idx="1007">
                  <c:v>43711</c:v>
                </c:pt>
                <c:pt idx="1008">
                  <c:v>43712</c:v>
                </c:pt>
                <c:pt idx="1009">
                  <c:v>43713</c:v>
                </c:pt>
                <c:pt idx="1010">
                  <c:v>43714</c:v>
                </c:pt>
                <c:pt idx="1011">
                  <c:v>43717</c:v>
                </c:pt>
                <c:pt idx="1012">
                  <c:v>43718</c:v>
                </c:pt>
                <c:pt idx="1013">
                  <c:v>43719</c:v>
                </c:pt>
                <c:pt idx="1014">
                  <c:v>43720</c:v>
                </c:pt>
                <c:pt idx="1015">
                  <c:v>43721</c:v>
                </c:pt>
                <c:pt idx="1016">
                  <c:v>43724</c:v>
                </c:pt>
                <c:pt idx="1017">
                  <c:v>43725</c:v>
                </c:pt>
                <c:pt idx="1018">
                  <c:v>43726</c:v>
                </c:pt>
                <c:pt idx="1019">
                  <c:v>43727</c:v>
                </c:pt>
                <c:pt idx="1020">
                  <c:v>43728</c:v>
                </c:pt>
                <c:pt idx="1021">
                  <c:v>43731</c:v>
                </c:pt>
                <c:pt idx="1022">
                  <c:v>43732</c:v>
                </c:pt>
                <c:pt idx="1023">
                  <c:v>43733</c:v>
                </c:pt>
                <c:pt idx="1024">
                  <c:v>43734</c:v>
                </c:pt>
                <c:pt idx="1025">
                  <c:v>43735</c:v>
                </c:pt>
                <c:pt idx="1026">
                  <c:v>43738</c:v>
                </c:pt>
                <c:pt idx="1027">
                  <c:v>43739</c:v>
                </c:pt>
                <c:pt idx="1028">
                  <c:v>43740</c:v>
                </c:pt>
                <c:pt idx="1029">
                  <c:v>43741</c:v>
                </c:pt>
                <c:pt idx="1030">
                  <c:v>43742</c:v>
                </c:pt>
                <c:pt idx="1031">
                  <c:v>43745</c:v>
                </c:pt>
                <c:pt idx="1032">
                  <c:v>43746</c:v>
                </c:pt>
                <c:pt idx="1033">
                  <c:v>43747</c:v>
                </c:pt>
                <c:pt idx="1034">
                  <c:v>43748</c:v>
                </c:pt>
                <c:pt idx="1035">
                  <c:v>43749</c:v>
                </c:pt>
                <c:pt idx="1036">
                  <c:v>43752</c:v>
                </c:pt>
                <c:pt idx="1037">
                  <c:v>43753</c:v>
                </c:pt>
                <c:pt idx="1038">
                  <c:v>43754</c:v>
                </c:pt>
                <c:pt idx="1039">
                  <c:v>43755</c:v>
                </c:pt>
                <c:pt idx="1040">
                  <c:v>43756</c:v>
                </c:pt>
                <c:pt idx="1041">
                  <c:v>43759</c:v>
                </c:pt>
                <c:pt idx="1042">
                  <c:v>43760</c:v>
                </c:pt>
                <c:pt idx="1043">
                  <c:v>43761</c:v>
                </c:pt>
                <c:pt idx="1044">
                  <c:v>43762</c:v>
                </c:pt>
                <c:pt idx="1045">
                  <c:v>43763</c:v>
                </c:pt>
                <c:pt idx="1046">
                  <c:v>43767</c:v>
                </c:pt>
                <c:pt idx="1047">
                  <c:v>43768</c:v>
                </c:pt>
                <c:pt idx="1048">
                  <c:v>43769</c:v>
                </c:pt>
                <c:pt idx="1049">
                  <c:v>43770</c:v>
                </c:pt>
                <c:pt idx="1050">
                  <c:v>43773</c:v>
                </c:pt>
                <c:pt idx="1051">
                  <c:v>43774</c:v>
                </c:pt>
                <c:pt idx="1052">
                  <c:v>43775</c:v>
                </c:pt>
                <c:pt idx="1053">
                  <c:v>43776</c:v>
                </c:pt>
                <c:pt idx="1054">
                  <c:v>43777</c:v>
                </c:pt>
                <c:pt idx="1055">
                  <c:v>43780</c:v>
                </c:pt>
                <c:pt idx="1056">
                  <c:v>43781</c:v>
                </c:pt>
                <c:pt idx="1057">
                  <c:v>43782</c:v>
                </c:pt>
                <c:pt idx="1058">
                  <c:v>43783</c:v>
                </c:pt>
                <c:pt idx="1059">
                  <c:v>43784</c:v>
                </c:pt>
                <c:pt idx="1060">
                  <c:v>43787</c:v>
                </c:pt>
                <c:pt idx="1061">
                  <c:v>43788</c:v>
                </c:pt>
                <c:pt idx="1062">
                  <c:v>43789</c:v>
                </c:pt>
                <c:pt idx="1063">
                  <c:v>43790</c:v>
                </c:pt>
                <c:pt idx="1064">
                  <c:v>43791</c:v>
                </c:pt>
                <c:pt idx="1065">
                  <c:v>43794</c:v>
                </c:pt>
                <c:pt idx="1066">
                  <c:v>43795</c:v>
                </c:pt>
                <c:pt idx="1067">
                  <c:v>43796</c:v>
                </c:pt>
                <c:pt idx="1068">
                  <c:v>43797</c:v>
                </c:pt>
                <c:pt idx="1069">
                  <c:v>43798</c:v>
                </c:pt>
                <c:pt idx="1070">
                  <c:v>43801</c:v>
                </c:pt>
                <c:pt idx="1071">
                  <c:v>43802</c:v>
                </c:pt>
                <c:pt idx="1072">
                  <c:v>43803</c:v>
                </c:pt>
                <c:pt idx="1073">
                  <c:v>43804</c:v>
                </c:pt>
                <c:pt idx="1074">
                  <c:v>43805</c:v>
                </c:pt>
                <c:pt idx="1075">
                  <c:v>43808</c:v>
                </c:pt>
                <c:pt idx="1076">
                  <c:v>43809</c:v>
                </c:pt>
                <c:pt idx="1077">
                  <c:v>43810</c:v>
                </c:pt>
                <c:pt idx="1078">
                  <c:v>43811</c:v>
                </c:pt>
                <c:pt idx="1079">
                  <c:v>43812</c:v>
                </c:pt>
                <c:pt idx="1080">
                  <c:v>43815</c:v>
                </c:pt>
                <c:pt idx="1081">
                  <c:v>43816</c:v>
                </c:pt>
                <c:pt idx="1082">
                  <c:v>43817</c:v>
                </c:pt>
                <c:pt idx="1083">
                  <c:v>43818</c:v>
                </c:pt>
                <c:pt idx="1084">
                  <c:v>43819</c:v>
                </c:pt>
                <c:pt idx="1085">
                  <c:v>43822</c:v>
                </c:pt>
                <c:pt idx="1086">
                  <c:v>43823</c:v>
                </c:pt>
                <c:pt idx="1087">
                  <c:v>43824</c:v>
                </c:pt>
                <c:pt idx="1088">
                  <c:v>43826</c:v>
                </c:pt>
                <c:pt idx="1089">
                  <c:v>43829</c:v>
                </c:pt>
                <c:pt idx="1090">
                  <c:v>43830</c:v>
                </c:pt>
                <c:pt idx="1091">
                  <c:v>43833</c:v>
                </c:pt>
                <c:pt idx="1092">
                  <c:v>43836</c:v>
                </c:pt>
                <c:pt idx="1093">
                  <c:v>43837</c:v>
                </c:pt>
                <c:pt idx="1094">
                  <c:v>43838</c:v>
                </c:pt>
                <c:pt idx="1095">
                  <c:v>43839</c:v>
                </c:pt>
                <c:pt idx="1096">
                  <c:v>43840</c:v>
                </c:pt>
                <c:pt idx="1097">
                  <c:v>43843</c:v>
                </c:pt>
                <c:pt idx="1098">
                  <c:v>43844</c:v>
                </c:pt>
                <c:pt idx="1099">
                  <c:v>43845</c:v>
                </c:pt>
                <c:pt idx="1100">
                  <c:v>43846</c:v>
                </c:pt>
                <c:pt idx="1101">
                  <c:v>43847</c:v>
                </c:pt>
                <c:pt idx="1102">
                  <c:v>43850</c:v>
                </c:pt>
                <c:pt idx="1103">
                  <c:v>43851</c:v>
                </c:pt>
                <c:pt idx="1104">
                  <c:v>43852</c:v>
                </c:pt>
                <c:pt idx="1105">
                  <c:v>43853</c:v>
                </c:pt>
                <c:pt idx="1106">
                  <c:v>43854</c:v>
                </c:pt>
                <c:pt idx="1107">
                  <c:v>43857</c:v>
                </c:pt>
                <c:pt idx="1108">
                  <c:v>43858</c:v>
                </c:pt>
                <c:pt idx="1109">
                  <c:v>43859</c:v>
                </c:pt>
                <c:pt idx="1110">
                  <c:v>43860</c:v>
                </c:pt>
                <c:pt idx="1111">
                  <c:v>43861</c:v>
                </c:pt>
                <c:pt idx="1112">
                  <c:v>43864</c:v>
                </c:pt>
                <c:pt idx="1113">
                  <c:v>43865</c:v>
                </c:pt>
                <c:pt idx="1114">
                  <c:v>43866</c:v>
                </c:pt>
                <c:pt idx="1115">
                  <c:v>43868</c:v>
                </c:pt>
                <c:pt idx="1116">
                  <c:v>43871</c:v>
                </c:pt>
                <c:pt idx="1117">
                  <c:v>43872</c:v>
                </c:pt>
                <c:pt idx="1118">
                  <c:v>43873</c:v>
                </c:pt>
                <c:pt idx="1119">
                  <c:v>43874</c:v>
                </c:pt>
                <c:pt idx="1120">
                  <c:v>43875</c:v>
                </c:pt>
                <c:pt idx="1121">
                  <c:v>43878</c:v>
                </c:pt>
                <c:pt idx="1122">
                  <c:v>43879</c:v>
                </c:pt>
                <c:pt idx="1123">
                  <c:v>43880</c:v>
                </c:pt>
                <c:pt idx="1124">
                  <c:v>43881</c:v>
                </c:pt>
                <c:pt idx="1125">
                  <c:v>43882</c:v>
                </c:pt>
                <c:pt idx="1126">
                  <c:v>43885</c:v>
                </c:pt>
                <c:pt idx="1127">
                  <c:v>43886</c:v>
                </c:pt>
                <c:pt idx="1128">
                  <c:v>43887</c:v>
                </c:pt>
                <c:pt idx="1129">
                  <c:v>43888</c:v>
                </c:pt>
                <c:pt idx="1130">
                  <c:v>43889</c:v>
                </c:pt>
                <c:pt idx="1131">
                  <c:v>43892</c:v>
                </c:pt>
                <c:pt idx="1132">
                  <c:v>43893</c:v>
                </c:pt>
                <c:pt idx="1133">
                  <c:v>43894</c:v>
                </c:pt>
                <c:pt idx="1134">
                  <c:v>43895</c:v>
                </c:pt>
                <c:pt idx="1135">
                  <c:v>43896</c:v>
                </c:pt>
                <c:pt idx="1136">
                  <c:v>43899</c:v>
                </c:pt>
                <c:pt idx="1137">
                  <c:v>43900</c:v>
                </c:pt>
                <c:pt idx="1138">
                  <c:v>43901</c:v>
                </c:pt>
                <c:pt idx="1139">
                  <c:v>43902</c:v>
                </c:pt>
                <c:pt idx="1140">
                  <c:v>43903</c:v>
                </c:pt>
                <c:pt idx="1141">
                  <c:v>43906</c:v>
                </c:pt>
                <c:pt idx="1142">
                  <c:v>43907</c:v>
                </c:pt>
                <c:pt idx="1143">
                  <c:v>43908</c:v>
                </c:pt>
                <c:pt idx="1144">
                  <c:v>43909</c:v>
                </c:pt>
                <c:pt idx="1145">
                  <c:v>43910</c:v>
                </c:pt>
                <c:pt idx="1146">
                  <c:v>43913</c:v>
                </c:pt>
                <c:pt idx="1147">
                  <c:v>43914</c:v>
                </c:pt>
                <c:pt idx="1148">
                  <c:v>43915</c:v>
                </c:pt>
                <c:pt idx="1149">
                  <c:v>43916</c:v>
                </c:pt>
                <c:pt idx="1150">
                  <c:v>43917</c:v>
                </c:pt>
                <c:pt idx="1151">
                  <c:v>43920</c:v>
                </c:pt>
                <c:pt idx="1152">
                  <c:v>43921</c:v>
                </c:pt>
                <c:pt idx="1153">
                  <c:v>43922</c:v>
                </c:pt>
                <c:pt idx="1154">
                  <c:v>43923</c:v>
                </c:pt>
                <c:pt idx="1155">
                  <c:v>43924</c:v>
                </c:pt>
                <c:pt idx="1156">
                  <c:v>43927</c:v>
                </c:pt>
                <c:pt idx="1157">
                  <c:v>43928</c:v>
                </c:pt>
                <c:pt idx="1158">
                  <c:v>43929</c:v>
                </c:pt>
                <c:pt idx="1159">
                  <c:v>43930</c:v>
                </c:pt>
                <c:pt idx="1160">
                  <c:v>43935</c:v>
                </c:pt>
                <c:pt idx="1161">
                  <c:v>43936</c:v>
                </c:pt>
                <c:pt idx="1162">
                  <c:v>43937</c:v>
                </c:pt>
                <c:pt idx="1163">
                  <c:v>43938</c:v>
                </c:pt>
                <c:pt idx="1164">
                  <c:v>43941</c:v>
                </c:pt>
                <c:pt idx="1165">
                  <c:v>43942</c:v>
                </c:pt>
                <c:pt idx="1166">
                  <c:v>43943</c:v>
                </c:pt>
                <c:pt idx="1167">
                  <c:v>43944</c:v>
                </c:pt>
                <c:pt idx="1168">
                  <c:v>43945</c:v>
                </c:pt>
                <c:pt idx="1169">
                  <c:v>43949</c:v>
                </c:pt>
                <c:pt idx="1170">
                  <c:v>43950</c:v>
                </c:pt>
                <c:pt idx="1171">
                  <c:v>43951</c:v>
                </c:pt>
                <c:pt idx="1172">
                  <c:v>43952</c:v>
                </c:pt>
                <c:pt idx="1173">
                  <c:v>43955</c:v>
                </c:pt>
                <c:pt idx="1174">
                  <c:v>43956</c:v>
                </c:pt>
                <c:pt idx="1175">
                  <c:v>43957</c:v>
                </c:pt>
                <c:pt idx="1176">
                  <c:v>43958</c:v>
                </c:pt>
                <c:pt idx="1177">
                  <c:v>43959</c:v>
                </c:pt>
                <c:pt idx="1178">
                  <c:v>43962</c:v>
                </c:pt>
                <c:pt idx="1179">
                  <c:v>43963</c:v>
                </c:pt>
                <c:pt idx="1180">
                  <c:v>43964</c:v>
                </c:pt>
                <c:pt idx="1181">
                  <c:v>43965</c:v>
                </c:pt>
                <c:pt idx="1182">
                  <c:v>43966</c:v>
                </c:pt>
                <c:pt idx="1183">
                  <c:v>43969</c:v>
                </c:pt>
                <c:pt idx="1184">
                  <c:v>43970</c:v>
                </c:pt>
                <c:pt idx="1185">
                  <c:v>43971</c:v>
                </c:pt>
                <c:pt idx="1186">
                  <c:v>43972</c:v>
                </c:pt>
                <c:pt idx="1187">
                  <c:v>43973</c:v>
                </c:pt>
                <c:pt idx="1188">
                  <c:v>43976</c:v>
                </c:pt>
                <c:pt idx="1189">
                  <c:v>43977</c:v>
                </c:pt>
                <c:pt idx="1190">
                  <c:v>43978</c:v>
                </c:pt>
                <c:pt idx="1191">
                  <c:v>43979</c:v>
                </c:pt>
                <c:pt idx="1192">
                  <c:v>43980</c:v>
                </c:pt>
                <c:pt idx="1193">
                  <c:v>43984</c:v>
                </c:pt>
                <c:pt idx="1194">
                  <c:v>43985</c:v>
                </c:pt>
                <c:pt idx="1195">
                  <c:v>43986</c:v>
                </c:pt>
                <c:pt idx="1196">
                  <c:v>43987</c:v>
                </c:pt>
                <c:pt idx="1197">
                  <c:v>43990</c:v>
                </c:pt>
                <c:pt idx="1198">
                  <c:v>43991</c:v>
                </c:pt>
                <c:pt idx="1199">
                  <c:v>43992</c:v>
                </c:pt>
                <c:pt idx="1200">
                  <c:v>43993</c:v>
                </c:pt>
                <c:pt idx="1201">
                  <c:v>43994</c:v>
                </c:pt>
                <c:pt idx="1202">
                  <c:v>43997</c:v>
                </c:pt>
                <c:pt idx="1203">
                  <c:v>43998</c:v>
                </c:pt>
                <c:pt idx="1204">
                  <c:v>43999</c:v>
                </c:pt>
                <c:pt idx="1205">
                  <c:v>44000</c:v>
                </c:pt>
                <c:pt idx="1206">
                  <c:v>44001</c:v>
                </c:pt>
                <c:pt idx="1207">
                  <c:v>44004</c:v>
                </c:pt>
                <c:pt idx="1208">
                  <c:v>44005</c:v>
                </c:pt>
                <c:pt idx="1209">
                  <c:v>44006</c:v>
                </c:pt>
                <c:pt idx="1210">
                  <c:v>44007</c:v>
                </c:pt>
                <c:pt idx="1211">
                  <c:v>44008</c:v>
                </c:pt>
                <c:pt idx="1212">
                  <c:v>44011</c:v>
                </c:pt>
                <c:pt idx="1213">
                  <c:v>44012</c:v>
                </c:pt>
                <c:pt idx="1214">
                  <c:v>44013</c:v>
                </c:pt>
                <c:pt idx="1215">
                  <c:v>44014</c:v>
                </c:pt>
                <c:pt idx="1216">
                  <c:v>44015</c:v>
                </c:pt>
                <c:pt idx="1217">
                  <c:v>44018</c:v>
                </c:pt>
                <c:pt idx="1218">
                  <c:v>44019</c:v>
                </c:pt>
                <c:pt idx="1219">
                  <c:v>44020</c:v>
                </c:pt>
                <c:pt idx="1220">
                  <c:v>44021</c:v>
                </c:pt>
                <c:pt idx="1221">
                  <c:v>44022</c:v>
                </c:pt>
                <c:pt idx="1222">
                  <c:v>44025</c:v>
                </c:pt>
                <c:pt idx="1223">
                  <c:v>44026</c:v>
                </c:pt>
                <c:pt idx="1224">
                  <c:v>44027</c:v>
                </c:pt>
                <c:pt idx="1225">
                  <c:v>44028</c:v>
                </c:pt>
                <c:pt idx="1226">
                  <c:v>44029</c:v>
                </c:pt>
                <c:pt idx="1227">
                  <c:v>44032</c:v>
                </c:pt>
                <c:pt idx="1228">
                  <c:v>44033</c:v>
                </c:pt>
                <c:pt idx="1229">
                  <c:v>44034</c:v>
                </c:pt>
                <c:pt idx="1230">
                  <c:v>44035</c:v>
                </c:pt>
                <c:pt idx="1231">
                  <c:v>44036</c:v>
                </c:pt>
                <c:pt idx="1232">
                  <c:v>44039</c:v>
                </c:pt>
                <c:pt idx="1233">
                  <c:v>44040</c:v>
                </c:pt>
                <c:pt idx="1234">
                  <c:v>44041</c:v>
                </c:pt>
                <c:pt idx="1235">
                  <c:v>44042</c:v>
                </c:pt>
                <c:pt idx="1236">
                  <c:v>44043</c:v>
                </c:pt>
                <c:pt idx="1237">
                  <c:v>44046</c:v>
                </c:pt>
                <c:pt idx="1238">
                  <c:v>44047</c:v>
                </c:pt>
                <c:pt idx="1239">
                  <c:v>44048</c:v>
                </c:pt>
                <c:pt idx="1240">
                  <c:v>44049</c:v>
                </c:pt>
                <c:pt idx="1241">
                  <c:v>44050</c:v>
                </c:pt>
                <c:pt idx="1242">
                  <c:v>44053</c:v>
                </c:pt>
                <c:pt idx="1243">
                  <c:v>44054</c:v>
                </c:pt>
                <c:pt idx="1244">
                  <c:v>44055</c:v>
                </c:pt>
                <c:pt idx="1245">
                  <c:v>44056</c:v>
                </c:pt>
                <c:pt idx="1246">
                  <c:v>44057</c:v>
                </c:pt>
                <c:pt idx="1247">
                  <c:v>44060</c:v>
                </c:pt>
                <c:pt idx="1248">
                  <c:v>44061</c:v>
                </c:pt>
                <c:pt idx="1249">
                  <c:v>44062</c:v>
                </c:pt>
                <c:pt idx="1250">
                  <c:v>44063</c:v>
                </c:pt>
                <c:pt idx="1251">
                  <c:v>44064</c:v>
                </c:pt>
                <c:pt idx="1252">
                  <c:v>44067</c:v>
                </c:pt>
                <c:pt idx="1253">
                  <c:v>44068</c:v>
                </c:pt>
                <c:pt idx="1254">
                  <c:v>44069</c:v>
                </c:pt>
                <c:pt idx="1255">
                  <c:v>44070</c:v>
                </c:pt>
                <c:pt idx="1256">
                  <c:v>44071</c:v>
                </c:pt>
                <c:pt idx="1257">
                  <c:v>44074</c:v>
                </c:pt>
                <c:pt idx="1258">
                  <c:v>44075</c:v>
                </c:pt>
                <c:pt idx="1259">
                  <c:v>44561</c:v>
                </c:pt>
                <c:pt idx="1260">
                  <c:v>44926</c:v>
                </c:pt>
                <c:pt idx="1261">
                  <c:v>45291</c:v>
                </c:pt>
                <c:pt idx="1262">
                  <c:v>45657</c:v>
                </c:pt>
                <c:pt idx="1263">
                  <c:v>46022</c:v>
                </c:pt>
              </c:numCache>
            </c:numRef>
          </c:cat>
          <c:val>
            <c:numRef>
              <c:f>'Share Price'!$C$3:$C$1266</c:f>
              <c:numCache>
                <c:formatCode>General</c:formatCode>
                <c:ptCount val="1264"/>
                <c:pt idx="1258" formatCode="0.0">
                  <c:v>47.799999</c:v>
                </c:pt>
                <c:pt idx="1259" formatCode="_(* #,##0.00_);_(* \(#,##0.00\);_(* &quot;-&quot;??_);_(@_)">
                  <c:v>50.7</c:v>
                </c:pt>
                <c:pt idx="1260" formatCode="_(* #,##0.00_);_(* \(#,##0.00\);_(* &quot;-&quot;??_);_(@_)">
                  <c:v>52.9</c:v>
                </c:pt>
                <c:pt idx="1261" formatCode="_(* #,##0.00_);_(* \(#,##0.00\);_(* &quot;-&quot;??_);_(@_)">
                  <c:v>54.6</c:v>
                </c:pt>
                <c:pt idx="1262" formatCode="_(* #,##0.00_);_(* \(#,##0.00\);_(* &quot;-&quot;??_);_(@_)">
                  <c:v>56.4</c:v>
                </c:pt>
                <c:pt idx="1263" formatCode="_(* #,##0.00_);_(* \(#,##0.00\);_(* &quot;-&quot;??_);_(@_)">
                  <c:v>58.2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3-4A0E-AA77-E8B2F3B89BCD}"/>
            </c:ext>
          </c:extLst>
        </c:ser>
        <c:ser>
          <c:idx val="2"/>
          <c:order val="2"/>
          <c:tx>
            <c:strRef>
              <c:f>'Share Price'!$D$2</c:f>
              <c:strCache>
                <c:ptCount val="1"/>
                <c:pt idx="0">
                  <c:v>Bull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259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AA3-4A0E-AA77-E8B2F3B89BCD}"/>
              </c:ext>
            </c:extLst>
          </c:dPt>
          <c:dPt>
            <c:idx val="1260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BAA3-4A0E-AA77-E8B2F3B89BCD}"/>
              </c:ext>
            </c:extLst>
          </c:dPt>
          <c:dPt>
            <c:idx val="126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AA3-4A0E-AA77-E8B2F3B89BCD}"/>
              </c:ext>
            </c:extLst>
          </c:dPt>
          <c:dPt>
            <c:idx val="1262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BAA3-4A0E-AA77-E8B2F3B89BCD}"/>
              </c:ext>
            </c:extLst>
          </c:dPt>
          <c:dPt>
            <c:idx val="1263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BAA3-4A0E-AA77-E8B2F3B89BCD}"/>
              </c:ext>
            </c:extLst>
          </c:dPt>
          <c:cat>
            <c:numRef>
              <c:f>'Share Price'!$A$3:$A$1266</c:f>
              <c:numCache>
                <c:formatCode>m/d/yyyy</c:formatCode>
                <c:ptCount val="1264"/>
                <c:pt idx="0">
                  <c:v>42248</c:v>
                </c:pt>
                <c:pt idx="1">
                  <c:v>42249</c:v>
                </c:pt>
                <c:pt idx="2">
                  <c:v>42250</c:v>
                </c:pt>
                <c:pt idx="3">
                  <c:v>42251</c:v>
                </c:pt>
                <c:pt idx="4">
                  <c:v>42254</c:v>
                </c:pt>
                <c:pt idx="5">
                  <c:v>42255</c:v>
                </c:pt>
                <c:pt idx="6">
                  <c:v>42256</c:v>
                </c:pt>
                <c:pt idx="7">
                  <c:v>42257</c:v>
                </c:pt>
                <c:pt idx="8">
                  <c:v>42258</c:v>
                </c:pt>
                <c:pt idx="9">
                  <c:v>42261</c:v>
                </c:pt>
                <c:pt idx="10">
                  <c:v>42262</c:v>
                </c:pt>
                <c:pt idx="11">
                  <c:v>42263</c:v>
                </c:pt>
                <c:pt idx="12">
                  <c:v>42264</c:v>
                </c:pt>
                <c:pt idx="13">
                  <c:v>42265</c:v>
                </c:pt>
                <c:pt idx="14">
                  <c:v>42268</c:v>
                </c:pt>
                <c:pt idx="15">
                  <c:v>42269</c:v>
                </c:pt>
                <c:pt idx="16">
                  <c:v>42270</c:v>
                </c:pt>
                <c:pt idx="17">
                  <c:v>42271</c:v>
                </c:pt>
                <c:pt idx="18">
                  <c:v>42272</c:v>
                </c:pt>
                <c:pt idx="19">
                  <c:v>42275</c:v>
                </c:pt>
                <c:pt idx="20">
                  <c:v>42276</c:v>
                </c:pt>
                <c:pt idx="21">
                  <c:v>42277</c:v>
                </c:pt>
                <c:pt idx="22">
                  <c:v>42278</c:v>
                </c:pt>
                <c:pt idx="23">
                  <c:v>42279</c:v>
                </c:pt>
                <c:pt idx="24">
                  <c:v>42282</c:v>
                </c:pt>
                <c:pt idx="25">
                  <c:v>42283</c:v>
                </c:pt>
                <c:pt idx="26">
                  <c:v>42284</c:v>
                </c:pt>
                <c:pt idx="27">
                  <c:v>42285</c:v>
                </c:pt>
                <c:pt idx="28">
                  <c:v>42286</c:v>
                </c:pt>
                <c:pt idx="29">
                  <c:v>42289</c:v>
                </c:pt>
                <c:pt idx="30">
                  <c:v>42290</c:v>
                </c:pt>
                <c:pt idx="31">
                  <c:v>42291</c:v>
                </c:pt>
                <c:pt idx="32">
                  <c:v>42292</c:v>
                </c:pt>
                <c:pt idx="33">
                  <c:v>42293</c:v>
                </c:pt>
                <c:pt idx="34">
                  <c:v>42296</c:v>
                </c:pt>
                <c:pt idx="35">
                  <c:v>42297</c:v>
                </c:pt>
                <c:pt idx="36">
                  <c:v>42298</c:v>
                </c:pt>
                <c:pt idx="37">
                  <c:v>42299</c:v>
                </c:pt>
                <c:pt idx="38">
                  <c:v>42300</c:v>
                </c:pt>
                <c:pt idx="39">
                  <c:v>42304</c:v>
                </c:pt>
                <c:pt idx="40">
                  <c:v>42305</c:v>
                </c:pt>
                <c:pt idx="41">
                  <c:v>42306</c:v>
                </c:pt>
                <c:pt idx="42">
                  <c:v>42307</c:v>
                </c:pt>
                <c:pt idx="43">
                  <c:v>42310</c:v>
                </c:pt>
                <c:pt idx="44">
                  <c:v>42311</c:v>
                </c:pt>
                <c:pt idx="45">
                  <c:v>42312</c:v>
                </c:pt>
                <c:pt idx="46">
                  <c:v>42313</c:v>
                </c:pt>
                <c:pt idx="47">
                  <c:v>42314</c:v>
                </c:pt>
                <c:pt idx="48">
                  <c:v>42317</c:v>
                </c:pt>
                <c:pt idx="49">
                  <c:v>42318</c:v>
                </c:pt>
                <c:pt idx="50">
                  <c:v>42319</c:v>
                </c:pt>
                <c:pt idx="51">
                  <c:v>42320</c:v>
                </c:pt>
                <c:pt idx="52">
                  <c:v>42321</c:v>
                </c:pt>
                <c:pt idx="53">
                  <c:v>42324</c:v>
                </c:pt>
                <c:pt idx="54">
                  <c:v>42325</c:v>
                </c:pt>
                <c:pt idx="55">
                  <c:v>42326</c:v>
                </c:pt>
                <c:pt idx="56">
                  <c:v>42327</c:v>
                </c:pt>
                <c:pt idx="57">
                  <c:v>42328</c:v>
                </c:pt>
                <c:pt idx="58">
                  <c:v>42331</c:v>
                </c:pt>
                <c:pt idx="59">
                  <c:v>42332</c:v>
                </c:pt>
                <c:pt idx="60">
                  <c:v>42333</c:v>
                </c:pt>
                <c:pt idx="61">
                  <c:v>42334</c:v>
                </c:pt>
                <c:pt idx="62">
                  <c:v>42335</c:v>
                </c:pt>
                <c:pt idx="63">
                  <c:v>42338</c:v>
                </c:pt>
                <c:pt idx="64">
                  <c:v>42339</c:v>
                </c:pt>
                <c:pt idx="65">
                  <c:v>42340</c:v>
                </c:pt>
                <c:pt idx="66">
                  <c:v>42341</c:v>
                </c:pt>
                <c:pt idx="67">
                  <c:v>42342</c:v>
                </c:pt>
                <c:pt idx="68">
                  <c:v>42345</c:v>
                </c:pt>
                <c:pt idx="69">
                  <c:v>42346</c:v>
                </c:pt>
                <c:pt idx="70">
                  <c:v>42347</c:v>
                </c:pt>
                <c:pt idx="71">
                  <c:v>42348</c:v>
                </c:pt>
                <c:pt idx="72">
                  <c:v>42349</c:v>
                </c:pt>
                <c:pt idx="73">
                  <c:v>42352</c:v>
                </c:pt>
                <c:pt idx="74">
                  <c:v>42353</c:v>
                </c:pt>
                <c:pt idx="75">
                  <c:v>42354</c:v>
                </c:pt>
                <c:pt idx="76">
                  <c:v>42355</c:v>
                </c:pt>
                <c:pt idx="77">
                  <c:v>42356</c:v>
                </c:pt>
                <c:pt idx="78">
                  <c:v>42359</c:v>
                </c:pt>
                <c:pt idx="79">
                  <c:v>42360</c:v>
                </c:pt>
                <c:pt idx="80">
                  <c:v>42361</c:v>
                </c:pt>
                <c:pt idx="81">
                  <c:v>42362</c:v>
                </c:pt>
                <c:pt idx="82">
                  <c:v>42366</c:v>
                </c:pt>
                <c:pt idx="83">
                  <c:v>42367</c:v>
                </c:pt>
                <c:pt idx="84">
                  <c:v>42368</c:v>
                </c:pt>
                <c:pt idx="85">
                  <c:v>42369</c:v>
                </c:pt>
                <c:pt idx="86">
                  <c:v>42374</c:v>
                </c:pt>
                <c:pt idx="87">
                  <c:v>42375</c:v>
                </c:pt>
                <c:pt idx="88">
                  <c:v>42376</c:v>
                </c:pt>
                <c:pt idx="89">
                  <c:v>42377</c:v>
                </c:pt>
                <c:pt idx="90">
                  <c:v>42380</c:v>
                </c:pt>
                <c:pt idx="91">
                  <c:v>42381</c:v>
                </c:pt>
                <c:pt idx="92">
                  <c:v>42382</c:v>
                </c:pt>
                <c:pt idx="93">
                  <c:v>42383</c:v>
                </c:pt>
                <c:pt idx="94">
                  <c:v>42384</c:v>
                </c:pt>
                <c:pt idx="95">
                  <c:v>42387</c:v>
                </c:pt>
                <c:pt idx="96">
                  <c:v>42388</c:v>
                </c:pt>
                <c:pt idx="97">
                  <c:v>42389</c:v>
                </c:pt>
                <c:pt idx="98">
                  <c:v>42390</c:v>
                </c:pt>
                <c:pt idx="99">
                  <c:v>42391</c:v>
                </c:pt>
                <c:pt idx="100">
                  <c:v>42394</c:v>
                </c:pt>
                <c:pt idx="101">
                  <c:v>42395</c:v>
                </c:pt>
                <c:pt idx="102">
                  <c:v>42396</c:v>
                </c:pt>
                <c:pt idx="103">
                  <c:v>42397</c:v>
                </c:pt>
                <c:pt idx="104">
                  <c:v>42398</c:v>
                </c:pt>
                <c:pt idx="105">
                  <c:v>42401</c:v>
                </c:pt>
                <c:pt idx="106">
                  <c:v>42402</c:v>
                </c:pt>
                <c:pt idx="107">
                  <c:v>42403</c:v>
                </c:pt>
                <c:pt idx="108">
                  <c:v>42404</c:v>
                </c:pt>
                <c:pt idx="109">
                  <c:v>42405</c:v>
                </c:pt>
                <c:pt idx="110">
                  <c:v>42409</c:v>
                </c:pt>
                <c:pt idx="111">
                  <c:v>42410</c:v>
                </c:pt>
                <c:pt idx="112">
                  <c:v>42411</c:v>
                </c:pt>
                <c:pt idx="113">
                  <c:v>42412</c:v>
                </c:pt>
                <c:pt idx="114">
                  <c:v>42415</c:v>
                </c:pt>
                <c:pt idx="115">
                  <c:v>42416</c:v>
                </c:pt>
                <c:pt idx="116">
                  <c:v>42417</c:v>
                </c:pt>
                <c:pt idx="117">
                  <c:v>42418</c:v>
                </c:pt>
                <c:pt idx="118">
                  <c:v>42419</c:v>
                </c:pt>
                <c:pt idx="119">
                  <c:v>42422</c:v>
                </c:pt>
                <c:pt idx="120">
                  <c:v>42423</c:v>
                </c:pt>
                <c:pt idx="121">
                  <c:v>42424</c:v>
                </c:pt>
                <c:pt idx="122">
                  <c:v>42425</c:v>
                </c:pt>
                <c:pt idx="123">
                  <c:v>42426</c:v>
                </c:pt>
                <c:pt idx="124">
                  <c:v>42429</c:v>
                </c:pt>
                <c:pt idx="125">
                  <c:v>42430</c:v>
                </c:pt>
                <c:pt idx="126">
                  <c:v>42431</c:v>
                </c:pt>
                <c:pt idx="127">
                  <c:v>42432</c:v>
                </c:pt>
                <c:pt idx="128">
                  <c:v>42433</c:v>
                </c:pt>
                <c:pt idx="129">
                  <c:v>42436</c:v>
                </c:pt>
                <c:pt idx="130">
                  <c:v>42437</c:v>
                </c:pt>
                <c:pt idx="131">
                  <c:v>42438</c:v>
                </c:pt>
                <c:pt idx="132">
                  <c:v>42439</c:v>
                </c:pt>
                <c:pt idx="133">
                  <c:v>42440</c:v>
                </c:pt>
                <c:pt idx="134">
                  <c:v>42443</c:v>
                </c:pt>
                <c:pt idx="135">
                  <c:v>42444</c:v>
                </c:pt>
                <c:pt idx="136">
                  <c:v>42445</c:v>
                </c:pt>
                <c:pt idx="137">
                  <c:v>42446</c:v>
                </c:pt>
                <c:pt idx="138">
                  <c:v>42447</c:v>
                </c:pt>
                <c:pt idx="139">
                  <c:v>42450</c:v>
                </c:pt>
                <c:pt idx="140">
                  <c:v>42451</c:v>
                </c:pt>
                <c:pt idx="141">
                  <c:v>42452</c:v>
                </c:pt>
                <c:pt idx="142">
                  <c:v>42453</c:v>
                </c:pt>
                <c:pt idx="143">
                  <c:v>42458</c:v>
                </c:pt>
                <c:pt idx="144">
                  <c:v>42459</c:v>
                </c:pt>
                <c:pt idx="145">
                  <c:v>42460</c:v>
                </c:pt>
                <c:pt idx="146">
                  <c:v>42461</c:v>
                </c:pt>
                <c:pt idx="147">
                  <c:v>42464</c:v>
                </c:pt>
                <c:pt idx="148">
                  <c:v>42465</c:v>
                </c:pt>
                <c:pt idx="149">
                  <c:v>42466</c:v>
                </c:pt>
                <c:pt idx="150">
                  <c:v>42467</c:v>
                </c:pt>
                <c:pt idx="151">
                  <c:v>42468</c:v>
                </c:pt>
                <c:pt idx="152">
                  <c:v>42471</c:v>
                </c:pt>
                <c:pt idx="153">
                  <c:v>42472</c:v>
                </c:pt>
                <c:pt idx="154">
                  <c:v>42473</c:v>
                </c:pt>
                <c:pt idx="155">
                  <c:v>42474</c:v>
                </c:pt>
                <c:pt idx="156">
                  <c:v>42475</c:v>
                </c:pt>
                <c:pt idx="157">
                  <c:v>42478</c:v>
                </c:pt>
                <c:pt idx="158">
                  <c:v>42479</c:v>
                </c:pt>
                <c:pt idx="159">
                  <c:v>42480</c:v>
                </c:pt>
                <c:pt idx="160">
                  <c:v>42481</c:v>
                </c:pt>
                <c:pt idx="161">
                  <c:v>42482</c:v>
                </c:pt>
                <c:pt idx="162">
                  <c:v>42486</c:v>
                </c:pt>
                <c:pt idx="163">
                  <c:v>42487</c:v>
                </c:pt>
                <c:pt idx="164">
                  <c:v>42488</c:v>
                </c:pt>
                <c:pt idx="165">
                  <c:v>42489</c:v>
                </c:pt>
                <c:pt idx="166">
                  <c:v>42492</c:v>
                </c:pt>
                <c:pt idx="167">
                  <c:v>42493</c:v>
                </c:pt>
                <c:pt idx="168">
                  <c:v>42494</c:v>
                </c:pt>
                <c:pt idx="169">
                  <c:v>42495</c:v>
                </c:pt>
                <c:pt idx="170">
                  <c:v>42496</c:v>
                </c:pt>
                <c:pt idx="171">
                  <c:v>42499</c:v>
                </c:pt>
                <c:pt idx="172">
                  <c:v>42500</c:v>
                </c:pt>
                <c:pt idx="173">
                  <c:v>42501</c:v>
                </c:pt>
                <c:pt idx="174">
                  <c:v>42502</c:v>
                </c:pt>
                <c:pt idx="175">
                  <c:v>42503</c:v>
                </c:pt>
                <c:pt idx="176">
                  <c:v>42506</c:v>
                </c:pt>
                <c:pt idx="177">
                  <c:v>42507</c:v>
                </c:pt>
                <c:pt idx="178">
                  <c:v>42508</c:v>
                </c:pt>
                <c:pt idx="179">
                  <c:v>42509</c:v>
                </c:pt>
                <c:pt idx="180">
                  <c:v>42510</c:v>
                </c:pt>
                <c:pt idx="181">
                  <c:v>42513</c:v>
                </c:pt>
                <c:pt idx="182">
                  <c:v>42514</c:v>
                </c:pt>
                <c:pt idx="183">
                  <c:v>42515</c:v>
                </c:pt>
                <c:pt idx="184">
                  <c:v>42516</c:v>
                </c:pt>
                <c:pt idx="185">
                  <c:v>42517</c:v>
                </c:pt>
                <c:pt idx="186">
                  <c:v>42520</c:v>
                </c:pt>
                <c:pt idx="187">
                  <c:v>42521</c:v>
                </c:pt>
                <c:pt idx="188">
                  <c:v>42522</c:v>
                </c:pt>
                <c:pt idx="189">
                  <c:v>42523</c:v>
                </c:pt>
                <c:pt idx="190">
                  <c:v>42524</c:v>
                </c:pt>
                <c:pt idx="191">
                  <c:v>42528</c:v>
                </c:pt>
                <c:pt idx="192">
                  <c:v>42529</c:v>
                </c:pt>
                <c:pt idx="193">
                  <c:v>42530</c:v>
                </c:pt>
                <c:pt idx="194">
                  <c:v>42531</c:v>
                </c:pt>
                <c:pt idx="195">
                  <c:v>42534</c:v>
                </c:pt>
                <c:pt idx="196">
                  <c:v>42535</c:v>
                </c:pt>
                <c:pt idx="197">
                  <c:v>42536</c:v>
                </c:pt>
                <c:pt idx="198">
                  <c:v>42537</c:v>
                </c:pt>
                <c:pt idx="199">
                  <c:v>42538</c:v>
                </c:pt>
                <c:pt idx="200">
                  <c:v>42541</c:v>
                </c:pt>
                <c:pt idx="201">
                  <c:v>42542</c:v>
                </c:pt>
                <c:pt idx="202">
                  <c:v>42543</c:v>
                </c:pt>
                <c:pt idx="203">
                  <c:v>42544</c:v>
                </c:pt>
                <c:pt idx="204">
                  <c:v>42545</c:v>
                </c:pt>
                <c:pt idx="205">
                  <c:v>42548</c:v>
                </c:pt>
                <c:pt idx="206">
                  <c:v>42549</c:v>
                </c:pt>
                <c:pt idx="207">
                  <c:v>42550</c:v>
                </c:pt>
                <c:pt idx="208">
                  <c:v>42551</c:v>
                </c:pt>
                <c:pt idx="209">
                  <c:v>42552</c:v>
                </c:pt>
                <c:pt idx="210">
                  <c:v>42555</c:v>
                </c:pt>
                <c:pt idx="211">
                  <c:v>42556</c:v>
                </c:pt>
                <c:pt idx="212">
                  <c:v>42557</c:v>
                </c:pt>
                <c:pt idx="213">
                  <c:v>42558</c:v>
                </c:pt>
                <c:pt idx="214">
                  <c:v>42559</c:v>
                </c:pt>
                <c:pt idx="215">
                  <c:v>42562</c:v>
                </c:pt>
                <c:pt idx="216">
                  <c:v>42563</c:v>
                </c:pt>
                <c:pt idx="217">
                  <c:v>42564</c:v>
                </c:pt>
                <c:pt idx="218">
                  <c:v>42565</c:v>
                </c:pt>
                <c:pt idx="219">
                  <c:v>42566</c:v>
                </c:pt>
                <c:pt idx="220">
                  <c:v>42569</c:v>
                </c:pt>
                <c:pt idx="221">
                  <c:v>42570</c:v>
                </c:pt>
                <c:pt idx="222">
                  <c:v>42571</c:v>
                </c:pt>
                <c:pt idx="223">
                  <c:v>42572</c:v>
                </c:pt>
                <c:pt idx="224">
                  <c:v>42573</c:v>
                </c:pt>
                <c:pt idx="225">
                  <c:v>42576</c:v>
                </c:pt>
                <c:pt idx="226">
                  <c:v>42577</c:v>
                </c:pt>
                <c:pt idx="227">
                  <c:v>42578</c:v>
                </c:pt>
                <c:pt idx="228">
                  <c:v>42579</c:v>
                </c:pt>
                <c:pt idx="229">
                  <c:v>42580</c:v>
                </c:pt>
                <c:pt idx="230">
                  <c:v>42583</c:v>
                </c:pt>
                <c:pt idx="231">
                  <c:v>42584</c:v>
                </c:pt>
                <c:pt idx="232">
                  <c:v>42585</c:v>
                </c:pt>
                <c:pt idx="233">
                  <c:v>42586</c:v>
                </c:pt>
                <c:pt idx="234">
                  <c:v>42587</c:v>
                </c:pt>
                <c:pt idx="235">
                  <c:v>42590</c:v>
                </c:pt>
                <c:pt idx="236">
                  <c:v>42591</c:v>
                </c:pt>
                <c:pt idx="237">
                  <c:v>42592</c:v>
                </c:pt>
                <c:pt idx="238">
                  <c:v>42593</c:v>
                </c:pt>
                <c:pt idx="239">
                  <c:v>42594</c:v>
                </c:pt>
                <c:pt idx="240">
                  <c:v>42597</c:v>
                </c:pt>
                <c:pt idx="241">
                  <c:v>42598</c:v>
                </c:pt>
                <c:pt idx="242">
                  <c:v>42599</c:v>
                </c:pt>
                <c:pt idx="243">
                  <c:v>42600</c:v>
                </c:pt>
                <c:pt idx="244">
                  <c:v>42601</c:v>
                </c:pt>
                <c:pt idx="245">
                  <c:v>42604</c:v>
                </c:pt>
                <c:pt idx="246">
                  <c:v>42605</c:v>
                </c:pt>
                <c:pt idx="247">
                  <c:v>42606</c:v>
                </c:pt>
                <c:pt idx="248">
                  <c:v>42607</c:v>
                </c:pt>
                <c:pt idx="249">
                  <c:v>42608</c:v>
                </c:pt>
                <c:pt idx="250">
                  <c:v>42611</c:v>
                </c:pt>
                <c:pt idx="251">
                  <c:v>42612</c:v>
                </c:pt>
                <c:pt idx="252">
                  <c:v>42613</c:v>
                </c:pt>
                <c:pt idx="253">
                  <c:v>42614</c:v>
                </c:pt>
                <c:pt idx="254">
                  <c:v>42615</c:v>
                </c:pt>
                <c:pt idx="255">
                  <c:v>42618</c:v>
                </c:pt>
                <c:pt idx="256">
                  <c:v>42619</c:v>
                </c:pt>
                <c:pt idx="257">
                  <c:v>42620</c:v>
                </c:pt>
                <c:pt idx="258">
                  <c:v>42621</c:v>
                </c:pt>
                <c:pt idx="259">
                  <c:v>42622</c:v>
                </c:pt>
                <c:pt idx="260">
                  <c:v>42625</c:v>
                </c:pt>
                <c:pt idx="261">
                  <c:v>42626</c:v>
                </c:pt>
                <c:pt idx="262">
                  <c:v>42627</c:v>
                </c:pt>
                <c:pt idx="263">
                  <c:v>42628</c:v>
                </c:pt>
                <c:pt idx="264">
                  <c:v>42629</c:v>
                </c:pt>
                <c:pt idx="265">
                  <c:v>42632</c:v>
                </c:pt>
                <c:pt idx="266">
                  <c:v>42633</c:v>
                </c:pt>
                <c:pt idx="267">
                  <c:v>42634</c:v>
                </c:pt>
                <c:pt idx="268">
                  <c:v>42635</c:v>
                </c:pt>
                <c:pt idx="269">
                  <c:v>42636</c:v>
                </c:pt>
                <c:pt idx="270">
                  <c:v>42639</c:v>
                </c:pt>
                <c:pt idx="271">
                  <c:v>42640</c:v>
                </c:pt>
                <c:pt idx="272">
                  <c:v>42641</c:v>
                </c:pt>
                <c:pt idx="273">
                  <c:v>42642</c:v>
                </c:pt>
                <c:pt idx="274">
                  <c:v>42643</c:v>
                </c:pt>
                <c:pt idx="275">
                  <c:v>42646</c:v>
                </c:pt>
                <c:pt idx="276">
                  <c:v>42647</c:v>
                </c:pt>
                <c:pt idx="277">
                  <c:v>42648</c:v>
                </c:pt>
                <c:pt idx="278">
                  <c:v>42649</c:v>
                </c:pt>
                <c:pt idx="279">
                  <c:v>42650</c:v>
                </c:pt>
                <c:pt idx="280">
                  <c:v>42653</c:v>
                </c:pt>
                <c:pt idx="281">
                  <c:v>42654</c:v>
                </c:pt>
                <c:pt idx="282">
                  <c:v>42655</c:v>
                </c:pt>
                <c:pt idx="283">
                  <c:v>42656</c:v>
                </c:pt>
                <c:pt idx="284">
                  <c:v>42657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42668</c:v>
                </c:pt>
                <c:pt idx="291">
                  <c:v>42669</c:v>
                </c:pt>
                <c:pt idx="292">
                  <c:v>42670</c:v>
                </c:pt>
                <c:pt idx="293">
                  <c:v>42671</c:v>
                </c:pt>
                <c:pt idx="294">
                  <c:v>42674</c:v>
                </c:pt>
                <c:pt idx="295">
                  <c:v>42675</c:v>
                </c:pt>
                <c:pt idx="296">
                  <c:v>42676</c:v>
                </c:pt>
                <c:pt idx="297">
                  <c:v>42677</c:v>
                </c:pt>
                <c:pt idx="298">
                  <c:v>42678</c:v>
                </c:pt>
                <c:pt idx="299">
                  <c:v>42681</c:v>
                </c:pt>
                <c:pt idx="300">
                  <c:v>42682</c:v>
                </c:pt>
                <c:pt idx="301">
                  <c:v>42683</c:v>
                </c:pt>
                <c:pt idx="302">
                  <c:v>42684</c:v>
                </c:pt>
                <c:pt idx="303">
                  <c:v>42685</c:v>
                </c:pt>
                <c:pt idx="304">
                  <c:v>42688</c:v>
                </c:pt>
                <c:pt idx="305">
                  <c:v>42689</c:v>
                </c:pt>
                <c:pt idx="306">
                  <c:v>42690</c:v>
                </c:pt>
                <c:pt idx="307">
                  <c:v>42691</c:v>
                </c:pt>
                <c:pt idx="308">
                  <c:v>42692</c:v>
                </c:pt>
                <c:pt idx="309">
                  <c:v>42695</c:v>
                </c:pt>
                <c:pt idx="310">
                  <c:v>42696</c:v>
                </c:pt>
                <c:pt idx="311">
                  <c:v>42697</c:v>
                </c:pt>
                <c:pt idx="312">
                  <c:v>42698</c:v>
                </c:pt>
                <c:pt idx="313">
                  <c:v>42699</c:v>
                </c:pt>
                <c:pt idx="314">
                  <c:v>42702</c:v>
                </c:pt>
                <c:pt idx="315">
                  <c:v>42703</c:v>
                </c:pt>
                <c:pt idx="316">
                  <c:v>42704</c:v>
                </c:pt>
                <c:pt idx="317">
                  <c:v>42705</c:v>
                </c:pt>
                <c:pt idx="318">
                  <c:v>42706</c:v>
                </c:pt>
                <c:pt idx="319">
                  <c:v>42709</c:v>
                </c:pt>
                <c:pt idx="320">
                  <c:v>42710</c:v>
                </c:pt>
                <c:pt idx="321">
                  <c:v>42711</c:v>
                </c:pt>
                <c:pt idx="322">
                  <c:v>42712</c:v>
                </c:pt>
                <c:pt idx="323">
                  <c:v>42713</c:v>
                </c:pt>
                <c:pt idx="324">
                  <c:v>42716</c:v>
                </c:pt>
                <c:pt idx="325">
                  <c:v>42717</c:v>
                </c:pt>
                <c:pt idx="326">
                  <c:v>42718</c:v>
                </c:pt>
                <c:pt idx="327">
                  <c:v>42719</c:v>
                </c:pt>
                <c:pt idx="328">
                  <c:v>42720</c:v>
                </c:pt>
                <c:pt idx="329">
                  <c:v>42723</c:v>
                </c:pt>
                <c:pt idx="330">
                  <c:v>42724</c:v>
                </c:pt>
                <c:pt idx="331">
                  <c:v>42725</c:v>
                </c:pt>
                <c:pt idx="332">
                  <c:v>42726</c:v>
                </c:pt>
                <c:pt idx="333">
                  <c:v>42727</c:v>
                </c:pt>
                <c:pt idx="334">
                  <c:v>42731</c:v>
                </c:pt>
                <c:pt idx="335">
                  <c:v>42732</c:v>
                </c:pt>
                <c:pt idx="336">
                  <c:v>42733</c:v>
                </c:pt>
                <c:pt idx="337">
                  <c:v>42734</c:v>
                </c:pt>
                <c:pt idx="338">
                  <c:v>42739</c:v>
                </c:pt>
                <c:pt idx="339">
                  <c:v>42740</c:v>
                </c:pt>
                <c:pt idx="340">
                  <c:v>42741</c:v>
                </c:pt>
                <c:pt idx="341">
                  <c:v>42744</c:v>
                </c:pt>
                <c:pt idx="342">
                  <c:v>42745</c:v>
                </c:pt>
                <c:pt idx="343">
                  <c:v>42746</c:v>
                </c:pt>
                <c:pt idx="344">
                  <c:v>42747</c:v>
                </c:pt>
                <c:pt idx="345">
                  <c:v>42748</c:v>
                </c:pt>
                <c:pt idx="346">
                  <c:v>42751</c:v>
                </c:pt>
                <c:pt idx="347">
                  <c:v>42752</c:v>
                </c:pt>
                <c:pt idx="348">
                  <c:v>42753</c:v>
                </c:pt>
                <c:pt idx="349">
                  <c:v>42754</c:v>
                </c:pt>
                <c:pt idx="350">
                  <c:v>42755</c:v>
                </c:pt>
                <c:pt idx="351">
                  <c:v>42758</c:v>
                </c:pt>
                <c:pt idx="352">
                  <c:v>42759</c:v>
                </c:pt>
                <c:pt idx="353">
                  <c:v>42760</c:v>
                </c:pt>
                <c:pt idx="354">
                  <c:v>42761</c:v>
                </c:pt>
                <c:pt idx="355">
                  <c:v>42762</c:v>
                </c:pt>
                <c:pt idx="356">
                  <c:v>42765</c:v>
                </c:pt>
                <c:pt idx="357">
                  <c:v>42766</c:v>
                </c:pt>
                <c:pt idx="358">
                  <c:v>42767</c:v>
                </c:pt>
                <c:pt idx="359">
                  <c:v>42768</c:v>
                </c:pt>
                <c:pt idx="360">
                  <c:v>42769</c:v>
                </c:pt>
                <c:pt idx="361">
                  <c:v>42773</c:v>
                </c:pt>
                <c:pt idx="362">
                  <c:v>42774</c:v>
                </c:pt>
                <c:pt idx="363">
                  <c:v>42775</c:v>
                </c:pt>
                <c:pt idx="364">
                  <c:v>42776</c:v>
                </c:pt>
                <c:pt idx="365">
                  <c:v>42779</c:v>
                </c:pt>
                <c:pt idx="366">
                  <c:v>42780</c:v>
                </c:pt>
                <c:pt idx="367">
                  <c:v>42781</c:v>
                </c:pt>
                <c:pt idx="368">
                  <c:v>42782</c:v>
                </c:pt>
                <c:pt idx="369">
                  <c:v>42783</c:v>
                </c:pt>
                <c:pt idx="370">
                  <c:v>42786</c:v>
                </c:pt>
                <c:pt idx="371">
                  <c:v>42787</c:v>
                </c:pt>
                <c:pt idx="372">
                  <c:v>42788</c:v>
                </c:pt>
                <c:pt idx="373">
                  <c:v>42789</c:v>
                </c:pt>
                <c:pt idx="374">
                  <c:v>42790</c:v>
                </c:pt>
                <c:pt idx="375">
                  <c:v>42793</c:v>
                </c:pt>
                <c:pt idx="376">
                  <c:v>42794</c:v>
                </c:pt>
                <c:pt idx="377">
                  <c:v>42795</c:v>
                </c:pt>
                <c:pt idx="378">
                  <c:v>42796</c:v>
                </c:pt>
                <c:pt idx="379">
                  <c:v>42797</c:v>
                </c:pt>
                <c:pt idx="380">
                  <c:v>42800</c:v>
                </c:pt>
                <c:pt idx="381">
                  <c:v>42801</c:v>
                </c:pt>
                <c:pt idx="382">
                  <c:v>42802</c:v>
                </c:pt>
                <c:pt idx="383">
                  <c:v>42803</c:v>
                </c:pt>
                <c:pt idx="384">
                  <c:v>42804</c:v>
                </c:pt>
                <c:pt idx="385">
                  <c:v>42807</c:v>
                </c:pt>
                <c:pt idx="386">
                  <c:v>42808</c:v>
                </c:pt>
                <c:pt idx="387">
                  <c:v>42809</c:v>
                </c:pt>
                <c:pt idx="388">
                  <c:v>42810</c:v>
                </c:pt>
                <c:pt idx="389">
                  <c:v>42811</c:v>
                </c:pt>
                <c:pt idx="390">
                  <c:v>42814</c:v>
                </c:pt>
                <c:pt idx="391">
                  <c:v>42815</c:v>
                </c:pt>
                <c:pt idx="392">
                  <c:v>42816</c:v>
                </c:pt>
                <c:pt idx="393">
                  <c:v>42817</c:v>
                </c:pt>
                <c:pt idx="394">
                  <c:v>42818</c:v>
                </c:pt>
                <c:pt idx="395">
                  <c:v>42821</c:v>
                </c:pt>
                <c:pt idx="396">
                  <c:v>42822</c:v>
                </c:pt>
                <c:pt idx="397">
                  <c:v>42823</c:v>
                </c:pt>
                <c:pt idx="398">
                  <c:v>42824</c:v>
                </c:pt>
                <c:pt idx="399">
                  <c:v>42825</c:v>
                </c:pt>
                <c:pt idx="400">
                  <c:v>42828</c:v>
                </c:pt>
                <c:pt idx="401">
                  <c:v>42829</c:v>
                </c:pt>
                <c:pt idx="402">
                  <c:v>42830</c:v>
                </c:pt>
                <c:pt idx="403">
                  <c:v>42831</c:v>
                </c:pt>
                <c:pt idx="404">
                  <c:v>42832</c:v>
                </c:pt>
                <c:pt idx="405">
                  <c:v>42835</c:v>
                </c:pt>
                <c:pt idx="406">
                  <c:v>42836</c:v>
                </c:pt>
                <c:pt idx="407">
                  <c:v>42837</c:v>
                </c:pt>
                <c:pt idx="408">
                  <c:v>42838</c:v>
                </c:pt>
                <c:pt idx="409">
                  <c:v>42843</c:v>
                </c:pt>
                <c:pt idx="410">
                  <c:v>42844</c:v>
                </c:pt>
                <c:pt idx="411">
                  <c:v>42845</c:v>
                </c:pt>
                <c:pt idx="412">
                  <c:v>42846</c:v>
                </c:pt>
                <c:pt idx="413">
                  <c:v>42849</c:v>
                </c:pt>
                <c:pt idx="414">
                  <c:v>42851</c:v>
                </c:pt>
                <c:pt idx="415">
                  <c:v>42852</c:v>
                </c:pt>
                <c:pt idx="416">
                  <c:v>42853</c:v>
                </c:pt>
                <c:pt idx="417">
                  <c:v>42856</c:v>
                </c:pt>
                <c:pt idx="418">
                  <c:v>42857</c:v>
                </c:pt>
                <c:pt idx="419">
                  <c:v>42858</c:v>
                </c:pt>
                <c:pt idx="420">
                  <c:v>42859</c:v>
                </c:pt>
                <c:pt idx="421">
                  <c:v>42860</c:v>
                </c:pt>
                <c:pt idx="422">
                  <c:v>42863</c:v>
                </c:pt>
                <c:pt idx="423">
                  <c:v>42864</c:v>
                </c:pt>
                <c:pt idx="424">
                  <c:v>42865</c:v>
                </c:pt>
                <c:pt idx="425">
                  <c:v>42866</c:v>
                </c:pt>
                <c:pt idx="426">
                  <c:v>42867</c:v>
                </c:pt>
                <c:pt idx="427">
                  <c:v>42870</c:v>
                </c:pt>
                <c:pt idx="428">
                  <c:v>42871</c:v>
                </c:pt>
                <c:pt idx="429">
                  <c:v>42872</c:v>
                </c:pt>
                <c:pt idx="430">
                  <c:v>42873</c:v>
                </c:pt>
                <c:pt idx="431">
                  <c:v>42874</c:v>
                </c:pt>
                <c:pt idx="432">
                  <c:v>42877</c:v>
                </c:pt>
                <c:pt idx="433">
                  <c:v>42878</c:v>
                </c:pt>
                <c:pt idx="434">
                  <c:v>42879</c:v>
                </c:pt>
                <c:pt idx="435">
                  <c:v>42880</c:v>
                </c:pt>
                <c:pt idx="436">
                  <c:v>42881</c:v>
                </c:pt>
                <c:pt idx="437">
                  <c:v>42884</c:v>
                </c:pt>
                <c:pt idx="438">
                  <c:v>42885</c:v>
                </c:pt>
                <c:pt idx="439">
                  <c:v>42886</c:v>
                </c:pt>
                <c:pt idx="440">
                  <c:v>42887</c:v>
                </c:pt>
                <c:pt idx="441">
                  <c:v>42888</c:v>
                </c:pt>
                <c:pt idx="442">
                  <c:v>42892</c:v>
                </c:pt>
                <c:pt idx="443">
                  <c:v>42893</c:v>
                </c:pt>
                <c:pt idx="444">
                  <c:v>42894</c:v>
                </c:pt>
                <c:pt idx="445">
                  <c:v>42895</c:v>
                </c:pt>
                <c:pt idx="446">
                  <c:v>42898</c:v>
                </c:pt>
                <c:pt idx="447">
                  <c:v>42899</c:v>
                </c:pt>
                <c:pt idx="448">
                  <c:v>42900</c:v>
                </c:pt>
                <c:pt idx="449">
                  <c:v>42901</c:v>
                </c:pt>
                <c:pt idx="450">
                  <c:v>42902</c:v>
                </c:pt>
                <c:pt idx="451">
                  <c:v>42905</c:v>
                </c:pt>
                <c:pt idx="452">
                  <c:v>42906</c:v>
                </c:pt>
                <c:pt idx="453">
                  <c:v>42907</c:v>
                </c:pt>
                <c:pt idx="454">
                  <c:v>42908</c:v>
                </c:pt>
                <c:pt idx="455">
                  <c:v>42909</c:v>
                </c:pt>
                <c:pt idx="456">
                  <c:v>42912</c:v>
                </c:pt>
                <c:pt idx="457">
                  <c:v>42913</c:v>
                </c:pt>
                <c:pt idx="458">
                  <c:v>42914</c:v>
                </c:pt>
                <c:pt idx="459">
                  <c:v>42915</c:v>
                </c:pt>
                <c:pt idx="460">
                  <c:v>42916</c:v>
                </c:pt>
                <c:pt idx="461">
                  <c:v>42919</c:v>
                </c:pt>
                <c:pt idx="462">
                  <c:v>42920</c:v>
                </c:pt>
                <c:pt idx="463">
                  <c:v>42921</c:v>
                </c:pt>
                <c:pt idx="464">
                  <c:v>42922</c:v>
                </c:pt>
                <c:pt idx="465">
                  <c:v>42923</c:v>
                </c:pt>
                <c:pt idx="466">
                  <c:v>42926</c:v>
                </c:pt>
                <c:pt idx="467">
                  <c:v>42927</c:v>
                </c:pt>
                <c:pt idx="468">
                  <c:v>42928</c:v>
                </c:pt>
                <c:pt idx="469">
                  <c:v>42929</c:v>
                </c:pt>
                <c:pt idx="470">
                  <c:v>42930</c:v>
                </c:pt>
                <c:pt idx="471">
                  <c:v>42933</c:v>
                </c:pt>
                <c:pt idx="472">
                  <c:v>42934</c:v>
                </c:pt>
                <c:pt idx="473">
                  <c:v>42935</c:v>
                </c:pt>
                <c:pt idx="474">
                  <c:v>42936</c:v>
                </c:pt>
                <c:pt idx="475">
                  <c:v>42937</c:v>
                </c:pt>
                <c:pt idx="476">
                  <c:v>42940</c:v>
                </c:pt>
                <c:pt idx="477">
                  <c:v>42941</c:v>
                </c:pt>
                <c:pt idx="478">
                  <c:v>42942</c:v>
                </c:pt>
                <c:pt idx="479">
                  <c:v>42943</c:v>
                </c:pt>
                <c:pt idx="480">
                  <c:v>42944</c:v>
                </c:pt>
                <c:pt idx="481">
                  <c:v>42947</c:v>
                </c:pt>
                <c:pt idx="482">
                  <c:v>42948</c:v>
                </c:pt>
                <c:pt idx="483">
                  <c:v>42949</c:v>
                </c:pt>
                <c:pt idx="484">
                  <c:v>42950</c:v>
                </c:pt>
                <c:pt idx="485">
                  <c:v>42951</c:v>
                </c:pt>
                <c:pt idx="486">
                  <c:v>42954</c:v>
                </c:pt>
                <c:pt idx="487">
                  <c:v>42955</c:v>
                </c:pt>
                <c:pt idx="488">
                  <c:v>42956</c:v>
                </c:pt>
                <c:pt idx="489">
                  <c:v>42957</c:v>
                </c:pt>
                <c:pt idx="490">
                  <c:v>42958</c:v>
                </c:pt>
                <c:pt idx="491">
                  <c:v>42961</c:v>
                </c:pt>
                <c:pt idx="492">
                  <c:v>42962</c:v>
                </c:pt>
                <c:pt idx="493">
                  <c:v>42963</c:v>
                </c:pt>
                <c:pt idx="494">
                  <c:v>42964</c:v>
                </c:pt>
                <c:pt idx="495">
                  <c:v>42965</c:v>
                </c:pt>
                <c:pt idx="496">
                  <c:v>42968</c:v>
                </c:pt>
                <c:pt idx="497">
                  <c:v>42969</c:v>
                </c:pt>
                <c:pt idx="498">
                  <c:v>42970</c:v>
                </c:pt>
                <c:pt idx="499">
                  <c:v>42971</c:v>
                </c:pt>
                <c:pt idx="500">
                  <c:v>42972</c:v>
                </c:pt>
                <c:pt idx="501">
                  <c:v>42975</c:v>
                </c:pt>
                <c:pt idx="502">
                  <c:v>42976</c:v>
                </c:pt>
                <c:pt idx="503">
                  <c:v>42977</c:v>
                </c:pt>
                <c:pt idx="504">
                  <c:v>42978</c:v>
                </c:pt>
                <c:pt idx="505">
                  <c:v>42979</c:v>
                </c:pt>
                <c:pt idx="506">
                  <c:v>42982</c:v>
                </c:pt>
                <c:pt idx="507">
                  <c:v>42983</c:v>
                </c:pt>
                <c:pt idx="508">
                  <c:v>42984</c:v>
                </c:pt>
                <c:pt idx="509">
                  <c:v>42985</c:v>
                </c:pt>
                <c:pt idx="510">
                  <c:v>42986</c:v>
                </c:pt>
                <c:pt idx="511">
                  <c:v>42989</c:v>
                </c:pt>
                <c:pt idx="512">
                  <c:v>42990</c:v>
                </c:pt>
                <c:pt idx="513">
                  <c:v>42991</c:v>
                </c:pt>
                <c:pt idx="514">
                  <c:v>42992</c:v>
                </c:pt>
                <c:pt idx="515">
                  <c:v>42993</c:v>
                </c:pt>
                <c:pt idx="516">
                  <c:v>42996</c:v>
                </c:pt>
                <c:pt idx="517">
                  <c:v>42997</c:v>
                </c:pt>
                <c:pt idx="518">
                  <c:v>42998</c:v>
                </c:pt>
                <c:pt idx="519">
                  <c:v>42999</c:v>
                </c:pt>
                <c:pt idx="520">
                  <c:v>43000</c:v>
                </c:pt>
                <c:pt idx="521">
                  <c:v>43003</c:v>
                </c:pt>
                <c:pt idx="522">
                  <c:v>43004</c:v>
                </c:pt>
                <c:pt idx="523">
                  <c:v>43005</c:v>
                </c:pt>
                <c:pt idx="524">
                  <c:v>43006</c:v>
                </c:pt>
                <c:pt idx="525">
                  <c:v>43007</c:v>
                </c:pt>
                <c:pt idx="526">
                  <c:v>43010</c:v>
                </c:pt>
                <c:pt idx="527">
                  <c:v>43011</c:v>
                </c:pt>
                <c:pt idx="528">
                  <c:v>43012</c:v>
                </c:pt>
                <c:pt idx="529">
                  <c:v>43013</c:v>
                </c:pt>
                <c:pt idx="530">
                  <c:v>43014</c:v>
                </c:pt>
                <c:pt idx="531">
                  <c:v>43017</c:v>
                </c:pt>
                <c:pt idx="532">
                  <c:v>43018</c:v>
                </c:pt>
                <c:pt idx="533">
                  <c:v>43019</c:v>
                </c:pt>
                <c:pt idx="534">
                  <c:v>43020</c:v>
                </c:pt>
                <c:pt idx="535">
                  <c:v>43021</c:v>
                </c:pt>
                <c:pt idx="536">
                  <c:v>43024</c:v>
                </c:pt>
                <c:pt idx="537">
                  <c:v>43025</c:v>
                </c:pt>
                <c:pt idx="538">
                  <c:v>43026</c:v>
                </c:pt>
                <c:pt idx="539">
                  <c:v>43027</c:v>
                </c:pt>
                <c:pt idx="540">
                  <c:v>43028</c:v>
                </c:pt>
                <c:pt idx="541">
                  <c:v>43032</c:v>
                </c:pt>
                <c:pt idx="542">
                  <c:v>43033</c:v>
                </c:pt>
                <c:pt idx="543">
                  <c:v>43034</c:v>
                </c:pt>
                <c:pt idx="544">
                  <c:v>43035</c:v>
                </c:pt>
                <c:pt idx="545">
                  <c:v>43038</c:v>
                </c:pt>
                <c:pt idx="546">
                  <c:v>43039</c:v>
                </c:pt>
                <c:pt idx="547">
                  <c:v>43040</c:v>
                </c:pt>
                <c:pt idx="548">
                  <c:v>43041</c:v>
                </c:pt>
                <c:pt idx="549">
                  <c:v>43042</c:v>
                </c:pt>
                <c:pt idx="550">
                  <c:v>43045</c:v>
                </c:pt>
                <c:pt idx="551">
                  <c:v>43046</c:v>
                </c:pt>
                <c:pt idx="552">
                  <c:v>43047</c:v>
                </c:pt>
                <c:pt idx="553">
                  <c:v>43048</c:v>
                </c:pt>
                <c:pt idx="554">
                  <c:v>43049</c:v>
                </c:pt>
                <c:pt idx="555">
                  <c:v>43052</c:v>
                </c:pt>
                <c:pt idx="556">
                  <c:v>43053</c:v>
                </c:pt>
                <c:pt idx="557">
                  <c:v>43054</c:v>
                </c:pt>
                <c:pt idx="558">
                  <c:v>43055</c:v>
                </c:pt>
                <c:pt idx="559">
                  <c:v>43056</c:v>
                </c:pt>
                <c:pt idx="560">
                  <c:v>43059</c:v>
                </c:pt>
                <c:pt idx="561">
                  <c:v>43060</c:v>
                </c:pt>
                <c:pt idx="562">
                  <c:v>43061</c:v>
                </c:pt>
                <c:pt idx="563">
                  <c:v>43062</c:v>
                </c:pt>
                <c:pt idx="564">
                  <c:v>43063</c:v>
                </c:pt>
                <c:pt idx="565">
                  <c:v>43066</c:v>
                </c:pt>
                <c:pt idx="566">
                  <c:v>43067</c:v>
                </c:pt>
                <c:pt idx="567">
                  <c:v>43068</c:v>
                </c:pt>
                <c:pt idx="568">
                  <c:v>43069</c:v>
                </c:pt>
                <c:pt idx="569">
                  <c:v>43070</c:v>
                </c:pt>
                <c:pt idx="570">
                  <c:v>43073</c:v>
                </c:pt>
                <c:pt idx="571">
                  <c:v>43074</c:v>
                </c:pt>
                <c:pt idx="572">
                  <c:v>43075</c:v>
                </c:pt>
                <c:pt idx="573">
                  <c:v>43076</c:v>
                </c:pt>
                <c:pt idx="574">
                  <c:v>43077</c:v>
                </c:pt>
                <c:pt idx="575">
                  <c:v>43080</c:v>
                </c:pt>
                <c:pt idx="576">
                  <c:v>43081</c:v>
                </c:pt>
                <c:pt idx="577">
                  <c:v>43082</c:v>
                </c:pt>
                <c:pt idx="578">
                  <c:v>43083</c:v>
                </c:pt>
                <c:pt idx="579">
                  <c:v>43084</c:v>
                </c:pt>
                <c:pt idx="580">
                  <c:v>43087</c:v>
                </c:pt>
                <c:pt idx="581">
                  <c:v>43088</c:v>
                </c:pt>
                <c:pt idx="582">
                  <c:v>43089</c:v>
                </c:pt>
                <c:pt idx="583">
                  <c:v>43090</c:v>
                </c:pt>
                <c:pt idx="584">
                  <c:v>43091</c:v>
                </c:pt>
                <c:pt idx="585">
                  <c:v>43096</c:v>
                </c:pt>
                <c:pt idx="586">
                  <c:v>43097</c:v>
                </c:pt>
                <c:pt idx="587">
                  <c:v>43098</c:v>
                </c:pt>
                <c:pt idx="588">
                  <c:v>43103</c:v>
                </c:pt>
                <c:pt idx="589">
                  <c:v>43104</c:v>
                </c:pt>
                <c:pt idx="590">
                  <c:v>43105</c:v>
                </c:pt>
                <c:pt idx="591">
                  <c:v>43108</c:v>
                </c:pt>
                <c:pt idx="592">
                  <c:v>43109</c:v>
                </c:pt>
                <c:pt idx="593">
                  <c:v>43110</c:v>
                </c:pt>
                <c:pt idx="594">
                  <c:v>43111</c:v>
                </c:pt>
                <c:pt idx="595">
                  <c:v>43112</c:v>
                </c:pt>
                <c:pt idx="596">
                  <c:v>43115</c:v>
                </c:pt>
                <c:pt idx="597">
                  <c:v>43116</c:v>
                </c:pt>
                <c:pt idx="598">
                  <c:v>43117</c:v>
                </c:pt>
                <c:pt idx="599">
                  <c:v>43118</c:v>
                </c:pt>
                <c:pt idx="600">
                  <c:v>43119</c:v>
                </c:pt>
                <c:pt idx="601">
                  <c:v>43122</c:v>
                </c:pt>
                <c:pt idx="602">
                  <c:v>43123</c:v>
                </c:pt>
                <c:pt idx="603">
                  <c:v>43124</c:v>
                </c:pt>
                <c:pt idx="604">
                  <c:v>43125</c:v>
                </c:pt>
                <c:pt idx="605">
                  <c:v>43126</c:v>
                </c:pt>
                <c:pt idx="606">
                  <c:v>43129</c:v>
                </c:pt>
                <c:pt idx="607">
                  <c:v>43130</c:v>
                </c:pt>
                <c:pt idx="608">
                  <c:v>43131</c:v>
                </c:pt>
                <c:pt idx="609">
                  <c:v>43132</c:v>
                </c:pt>
                <c:pt idx="610">
                  <c:v>43133</c:v>
                </c:pt>
                <c:pt idx="611">
                  <c:v>43136</c:v>
                </c:pt>
                <c:pt idx="612">
                  <c:v>43138</c:v>
                </c:pt>
                <c:pt idx="613">
                  <c:v>43139</c:v>
                </c:pt>
                <c:pt idx="614">
                  <c:v>43140</c:v>
                </c:pt>
                <c:pt idx="615">
                  <c:v>43143</c:v>
                </c:pt>
                <c:pt idx="616">
                  <c:v>43144</c:v>
                </c:pt>
                <c:pt idx="617">
                  <c:v>43145</c:v>
                </c:pt>
                <c:pt idx="618">
                  <c:v>43146</c:v>
                </c:pt>
                <c:pt idx="619">
                  <c:v>43147</c:v>
                </c:pt>
                <c:pt idx="620">
                  <c:v>43150</c:v>
                </c:pt>
                <c:pt idx="621">
                  <c:v>43151</c:v>
                </c:pt>
                <c:pt idx="622">
                  <c:v>43152</c:v>
                </c:pt>
                <c:pt idx="623">
                  <c:v>43153</c:v>
                </c:pt>
                <c:pt idx="624">
                  <c:v>43154</c:v>
                </c:pt>
                <c:pt idx="625">
                  <c:v>43157</c:v>
                </c:pt>
                <c:pt idx="626">
                  <c:v>43158</c:v>
                </c:pt>
                <c:pt idx="627">
                  <c:v>43159</c:v>
                </c:pt>
                <c:pt idx="628">
                  <c:v>43160</c:v>
                </c:pt>
                <c:pt idx="629">
                  <c:v>43161</c:v>
                </c:pt>
                <c:pt idx="630">
                  <c:v>43164</c:v>
                </c:pt>
                <c:pt idx="631">
                  <c:v>43165</c:v>
                </c:pt>
                <c:pt idx="632">
                  <c:v>43166</c:v>
                </c:pt>
                <c:pt idx="633">
                  <c:v>43167</c:v>
                </c:pt>
                <c:pt idx="634">
                  <c:v>43168</c:v>
                </c:pt>
                <c:pt idx="635">
                  <c:v>43171</c:v>
                </c:pt>
                <c:pt idx="636">
                  <c:v>43172</c:v>
                </c:pt>
                <c:pt idx="637">
                  <c:v>43173</c:v>
                </c:pt>
                <c:pt idx="638">
                  <c:v>43174</c:v>
                </c:pt>
                <c:pt idx="639">
                  <c:v>43175</c:v>
                </c:pt>
                <c:pt idx="640">
                  <c:v>43178</c:v>
                </c:pt>
                <c:pt idx="641">
                  <c:v>43179</c:v>
                </c:pt>
                <c:pt idx="642">
                  <c:v>43180</c:v>
                </c:pt>
                <c:pt idx="643">
                  <c:v>43181</c:v>
                </c:pt>
                <c:pt idx="644">
                  <c:v>43182</c:v>
                </c:pt>
                <c:pt idx="645">
                  <c:v>43185</c:v>
                </c:pt>
                <c:pt idx="646">
                  <c:v>43186</c:v>
                </c:pt>
                <c:pt idx="647">
                  <c:v>43187</c:v>
                </c:pt>
                <c:pt idx="648">
                  <c:v>43188</c:v>
                </c:pt>
                <c:pt idx="649">
                  <c:v>43193</c:v>
                </c:pt>
                <c:pt idx="650">
                  <c:v>43194</c:v>
                </c:pt>
                <c:pt idx="651">
                  <c:v>43195</c:v>
                </c:pt>
                <c:pt idx="652">
                  <c:v>43196</c:v>
                </c:pt>
                <c:pt idx="653">
                  <c:v>43199</c:v>
                </c:pt>
                <c:pt idx="654">
                  <c:v>43200</c:v>
                </c:pt>
                <c:pt idx="655">
                  <c:v>43201</c:v>
                </c:pt>
                <c:pt idx="656">
                  <c:v>43202</c:v>
                </c:pt>
                <c:pt idx="657">
                  <c:v>43203</c:v>
                </c:pt>
                <c:pt idx="658">
                  <c:v>43206</c:v>
                </c:pt>
                <c:pt idx="659">
                  <c:v>43207</c:v>
                </c:pt>
                <c:pt idx="660">
                  <c:v>43208</c:v>
                </c:pt>
                <c:pt idx="661">
                  <c:v>43209</c:v>
                </c:pt>
                <c:pt idx="662">
                  <c:v>43210</c:v>
                </c:pt>
                <c:pt idx="663">
                  <c:v>43213</c:v>
                </c:pt>
                <c:pt idx="664">
                  <c:v>43214</c:v>
                </c:pt>
                <c:pt idx="665">
                  <c:v>43216</c:v>
                </c:pt>
                <c:pt idx="666">
                  <c:v>43217</c:v>
                </c:pt>
                <c:pt idx="667">
                  <c:v>43220</c:v>
                </c:pt>
                <c:pt idx="668">
                  <c:v>43221</c:v>
                </c:pt>
                <c:pt idx="669">
                  <c:v>43222</c:v>
                </c:pt>
                <c:pt idx="670">
                  <c:v>43223</c:v>
                </c:pt>
                <c:pt idx="671">
                  <c:v>43224</c:v>
                </c:pt>
                <c:pt idx="672">
                  <c:v>43227</c:v>
                </c:pt>
                <c:pt idx="673">
                  <c:v>43228</c:v>
                </c:pt>
                <c:pt idx="674">
                  <c:v>43229</c:v>
                </c:pt>
                <c:pt idx="675">
                  <c:v>43230</c:v>
                </c:pt>
                <c:pt idx="676">
                  <c:v>43231</c:v>
                </c:pt>
                <c:pt idx="677">
                  <c:v>43234</c:v>
                </c:pt>
                <c:pt idx="678">
                  <c:v>43235</c:v>
                </c:pt>
                <c:pt idx="679">
                  <c:v>43236</c:v>
                </c:pt>
                <c:pt idx="680">
                  <c:v>43237</c:v>
                </c:pt>
                <c:pt idx="681">
                  <c:v>43238</c:v>
                </c:pt>
                <c:pt idx="682">
                  <c:v>43241</c:v>
                </c:pt>
                <c:pt idx="683">
                  <c:v>43242</c:v>
                </c:pt>
                <c:pt idx="684">
                  <c:v>43243</c:v>
                </c:pt>
                <c:pt idx="685">
                  <c:v>43244</c:v>
                </c:pt>
                <c:pt idx="686">
                  <c:v>43245</c:v>
                </c:pt>
                <c:pt idx="687">
                  <c:v>43248</c:v>
                </c:pt>
                <c:pt idx="688">
                  <c:v>43249</c:v>
                </c:pt>
                <c:pt idx="689">
                  <c:v>43250</c:v>
                </c:pt>
                <c:pt idx="690">
                  <c:v>43251</c:v>
                </c:pt>
                <c:pt idx="691">
                  <c:v>43252</c:v>
                </c:pt>
                <c:pt idx="692">
                  <c:v>43256</c:v>
                </c:pt>
                <c:pt idx="693">
                  <c:v>43257</c:v>
                </c:pt>
                <c:pt idx="694">
                  <c:v>43258</c:v>
                </c:pt>
                <c:pt idx="695">
                  <c:v>43259</c:v>
                </c:pt>
                <c:pt idx="696">
                  <c:v>43262</c:v>
                </c:pt>
                <c:pt idx="697">
                  <c:v>43263</c:v>
                </c:pt>
                <c:pt idx="698">
                  <c:v>43264</c:v>
                </c:pt>
                <c:pt idx="699">
                  <c:v>43265</c:v>
                </c:pt>
                <c:pt idx="700">
                  <c:v>43266</c:v>
                </c:pt>
                <c:pt idx="701">
                  <c:v>43269</c:v>
                </c:pt>
                <c:pt idx="702">
                  <c:v>43270</c:v>
                </c:pt>
                <c:pt idx="703">
                  <c:v>43271</c:v>
                </c:pt>
                <c:pt idx="704">
                  <c:v>43272</c:v>
                </c:pt>
                <c:pt idx="705">
                  <c:v>43273</c:v>
                </c:pt>
                <c:pt idx="706">
                  <c:v>43276</c:v>
                </c:pt>
                <c:pt idx="707">
                  <c:v>43277</c:v>
                </c:pt>
                <c:pt idx="708">
                  <c:v>43278</c:v>
                </c:pt>
                <c:pt idx="709">
                  <c:v>43279</c:v>
                </c:pt>
                <c:pt idx="710">
                  <c:v>43280</c:v>
                </c:pt>
                <c:pt idx="711">
                  <c:v>43283</c:v>
                </c:pt>
                <c:pt idx="712">
                  <c:v>43284</c:v>
                </c:pt>
                <c:pt idx="713">
                  <c:v>43285</c:v>
                </c:pt>
                <c:pt idx="714">
                  <c:v>43286</c:v>
                </c:pt>
                <c:pt idx="715">
                  <c:v>43287</c:v>
                </c:pt>
                <c:pt idx="716">
                  <c:v>43290</c:v>
                </c:pt>
                <c:pt idx="717">
                  <c:v>43291</c:v>
                </c:pt>
                <c:pt idx="718">
                  <c:v>43292</c:v>
                </c:pt>
                <c:pt idx="719">
                  <c:v>43293</c:v>
                </c:pt>
                <c:pt idx="720">
                  <c:v>43294</c:v>
                </c:pt>
                <c:pt idx="721">
                  <c:v>43297</c:v>
                </c:pt>
                <c:pt idx="722">
                  <c:v>43298</c:v>
                </c:pt>
                <c:pt idx="723">
                  <c:v>43299</c:v>
                </c:pt>
                <c:pt idx="724">
                  <c:v>43300</c:v>
                </c:pt>
                <c:pt idx="725">
                  <c:v>43301</c:v>
                </c:pt>
                <c:pt idx="726">
                  <c:v>43304</c:v>
                </c:pt>
                <c:pt idx="727">
                  <c:v>43305</c:v>
                </c:pt>
                <c:pt idx="728">
                  <c:v>43306</c:v>
                </c:pt>
                <c:pt idx="729">
                  <c:v>43307</c:v>
                </c:pt>
                <c:pt idx="730">
                  <c:v>43308</c:v>
                </c:pt>
                <c:pt idx="731">
                  <c:v>43311</c:v>
                </c:pt>
                <c:pt idx="732">
                  <c:v>43312</c:v>
                </c:pt>
                <c:pt idx="733">
                  <c:v>43313</c:v>
                </c:pt>
                <c:pt idx="734">
                  <c:v>43314</c:v>
                </c:pt>
                <c:pt idx="735">
                  <c:v>43315</c:v>
                </c:pt>
                <c:pt idx="736">
                  <c:v>43318</c:v>
                </c:pt>
                <c:pt idx="737">
                  <c:v>43319</c:v>
                </c:pt>
                <c:pt idx="738">
                  <c:v>43320</c:v>
                </c:pt>
                <c:pt idx="739">
                  <c:v>43321</c:v>
                </c:pt>
                <c:pt idx="740">
                  <c:v>43322</c:v>
                </c:pt>
                <c:pt idx="741">
                  <c:v>43325</c:v>
                </c:pt>
                <c:pt idx="742">
                  <c:v>43326</c:v>
                </c:pt>
                <c:pt idx="743">
                  <c:v>43327</c:v>
                </c:pt>
                <c:pt idx="744">
                  <c:v>43328</c:v>
                </c:pt>
                <c:pt idx="745">
                  <c:v>43329</c:v>
                </c:pt>
                <c:pt idx="746">
                  <c:v>43332</c:v>
                </c:pt>
                <c:pt idx="747">
                  <c:v>43333</c:v>
                </c:pt>
                <c:pt idx="748">
                  <c:v>43334</c:v>
                </c:pt>
                <c:pt idx="749">
                  <c:v>43335</c:v>
                </c:pt>
                <c:pt idx="750">
                  <c:v>43336</c:v>
                </c:pt>
                <c:pt idx="751">
                  <c:v>43339</c:v>
                </c:pt>
                <c:pt idx="752">
                  <c:v>43340</c:v>
                </c:pt>
                <c:pt idx="753">
                  <c:v>43341</c:v>
                </c:pt>
                <c:pt idx="754">
                  <c:v>43342</c:v>
                </c:pt>
                <c:pt idx="755">
                  <c:v>43343</c:v>
                </c:pt>
                <c:pt idx="756">
                  <c:v>43346</c:v>
                </c:pt>
                <c:pt idx="757">
                  <c:v>43347</c:v>
                </c:pt>
                <c:pt idx="758">
                  <c:v>43348</c:v>
                </c:pt>
                <c:pt idx="759">
                  <c:v>43349</c:v>
                </c:pt>
                <c:pt idx="760">
                  <c:v>43350</c:v>
                </c:pt>
                <c:pt idx="761">
                  <c:v>43353</c:v>
                </c:pt>
                <c:pt idx="762">
                  <c:v>43354</c:v>
                </c:pt>
                <c:pt idx="763">
                  <c:v>43355</c:v>
                </c:pt>
                <c:pt idx="764">
                  <c:v>43356</c:v>
                </c:pt>
                <c:pt idx="765">
                  <c:v>43357</c:v>
                </c:pt>
                <c:pt idx="766">
                  <c:v>43360</c:v>
                </c:pt>
                <c:pt idx="767">
                  <c:v>43361</c:v>
                </c:pt>
                <c:pt idx="768">
                  <c:v>43362</c:v>
                </c:pt>
                <c:pt idx="769">
                  <c:v>43363</c:v>
                </c:pt>
                <c:pt idx="770">
                  <c:v>43364</c:v>
                </c:pt>
                <c:pt idx="771">
                  <c:v>43367</c:v>
                </c:pt>
                <c:pt idx="772">
                  <c:v>43368</c:v>
                </c:pt>
                <c:pt idx="773">
                  <c:v>43369</c:v>
                </c:pt>
                <c:pt idx="774">
                  <c:v>43370</c:v>
                </c:pt>
                <c:pt idx="775">
                  <c:v>43371</c:v>
                </c:pt>
                <c:pt idx="776">
                  <c:v>43374</c:v>
                </c:pt>
                <c:pt idx="777">
                  <c:v>43375</c:v>
                </c:pt>
                <c:pt idx="778">
                  <c:v>43376</c:v>
                </c:pt>
                <c:pt idx="779">
                  <c:v>43377</c:v>
                </c:pt>
                <c:pt idx="780">
                  <c:v>43378</c:v>
                </c:pt>
                <c:pt idx="781">
                  <c:v>43381</c:v>
                </c:pt>
                <c:pt idx="782">
                  <c:v>43382</c:v>
                </c:pt>
                <c:pt idx="783">
                  <c:v>43383</c:v>
                </c:pt>
                <c:pt idx="784">
                  <c:v>43384</c:v>
                </c:pt>
                <c:pt idx="785">
                  <c:v>43385</c:v>
                </c:pt>
                <c:pt idx="786">
                  <c:v>43388</c:v>
                </c:pt>
                <c:pt idx="787">
                  <c:v>43389</c:v>
                </c:pt>
                <c:pt idx="788">
                  <c:v>43390</c:v>
                </c:pt>
                <c:pt idx="789">
                  <c:v>43391</c:v>
                </c:pt>
                <c:pt idx="790">
                  <c:v>43392</c:v>
                </c:pt>
                <c:pt idx="791">
                  <c:v>43396</c:v>
                </c:pt>
                <c:pt idx="792">
                  <c:v>43397</c:v>
                </c:pt>
                <c:pt idx="793">
                  <c:v>43398</c:v>
                </c:pt>
                <c:pt idx="794">
                  <c:v>43399</c:v>
                </c:pt>
                <c:pt idx="795">
                  <c:v>43402</c:v>
                </c:pt>
                <c:pt idx="796">
                  <c:v>43403</c:v>
                </c:pt>
                <c:pt idx="797">
                  <c:v>43404</c:v>
                </c:pt>
                <c:pt idx="798">
                  <c:v>43405</c:v>
                </c:pt>
                <c:pt idx="799">
                  <c:v>43406</c:v>
                </c:pt>
                <c:pt idx="800">
                  <c:v>43409</c:v>
                </c:pt>
                <c:pt idx="801">
                  <c:v>43410</c:v>
                </c:pt>
                <c:pt idx="802">
                  <c:v>43411</c:v>
                </c:pt>
                <c:pt idx="803">
                  <c:v>43412</c:v>
                </c:pt>
                <c:pt idx="804">
                  <c:v>43413</c:v>
                </c:pt>
                <c:pt idx="805">
                  <c:v>43416</c:v>
                </c:pt>
                <c:pt idx="806">
                  <c:v>43417</c:v>
                </c:pt>
                <c:pt idx="807">
                  <c:v>43418</c:v>
                </c:pt>
                <c:pt idx="808">
                  <c:v>43419</c:v>
                </c:pt>
                <c:pt idx="809">
                  <c:v>43420</c:v>
                </c:pt>
                <c:pt idx="810">
                  <c:v>43423</c:v>
                </c:pt>
                <c:pt idx="811">
                  <c:v>43424</c:v>
                </c:pt>
                <c:pt idx="812">
                  <c:v>43425</c:v>
                </c:pt>
                <c:pt idx="813">
                  <c:v>43426</c:v>
                </c:pt>
                <c:pt idx="814">
                  <c:v>43427</c:v>
                </c:pt>
                <c:pt idx="815">
                  <c:v>43430</c:v>
                </c:pt>
                <c:pt idx="816">
                  <c:v>43431</c:v>
                </c:pt>
                <c:pt idx="817">
                  <c:v>43432</c:v>
                </c:pt>
                <c:pt idx="818">
                  <c:v>43433</c:v>
                </c:pt>
                <c:pt idx="819">
                  <c:v>43434</c:v>
                </c:pt>
                <c:pt idx="820">
                  <c:v>43437</c:v>
                </c:pt>
                <c:pt idx="821">
                  <c:v>43438</c:v>
                </c:pt>
                <c:pt idx="822">
                  <c:v>43439</c:v>
                </c:pt>
                <c:pt idx="823">
                  <c:v>43440</c:v>
                </c:pt>
                <c:pt idx="824">
                  <c:v>43441</c:v>
                </c:pt>
                <c:pt idx="825">
                  <c:v>43444</c:v>
                </c:pt>
                <c:pt idx="826">
                  <c:v>43445</c:v>
                </c:pt>
                <c:pt idx="827">
                  <c:v>43446</c:v>
                </c:pt>
                <c:pt idx="828">
                  <c:v>43447</c:v>
                </c:pt>
                <c:pt idx="829">
                  <c:v>43448</c:v>
                </c:pt>
                <c:pt idx="830">
                  <c:v>43451</c:v>
                </c:pt>
                <c:pt idx="831">
                  <c:v>43452</c:v>
                </c:pt>
                <c:pt idx="832">
                  <c:v>43453</c:v>
                </c:pt>
                <c:pt idx="833">
                  <c:v>43454</c:v>
                </c:pt>
                <c:pt idx="834">
                  <c:v>43455</c:v>
                </c:pt>
                <c:pt idx="835">
                  <c:v>43458</c:v>
                </c:pt>
                <c:pt idx="836">
                  <c:v>43461</c:v>
                </c:pt>
                <c:pt idx="837">
                  <c:v>43462</c:v>
                </c:pt>
                <c:pt idx="838">
                  <c:v>43465</c:v>
                </c:pt>
                <c:pt idx="839">
                  <c:v>43468</c:v>
                </c:pt>
                <c:pt idx="840">
                  <c:v>43469</c:v>
                </c:pt>
                <c:pt idx="841">
                  <c:v>43472</c:v>
                </c:pt>
                <c:pt idx="842">
                  <c:v>43473</c:v>
                </c:pt>
                <c:pt idx="843">
                  <c:v>43474</c:v>
                </c:pt>
                <c:pt idx="844">
                  <c:v>43475</c:v>
                </c:pt>
                <c:pt idx="845">
                  <c:v>43476</c:v>
                </c:pt>
                <c:pt idx="846">
                  <c:v>43479</c:v>
                </c:pt>
                <c:pt idx="847">
                  <c:v>43480</c:v>
                </c:pt>
                <c:pt idx="848">
                  <c:v>43481</c:v>
                </c:pt>
                <c:pt idx="849">
                  <c:v>43482</c:v>
                </c:pt>
                <c:pt idx="850">
                  <c:v>43483</c:v>
                </c:pt>
                <c:pt idx="851">
                  <c:v>43486</c:v>
                </c:pt>
                <c:pt idx="852">
                  <c:v>43487</c:v>
                </c:pt>
                <c:pt idx="853">
                  <c:v>43488</c:v>
                </c:pt>
                <c:pt idx="854">
                  <c:v>43489</c:v>
                </c:pt>
                <c:pt idx="855">
                  <c:v>43490</c:v>
                </c:pt>
                <c:pt idx="856">
                  <c:v>43493</c:v>
                </c:pt>
                <c:pt idx="857">
                  <c:v>43494</c:v>
                </c:pt>
                <c:pt idx="858">
                  <c:v>43495</c:v>
                </c:pt>
                <c:pt idx="859">
                  <c:v>43496</c:v>
                </c:pt>
                <c:pt idx="860">
                  <c:v>43497</c:v>
                </c:pt>
                <c:pt idx="861">
                  <c:v>43500</c:v>
                </c:pt>
                <c:pt idx="862">
                  <c:v>43501</c:v>
                </c:pt>
                <c:pt idx="863">
                  <c:v>43503</c:v>
                </c:pt>
                <c:pt idx="864">
                  <c:v>43504</c:v>
                </c:pt>
                <c:pt idx="865">
                  <c:v>43507</c:v>
                </c:pt>
                <c:pt idx="866">
                  <c:v>43508</c:v>
                </c:pt>
                <c:pt idx="867">
                  <c:v>43509</c:v>
                </c:pt>
                <c:pt idx="868">
                  <c:v>43510</c:v>
                </c:pt>
                <c:pt idx="869">
                  <c:v>43511</c:v>
                </c:pt>
                <c:pt idx="870">
                  <c:v>43514</c:v>
                </c:pt>
                <c:pt idx="871">
                  <c:v>43515</c:v>
                </c:pt>
                <c:pt idx="872">
                  <c:v>43516</c:v>
                </c:pt>
                <c:pt idx="873">
                  <c:v>43517</c:v>
                </c:pt>
                <c:pt idx="874">
                  <c:v>43518</c:v>
                </c:pt>
                <c:pt idx="875">
                  <c:v>43521</c:v>
                </c:pt>
                <c:pt idx="876">
                  <c:v>43522</c:v>
                </c:pt>
                <c:pt idx="877">
                  <c:v>43523</c:v>
                </c:pt>
                <c:pt idx="878">
                  <c:v>43524</c:v>
                </c:pt>
                <c:pt idx="879">
                  <c:v>43525</c:v>
                </c:pt>
                <c:pt idx="880">
                  <c:v>43528</c:v>
                </c:pt>
                <c:pt idx="881">
                  <c:v>43529</c:v>
                </c:pt>
                <c:pt idx="882">
                  <c:v>43530</c:v>
                </c:pt>
                <c:pt idx="883">
                  <c:v>43531</c:v>
                </c:pt>
                <c:pt idx="884">
                  <c:v>43532</c:v>
                </c:pt>
                <c:pt idx="885">
                  <c:v>43535</c:v>
                </c:pt>
                <c:pt idx="886">
                  <c:v>43536</c:v>
                </c:pt>
                <c:pt idx="887">
                  <c:v>43537</c:v>
                </c:pt>
                <c:pt idx="888">
                  <c:v>43538</c:v>
                </c:pt>
                <c:pt idx="889">
                  <c:v>43539</c:v>
                </c:pt>
                <c:pt idx="890">
                  <c:v>43542</c:v>
                </c:pt>
                <c:pt idx="891">
                  <c:v>43543</c:v>
                </c:pt>
                <c:pt idx="892">
                  <c:v>43544</c:v>
                </c:pt>
                <c:pt idx="893">
                  <c:v>43545</c:v>
                </c:pt>
                <c:pt idx="894">
                  <c:v>43546</c:v>
                </c:pt>
                <c:pt idx="895">
                  <c:v>43549</c:v>
                </c:pt>
                <c:pt idx="896">
                  <c:v>43550</c:v>
                </c:pt>
                <c:pt idx="897">
                  <c:v>43551</c:v>
                </c:pt>
                <c:pt idx="898">
                  <c:v>43552</c:v>
                </c:pt>
                <c:pt idx="899">
                  <c:v>43553</c:v>
                </c:pt>
                <c:pt idx="900">
                  <c:v>43556</c:v>
                </c:pt>
                <c:pt idx="901">
                  <c:v>43557</c:v>
                </c:pt>
                <c:pt idx="902">
                  <c:v>43558</c:v>
                </c:pt>
                <c:pt idx="903">
                  <c:v>43559</c:v>
                </c:pt>
                <c:pt idx="904">
                  <c:v>43560</c:v>
                </c:pt>
                <c:pt idx="905">
                  <c:v>43563</c:v>
                </c:pt>
                <c:pt idx="906">
                  <c:v>43564</c:v>
                </c:pt>
                <c:pt idx="907">
                  <c:v>43565</c:v>
                </c:pt>
                <c:pt idx="908">
                  <c:v>43566</c:v>
                </c:pt>
                <c:pt idx="909">
                  <c:v>43567</c:v>
                </c:pt>
                <c:pt idx="910">
                  <c:v>43570</c:v>
                </c:pt>
                <c:pt idx="911">
                  <c:v>43571</c:v>
                </c:pt>
                <c:pt idx="912">
                  <c:v>43572</c:v>
                </c:pt>
                <c:pt idx="913">
                  <c:v>43573</c:v>
                </c:pt>
                <c:pt idx="914">
                  <c:v>43578</c:v>
                </c:pt>
                <c:pt idx="915">
                  <c:v>43579</c:v>
                </c:pt>
                <c:pt idx="916">
                  <c:v>43581</c:v>
                </c:pt>
                <c:pt idx="917">
                  <c:v>43584</c:v>
                </c:pt>
                <c:pt idx="918">
                  <c:v>43585</c:v>
                </c:pt>
                <c:pt idx="919">
                  <c:v>43586</c:v>
                </c:pt>
                <c:pt idx="920">
                  <c:v>43587</c:v>
                </c:pt>
                <c:pt idx="921">
                  <c:v>43588</c:v>
                </c:pt>
                <c:pt idx="922">
                  <c:v>43591</c:v>
                </c:pt>
                <c:pt idx="923">
                  <c:v>43592</c:v>
                </c:pt>
                <c:pt idx="924">
                  <c:v>43593</c:v>
                </c:pt>
                <c:pt idx="925">
                  <c:v>43594</c:v>
                </c:pt>
                <c:pt idx="926">
                  <c:v>43595</c:v>
                </c:pt>
                <c:pt idx="927">
                  <c:v>43598</c:v>
                </c:pt>
                <c:pt idx="928">
                  <c:v>43599</c:v>
                </c:pt>
                <c:pt idx="929">
                  <c:v>43600</c:v>
                </c:pt>
                <c:pt idx="930">
                  <c:v>43601</c:v>
                </c:pt>
                <c:pt idx="931">
                  <c:v>43602</c:v>
                </c:pt>
                <c:pt idx="932">
                  <c:v>43605</c:v>
                </c:pt>
                <c:pt idx="933">
                  <c:v>43606</c:v>
                </c:pt>
                <c:pt idx="934">
                  <c:v>43607</c:v>
                </c:pt>
                <c:pt idx="935">
                  <c:v>43608</c:v>
                </c:pt>
                <c:pt idx="936">
                  <c:v>43609</c:v>
                </c:pt>
                <c:pt idx="937">
                  <c:v>43612</c:v>
                </c:pt>
                <c:pt idx="938">
                  <c:v>43613</c:v>
                </c:pt>
                <c:pt idx="939">
                  <c:v>43614</c:v>
                </c:pt>
                <c:pt idx="940">
                  <c:v>43615</c:v>
                </c:pt>
                <c:pt idx="941">
                  <c:v>43616</c:v>
                </c:pt>
                <c:pt idx="942">
                  <c:v>43620</c:v>
                </c:pt>
                <c:pt idx="943">
                  <c:v>43621</c:v>
                </c:pt>
                <c:pt idx="944">
                  <c:v>43622</c:v>
                </c:pt>
                <c:pt idx="945">
                  <c:v>43623</c:v>
                </c:pt>
                <c:pt idx="946">
                  <c:v>43626</c:v>
                </c:pt>
                <c:pt idx="947">
                  <c:v>43627</c:v>
                </c:pt>
                <c:pt idx="948">
                  <c:v>43628</c:v>
                </c:pt>
                <c:pt idx="949">
                  <c:v>43629</c:v>
                </c:pt>
                <c:pt idx="950">
                  <c:v>43630</c:v>
                </c:pt>
                <c:pt idx="951">
                  <c:v>43633</c:v>
                </c:pt>
                <c:pt idx="952">
                  <c:v>43634</c:v>
                </c:pt>
                <c:pt idx="953">
                  <c:v>43635</c:v>
                </c:pt>
                <c:pt idx="954">
                  <c:v>43636</c:v>
                </c:pt>
                <c:pt idx="955">
                  <c:v>43637</c:v>
                </c:pt>
                <c:pt idx="956">
                  <c:v>43640</c:v>
                </c:pt>
                <c:pt idx="957">
                  <c:v>43641</c:v>
                </c:pt>
                <c:pt idx="958">
                  <c:v>43642</c:v>
                </c:pt>
                <c:pt idx="959">
                  <c:v>43643</c:v>
                </c:pt>
                <c:pt idx="960">
                  <c:v>43644</c:v>
                </c:pt>
                <c:pt idx="961">
                  <c:v>43647</c:v>
                </c:pt>
                <c:pt idx="962">
                  <c:v>43648</c:v>
                </c:pt>
                <c:pt idx="963">
                  <c:v>43649</c:v>
                </c:pt>
                <c:pt idx="964">
                  <c:v>43650</c:v>
                </c:pt>
                <c:pt idx="965">
                  <c:v>43651</c:v>
                </c:pt>
                <c:pt idx="966">
                  <c:v>43654</c:v>
                </c:pt>
                <c:pt idx="967">
                  <c:v>43655</c:v>
                </c:pt>
                <c:pt idx="968">
                  <c:v>43656</c:v>
                </c:pt>
                <c:pt idx="969">
                  <c:v>43657</c:v>
                </c:pt>
                <c:pt idx="970">
                  <c:v>43658</c:v>
                </c:pt>
                <c:pt idx="971">
                  <c:v>43661</c:v>
                </c:pt>
                <c:pt idx="972">
                  <c:v>43662</c:v>
                </c:pt>
                <c:pt idx="973">
                  <c:v>43663</c:v>
                </c:pt>
                <c:pt idx="974">
                  <c:v>43664</c:v>
                </c:pt>
                <c:pt idx="975">
                  <c:v>43665</c:v>
                </c:pt>
                <c:pt idx="976">
                  <c:v>43668</c:v>
                </c:pt>
                <c:pt idx="977">
                  <c:v>43669</c:v>
                </c:pt>
                <c:pt idx="978">
                  <c:v>43670</c:v>
                </c:pt>
                <c:pt idx="979">
                  <c:v>43671</c:v>
                </c:pt>
                <c:pt idx="980">
                  <c:v>43672</c:v>
                </c:pt>
                <c:pt idx="981">
                  <c:v>43675</c:v>
                </c:pt>
                <c:pt idx="982">
                  <c:v>43676</c:v>
                </c:pt>
                <c:pt idx="983">
                  <c:v>43677</c:v>
                </c:pt>
                <c:pt idx="984">
                  <c:v>43678</c:v>
                </c:pt>
                <c:pt idx="985">
                  <c:v>43679</c:v>
                </c:pt>
                <c:pt idx="986">
                  <c:v>43682</c:v>
                </c:pt>
                <c:pt idx="987">
                  <c:v>43683</c:v>
                </c:pt>
                <c:pt idx="988">
                  <c:v>43684</c:v>
                </c:pt>
                <c:pt idx="989">
                  <c:v>43685</c:v>
                </c:pt>
                <c:pt idx="990">
                  <c:v>43686</c:v>
                </c:pt>
                <c:pt idx="991">
                  <c:v>43689</c:v>
                </c:pt>
                <c:pt idx="992">
                  <c:v>43690</c:v>
                </c:pt>
                <c:pt idx="993">
                  <c:v>43691</c:v>
                </c:pt>
                <c:pt idx="994">
                  <c:v>43692</c:v>
                </c:pt>
                <c:pt idx="995">
                  <c:v>43693</c:v>
                </c:pt>
                <c:pt idx="996">
                  <c:v>43696</c:v>
                </c:pt>
                <c:pt idx="997">
                  <c:v>43697</c:v>
                </c:pt>
                <c:pt idx="998">
                  <c:v>43698</c:v>
                </c:pt>
                <c:pt idx="999">
                  <c:v>43699</c:v>
                </c:pt>
                <c:pt idx="1000">
                  <c:v>43700</c:v>
                </c:pt>
                <c:pt idx="1001">
                  <c:v>43703</c:v>
                </c:pt>
                <c:pt idx="1002">
                  <c:v>43704</c:v>
                </c:pt>
                <c:pt idx="1003">
                  <c:v>43705</c:v>
                </c:pt>
                <c:pt idx="1004">
                  <c:v>43706</c:v>
                </c:pt>
                <c:pt idx="1005">
                  <c:v>43707</c:v>
                </c:pt>
                <c:pt idx="1006">
                  <c:v>43710</c:v>
                </c:pt>
                <c:pt idx="1007">
                  <c:v>43711</c:v>
                </c:pt>
                <c:pt idx="1008">
                  <c:v>43712</c:v>
                </c:pt>
                <c:pt idx="1009">
                  <c:v>43713</c:v>
                </c:pt>
                <c:pt idx="1010">
                  <c:v>43714</c:v>
                </c:pt>
                <c:pt idx="1011">
                  <c:v>43717</c:v>
                </c:pt>
                <c:pt idx="1012">
                  <c:v>43718</c:v>
                </c:pt>
                <c:pt idx="1013">
                  <c:v>43719</c:v>
                </c:pt>
                <c:pt idx="1014">
                  <c:v>43720</c:v>
                </c:pt>
                <c:pt idx="1015">
                  <c:v>43721</c:v>
                </c:pt>
                <c:pt idx="1016">
                  <c:v>43724</c:v>
                </c:pt>
                <c:pt idx="1017">
                  <c:v>43725</c:v>
                </c:pt>
                <c:pt idx="1018">
                  <c:v>43726</c:v>
                </c:pt>
                <c:pt idx="1019">
                  <c:v>43727</c:v>
                </c:pt>
                <c:pt idx="1020">
                  <c:v>43728</c:v>
                </c:pt>
                <c:pt idx="1021">
                  <c:v>43731</c:v>
                </c:pt>
                <c:pt idx="1022">
                  <c:v>43732</c:v>
                </c:pt>
                <c:pt idx="1023">
                  <c:v>43733</c:v>
                </c:pt>
                <c:pt idx="1024">
                  <c:v>43734</c:v>
                </c:pt>
                <c:pt idx="1025">
                  <c:v>43735</c:v>
                </c:pt>
                <c:pt idx="1026">
                  <c:v>43738</c:v>
                </c:pt>
                <c:pt idx="1027">
                  <c:v>43739</c:v>
                </c:pt>
                <c:pt idx="1028">
                  <c:v>43740</c:v>
                </c:pt>
                <c:pt idx="1029">
                  <c:v>43741</c:v>
                </c:pt>
                <c:pt idx="1030">
                  <c:v>43742</c:v>
                </c:pt>
                <c:pt idx="1031">
                  <c:v>43745</c:v>
                </c:pt>
                <c:pt idx="1032">
                  <c:v>43746</c:v>
                </c:pt>
                <c:pt idx="1033">
                  <c:v>43747</c:v>
                </c:pt>
                <c:pt idx="1034">
                  <c:v>43748</c:v>
                </c:pt>
                <c:pt idx="1035">
                  <c:v>43749</c:v>
                </c:pt>
                <c:pt idx="1036">
                  <c:v>43752</c:v>
                </c:pt>
                <c:pt idx="1037">
                  <c:v>43753</c:v>
                </c:pt>
                <c:pt idx="1038">
                  <c:v>43754</c:v>
                </c:pt>
                <c:pt idx="1039">
                  <c:v>43755</c:v>
                </c:pt>
                <c:pt idx="1040">
                  <c:v>43756</c:v>
                </c:pt>
                <c:pt idx="1041">
                  <c:v>43759</c:v>
                </c:pt>
                <c:pt idx="1042">
                  <c:v>43760</c:v>
                </c:pt>
                <c:pt idx="1043">
                  <c:v>43761</c:v>
                </c:pt>
                <c:pt idx="1044">
                  <c:v>43762</c:v>
                </c:pt>
                <c:pt idx="1045">
                  <c:v>43763</c:v>
                </c:pt>
                <c:pt idx="1046">
                  <c:v>43767</c:v>
                </c:pt>
                <c:pt idx="1047">
                  <c:v>43768</c:v>
                </c:pt>
                <c:pt idx="1048">
                  <c:v>43769</c:v>
                </c:pt>
                <c:pt idx="1049">
                  <c:v>43770</c:v>
                </c:pt>
                <c:pt idx="1050">
                  <c:v>43773</c:v>
                </c:pt>
                <c:pt idx="1051">
                  <c:v>43774</c:v>
                </c:pt>
                <c:pt idx="1052">
                  <c:v>43775</c:v>
                </c:pt>
                <c:pt idx="1053">
                  <c:v>43776</c:v>
                </c:pt>
                <c:pt idx="1054">
                  <c:v>43777</c:v>
                </c:pt>
                <c:pt idx="1055">
                  <c:v>43780</c:v>
                </c:pt>
                <c:pt idx="1056">
                  <c:v>43781</c:v>
                </c:pt>
                <c:pt idx="1057">
                  <c:v>43782</c:v>
                </c:pt>
                <c:pt idx="1058">
                  <c:v>43783</c:v>
                </c:pt>
                <c:pt idx="1059">
                  <c:v>43784</c:v>
                </c:pt>
                <c:pt idx="1060">
                  <c:v>43787</c:v>
                </c:pt>
                <c:pt idx="1061">
                  <c:v>43788</c:v>
                </c:pt>
                <c:pt idx="1062">
                  <c:v>43789</c:v>
                </c:pt>
                <c:pt idx="1063">
                  <c:v>43790</c:v>
                </c:pt>
                <c:pt idx="1064">
                  <c:v>43791</c:v>
                </c:pt>
                <c:pt idx="1065">
                  <c:v>43794</c:v>
                </c:pt>
                <c:pt idx="1066">
                  <c:v>43795</c:v>
                </c:pt>
                <c:pt idx="1067">
                  <c:v>43796</c:v>
                </c:pt>
                <c:pt idx="1068">
                  <c:v>43797</c:v>
                </c:pt>
                <c:pt idx="1069">
                  <c:v>43798</c:v>
                </c:pt>
                <c:pt idx="1070">
                  <c:v>43801</c:v>
                </c:pt>
                <c:pt idx="1071">
                  <c:v>43802</c:v>
                </c:pt>
                <c:pt idx="1072">
                  <c:v>43803</c:v>
                </c:pt>
                <c:pt idx="1073">
                  <c:v>43804</c:v>
                </c:pt>
                <c:pt idx="1074">
                  <c:v>43805</c:v>
                </c:pt>
                <c:pt idx="1075">
                  <c:v>43808</c:v>
                </c:pt>
                <c:pt idx="1076">
                  <c:v>43809</c:v>
                </c:pt>
                <c:pt idx="1077">
                  <c:v>43810</c:v>
                </c:pt>
                <c:pt idx="1078">
                  <c:v>43811</c:v>
                </c:pt>
                <c:pt idx="1079">
                  <c:v>43812</c:v>
                </c:pt>
                <c:pt idx="1080">
                  <c:v>43815</c:v>
                </c:pt>
                <c:pt idx="1081">
                  <c:v>43816</c:v>
                </c:pt>
                <c:pt idx="1082">
                  <c:v>43817</c:v>
                </c:pt>
                <c:pt idx="1083">
                  <c:v>43818</c:v>
                </c:pt>
                <c:pt idx="1084">
                  <c:v>43819</c:v>
                </c:pt>
                <c:pt idx="1085">
                  <c:v>43822</c:v>
                </c:pt>
                <c:pt idx="1086">
                  <c:v>43823</c:v>
                </c:pt>
                <c:pt idx="1087">
                  <c:v>43824</c:v>
                </c:pt>
                <c:pt idx="1088">
                  <c:v>43826</c:v>
                </c:pt>
                <c:pt idx="1089">
                  <c:v>43829</c:v>
                </c:pt>
                <c:pt idx="1090">
                  <c:v>43830</c:v>
                </c:pt>
                <c:pt idx="1091">
                  <c:v>43833</c:v>
                </c:pt>
                <c:pt idx="1092">
                  <c:v>43836</c:v>
                </c:pt>
                <c:pt idx="1093">
                  <c:v>43837</c:v>
                </c:pt>
                <c:pt idx="1094">
                  <c:v>43838</c:v>
                </c:pt>
                <c:pt idx="1095">
                  <c:v>43839</c:v>
                </c:pt>
                <c:pt idx="1096">
                  <c:v>43840</c:v>
                </c:pt>
                <c:pt idx="1097">
                  <c:v>43843</c:v>
                </c:pt>
                <c:pt idx="1098">
                  <c:v>43844</c:v>
                </c:pt>
                <c:pt idx="1099">
                  <c:v>43845</c:v>
                </c:pt>
                <c:pt idx="1100">
                  <c:v>43846</c:v>
                </c:pt>
                <c:pt idx="1101">
                  <c:v>43847</c:v>
                </c:pt>
                <c:pt idx="1102">
                  <c:v>43850</c:v>
                </c:pt>
                <c:pt idx="1103">
                  <c:v>43851</c:v>
                </c:pt>
                <c:pt idx="1104">
                  <c:v>43852</c:v>
                </c:pt>
                <c:pt idx="1105">
                  <c:v>43853</c:v>
                </c:pt>
                <c:pt idx="1106">
                  <c:v>43854</c:v>
                </c:pt>
                <c:pt idx="1107">
                  <c:v>43857</c:v>
                </c:pt>
                <c:pt idx="1108">
                  <c:v>43858</c:v>
                </c:pt>
                <c:pt idx="1109">
                  <c:v>43859</c:v>
                </c:pt>
                <c:pt idx="1110">
                  <c:v>43860</c:v>
                </c:pt>
                <c:pt idx="1111">
                  <c:v>43861</c:v>
                </c:pt>
                <c:pt idx="1112">
                  <c:v>43864</c:v>
                </c:pt>
                <c:pt idx="1113">
                  <c:v>43865</c:v>
                </c:pt>
                <c:pt idx="1114">
                  <c:v>43866</c:v>
                </c:pt>
                <c:pt idx="1115">
                  <c:v>43868</c:v>
                </c:pt>
                <c:pt idx="1116">
                  <c:v>43871</c:v>
                </c:pt>
                <c:pt idx="1117">
                  <c:v>43872</c:v>
                </c:pt>
                <c:pt idx="1118">
                  <c:v>43873</c:v>
                </c:pt>
                <c:pt idx="1119">
                  <c:v>43874</c:v>
                </c:pt>
                <c:pt idx="1120">
                  <c:v>43875</c:v>
                </c:pt>
                <c:pt idx="1121">
                  <c:v>43878</c:v>
                </c:pt>
                <c:pt idx="1122">
                  <c:v>43879</c:v>
                </c:pt>
                <c:pt idx="1123">
                  <c:v>43880</c:v>
                </c:pt>
                <c:pt idx="1124">
                  <c:v>43881</c:v>
                </c:pt>
                <c:pt idx="1125">
                  <c:v>43882</c:v>
                </c:pt>
                <c:pt idx="1126">
                  <c:v>43885</c:v>
                </c:pt>
                <c:pt idx="1127">
                  <c:v>43886</c:v>
                </c:pt>
                <c:pt idx="1128">
                  <c:v>43887</c:v>
                </c:pt>
                <c:pt idx="1129">
                  <c:v>43888</c:v>
                </c:pt>
                <c:pt idx="1130">
                  <c:v>43889</c:v>
                </c:pt>
                <c:pt idx="1131">
                  <c:v>43892</c:v>
                </c:pt>
                <c:pt idx="1132">
                  <c:v>43893</c:v>
                </c:pt>
                <c:pt idx="1133">
                  <c:v>43894</c:v>
                </c:pt>
                <c:pt idx="1134">
                  <c:v>43895</c:v>
                </c:pt>
                <c:pt idx="1135">
                  <c:v>43896</c:v>
                </c:pt>
                <c:pt idx="1136">
                  <c:v>43899</c:v>
                </c:pt>
                <c:pt idx="1137">
                  <c:v>43900</c:v>
                </c:pt>
                <c:pt idx="1138">
                  <c:v>43901</c:v>
                </c:pt>
                <c:pt idx="1139">
                  <c:v>43902</c:v>
                </c:pt>
                <c:pt idx="1140">
                  <c:v>43903</c:v>
                </c:pt>
                <c:pt idx="1141">
                  <c:v>43906</c:v>
                </c:pt>
                <c:pt idx="1142">
                  <c:v>43907</c:v>
                </c:pt>
                <c:pt idx="1143">
                  <c:v>43908</c:v>
                </c:pt>
                <c:pt idx="1144">
                  <c:v>43909</c:v>
                </c:pt>
                <c:pt idx="1145">
                  <c:v>43910</c:v>
                </c:pt>
                <c:pt idx="1146">
                  <c:v>43913</c:v>
                </c:pt>
                <c:pt idx="1147">
                  <c:v>43914</c:v>
                </c:pt>
                <c:pt idx="1148">
                  <c:v>43915</c:v>
                </c:pt>
                <c:pt idx="1149">
                  <c:v>43916</c:v>
                </c:pt>
                <c:pt idx="1150">
                  <c:v>43917</c:v>
                </c:pt>
                <c:pt idx="1151">
                  <c:v>43920</c:v>
                </c:pt>
                <c:pt idx="1152">
                  <c:v>43921</c:v>
                </c:pt>
                <c:pt idx="1153">
                  <c:v>43922</c:v>
                </c:pt>
                <c:pt idx="1154">
                  <c:v>43923</c:v>
                </c:pt>
                <c:pt idx="1155">
                  <c:v>43924</c:v>
                </c:pt>
                <c:pt idx="1156">
                  <c:v>43927</c:v>
                </c:pt>
                <c:pt idx="1157">
                  <c:v>43928</c:v>
                </c:pt>
                <c:pt idx="1158">
                  <c:v>43929</c:v>
                </c:pt>
                <c:pt idx="1159">
                  <c:v>43930</c:v>
                </c:pt>
                <c:pt idx="1160">
                  <c:v>43935</c:v>
                </c:pt>
                <c:pt idx="1161">
                  <c:v>43936</c:v>
                </c:pt>
                <c:pt idx="1162">
                  <c:v>43937</c:v>
                </c:pt>
                <c:pt idx="1163">
                  <c:v>43938</c:v>
                </c:pt>
                <c:pt idx="1164">
                  <c:v>43941</c:v>
                </c:pt>
                <c:pt idx="1165">
                  <c:v>43942</c:v>
                </c:pt>
                <c:pt idx="1166">
                  <c:v>43943</c:v>
                </c:pt>
                <c:pt idx="1167">
                  <c:v>43944</c:v>
                </c:pt>
                <c:pt idx="1168">
                  <c:v>43945</c:v>
                </c:pt>
                <c:pt idx="1169">
                  <c:v>43949</c:v>
                </c:pt>
                <c:pt idx="1170">
                  <c:v>43950</c:v>
                </c:pt>
                <c:pt idx="1171">
                  <c:v>43951</c:v>
                </c:pt>
                <c:pt idx="1172">
                  <c:v>43952</c:v>
                </c:pt>
                <c:pt idx="1173">
                  <c:v>43955</c:v>
                </c:pt>
                <c:pt idx="1174">
                  <c:v>43956</c:v>
                </c:pt>
                <c:pt idx="1175">
                  <c:v>43957</c:v>
                </c:pt>
                <c:pt idx="1176">
                  <c:v>43958</c:v>
                </c:pt>
                <c:pt idx="1177">
                  <c:v>43959</c:v>
                </c:pt>
                <c:pt idx="1178">
                  <c:v>43962</c:v>
                </c:pt>
                <c:pt idx="1179">
                  <c:v>43963</c:v>
                </c:pt>
                <c:pt idx="1180">
                  <c:v>43964</c:v>
                </c:pt>
                <c:pt idx="1181">
                  <c:v>43965</c:v>
                </c:pt>
                <c:pt idx="1182">
                  <c:v>43966</c:v>
                </c:pt>
                <c:pt idx="1183">
                  <c:v>43969</c:v>
                </c:pt>
                <c:pt idx="1184">
                  <c:v>43970</c:v>
                </c:pt>
                <c:pt idx="1185">
                  <c:v>43971</c:v>
                </c:pt>
                <c:pt idx="1186">
                  <c:v>43972</c:v>
                </c:pt>
                <c:pt idx="1187">
                  <c:v>43973</c:v>
                </c:pt>
                <c:pt idx="1188">
                  <c:v>43976</c:v>
                </c:pt>
                <c:pt idx="1189">
                  <c:v>43977</c:v>
                </c:pt>
                <c:pt idx="1190">
                  <c:v>43978</c:v>
                </c:pt>
                <c:pt idx="1191">
                  <c:v>43979</c:v>
                </c:pt>
                <c:pt idx="1192">
                  <c:v>43980</c:v>
                </c:pt>
                <c:pt idx="1193">
                  <c:v>43984</c:v>
                </c:pt>
                <c:pt idx="1194">
                  <c:v>43985</c:v>
                </c:pt>
                <c:pt idx="1195">
                  <c:v>43986</c:v>
                </c:pt>
                <c:pt idx="1196">
                  <c:v>43987</c:v>
                </c:pt>
                <c:pt idx="1197">
                  <c:v>43990</c:v>
                </c:pt>
                <c:pt idx="1198">
                  <c:v>43991</c:v>
                </c:pt>
                <c:pt idx="1199">
                  <c:v>43992</c:v>
                </c:pt>
                <c:pt idx="1200">
                  <c:v>43993</c:v>
                </c:pt>
                <c:pt idx="1201">
                  <c:v>43994</c:v>
                </c:pt>
                <c:pt idx="1202">
                  <c:v>43997</c:v>
                </c:pt>
                <c:pt idx="1203">
                  <c:v>43998</c:v>
                </c:pt>
                <c:pt idx="1204">
                  <c:v>43999</c:v>
                </c:pt>
                <c:pt idx="1205">
                  <c:v>44000</c:v>
                </c:pt>
                <c:pt idx="1206">
                  <c:v>44001</c:v>
                </c:pt>
                <c:pt idx="1207">
                  <c:v>44004</c:v>
                </c:pt>
                <c:pt idx="1208">
                  <c:v>44005</c:v>
                </c:pt>
                <c:pt idx="1209">
                  <c:v>44006</c:v>
                </c:pt>
                <c:pt idx="1210">
                  <c:v>44007</c:v>
                </c:pt>
                <c:pt idx="1211">
                  <c:v>44008</c:v>
                </c:pt>
                <c:pt idx="1212">
                  <c:v>44011</c:v>
                </c:pt>
                <c:pt idx="1213">
                  <c:v>44012</c:v>
                </c:pt>
                <c:pt idx="1214">
                  <c:v>44013</c:v>
                </c:pt>
                <c:pt idx="1215">
                  <c:v>44014</c:v>
                </c:pt>
                <c:pt idx="1216">
                  <c:v>44015</c:v>
                </c:pt>
                <c:pt idx="1217">
                  <c:v>44018</c:v>
                </c:pt>
                <c:pt idx="1218">
                  <c:v>44019</c:v>
                </c:pt>
                <c:pt idx="1219">
                  <c:v>44020</c:v>
                </c:pt>
                <c:pt idx="1220">
                  <c:v>44021</c:v>
                </c:pt>
                <c:pt idx="1221">
                  <c:v>44022</c:v>
                </c:pt>
                <c:pt idx="1222">
                  <c:v>44025</c:v>
                </c:pt>
                <c:pt idx="1223">
                  <c:v>44026</c:v>
                </c:pt>
                <c:pt idx="1224">
                  <c:v>44027</c:v>
                </c:pt>
                <c:pt idx="1225">
                  <c:v>44028</c:v>
                </c:pt>
                <c:pt idx="1226">
                  <c:v>44029</c:v>
                </c:pt>
                <c:pt idx="1227">
                  <c:v>44032</c:v>
                </c:pt>
                <c:pt idx="1228">
                  <c:v>44033</c:v>
                </c:pt>
                <c:pt idx="1229">
                  <c:v>44034</c:v>
                </c:pt>
                <c:pt idx="1230">
                  <c:v>44035</c:v>
                </c:pt>
                <c:pt idx="1231">
                  <c:v>44036</c:v>
                </c:pt>
                <c:pt idx="1232">
                  <c:v>44039</c:v>
                </c:pt>
                <c:pt idx="1233">
                  <c:v>44040</c:v>
                </c:pt>
                <c:pt idx="1234">
                  <c:v>44041</c:v>
                </c:pt>
                <c:pt idx="1235">
                  <c:v>44042</c:v>
                </c:pt>
                <c:pt idx="1236">
                  <c:v>44043</c:v>
                </c:pt>
                <c:pt idx="1237">
                  <c:v>44046</c:v>
                </c:pt>
                <c:pt idx="1238">
                  <c:v>44047</c:v>
                </c:pt>
                <c:pt idx="1239">
                  <c:v>44048</c:v>
                </c:pt>
                <c:pt idx="1240">
                  <c:v>44049</c:v>
                </c:pt>
                <c:pt idx="1241">
                  <c:v>44050</c:v>
                </c:pt>
                <c:pt idx="1242">
                  <c:v>44053</c:v>
                </c:pt>
                <c:pt idx="1243">
                  <c:v>44054</c:v>
                </c:pt>
                <c:pt idx="1244">
                  <c:v>44055</c:v>
                </c:pt>
                <c:pt idx="1245">
                  <c:v>44056</c:v>
                </c:pt>
                <c:pt idx="1246">
                  <c:v>44057</c:v>
                </c:pt>
                <c:pt idx="1247">
                  <c:v>44060</c:v>
                </c:pt>
                <c:pt idx="1248">
                  <c:v>44061</c:v>
                </c:pt>
                <c:pt idx="1249">
                  <c:v>44062</c:v>
                </c:pt>
                <c:pt idx="1250">
                  <c:v>44063</c:v>
                </c:pt>
                <c:pt idx="1251">
                  <c:v>44064</c:v>
                </c:pt>
                <c:pt idx="1252">
                  <c:v>44067</c:v>
                </c:pt>
                <c:pt idx="1253">
                  <c:v>44068</c:v>
                </c:pt>
                <c:pt idx="1254">
                  <c:v>44069</c:v>
                </c:pt>
                <c:pt idx="1255">
                  <c:v>44070</c:v>
                </c:pt>
                <c:pt idx="1256">
                  <c:v>44071</c:v>
                </c:pt>
                <c:pt idx="1257">
                  <c:v>44074</c:v>
                </c:pt>
                <c:pt idx="1258">
                  <c:v>44075</c:v>
                </c:pt>
                <c:pt idx="1259">
                  <c:v>44561</c:v>
                </c:pt>
                <c:pt idx="1260">
                  <c:v>44926</c:v>
                </c:pt>
                <c:pt idx="1261">
                  <c:v>45291</c:v>
                </c:pt>
                <c:pt idx="1262">
                  <c:v>45657</c:v>
                </c:pt>
                <c:pt idx="1263">
                  <c:v>46022</c:v>
                </c:pt>
              </c:numCache>
            </c:numRef>
          </c:cat>
          <c:val>
            <c:numRef>
              <c:f>'Share Price'!$D$3:$D$1266</c:f>
              <c:numCache>
                <c:formatCode>General</c:formatCode>
                <c:ptCount val="1264"/>
                <c:pt idx="1258" formatCode="0.0">
                  <c:v>47.799999</c:v>
                </c:pt>
                <c:pt idx="1259" formatCode="_(* #,##0.00_);_(* \(#,##0.00\);_(* &quot;-&quot;??_);_(@_)">
                  <c:v>58.2</c:v>
                </c:pt>
                <c:pt idx="1260" formatCode="_(* #,##0.00_);_(* \(#,##0.00\);_(* &quot;-&quot;??_);_(@_)">
                  <c:v>60.6</c:v>
                </c:pt>
                <c:pt idx="1261" formatCode="_(* #,##0.00_);_(* \(#,##0.00\);_(* &quot;-&quot;??_);_(@_)">
                  <c:v>62.6</c:v>
                </c:pt>
                <c:pt idx="1262" formatCode="_(* #,##0.00_);_(* \(#,##0.00\);_(* &quot;-&quot;??_);_(@_)">
                  <c:v>64.5</c:v>
                </c:pt>
                <c:pt idx="1263" formatCode="_(* #,##0.00_);_(* \(#,##0.00\);_(* &quot;-&quot;??_);_(@_)">
                  <c:v>66.599999999999994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A3-4A0E-AA77-E8B2F3B89BCD}"/>
            </c:ext>
          </c:extLst>
        </c:ser>
        <c:ser>
          <c:idx val="3"/>
          <c:order val="3"/>
          <c:tx>
            <c:strRef>
              <c:f>'Share Price'!$E$2</c:f>
              <c:strCache>
                <c:ptCount val="1"/>
                <c:pt idx="0">
                  <c:v>Bear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1259"/>
            <c:marker>
              <c:symbol val="none"/>
            </c:marker>
            <c:bubble3D val="0"/>
            <c:spPr>
              <a:ln w="28575" cap="rnd">
                <a:solidFill>
                  <a:srgbClr val="C00000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4-BAA3-4A0E-AA77-E8B2F3B89BCD}"/>
              </c:ext>
            </c:extLst>
          </c:dPt>
          <c:dPt>
            <c:idx val="1260"/>
            <c:marker>
              <c:symbol val="none"/>
            </c:marker>
            <c:bubble3D val="0"/>
            <c:spPr>
              <a:ln w="28575" cap="rnd">
                <a:solidFill>
                  <a:srgbClr val="C00000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BAA3-4A0E-AA77-E8B2F3B89BCD}"/>
              </c:ext>
            </c:extLst>
          </c:dPt>
          <c:dPt>
            <c:idx val="1261"/>
            <c:marker>
              <c:symbol val="none"/>
            </c:marker>
            <c:bubble3D val="0"/>
            <c:spPr>
              <a:ln w="28575" cap="rnd">
                <a:solidFill>
                  <a:srgbClr val="C00000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BAA3-4A0E-AA77-E8B2F3B89BCD}"/>
              </c:ext>
            </c:extLst>
          </c:dPt>
          <c:dPt>
            <c:idx val="1262"/>
            <c:marker>
              <c:symbol val="none"/>
            </c:marker>
            <c:bubble3D val="0"/>
            <c:spPr>
              <a:ln w="28575" cap="rnd">
                <a:solidFill>
                  <a:srgbClr val="C00000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BAA3-4A0E-AA77-E8B2F3B89BCD}"/>
              </c:ext>
            </c:extLst>
          </c:dPt>
          <c:dPt>
            <c:idx val="1263"/>
            <c:marker>
              <c:symbol val="none"/>
            </c:marker>
            <c:bubble3D val="0"/>
            <c:spPr>
              <a:ln w="28575" cap="rnd">
                <a:solidFill>
                  <a:srgbClr val="C00000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BAA3-4A0E-AA77-E8B2F3B89BCD}"/>
              </c:ext>
            </c:extLst>
          </c:dPt>
          <c:cat>
            <c:numRef>
              <c:f>'Share Price'!$A$3:$A$1266</c:f>
              <c:numCache>
                <c:formatCode>m/d/yyyy</c:formatCode>
                <c:ptCount val="1264"/>
                <c:pt idx="0">
                  <c:v>42248</c:v>
                </c:pt>
                <c:pt idx="1">
                  <c:v>42249</c:v>
                </c:pt>
                <c:pt idx="2">
                  <c:v>42250</c:v>
                </c:pt>
                <c:pt idx="3">
                  <c:v>42251</c:v>
                </c:pt>
                <c:pt idx="4">
                  <c:v>42254</c:v>
                </c:pt>
                <c:pt idx="5">
                  <c:v>42255</c:v>
                </c:pt>
                <c:pt idx="6">
                  <c:v>42256</c:v>
                </c:pt>
                <c:pt idx="7">
                  <c:v>42257</c:v>
                </c:pt>
                <c:pt idx="8">
                  <c:v>42258</c:v>
                </c:pt>
                <c:pt idx="9">
                  <c:v>42261</c:v>
                </c:pt>
                <c:pt idx="10">
                  <c:v>42262</c:v>
                </c:pt>
                <c:pt idx="11">
                  <c:v>42263</c:v>
                </c:pt>
                <c:pt idx="12">
                  <c:v>42264</c:v>
                </c:pt>
                <c:pt idx="13">
                  <c:v>42265</c:v>
                </c:pt>
                <c:pt idx="14">
                  <c:v>42268</c:v>
                </c:pt>
                <c:pt idx="15">
                  <c:v>42269</c:v>
                </c:pt>
                <c:pt idx="16">
                  <c:v>42270</c:v>
                </c:pt>
                <c:pt idx="17">
                  <c:v>42271</c:v>
                </c:pt>
                <c:pt idx="18">
                  <c:v>42272</c:v>
                </c:pt>
                <c:pt idx="19">
                  <c:v>42275</c:v>
                </c:pt>
                <c:pt idx="20">
                  <c:v>42276</c:v>
                </c:pt>
                <c:pt idx="21">
                  <c:v>42277</c:v>
                </c:pt>
                <c:pt idx="22">
                  <c:v>42278</c:v>
                </c:pt>
                <c:pt idx="23">
                  <c:v>42279</c:v>
                </c:pt>
                <c:pt idx="24">
                  <c:v>42282</c:v>
                </c:pt>
                <c:pt idx="25">
                  <c:v>42283</c:v>
                </c:pt>
                <c:pt idx="26">
                  <c:v>42284</c:v>
                </c:pt>
                <c:pt idx="27">
                  <c:v>42285</c:v>
                </c:pt>
                <c:pt idx="28">
                  <c:v>42286</c:v>
                </c:pt>
                <c:pt idx="29">
                  <c:v>42289</c:v>
                </c:pt>
                <c:pt idx="30">
                  <c:v>42290</c:v>
                </c:pt>
                <c:pt idx="31">
                  <c:v>42291</c:v>
                </c:pt>
                <c:pt idx="32">
                  <c:v>42292</c:v>
                </c:pt>
                <c:pt idx="33">
                  <c:v>42293</c:v>
                </c:pt>
                <c:pt idx="34">
                  <c:v>42296</c:v>
                </c:pt>
                <c:pt idx="35">
                  <c:v>42297</c:v>
                </c:pt>
                <c:pt idx="36">
                  <c:v>42298</c:v>
                </c:pt>
                <c:pt idx="37">
                  <c:v>42299</c:v>
                </c:pt>
                <c:pt idx="38">
                  <c:v>42300</c:v>
                </c:pt>
                <c:pt idx="39">
                  <c:v>42304</c:v>
                </c:pt>
                <c:pt idx="40">
                  <c:v>42305</c:v>
                </c:pt>
                <c:pt idx="41">
                  <c:v>42306</c:v>
                </c:pt>
                <c:pt idx="42">
                  <c:v>42307</c:v>
                </c:pt>
                <c:pt idx="43">
                  <c:v>42310</c:v>
                </c:pt>
                <c:pt idx="44">
                  <c:v>42311</c:v>
                </c:pt>
                <c:pt idx="45">
                  <c:v>42312</c:v>
                </c:pt>
                <c:pt idx="46">
                  <c:v>42313</c:v>
                </c:pt>
                <c:pt idx="47">
                  <c:v>42314</c:v>
                </c:pt>
                <c:pt idx="48">
                  <c:v>42317</c:v>
                </c:pt>
                <c:pt idx="49">
                  <c:v>42318</c:v>
                </c:pt>
                <c:pt idx="50">
                  <c:v>42319</c:v>
                </c:pt>
                <c:pt idx="51">
                  <c:v>42320</c:v>
                </c:pt>
                <c:pt idx="52">
                  <c:v>42321</c:v>
                </c:pt>
                <c:pt idx="53">
                  <c:v>42324</c:v>
                </c:pt>
                <c:pt idx="54">
                  <c:v>42325</c:v>
                </c:pt>
                <c:pt idx="55">
                  <c:v>42326</c:v>
                </c:pt>
                <c:pt idx="56">
                  <c:v>42327</c:v>
                </c:pt>
                <c:pt idx="57">
                  <c:v>42328</c:v>
                </c:pt>
                <c:pt idx="58">
                  <c:v>42331</c:v>
                </c:pt>
                <c:pt idx="59">
                  <c:v>42332</c:v>
                </c:pt>
                <c:pt idx="60">
                  <c:v>42333</c:v>
                </c:pt>
                <c:pt idx="61">
                  <c:v>42334</c:v>
                </c:pt>
                <c:pt idx="62">
                  <c:v>42335</c:v>
                </c:pt>
                <c:pt idx="63">
                  <c:v>42338</c:v>
                </c:pt>
                <c:pt idx="64">
                  <c:v>42339</c:v>
                </c:pt>
                <c:pt idx="65">
                  <c:v>42340</c:v>
                </c:pt>
                <c:pt idx="66">
                  <c:v>42341</c:v>
                </c:pt>
                <c:pt idx="67">
                  <c:v>42342</c:v>
                </c:pt>
                <c:pt idx="68">
                  <c:v>42345</c:v>
                </c:pt>
                <c:pt idx="69">
                  <c:v>42346</c:v>
                </c:pt>
                <c:pt idx="70">
                  <c:v>42347</c:v>
                </c:pt>
                <c:pt idx="71">
                  <c:v>42348</c:v>
                </c:pt>
                <c:pt idx="72">
                  <c:v>42349</c:v>
                </c:pt>
                <c:pt idx="73">
                  <c:v>42352</c:v>
                </c:pt>
                <c:pt idx="74">
                  <c:v>42353</c:v>
                </c:pt>
                <c:pt idx="75">
                  <c:v>42354</c:v>
                </c:pt>
                <c:pt idx="76">
                  <c:v>42355</c:v>
                </c:pt>
                <c:pt idx="77">
                  <c:v>42356</c:v>
                </c:pt>
                <c:pt idx="78">
                  <c:v>42359</c:v>
                </c:pt>
                <c:pt idx="79">
                  <c:v>42360</c:v>
                </c:pt>
                <c:pt idx="80">
                  <c:v>42361</c:v>
                </c:pt>
                <c:pt idx="81">
                  <c:v>42362</c:v>
                </c:pt>
                <c:pt idx="82">
                  <c:v>42366</c:v>
                </c:pt>
                <c:pt idx="83">
                  <c:v>42367</c:v>
                </c:pt>
                <c:pt idx="84">
                  <c:v>42368</c:v>
                </c:pt>
                <c:pt idx="85">
                  <c:v>42369</c:v>
                </c:pt>
                <c:pt idx="86">
                  <c:v>42374</c:v>
                </c:pt>
                <c:pt idx="87">
                  <c:v>42375</c:v>
                </c:pt>
                <c:pt idx="88">
                  <c:v>42376</c:v>
                </c:pt>
                <c:pt idx="89">
                  <c:v>42377</c:v>
                </c:pt>
                <c:pt idx="90">
                  <c:v>42380</c:v>
                </c:pt>
                <c:pt idx="91">
                  <c:v>42381</c:v>
                </c:pt>
                <c:pt idx="92">
                  <c:v>42382</c:v>
                </c:pt>
                <c:pt idx="93">
                  <c:v>42383</c:v>
                </c:pt>
                <c:pt idx="94">
                  <c:v>42384</c:v>
                </c:pt>
                <c:pt idx="95">
                  <c:v>42387</c:v>
                </c:pt>
                <c:pt idx="96">
                  <c:v>42388</c:v>
                </c:pt>
                <c:pt idx="97">
                  <c:v>42389</c:v>
                </c:pt>
                <c:pt idx="98">
                  <c:v>42390</c:v>
                </c:pt>
                <c:pt idx="99">
                  <c:v>42391</c:v>
                </c:pt>
                <c:pt idx="100">
                  <c:v>42394</c:v>
                </c:pt>
                <c:pt idx="101">
                  <c:v>42395</c:v>
                </c:pt>
                <c:pt idx="102">
                  <c:v>42396</c:v>
                </c:pt>
                <c:pt idx="103">
                  <c:v>42397</c:v>
                </c:pt>
                <c:pt idx="104">
                  <c:v>42398</c:v>
                </c:pt>
                <c:pt idx="105">
                  <c:v>42401</c:v>
                </c:pt>
                <c:pt idx="106">
                  <c:v>42402</c:v>
                </c:pt>
                <c:pt idx="107">
                  <c:v>42403</c:v>
                </c:pt>
                <c:pt idx="108">
                  <c:v>42404</c:v>
                </c:pt>
                <c:pt idx="109">
                  <c:v>42405</c:v>
                </c:pt>
                <c:pt idx="110">
                  <c:v>42409</c:v>
                </c:pt>
                <c:pt idx="111">
                  <c:v>42410</c:v>
                </c:pt>
                <c:pt idx="112">
                  <c:v>42411</c:v>
                </c:pt>
                <c:pt idx="113">
                  <c:v>42412</c:v>
                </c:pt>
                <c:pt idx="114">
                  <c:v>42415</c:v>
                </c:pt>
                <c:pt idx="115">
                  <c:v>42416</c:v>
                </c:pt>
                <c:pt idx="116">
                  <c:v>42417</c:v>
                </c:pt>
                <c:pt idx="117">
                  <c:v>42418</c:v>
                </c:pt>
                <c:pt idx="118">
                  <c:v>42419</c:v>
                </c:pt>
                <c:pt idx="119">
                  <c:v>42422</c:v>
                </c:pt>
                <c:pt idx="120">
                  <c:v>42423</c:v>
                </c:pt>
                <c:pt idx="121">
                  <c:v>42424</c:v>
                </c:pt>
                <c:pt idx="122">
                  <c:v>42425</c:v>
                </c:pt>
                <c:pt idx="123">
                  <c:v>42426</c:v>
                </c:pt>
                <c:pt idx="124">
                  <c:v>42429</c:v>
                </c:pt>
                <c:pt idx="125">
                  <c:v>42430</c:v>
                </c:pt>
                <c:pt idx="126">
                  <c:v>42431</c:v>
                </c:pt>
                <c:pt idx="127">
                  <c:v>42432</c:v>
                </c:pt>
                <c:pt idx="128">
                  <c:v>42433</c:v>
                </c:pt>
                <c:pt idx="129">
                  <c:v>42436</c:v>
                </c:pt>
                <c:pt idx="130">
                  <c:v>42437</c:v>
                </c:pt>
                <c:pt idx="131">
                  <c:v>42438</c:v>
                </c:pt>
                <c:pt idx="132">
                  <c:v>42439</c:v>
                </c:pt>
                <c:pt idx="133">
                  <c:v>42440</c:v>
                </c:pt>
                <c:pt idx="134">
                  <c:v>42443</c:v>
                </c:pt>
                <c:pt idx="135">
                  <c:v>42444</c:v>
                </c:pt>
                <c:pt idx="136">
                  <c:v>42445</c:v>
                </c:pt>
                <c:pt idx="137">
                  <c:v>42446</c:v>
                </c:pt>
                <c:pt idx="138">
                  <c:v>42447</c:v>
                </c:pt>
                <c:pt idx="139">
                  <c:v>42450</c:v>
                </c:pt>
                <c:pt idx="140">
                  <c:v>42451</c:v>
                </c:pt>
                <c:pt idx="141">
                  <c:v>42452</c:v>
                </c:pt>
                <c:pt idx="142">
                  <c:v>42453</c:v>
                </c:pt>
                <c:pt idx="143">
                  <c:v>42458</c:v>
                </c:pt>
                <c:pt idx="144">
                  <c:v>42459</c:v>
                </c:pt>
                <c:pt idx="145">
                  <c:v>42460</c:v>
                </c:pt>
                <c:pt idx="146">
                  <c:v>42461</c:v>
                </c:pt>
                <c:pt idx="147">
                  <c:v>42464</c:v>
                </c:pt>
                <c:pt idx="148">
                  <c:v>42465</c:v>
                </c:pt>
                <c:pt idx="149">
                  <c:v>42466</c:v>
                </c:pt>
                <c:pt idx="150">
                  <c:v>42467</c:v>
                </c:pt>
                <c:pt idx="151">
                  <c:v>42468</c:v>
                </c:pt>
                <c:pt idx="152">
                  <c:v>42471</c:v>
                </c:pt>
                <c:pt idx="153">
                  <c:v>42472</c:v>
                </c:pt>
                <c:pt idx="154">
                  <c:v>42473</c:v>
                </c:pt>
                <c:pt idx="155">
                  <c:v>42474</c:v>
                </c:pt>
                <c:pt idx="156">
                  <c:v>42475</c:v>
                </c:pt>
                <c:pt idx="157">
                  <c:v>42478</c:v>
                </c:pt>
                <c:pt idx="158">
                  <c:v>42479</c:v>
                </c:pt>
                <c:pt idx="159">
                  <c:v>42480</c:v>
                </c:pt>
                <c:pt idx="160">
                  <c:v>42481</c:v>
                </c:pt>
                <c:pt idx="161">
                  <c:v>42482</c:v>
                </c:pt>
                <c:pt idx="162">
                  <c:v>42486</c:v>
                </c:pt>
                <c:pt idx="163">
                  <c:v>42487</c:v>
                </c:pt>
                <c:pt idx="164">
                  <c:v>42488</c:v>
                </c:pt>
                <c:pt idx="165">
                  <c:v>42489</c:v>
                </c:pt>
                <c:pt idx="166">
                  <c:v>42492</c:v>
                </c:pt>
                <c:pt idx="167">
                  <c:v>42493</c:v>
                </c:pt>
                <c:pt idx="168">
                  <c:v>42494</c:v>
                </c:pt>
                <c:pt idx="169">
                  <c:v>42495</c:v>
                </c:pt>
                <c:pt idx="170">
                  <c:v>42496</c:v>
                </c:pt>
                <c:pt idx="171">
                  <c:v>42499</c:v>
                </c:pt>
                <c:pt idx="172">
                  <c:v>42500</c:v>
                </c:pt>
                <c:pt idx="173">
                  <c:v>42501</c:v>
                </c:pt>
                <c:pt idx="174">
                  <c:v>42502</c:v>
                </c:pt>
                <c:pt idx="175">
                  <c:v>42503</c:v>
                </c:pt>
                <c:pt idx="176">
                  <c:v>42506</c:v>
                </c:pt>
                <c:pt idx="177">
                  <c:v>42507</c:v>
                </c:pt>
                <c:pt idx="178">
                  <c:v>42508</c:v>
                </c:pt>
                <c:pt idx="179">
                  <c:v>42509</c:v>
                </c:pt>
                <c:pt idx="180">
                  <c:v>42510</c:v>
                </c:pt>
                <c:pt idx="181">
                  <c:v>42513</c:v>
                </c:pt>
                <c:pt idx="182">
                  <c:v>42514</c:v>
                </c:pt>
                <c:pt idx="183">
                  <c:v>42515</c:v>
                </c:pt>
                <c:pt idx="184">
                  <c:v>42516</c:v>
                </c:pt>
                <c:pt idx="185">
                  <c:v>42517</c:v>
                </c:pt>
                <c:pt idx="186">
                  <c:v>42520</c:v>
                </c:pt>
                <c:pt idx="187">
                  <c:v>42521</c:v>
                </c:pt>
                <c:pt idx="188">
                  <c:v>42522</c:v>
                </c:pt>
                <c:pt idx="189">
                  <c:v>42523</c:v>
                </c:pt>
                <c:pt idx="190">
                  <c:v>42524</c:v>
                </c:pt>
                <c:pt idx="191">
                  <c:v>42528</c:v>
                </c:pt>
                <c:pt idx="192">
                  <c:v>42529</c:v>
                </c:pt>
                <c:pt idx="193">
                  <c:v>42530</c:v>
                </c:pt>
                <c:pt idx="194">
                  <c:v>42531</c:v>
                </c:pt>
                <c:pt idx="195">
                  <c:v>42534</c:v>
                </c:pt>
                <c:pt idx="196">
                  <c:v>42535</c:v>
                </c:pt>
                <c:pt idx="197">
                  <c:v>42536</c:v>
                </c:pt>
                <c:pt idx="198">
                  <c:v>42537</c:v>
                </c:pt>
                <c:pt idx="199">
                  <c:v>42538</c:v>
                </c:pt>
                <c:pt idx="200">
                  <c:v>42541</c:v>
                </c:pt>
                <c:pt idx="201">
                  <c:v>42542</c:v>
                </c:pt>
                <c:pt idx="202">
                  <c:v>42543</c:v>
                </c:pt>
                <c:pt idx="203">
                  <c:v>42544</c:v>
                </c:pt>
                <c:pt idx="204">
                  <c:v>42545</c:v>
                </c:pt>
                <c:pt idx="205">
                  <c:v>42548</c:v>
                </c:pt>
                <c:pt idx="206">
                  <c:v>42549</c:v>
                </c:pt>
                <c:pt idx="207">
                  <c:v>42550</c:v>
                </c:pt>
                <c:pt idx="208">
                  <c:v>42551</c:v>
                </c:pt>
                <c:pt idx="209">
                  <c:v>42552</c:v>
                </c:pt>
                <c:pt idx="210">
                  <c:v>42555</c:v>
                </c:pt>
                <c:pt idx="211">
                  <c:v>42556</c:v>
                </c:pt>
                <c:pt idx="212">
                  <c:v>42557</c:v>
                </c:pt>
                <c:pt idx="213">
                  <c:v>42558</c:v>
                </c:pt>
                <c:pt idx="214">
                  <c:v>42559</c:v>
                </c:pt>
                <c:pt idx="215">
                  <c:v>42562</c:v>
                </c:pt>
                <c:pt idx="216">
                  <c:v>42563</c:v>
                </c:pt>
                <c:pt idx="217">
                  <c:v>42564</c:v>
                </c:pt>
                <c:pt idx="218">
                  <c:v>42565</c:v>
                </c:pt>
                <c:pt idx="219">
                  <c:v>42566</c:v>
                </c:pt>
                <c:pt idx="220">
                  <c:v>42569</c:v>
                </c:pt>
                <c:pt idx="221">
                  <c:v>42570</c:v>
                </c:pt>
                <c:pt idx="222">
                  <c:v>42571</c:v>
                </c:pt>
                <c:pt idx="223">
                  <c:v>42572</c:v>
                </c:pt>
                <c:pt idx="224">
                  <c:v>42573</c:v>
                </c:pt>
                <c:pt idx="225">
                  <c:v>42576</c:v>
                </c:pt>
                <c:pt idx="226">
                  <c:v>42577</c:v>
                </c:pt>
                <c:pt idx="227">
                  <c:v>42578</c:v>
                </c:pt>
                <c:pt idx="228">
                  <c:v>42579</c:v>
                </c:pt>
                <c:pt idx="229">
                  <c:v>42580</c:v>
                </c:pt>
                <c:pt idx="230">
                  <c:v>42583</c:v>
                </c:pt>
                <c:pt idx="231">
                  <c:v>42584</c:v>
                </c:pt>
                <c:pt idx="232">
                  <c:v>42585</c:v>
                </c:pt>
                <c:pt idx="233">
                  <c:v>42586</c:v>
                </c:pt>
                <c:pt idx="234">
                  <c:v>42587</c:v>
                </c:pt>
                <c:pt idx="235">
                  <c:v>42590</c:v>
                </c:pt>
                <c:pt idx="236">
                  <c:v>42591</c:v>
                </c:pt>
                <c:pt idx="237">
                  <c:v>42592</c:v>
                </c:pt>
                <c:pt idx="238">
                  <c:v>42593</c:v>
                </c:pt>
                <c:pt idx="239">
                  <c:v>42594</c:v>
                </c:pt>
                <c:pt idx="240">
                  <c:v>42597</c:v>
                </c:pt>
                <c:pt idx="241">
                  <c:v>42598</c:v>
                </c:pt>
                <c:pt idx="242">
                  <c:v>42599</c:v>
                </c:pt>
                <c:pt idx="243">
                  <c:v>42600</c:v>
                </c:pt>
                <c:pt idx="244">
                  <c:v>42601</c:v>
                </c:pt>
                <c:pt idx="245">
                  <c:v>42604</c:v>
                </c:pt>
                <c:pt idx="246">
                  <c:v>42605</c:v>
                </c:pt>
                <c:pt idx="247">
                  <c:v>42606</c:v>
                </c:pt>
                <c:pt idx="248">
                  <c:v>42607</c:v>
                </c:pt>
                <c:pt idx="249">
                  <c:v>42608</c:v>
                </c:pt>
                <c:pt idx="250">
                  <c:v>42611</c:v>
                </c:pt>
                <c:pt idx="251">
                  <c:v>42612</c:v>
                </c:pt>
                <c:pt idx="252">
                  <c:v>42613</c:v>
                </c:pt>
                <c:pt idx="253">
                  <c:v>42614</c:v>
                </c:pt>
                <c:pt idx="254">
                  <c:v>42615</c:v>
                </c:pt>
                <c:pt idx="255">
                  <c:v>42618</c:v>
                </c:pt>
                <c:pt idx="256">
                  <c:v>42619</c:v>
                </c:pt>
                <c:pt idx="257">
                  <c:v>42620</c:v>
                </c:pt>
                <c:pt idx="258">
                  <c:v>42621</c:v>
                </c:pt>
                <c:pt idx="259">
                  <c:v>42622</c:v>
                </c:pt>
                <c:pt idx="260">
                  <c:v>42625</c:v>
                </c:pt>
                <c:pt idx="261">
                  <c:v>42626</c:v>
                </c:pt>
                <c:pt idx="262">
                  <c:v>42627</c:v>
                </c:pt>
                <c:pt idx="263">
                  <c:v>42628</c:v>
                </c:pt>
                <c:pt idx="264">
                  <c:v>42629</c:v>
                </c:pt>
                <c:pt idx="265">
                  <c:v>42632</c:v>
                </c:pt>
                <c:pt idx="266">
                  <c:v>42633</c:v>
                </c:pt>
                <c:pt idx="267">
                  <c:v>42634</c:v>
                </c:pt>
                <c:pt idx="268">
                  <c:v>42635</c:v>
                </c:pt>
                <c:pt idx="269">
                  <c:v>42636</c:v>
                </c:pt>
                <c:pt idx="270">
                  <c:v>42639</c:v>
                </c:pt>
                <c:pt idx="271">
                  <c:v>42640</c:v>
                </c:pt>
                <c:pt idx="272">
                  <c:v>42641</c:v>
                </c:pt>
                <c:pt idx="273">
                  <c:v>42642</c:v>
                </c:pt>
                <c:pt idx="274">
                  <c:v>42643</c:v>
                </c:pt>
                <c:pt idx="275">
                  <c:v>42646</c:v>
                </c:pt>
                <c:pt idx="276">
                  <c:v>42647</c:v>
                </c:pt>
                <c:pt idx="277">
                  <c:v>42648</c:v>
                </c:pt>
                <c:pt idx="278">
                  <c:v>42649</c:v>
                </c:pt>
                <c:pt idx="279">
                  <c:v>42650</c:v>
                </c:pt>
                <c:pt idx="280">
                  <c:v>42653</c:v>
                </c:pt>
                <c:pt idx="281">
                  <c:v>42654</c:v>
                </c:pt>
                <c:pt idx="282">
                  <c:v>42655</c:v>
                </c:pt>
                <c:pt idx="283">
                  <c:v>42656</c:v>
                </c:pt>
                <c:pt idx="284">
                  <c:v>42657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42668</c:v>
                </c:pt>
                <c:pt idx="291">
                  <c:v>42669</c:v>
                </c:pt>
                <c:pt idx="292">
                  <c:v>42670</c:v>
                </c:pt>
                <c:pt idx="293">
                  <c:v>42671</c:v>
                </c:pt>
                <c:pt idx="294">
                  <c:v>42674</c:v>
                </c:pt>
                <c:pt idx="295">
                  <c:v>42675</c:v>
                </c:pt>
                <c:pt idx="296">
                  <c:v>42676</c:v>
                </c:pt>
                <c:pt idx="297">
                  <c:v>42677</c:v>
                </c:pt>
                <c:pt idx="298">
                  <c:v>42678</c:v>
                </c:pt>
                <c:pt idx="299">
                  <c:v>42681</c:v>
                </c:pt>
                <c:pt idx="300">
                  <c:v>42682</c:v>
                </c:pt>
                <c:pt idx="301">
                  <c:v>42683</c:v>
                </c:pt>
                <c:pt idx="302">
                  <c:v>42684</c:v>
                </c:pt>
                <c:pt idx="303">
                  <c:v>42685</c:v>
                </c:pt>
                <c:pt idx="304">
                  <c:v>42688</c:v>
                </c:pt>
                <c:pt idx="305">
                  <c:v>42689</c:v>
                </c:pt>
                <c:pt idx="306">
                  <c:v>42690</c:v>
                </c:pt>
                <c:pt idx="307">
                  <c:v>42691</c:v>
                </c:pt>
                <c:pt idx="308">
                  <c:v>42692</c:v>
                </c:pt>
                <c:pt idx="309">
                  <c:v>42695</c:v>
                </c:pt>
                <c:pt idx="310">
                  <c:v>42696</c:v>
                </c:pt>
                <c:pt idx="311">
                  <c:v>42697</c:v>
                </c:pt>
                <c:pt idx="312">
                  <c:v>42698</c:v>
                </c:pt>
                <c:pt idx="313">
                  <c:v>42699</c:v>
                </c:pt>
                <c:pt idx="314">
                  <c:v>42702</c:v>
                </c:pt>
                <c:pt idx="315">
                  <c:v>42703</c:v>
                </c:pt>
                <c:pt idx="316">
                  <c:v>42704</c:v>
                </c:pt>
                <c:pt idx="317">
                  <c:v>42705</c:v>
                </c:pt>
                <c:pt idx="318">
                  <c:v>42706</c:v>
                </c:pt>
                <c:pt idx="319">
                  <c:v>42709</c:v>
                </c:pt>
                <c:pt idx="320">
                  <c:v>42710</c:v>
                </c:pt>
                <c:pt idx="321">
                  <c:v>42711</c:v>
                </c:pt>
                <c:pt idx="322">
                  <c:v>42712</c:v>
                </c:pt>
                <c:pt idx="323">
                  <c:v>42713</c:v>
                </c:pt>
                <c:pt idx="324">
                  <c:v>42716</c:v>
                </c:pt>
                <c:pt idx="325">
                  <c:v>42717</c:v>
                </c:pt>
                <c:pt idx="326">
                  <c:v>42718</c:v>
                </c:pt>
                <c:pt idx="327">
                  <c:v>42719</c:v>
                </c:pt>
                <c:pt idx="328">
                  <c:v>42720</c:v>
                </c:pt>
                <c:pt idx="329">
                  <c:v>42723</c:v>
                </c:pt>
                <c:pt idx="330">
                  <c:v>42724</c:v>
                </c:pt>
                <c:pt idx="331">
                  <c:v>42725</c:v>
                </c:pt>
                <c:pt idx="332">
                  <c:v>42726</c:v>
                </c:pt>
                <c:pt idx="333">
                  <c:v>42727</c:v>
                </c:pt>
                <c:pt idx="334">
                  <c:v>42731</c:v>
                </c:pt>
                <c:pt idx="335">
                  <c:v>42732</c:v>
                </c:pt>
                <c:pt idx="336">
                  <c:v>42733</c:v>
                </c:pt>
                <c:pt idx="337">
                  <c:v>42734</c:v>
                </c:pt>
                <c:pt idx="338">
                  <c:v>42739</c:v>
                </c:pt>
                <c:pt idx="339">
                  <c:v>42740</c:v>
                </c:pt>
                <c:pt idx="340">
                  <c:v>42741</c:v>
                </c:pt>
                <c:pt idx="341">
                  <c:v>42744</c:v>
                </c:pt>
                <c:pt idx="342">
                  <c:v>42745</c:v>
                </c:pt>
                <c:pt idx="343">
                  <c:v>42746</c:v>
                </c:pt>
                <c:pt idx="344">
                  <c:v>42747</c:v>
                </c:pt>
                <c:pt idx="345">
                  <c:v>42748</c:v>
                </c:pt>
                <c:pt idx="346">
                  <c:v>42751</c:v>
                </c:pt>
                <c:pt idx="347">
                  <c:v>42752</c:v>
                </c:pt>
                <c:pt idx="348">
                  <c:v>42753</c:v>
                </c:pt>
                <c:pt idx="349">
                  <c:v>42754</c:v>
                </c:pt>
                <c:pt idx="350">
                  <c:v>42755</c:v>
                </c:pt>
                <c:pt idx="351">
                  <c:v>42758</c:v>
                </c:pt>
                <c:pt idx="352">
                  <c:v>42759</c:v>
                </c:pt>
                <c:pt idx="353">
                  <c:v>42760</c:v>
                </c:pt>
                <c:pt idx="354">
                  <c:v>42761</c:v>
                </c:pt>
                <c:pt idx="355">
                  <c:v>42762</c:v>
                </c:pt>
                <c:pt idx="356">
                  <c:v>42765</c:v>
                </c:pt>
                <c:pt idx="357">
                  <c:v>42766</c:v>
                </c:pt>
                <c:pt idx="358">
                  <c:v>42767</c:v>
                </c:pt>
                <c:pt idx="359">
                  <c:v>42768</c:v>
                </c:pt>
                <c:pt idx="360">
                  <c:v>42769</c:v>
                </c:pt>
                <c:pt idx="361">
                  <c:v>42773</c:v>
                </c:pt>
                <c:pt idx="362">
                  <c:v>42774</c:v>
                </c:pt>
                <c:pt idx="363">
                  <c:v>42775</c:v>
                </c:pt>
                <c:pt idx="364">
                  <c:v>42776</c:v>
                </c:pt>
                <c:pt idx="365">
                  <c:v>42779</c:v>
                </c:pt>
                <c:pt idx="366">
                  <c:v>42780</c:v>
                </c:pt>
                <c:pt idx="367">
                  <c:v>42781</c:v>
                </c:pt>
                <c:pt idx="368">
                  <c:v>42782</c:v>
                </c:pt>
                <c:pt idx="369">
                  <c:v>42783</c:v>
                </c:pt>
                <c:pt idx="370">
                  <c:v>42786</c:v>
                </c:pt>
                <c:pt idx="371">
                  <c:v>42787</c:v>
                </c:pt>
                <c:pt idx="372">
                  <c:v>42788</c:v>
                </c:pt>
                <c:pt idx="373">
                  <c:v>42789</c:v>
                </c:pt>
                <c:pt idx="374">
                  <c:v>42790</c:v>
                </c:pt>
                <c:pt idx="375">
                  <c:v>42793</c:v>
                </c:pt>
                <c:pt idx="376">
                  <c:v>42794</c:v>
                </c:pt>
                <c:pt idx="377">
                  <c:v>42795</c:v>
                </c:pt>
                <c:pt idx="378">
                  <c:v>42796</c:v>
                </c:pt>
                <c:pt idx="379">
                  <c:v>42797</c:v>
                </c:pt>
                <c:pt idx="380">
                  <c:v>42800</c:v>
                </c:pt>
                <c:pt idx="381">
                  <c:v>42801</c:v>
                </c:pt>
                <c:pt idx="382">
                  <c:v>42802</c:v>
                </c:pt>
                <c:pt idx="383">
                  <c:v>42803</c:v>
                </c:pt>
                <c:pt idx="384">
                  <c:v>42804</c:v>
                </c:pt>
                <c:pt idx="385">
                  <c:v>42807</c:v>
                </c:pt>
                <c:pt idx="386">
                  <c:v>42808</c:v>
                </c:pt>
                <c:pt idx="387">
                  <c:v>42809</c:v>
                </c:pt>
                <c:pt idx="388">
                  <c:v>42810</c:v>
                </c:pt>
                <c:pt idx="389">
                  <c:v>42811</c:v>
                </c:pt>
                <c:pt idx="390">
                  <c:v>42814</c:v>
                </c:pt>
                <c:pt idx="391">
                  <c:v>42815</c:v>
                </c:pt>
                <c:pt idx="392">
                  <c:v>42816</c:v>
                </c:pt>
                <c:pt idx="393">
                  <c:v>42817</c:v>
                </c:pt>
                <c:pt idx="394">
                  <c:v>42818</c:v>
                </c:pt>
                <c:pt idx="395">
                  <c:v>42821</c:v>
                </c:pt>
                <c:pt idx="396">
                  <c:v>42822</c:v>
                </c:pt>
                <c:pt idx="397">
                  <c:v>42823</c:v>
                </c:pt>
                <c:pt idx="398">
                  <c:v>42824</c:v>
                </c:pt>
                <c:pt idx="399">
                  <c:v>42825</c:v>
                </c:pt>
                <c:pt idx="400">
                  <c:v>42828</c:v>
                </c:pt>
                <c:pt idx="401">
                  <c:v>42829</c:v>
                </c:pt>
                <c:pt idx="402">
                  <c:v>42830</c:v>
                </c:pt>
                <c:pt idx="403">
                  <c:v>42831</c:v>
                </c:pt>
                <c:pt idx="404">
                  <c:v>42832</c:v>
                </c:pt>
                <c:pt idx="405">
                  <c:v>42835</c:v>
                </c:pt>
                <c:pt idx="406">
                  <c:v>42836</c:v>
                </c:pt>
                <c:pt idx="407">
                  <c:v>42837</c:v>
                </c:pt>
                <c:pt idx="408">
                  <c:v>42838</c:v>
                </c:pt>
                <c:pt idx="409">
                  <c:v>42843</c:v>
                </c:pt>
                <c:pt idx="410">
                  <c:v>42844</c:v>
                </c:pt>
                <c:pt idx="411">
                  <c:v>42845</c:v>
                </c:pt>
                <c:pt idx="412">
                  <c:v>42846</c:v>
                </c:pt>
                <c:pt idx="413">
                  <c:v>42849</c:v>
                </c:pt>
                <c:pt idx="414">
                  <c:v>42851</c:v>
                </c:pt>
                <c:pt idx="415">
                  <c:v>42852</c:v>
                </c:pt>
                <c:pt idx="416">
                  <c:v>42853</c:v>
                </c:pt>
                <c:pt idx="417">
                  <c:v>42856</c:v>
                </c:pt>
                <c:pt idx="418">
                  <c:v>42857</c:v>
                </c:pt>
                <c:pt idx="419">
                  <c:v>42858</c:v>
                </c:pt>
                <c:pt idx="420">
                  <c:v>42859</c:v>
                </c:pt>
                <c:pt idx="421">
                  <c:v>42860</c:v>
                </c:pt>
                <c:pt idx="422">
                  <c:v>42863</c:v>
                </c:pt>
                <c:pt idx="423">
                  <c:v>42864</c:v>
                </c:pt>
                <c:pt idx="424">
                  <c:v>42865</c:v>
                </c:pt>
                <c:pt idx="425">
                  <c:v>42866</c:v>
                </c:pt>
                <c:pt idx="426">
                  <c:v>42867</c:v>
                </c:pt>
                <c:pt idx="427">
                  <c:v>42870</c:v>
                </c:pt>
                <c:pt idx="428">
                  <c:v>42871</c:v>
                </c:pt>
                <c:pt idx="429">
                  <c:v>42872</c:v>
                </c:pt>
                <c:pt idx="430">
                  <c:v>42873</c:v>
                </c:pt>
                <c:pt idx="431">
                  <c:v>42874</c:v>
                </c:pt>
                <c:pt idx="432">
                  <c:v>42877</c:v>
                </c:pt>
                <c:pt idx="433">
                  <c:v>42878</c:v>
                </c:pt>
                <c:pt idx="434">
                  <c:v>42879</c:v>
                </c:pt>
                <c:pt idx="435">
                  <c:v>42880</c:v>
                </c:pt>
                <c:pt idx="436">
                  <c:v>42881</c:v>
                </c:pt>
                <c:pt idx="437">
                  <c:v>42884</c:v>
                </c:pt>
                <c:pt idx="438">
                  <c:v>42885</c:v>
                </c:pt>
                <c:pt idx="439">
                  <c:v>42886</c:v>
                </c:pt>
                <c:pt idx="440">
                  <c:v>42887</c:v>
                </c:pt>
                <c:pt idx="441">
                  <c:v>42888</c:v>
                </c:pt>
                <c:pt idx="442">
                  <c:v>42892</c:v>
                </c:pt>
                <c:pt idx="443">
                  <c:v>42893</c:v>
                </c:pt>
                <c:pt idx="444">
                  <c:v>42894</c:v>
                </c:pt>
                <c:pt idx="445">
                  <c:v>42895</c:v>
                </c:pt>
                <c:pt idx="446">
                  <c:v>42898</c:v>
                </c:pt>
                <c:pt idx="447">
                  <c:v>42899</c:v>
                </c:pt>
                <c:pt idx="448">
                  <c:v>42900</c:v>
                </c:pt>
                <c:pt idx="449">
                  <c:v>42901</c:v>
                </c:pt>
                <c:pt idx="450">
                  <c:v>42902</c:v>
                </c:pt>
                <c:pt idx="451">
                  <c:v>42905</c:v>
                </c:pt>
                <c:pt idx="452">
                  <c:v>42906</c:v>
                </c:pt>
                <c:pt idx="453">
                  <c:v>42907</c:v>
                </c:pt>
                <c:pt idx="454">
                  <c:v>42908</c:v>
                </c:pt>
                <c:pt idx="455">
                  <c:v>42909</c:v>
                </c:pt>
                <c:pt idx="456">
                  <c:v>42912</c:v>
                </c:pt>
                <c:pt idx="457">
                  <c:v>42913</c:v>
                </c:pt>
                <c:pt idx="458">
                  <c:v>42914</c:v>
                </c:pt>
                <c:pt idx="459">
                  <c:v>42915</c:v>
                </c:pt>
                <c:pt idx="460">
                  <c:v>42916</c:v>
                </c:pt>
                <c:pt idx="461">
                  <c:v>42919</c:v>
                </c:pt>
                <c:pt idx="462">
                  <c:v>42920</c:v>
                </c:pt>
                <c:pt idx="463">
                  <c:v>42921</c:v>
                </c:pt>
                <c:pt idx="464">
                  <c:v>42922</c:v>
                </c:pt>
                <c:pt idx="465">
                  <c:v>42923</c:v>
                </c:pt>
                <c:pt idx="466">
                  <c:v>42926</c:v>
                </c:pt>
                <c:pt idx="467">
                  <c:v>42927</c:v>
                </c:pt>
                <c:pt idx="468">
                  <c:v>42928</c:v>
                </c:pt>
                <c:pt idx="469">
                  <c:v>42929</c:v>
                </c:pt>
                <c:pt idx="470">
                  <c:v>42930</c:v>
                </c:pt>
                <c:pt idx="471">
                  <c:v>42933</c:v>
                </c:pt>
                <c:pt idx="472">
                  <c:v>42934</c:v>
                </c:pt>
                <c:pt idx="473">
                  <c:v>42935</c:v>
                </c:pt>
                <c:pt idx="474">
                  <c:v>42936</c:v>
                </c:pt>
                <c:pt idx="475">
                  <c:v>42937</c:v>
                </c:pt>
                <c:pt idx="476">
                  <c:v>42940</c:v>
                </c:pt>
                <c:pt idx="477">
                  <c:v>42941</c:v>
                </c:pt>
                <c:pt idx="478">
                  <c:v>42942</c:v>
                </c:pt>
                <c:pt idx="479">
                  <c:v>42943</c:v>
                </c:pt>
                <c:pt idx="480">
                  <c:v>42944</c:v>
                </c:pt>
                <c:pt idx="481">
                  <c:v>42947</c:v>
                </c:pt>
                <c:pt idx="482">
                  <c:v>42948</c:v>
                </c:pt>
                <c:pt idx="483">
                  <c:v>42949</c:v>
                </c:pt>
                <c:pt idx="484">
                  <c:v>42950</c:v>
                </c:pt>
                <c:pt idx="485">
                  <c:v>42951</c:v>
                </c:pt>
                <c:pt idx="486">
                  <c:v>42954</c:v>
                </c:pt>
                <c:pt idx="487">
                  <c:v>42955</c:v>
                </c:pt>
                <c:pt idx="488">
                  <c:v>42956</c:v>
                </c:pt>
                <c:pt idx="489">
                  <c:v>42957</c:v>
                </c:pt>
                <c:pt idx="490">
                  <c:v>42958</c:v>
                </c:pt>
                <c:pt idx="491">
                  <c:v>42961</c:v>
                </c:pt>
                <c:pt idx="492">
                  <c:v>42962</c:v>
                </c:pt>
                <c:pt idx="493">
                  <c:v>42963</c:v>
                </c:pt>
                <c:pt idx="494">
                  <c:v>42964</c:v>
                </c:pt>
                <c:pt idx="495">
                  <c:v>42965</c:v>
                </c:pt>
                <c:pt idx="496">
                  <c:v>42968</c:v>
                </c:pt>
                <c:pt idx="497">
                  <c:v>42969</c:v>
                </c:pt>
                <c:pt idx="498">
                  <c:v>42970</c:v>
                </c:pt>
                <c:pt idx="499">
                  <c:v>42971</c:v>
                </c:pt>
                <c:pt idx="500">
                  <c:v>42972</c:v>
                </c:pt>
                <c:pt idx="501">
                  <c:v>42975</c:v>
                </c:pt>
                <c:pt idx="502">
                  <c:v>42976</c:v>
                </c:pt>
                <c:pt idx="503">
                  <c:v>42977</c:v>
                </c:pt>
                <c:pt idx="504">
                  <c:v>42978</c:v>
                </c:pt>
                <c:pt idx="505">
                  <c:v>42979</c:v>
                </c:pt>
                <c:pt idx="506">
                  <c:v>42982</c:v>
                </c:pt>
                <c:pt idx="507">
                  <c:v>42983</c:v>
                </c:pt>
                <c:pt idx="508">
                  <c:v>42984</c:v>
                </c:pt>
                <c:pt idx="509">
                  <c:v>42985</c:v>
                </c:pt>
                <c:pt idx="510">
                  <c:v>42986</c:v>
                </c:pt>
                <c:pt idx="511">
                  <c:v>42989</c:v>
                </c:pt>
                <c:pt idx="512">
                  <c:v>42990</c:v>
                </c:pt>
                <c:pt idx="513">
                  <c:v>42991</c:v>
                </c:pt>
                <c:pt idx="514">
                  <c:v>42992</c:v>
                </c:pt>
                <c:pt idx="515">
                  <c:v>42993</c:v>
                </c:pt>
                <c:pt idx="516">
                  <c:v>42996</c:v>
                </c:pt>
                <c:pt idx="517">
                  <c:v>42997</c:v>
                </c:pt>
                <c:pt idx="518">
                  <c:v>42998</c:v>
                </c:pt>
                <c:pt idx="519">
                  <c:v>42999</c:v>
                </c:pt>
                <c:pt idx="520">
                  <c:v>43000</c:v>
                </c:pt>
                <c:pt idx="521">
                  <c:v>43003</c:v>
                </c:pt>
                <c:pt idx="522">
                  <c:v>43004</c:v>
                </c:pt>
                <c:pt idx="523">
                  <c:v>43005</c:v>
                </c:pt>
                <c:pt idx="524">
                  <c:v>43006</c:v>
                </c:pt>
                <c:pt idx="525">
                  <c:v>43007</c:v>
                </c:pt>
                <c:pt idx="526">
                  <c:v>43010</c:v>
                </c:pt>
                <c:pt idx="527">
                  <c:v>43011</c:v>
                </c:pt>
                <c:pt idx="528">
                  <c:v>43012</c:v>
                </c:pt>
                <c:pt idx="529">
                  <c:v>43013</c:v>
                </c:pt>
                <c:pt idx="530">
                  <c:v>43014</c:v>
                </c:pt>
                <c:pt idx="531">
                  <c:v>43017</c:v>
                </c:pt>
                <c:pt idx="532">
                  <c:v>43018</c:v>
                </c:pt>
                <c:pt idx="533">
                  <c:v>43019</c:v>
                </c:pt>
                <c:pt idx="534">
                  <c:v>43020</c:v>
                </c:pt>
                <c:pt idx="535">
                  <c:v>43021</c:v>
                </c:pt>
                <c:pt idx="536">
                  <c:v>43024</c:v>
                </c:pt>
                <c:pt idx="537">
                  <c:v>43025</c:v>
                </c:pt>
                <c:pt idx="538">
                  <c:v>43026</c:v>
                </c:pt>
                <c:pt idx="539">
                  <c:v>43027</c:v>
                </c:pt>
                <c:pt idx="540">
                  <c:v>43028</c:v>
                </c:pt>
                <c:pt idx="541">
                  <c:v>43032</c:v>
                </c:pt>
                <c:pt idx="542">
                  <c:v>43033</c:v>
                </c:pt>
                <c:pt idx="543">
                  <c:v>43034</c:v>
                </c:pt>
                <c:pt idx="544">
                  <c:v>43035</c:v>
                </c:pt>
                <c:pt idx="545">
                  <c:v>43038</c:v>
                </c:pt>
                <c:pt idx="546">
                  <c:v>43039</c:v>
                </c:pt>
                <c:pt idx="547">
                  <c:v>43040</c:v>
                </c:pt>
                <c:pt idx="548">
                  <c:v>43041</c:v>
                </c:pt>
                <c:pt idx="549">
                  <c:v>43042</c:v>
                </c:pt>
                <c:pt idx="550">
                  <c:v>43045</c:v>
                </c:pt>
                <c:pt idx="551">
                  <c:v>43046</c:v>
                </c:pt>
                <c:pt idx="552">
                  <c:v>43047</c:v>
                </c:pt>
                <c:pt idx="553">
                  <c:v>43048</c:v>
                </c:pt>
                <c:pt idx="554">
                  <c:v>43049</c:v>
                </c:pt>
                <c:pt idx="555">
                  <c:v>43052</c:v>
                </c:pt>
                <c:pt idx="556">
                  <c:v>43053</c:v>
                </c:pt>
                <c:pt idx="557">
                  <c:v>43054</c:v>
                </c:pt>
                <c:pt idx="558">
                  <c:v>43055</c:v>
                </c:pt>
                <c:pt idx="559">
                  <c:v>43056</c:v>
                </c:pt>
                <c:pt idx="560">
                  <c:v>43059</c:v>
                </c:pt>
                <c:pt idx="561">
                  <c:v>43060</c:v>
                </c:pt>
                <c:pt idx="562">
                  <c:v>43061</c:v>
                </c:pt>
                <c:pt idx="563">
                  <c:v>43062</c:v>
                </c:pt>
                <c:pt idx="564">
                  <c:v>43063</c:v>
                </c:pt>
                <c:pt idx="565">
                  <c:v>43066</c:v>
                </c:pt>
                <c:pt idx="566">
                  <c:v>43067</c:v>
                </c:pt>
                <c:pt idx="567">
                  <c:v>43068</c:v>
                </c:pt>
                <c:pt idx="568">
                  <c:v>43069</c:v>
                </c:pt>
                <c:pt idx="569">
                  <c:v>43070</c:v>
                </c:pt>
                <c:pt idx="570">
                  <c:v>43073</c:v>
                </c:pt>
                <c:pt idx="571">
                  <c:v>43074</c:v>
                </c:pt>
                <c:pt idx="572">
                  <c:v>43075</c:v>
                </c:pt>
                <c:pt idx="573">
                  <c:v>43076</c:v>
                </c:pt>
                <c:pt idx="574">
                  <c:v>43077</c:v>
                </c:pt>
                <c:pt idx="575">
                  <c:v>43080</c:v>
                </c:pt>
                <c:pt idx="576">
                  <c:v>43081</c:v>
                </c:pt>
                <c:pt idx="577">
                  <c:v>43082</c:v>
                </c:pt>
                <c:pt idx="578">
                  <c:v>43083</c:v>
                </c:pt>
                <c:pt idx="579">
                  <c:v>43084</c:v>
                </c:pt>
                <c:pt idx="580">
                  <c:v>43087</c:v>
                </c:pt>
                <c:pt idx="581">
                  <c:v>43088</c:v>
                </c:pt>
                <c:pt idx="582">
                  <c:v>43089</c:v>
                </c:pt>
                <c:pt idx="583">
                  <c:v>43090</c:v>
                </c:pt>
                <c:pt idx="584">
                  <c:v>43091</c:v>
                </c:pt>
                <c:pt idx="585">
                  <c:v>43096</c:v>
                </c:pt>
                <c:pt idx="586">
                  <c:v>43097</c:v>
                </c:pt>
                <c:pt idx="587">
                  <c:v>43098</c:v>
                </c:pt>
                <c:pt idx="588">
                  <c:v>43103</c:v>
                </c:pt>
                <c:pt idx="589">
                  <c:v>43104</c:v>
                </c:pt>
                <c:pt idx="590">
                  <c:v>43105</c:v>
                </c:pt>
                <c:pt idx="591">
                  <c:v>43108</c:v>
                </c:pt>
                <c:pt idx="592">
                  <c:v>43109</c:v>
                </c:pt>
                <c:pt idx="593">
                  <c:v>43110</c:v>
                </c:pt>
                <c:pt idx="594">
                  <c:v>43111</c:v>
                </c:pt>
                <c:pt idx="595">
                  <c:v>43112</c:v>
                </c:pt>
                <c:pt idx="596">
                  <c:v>43115</c:v>
                </c:pt>
                <c:pt idx="597">
                  <c:v>43116</c:v>
                </c:pt>
                <c:pt idx="598">
                  <c:v>43117</c:v>
                </c:pt>
                <c:pt idx="599">
                  <c:v>43118</c:v>
                </c:pt>
                <c:pt idx="600">
                  <c:v>43119</c:v>
                </c:pt>
                <c:pt idx="601">
                  <c:v>43122</c:v>
                </c:pt>
                <c:pt idx="602">
                  <c:v>43123</c:v>
                </c:pt>
                <c:pt idx="603">
                  <c:v>43124</c:v>
                </c:pt>
                <c:pt idx="604">
                  <c:v>43125</c:v>
                </c:pt>
                <c:pt idx="605">
                  <c:v>43126</c:v>
                </c:pt>
                <c:pt idx="606">
                  <c:v>43129</c:v>
                </c:pt>
                <c:pt idx="607">
                  <c:v>43130</c:v>
                </c:pt>
                <c:pt idx="608">
                  <c:v>43131</c:v>
                </c:pt>
                <c:pt idx="609">
                  <c:v>43132</c:v>
                </c:pt>
                <c:pt idx="610">
                  <c:v>43133</c:v>
                </c:pt>
                <c:pt idx="611">
                  <c:v>43136</c:v>
                </c:pt>
                <c:pt idx="612">
                  <c:v>43138</c:v>
                </c:pt>
                <c:pt idx="613">
                  <c:v>43139</c:v>
                </c:pt>
                <c:pt idx="614">
                  <c:v>43140</c:v>
                </c:pt>
                <c:pt idx="615">
                  <c:v>43143</c:v>
                </c:pt>
                <c:pt idx="616">
                  <c:v>43144</c:v>
                </c:pt>
                <c:pt idx="617">
                  <c:v>43145</c:v>
                </c:pt>
                <c:pt idx="618">
                  <c:v>43146</c:v>
                </c:pt>
                <c:pt idx="619">
                  <c:v>43147</c:v>
                </c:pt>
                <c:pt idx="620">
                  <c:v>43150</c:v>
                </c:pt>
                <c:pt idx="621">
                  <c:v>43151</c:v>
                </c:pt>
                <c:pt idx="622">
                  <c:v>43152</c:v>
                </c:pt>
                <c:pt idx="623">
                  <c:v>43153</c:v>
                </c:pt>
                <c:pt idx="624">
                  <c:v>43154</c:v>
                </c:pt>
                <c:pt idx="625">
                  <c:v>43157</c:v>
                </c:pt>
                <c:pt idx="626">
                  <c:v>43158</c:v>
                </c:pt>
                <c:pt idx="627">
                  <c:v>43159</c:v>
                </c:pt>
                <c:pt idx="628">
                  <c:v>43160</c:v>
                </c:pt>
                <c:pt idx="629">
                  <c:v>43161</c:v>
                </c:pt>
                <c:pt idx="630">
                  <c:v>43164</c:v>
                </c:pt>
                <c:pt idx="631">
                  <c:v>43165</c:v>
                </c:pt>
                <c:pt idx="632">
                  <c:v>43166</c:v>
                </c:pt>
                <c:pt idx="633">
                  <c:v>43167</c:v>
                </c:pt>
                <c:pt idx="634">
                  <c:v>43168</c:v>
                </c:pt>
                <c:pt idx="635">
                  <c:v>43171</c:v>
                </c:pt>
                <c:pt idx="636">
                  <c:v>43172</c:v>
                </c:pt>
                <c:pt idx="637">
                  <c:v>43173</c:v>
                </c:pt>
                <c:pt idx="638">
                  <c:v>43174</c:v>
                </c:pt>
                <c:pt idx="639">
                  <c:v>43175</c:v>
                </c:pt>
                <c:pt idx="640">
                  <c:v>43178</c:v>
                </c:pt>
                <c:pt idx="641">
                  <c:v>43179</c:v>
                </c:pt>
                <c:pt idx="642">
                  <c:v>43180</c:v>
                </c:pt>
                <c:pt idx="643">
                  <c:v>43181</c:v>
                </c:pt>
                <c:pt idx="644">
                  <c:v>43182</c:v>
                </c:pt>
                <c:pt idx="645">
                  <c:v>43185</c:v>
                </c:pt>
                <c:pt idx="646">
                  <c:v>43186</c:v>
                </c:pt>
                <c:pt idx="647">
                  <c:v>43187</c:v>
                </c:pt>
                <c:pt idx="648">
                  <c:v>43188</c:v>
                </c:pt>
                <c:pt idx="649">
                  <c:v>43193</c:v>
                </c:pt>
                <c:pt idx="650">
                  <c:v>43194</c:v>
                </c:pt>
                <c:pt idx="651">
                  <c:v>43195</c:v>
                </c:pt>
                <c:pt idx="652">
                  <c:v>43196</c:v>
                </c:pt>
                <c:pt idx="653">
                  <c:v>43199</c:v>
                </c:pt>
                <c:pt idx="654">
                  <c:v>43200</c:v>
                </c:pt>
                <c:pt idx="655">
                  <c:v>43201</c:v>
                </c:pt>
                <c:pt idx="656">
                  <c:v>43202</c:v>
                </c:pt>
                <c:pt idx="657">
                  <c:v>43203</c:v>
                </c:pt>
                <c:pt idx="658">
                  <c:v>43206</c:v>
                </c:pt>
                <c:pt idx="659">
                  <c:v>43207</c:v>
                </c:pt>
                <c:pt idx="660">
                  <c:v>43208</c:v>
                </c:pt>
                <c:pt idx="661">
                  <c:v>43209</c:v>
                </c:pt>
                <c:pt idx="662">
                  <c:v>43210</c:v>
                </c:pt>
                <c:pt idx="663">
                  <c:v>43213</c:v>
                </c:pt>
                <c:pt idx="664">
                  <c:v>43214</c:v>
                </c:pt>
                <c:pt idx="665">
                  <c:v>43216</c:v>
                </c:pt>
                <c:pt idx="666">
                  <c:v>43217</c:v>
                </c:pt>
                <c:pt idx="667">
                  <c:v>43220</c:v>
                </c:pt>
                <c:pt idx="668">
                  <c:v>43221</c:v>
                </c:pt>
                <c:pt idx="669">
                  <c:v>43222</c:v>
                </c:pt>
                <c:pt idx="670">
                  <c:v>43223</c:v>
                </c:pt>
                <c:pt idx="671">
                  <c:v>43224</c:v>
                </c:pt>
                <c:pt idx="672">
                  <c:v>43227</c:v>
                </c:pt>
                <c:pt idx="673">
                  <c:v>43228</c:v>
                </c:pt>
                <c:pt idx="674">
                  <c:v>43229</c:v>
                </c:pt>
                <c:pt idx="675">
                  <c:v>43230</c:v>
                </c:pt>
                <c:pt idx="676">
                  <c:v>43231</c:v>
                </c:pt>
                <c:pt idx="677">
                  <c:v>43234</c:v>
                </c:pt>
                <c:pt idx="678">
                  <c:v>43235</c:v>
                </c:pt>
                <c:pt idx="679">
                  <c:v>43236</c:v>
                </c:pt>
                <c:pt idx="680">
                  <c:v>43237</c:v>
                </c:pt>
                <c:pt idx="681">
                  <c:v>43238</c:v>
                </c:pt>
                <c:pt idx="682">
                  <c:v>43241</c:v>
                </c:pt>
                <c:pt idx="683">
                  <c:v>43242</c:v>
                </c:pt>
                <c:pt idx="684">
                  <c:v>43243</c:v>
                </c:pt>
                <c:pt idx="685">
                  <c:v>43244</c:v>
                </c:pt>
                <c:pt idx="686">
                  <c:v>43245</c:v>
                </c:pt>
                <c:pt idx="687">
                  <c:v>43248</c:v>
                </c:pt>
                <c:pt idx="688">
                  <c:v>43249</c:v>
                </c:pt>
                <c:pt idx="689">
                  <c:v>43250</c:v>
                </c:pt>
                <c:pt idx="690">
                  <c:v>43251</c:v>
                </c:pt>
                <c:pt idx="691">
                  <c:v>43252</c:v>
                </c:pt>
                <c:pt idx="692">
                  <c:v>43256</c:v>
                </c:pt>
                <c:pt idx="693">
                  <c:v>43257</c:v>
                </c:pt>
                <c:pt idx="694">
                  <c:v>43258</c:v>
                </c:pt>
                <c:pt idx="695">
                  <c:v>43259</c:v>
                </c:pt>
                <c:pt idx="696">
                  <c:v>43262</c:v>
                </c:pt>
                <c:pt idx="697">
                  <c:v>43263</c:v>
                </c:pt>
                <c:pt idx="698">
                  <c:v>43264</c:v>
                </c:pt>
                <c:pt idx="699">
                  <c:v>43265</c:v>
                </c:pt>
                <c:pt idx="700">
                  <c:v>43266</c:v>
                </c:pt>
                <c:pt idx="701">
                  <c:v>43269</c:v>
                </c:pt>
                <c:pt idx="702">
                  <c:v>43270</c:v>
                </c:pt>
                <c:pt idx="703">
                  <c:v>43271</c:v>
                </c:pt>
                <c:pt idx="704">
                  <c:v>43272</c:v>
                </c:pt>
                <c:pt idx="705">
                  <c:v>43273</c:v>
                </c:pt>
                <c:pt idx="706">
                  <c:v>43276</c:v>
                </c:pt>
                <c:pt idx="707">
                  <c:v>43277</c:v>
                </c:pt>
                <c:pt idx="708">
                  <c:v>43278</c:v>
                </c:pt>
                <c:pt idx="709">
                  <c:v>43279</c:v>
                </c:pt>
                <c:pt idx="710">
                  <c:v>43280</c:v>
                </c:pt>
                <c:pt idx="711">
                  <c:v>43283</c:v>
                </c:pt>
                <c:pt idx="712">
                  <c:v>43284</c:v>
                </c:pt>
                <c:pt idx="713">
                  <c:v>43285</c:v>
                </c:pt>
                <c:pt idx="714">
                  <c:v>43286</c:v>
                </c:pt>
                <c:pt idx="715">
                  <c:v>43287</c:v>
                </c:pt>
                <c:pt idx="716">
                  <c:v>43290</c:v>
                </c:pt>
                <c:pt idx="717">
                  <c:v>43291</c:v>
                </c:pt>
                <c:pt idx="718">
                  <c:v>43292</c:v>
                </c:pt>
                <c:pt idx="719">
                  <c:v>43293</c:v>
                </c:pt>
                <c:pt idx="720">
                  <c:v>43294</c:v>
                </c:pt>
                <c:pt idx="721">
                  <c:v>43297</c:v>
                </c:pt>
                <c:pt idx="722">
                  <c:v>43298</c:v>
                </c:pt>
                <c:pt idx="723">
                  <c:v>43299</c:v>
                </c:pt>
                <c:pt idx="724">
                  <c:v>43300</c:v>
                </c:pt>
                <c:pt idx="725">
                  <c:v>43301</c:v>
                </c:pt>
                <c:pt idx="726">
                  <c:v>43304</c:v>
                </c:pt>
                <c:pt idx="727">
                  <c:v>43305</c:v>
                </c:pt>
                <c:pt idx="728">
                  <c:v>43306</c:v>
                </c:pt>
                <c:pt idx="729">
                  <c:v>43307</c:v>
                </c:pt>
                <c:pt idx="730">
                  <c:v>43308</c:v>
                </c:pt>
                <c:pt idx="731">
                  <c:v>43311</c:v>
                </c:pt>
                <c:pt idx="732">
                  <c:v>43312</c:v>
                </c:pt>
                <c:pt idx="733">
                  <c:v>43313</c:v>
                </c:pt>
                <c:pt idx="734">
                  <c:v>43314</c:v>
                </c:pt>
                <c:pt idx="735">
                  <c:v>43315</c:v>
                </c:pt>
                <c:pt idx="736">
                  <c:v>43318</c:v>
                </c:pt>
                <c:pt idx="737">
                  <c:v>43319</c:v>
                </c:pt>
                <c:pt idx="738">
                  <c:v>43320</c:v>
                </c:pt>
                <c:pt idx="739">
                  <c:v>43321</c:v>
                </c:pt>
                <c:pt idx="740">
                  <c:v>43322</c:v>
                </c:pt>
                <c:pt idx="741">
                  <c:v>43325</c:v>
                </c:pt>
                <c:pt idx="742">
                  <c:v>43326</c:v>
                </c:pt>
                <c:pt idx="743">
                  <c:v>43327</c:v>
                </c:pt>
                <c:pt idx="744">
                  <c:v>43328</c:v>
                </c:pt>
                <c:pt idx="745">
                  <c:v>43329</c:v>
                </c:pt>
                <c:pt idx="746">
                  <c:v>43332</c:v>
                </c:pt>
                <c:pt idx="747">
                  <c:v>43333</c:v>
                </c:pt>
                <c:pt idx="748">
                  <c:v>43334</c:v>
                </c:pt>
                <c:pt idx="749">
                  <c:v>43335</c:v>
                </c:pt>
                <c:pt idx="750">
                  <c:v>43336</c:v>
                </c:pt>
                <c:pt idx="751">
                  <c:v>43339</c:v>
                </c:pt>
                <c:pt idx="752">
                  <c:v>43340</c:v>
                </c:pt>
                <c:pt idx="753">
                  <c:v>43341</c:v>
                </c:pt>
                <c:pt idx="754">
                  <c:v>43342</c:v>
                </c:pt>
                <c:pt idx="755">
                  <c:v>43343</c:v>
                </c:pt>
                <c:pt idx="756">
                  <c:v>43346</c:v>
                </c:pt>
                <c:pt idx="757">
                  <c:v>43347</c:v>
                </c:pt>
                <c:pt idx="758">
                  <c:v>43348</c:v>
                </c:pt>
                <c:pt idx="759">
                  <c:v>43349</c:v>
                </c:pt>
                <c:pt idx="760">
                  <c:v>43350</c:v>
                </c:pt>
                <c:pt idx="761">
                  <c:v>43353</c:v>
                </c:pt>
                <c:pt idx="762">
                  <c:v>43354</c:v>
                </c:pt>
                <c:pt idx="763">
                  <c:v>43355</c:v>
                </c:pt>
                <c:pt idx="764">
                  <c:v>43356</c:v>
                </c:pt>
                <c:pt idx="765">
                  <c:v>43357</c:v>
                </c:pt>
                <c:pt idx="766">
                  <c:v>43360</c:v>
                </c:pt>
                <c:pt idx="767">
                  <c:v>43361</c:v>
                </c:pt>
                <c:pt idx="768">
                  <c:v>43362</c:v>
                </c:pt>
                <c:pt idx="769">
                  <c:v>43363</c:v>
                </c:pt>
                <c:pt idx="770">
                  <c:v>43364</c:v>
                </c:pt>
                <c:pt idx="771">
                  <c:v>43367</c:v>
                </c:pt>
                <c:pt idx="772">
                  <c:v>43368</c:v>
                </c:pt>
                <c:pt idx="773">
                  <c:v>43369</c:v>
                </c:pt>
                <c:pt idx="774">
                  <c:v>43370</c:v>
                </c:pt>
                <c:pt idx="775">
                  <c:v>43371</c:v>
                </c:pt>
                <c:pt idx="776">
                  <c:v>43374</c:v>
                </c:pt>
                <c:pt idx="777">
                  <c:v>43375</c:v>
                </c:pt>
                <c:pt idx="778">
                  <c:v>43376</c:v>
                </c:pt>
                <c:pt idx="779">
                  <c:v>43377</c:v>
                </c:pt>
                <c:pt idx="780">
                  <c:v>43378</c:v>
                </c:pt>
                <c:pt idx="781">
                  <c:v>43381</c:v>
                </c:pt>
                <c:pt idx="782">
                  <c:v>43382</c:v>
                </c:pt>
                <c:pt idx="783">
                  <c:v>43383</c:v>
                </c:pt>
                <c:pt idx="784">
                  <c:v>43384</c:v>
                </c:pt>
                <c:pt idx="785">
                  <c:v>43385</c:v>
                </c:pt>
                <c:pt idx="786">
                  <c:v>43388</c:v>
                </c:pt>
                <c:pt idx="787">
                  <c:v>43389</c:v>
                </c:pt>
                <c:pt idx="788">
                  <c:v>43390</c:v>
                </c:pt>
                <c:pt idx="789">
                  <c:v>43391</c:v>
                </c:pt>
                <c:pt idx="790">
                  <c:v>43392</c:v>
                </c:pt>
                <c:pt idx="791">
                  <c:v>43396</c:v>
                </c:pt>
                <c:pt idx="792">
                  <c:v>43397</c:v>
                </c:pt>
                <c:pt idx="793">
                  <c:v>43398</c:v>
                </c:pt>
                <c:pt idx="794">
                  <c:v>43399</c:v>
                </c:pt>
                <c:pt idx="795">
                  <c:v>43402</c:v>
                </c:pt>
                <c:pt idx="796">
                  <c:v>43403</c:v>
                </c:pt>
                <c:pt idx="797">
                  <c:v>43404</c:v>
                </c:pt>
                <c:pt idx="798">
                  <c:v>43405</c:v>
                </c:pt>
                <c:pt idx="799">
                  <c:v>43406</c:v>
                </c:pt>
                <c:pt idx="800">
                  <c:v>43409</c:v>
                </c:pt>
                <c:pt idx="801">
                  <c:v>43410</c:v>
                </c:pt>
                <c:pt idx="802">
                  <c:v>43411</c:v>
                </c:pt>
                <c:pt idx="803">
                  <c:v>43412</c:v>
                </c:pt>
                <c:pt idx="804">
                  <c:v>43413</c:v>
                </c:pt>
                <c:pt idx="805">
                  <c:v>43416</c:v>
                </c:pt>
                <c:pt idx="806">
                  <c:v>43417</c:v>
                </c:pt>
                <c:pt idx="807">
                  <c:v>43418</c:v>
                </c:pt>
                <c:pt idx="808">
                  <c:v>43419</c:v>
                </c:pt>
                <c:pt idx="809">
                  <c:v>43420</c:v>
                </c:pt>
                <c:pt idx="810">
                  <c:v>43423</c:v>
                </c:pt>
                <c:pt idx="811">
                  <c:v>43424</c:v>
                </c:pt>
                <c:pt idx="812">
                  <c:v>43425</c:v>
                </c:pt>
                <c:pt idx="813">
                  <c:v>43426</c:v>
                </c:pt>
                <c:pt idx="814">
                  <c:v>43427</c:v>
                </c:pt>
                <c:pt idx="815">
                  <c:v>43430</c:v>
                </c:pt>
                <c:pt idx="816">
                  <c:v>43431</c:v>
                </c:pt>
                <c:pt idx="817">
                  <c:v>43432</c:v>
                </c:pt>
                <c:pt idx="818">
                  <c:v>43433</c:v>
                </c:pt>
                <c:pt idx="819">
                  <c:v>43434</c:v>
                </c:pt>
                <c:pt idx="820">
                  <c:v>43437</c:v>
                </c:pt>
                <c:pt idx="821">
                  <c:v>43438</c:v>
                </c:pt>
                <c:pt idx="822">
                  <c:v>43439</c:v>
                </c:pt>
                <c:pt idx="823">
                  <c:v>43440</c:v>
                </c:pt>
                <c:pt idx="824">
                  <c:v>43441</c:v>
                </c:pt>
                <c:pt idx="825">
                  <c:v>43444</c:v>
                </c:pt>
                <c:pt idx="826">
                  <c:v>43445</c:v>
                </c:pt>
                <c:pt idx="827">
                  <c:v>43446</c:v>
                </c:pt>
                <c:pt idx="828">
                  <c:v>43447</c:v>
                </c:pt>
                <c:pt idx="829">
                  <c:v>43448</c:v>
                </c:pt>
                <c:pt idx="830">
                  <c:v>43451</c:v>
                </c:pt>
                <c:pt idx="831">
                  <c:v>43452</c:v>
                </c:pt>
                <c:pt idx="832">
                  <c:v>43453</c:v>
                </c:pt>
                <c:pt idx="833">
                  <c:v>43454</c:v>
                </c:pt>
                <c:pt idx="834">
                  <c:v>43455</c:v>
                </c:pt>
                <c:pt idx="835">
                  <c:v>43458</c:v>
                </c:pt>
                <c:pt idx="836">
                  <c:v>43461</c:v>
                </c:pt>
                <c:pt idx="837">
                  <c:v>43462</c:v>
                </c:pt>
                <c:pt idx="838">
                  <c:v>43465</c:v>
                </c:pt>
                <c:pt idx="839">
                  <c:v>43468</c:v>
                </c:pt>
                <c:pt idx="840">
                  <c:v>43469</c:v>
                </c:pt>
                <c:pt idx="841">
                  <c:v>43472</c:v>
                </c:pt>
                <c:pt idx="842">
                  <c:v>43473</c:v>
                </c:pt>
                <c:pt idx="843">
                  <c:v>43474</c:v>
                </c:pt>
                <c:pt idx="844">
                  <c:v>43475</c:v>
                </c:pt>
                <c:pt idx="845">
                  <c:v>43476</c:v>
                </c:pt>
                <c:pt idx="846">
                  <c:v>43479</c:v>
                </c:pt>
                <c:pt idx="847">
                  <c:v>43480</c:v>
                </c:pt>
                <c:pt idx="848">
                  <c:v>43481</c:v>
                </c:pt>
                <c:pt idx="849">
                  <c:v>43482</c:v>
                </c:pt>
                <c:pt idx="850">
                  <c:v>43483</c:v>
                </c:pt>
                <c:pt idx="851">
                  <c:v>43486</c:v>
                </c:pt>
                <c:pt idx="852">
                  <c:v>43487</c:v>
                </c:pt>
                <c:pt idx="853">
                  <c:v>43488</c:v>
                </c:pt>
                <c:pt idx="854">
                  <c:v>43489</c:v>
                </c:pt>
                <c:pt idx="855">
                  <c:v>43490</c:v>
                </c:pt>
                <c:pt idx="856">
                  <c:v>43493</c:v>
                </c:pt>
                <c:pt idx="857">
                  <c:v>43494</c:v>
                </c:pt>
                <c:pt idx="858">
                  <c:v>43495</c:v>
                </c:pt>
                <c:pt idx="859">
                  <c:v>43496</c:v>
                </c:pt>
                <c:pt idx="860">
                  <c:v>43497</c:v>
                </c:pt>
                <c:pt idx="861">
                  <c:v>43500</c:v>
                </c:pt>
                <c:pt idx="862">
                  <c:v>43501</c:v>
                </c:pt>
                <c:pt idx="863">
                  <c:v>43503</c:v>
                </c:pt>
                <c:pt idx="864">
                  <c:v>43504</c:v>
                </c:pt>
                <c:pt idx="865">
                  <c:v>43507</c:v>
                </c:pt>
                <c:pt idx="866">
                  <c:v>43508</c:v>
                </c:pt>
                <c:pt idx="867">
                  <c:v>43509</c:v>
                </c:pt>
                <c:pt idx="868">
                  <c:v>43510</c:v>
                </c:pt>
                <c:pt idx="869">
                  <c:v>43511</c:v>
                </c:pt>
                <c:pt idx="870">
                  <c:v>43514</c:v>
                </c:pt>
                <c:pt idx="871">
                  <c:v>43515</c:v>
                </c:pt>
                <c:pt idx="872">
                  <c:v>43516</c:v>
                </c:pt>
                <c:pt idx="873">
                  <c:v>43517</c:v>
                </c:pt>
                <c:pt idx="874">
                  <c:v>43518</c:v>
                </c:pt>
                <c:pt idx="875">
                  <c:v>43521</c:v>
                </c:pt>
                <c:pt idx="876">
                  <c:v>43522</c:v>
                </c:pt>
                <c:pt idx="877">
                  <c:v>43523</c:v>
                </c:pt>
                <c:pt idx="878">
                  <c:v>43524</c:v>
                </c:pt>
                <c:pt idx="879">
                  <c:v>43525</c:v>
                </c:pt>
                <c:pt idx="880">
                  <c:v>43528</c:v>
                </c:pt>
                <c:pt idx="881">
                  <c:v>43529</c:v>
                </c:pt>
                <c:pt idx="882">
                  <c:v>43530</c:v>
                </c:pt>
                <c:pt idx="883">
                  <c:v>43531</c:v>
                </c:pt>
                <c:pt idx="884">
                  <c:v>43532</c:v>
                </c:pt>
                <c:pt idx="885">
                  <c:v>43535</c:v>
                </c:pt>
                <c:pt idx="886">
                  <c:v>43536</c:v>
                </c:pt>
                <c:pt idx="887">
                  <c:v>43537</c:v>
                </c:pt>
                <c:pt idx="888">
                  <c:v>43538</c:v>
                </c:pt>
                <c:pt idx="889">
                  <c:v>43539</c:v>
                </c:pt>
                <c:pt idx="890">
                  <c:v>43542</c:v>
                </c:pt>
                <c:pt idx="891">
                  <c:v>43543</c:v>
                </c:pt>
                <c:pt idx="892">
                  <c:v>43544</c:v>
                </c:pt>
                <c:pt idx="893">
                  <c:v>43545</c:v>
                </c:pt>
                <c:pt idx="894">
                  <c:v>43546</c:v>
                </c:pt>
                <c:pt idx="895">
                  <c:v>43549</c:v>
                </c:pt>
                <c:pt idx="896">
                  <c:v>43550</c:v>
                </c:pt>
                <c:pt idx="897">
                  <c:v>43551</c:v>
                </c:pt>
                <c:pt idx="898">
                  <c:v>43552</c:v>
                </c:pt>
                <c:pt idx="899">
                  <c:v>43553</c:v>
                </c:pt>
                <c:pt idx="900">
                  <c:v>43556</c:v>
                </c:pt>
                <c:pt idx="901">
                  <c:v>43557</c:v>
                </c:pt>
                <c:pt idx="902">
                  <c:v>43558</c:v>
                </c:pt>
                <c:pt idx="903">
                  <c:v>43559</c:v>
                </c:pt>
                <c:pt idx="904">
                  <c:v>43560</c:v>
                </c:pt>
                <c:pt idx="905">
                  <c:v>43563</c:v>
                </c:pt>
                <c:pt idx="906">
                  <c:v>43564</c:v>
                </c:pt>
                <c:pt idx="907">
                  <c:v>43565</c:v>
                </c:pt>
                <c:pt idx="908">
                  <c:v>43566</c:v>
                </c:pt>
                <c:pt idx="909">
                  <c:v>43567</c:v>
                </c:pt>
                <c:pt idx="910">
                  <c:v>43570</c:v>
                </c:pt>
                <c:pt idx="911">
                  <c:v>43571</c:v>
                </c:pt>
                <c:pt idx="912">
                  <c:v>43572</c:v>
                </c:pt>
                <c:pt idx="913">
                  <c:v>43573</c:v>
                </c:pt>
                <c:pt idx="914">
                  <c:v>43578</c:v>
                </c:pt>
                <c:pt idx="915">
                  <c:v>43579</c:v>
                </c:pt>
                <c:pt idx="916">
                  <c:v>43581</c:v>
                </c:pt>
                <c:pt idx="917">
                  <c:v>43584</c:v>
                </c:pt>
                <c:pt idx="918">
                  <c:v>43585</c:v>
                </c:pt>
                <c:pt idx="919">
                  <c:v>43586</c:v>
                </c:pt>
                <c:pt idx="920">
                  <c:v>43587</c:v>
                </c:pt>
                <c:pt idx="921">
                  <c:v>43588</c:v>
                </c:pt>
                <c:pt idx="922">
                  <c:v>43591</c:v>
                </c:pt>
                <c:pt idx="923">
                  <c:v>43592</c:v>
                </c:pt>
                <c:pt idx="924">
                  <c:v>43593</c:v>
                </c:pt>
                <c:pt idx="925">
                  <c:v>43594</c:v>
                </c:pt>
                <c:pt idx="926">
                  <c:v>43595</c:v>
                </c:pt>
                <c:pt idx="927">
                  <c:v>43598</c:v>
                </c:pt>
                <c:pt idx="928">
                  <c:v>43599</c:v>
                </c:pt>
                <c:pt idx="929">
                  <c:v>43600</c:v>
                </c:pt>
                <c:pt idx="930">
                  <c:v>43601</c:v>
                </c:pt>
                <c:pt idx="931">
                  <c:v>43602</c:v>
                </c:pt>
                <c:pt idx="932">
                  <c:v>43605</c:v>
                </c:pt>
                <c:pt idx="933">
                  <c:v>43606</c:v>
                </c:pt>
                <c:pt idx="934">
                  <c:v>43607</c:v>
                </c:pt>
                <c:pt idx="935">
                  <c:v>43608</c:v>
                </c:pt>
                <c:pt idx="936">
                  <c:v>43609</c:v>
                </c:pt>
                <c:pt idx="937">
                  <c:v>43612</c:v>
                </c:pt>
                <c:pt idx="938">
                  <c:v>43613</c:v>
                </c:pt>
                <c:pt idx="939">
                  <c:v>43614</c:v>
                </c:pt>
                <c:pt idx="940">
                  <c:v>43615</c:v>
                </c:pt>
                <c:pt idx="941">
                  <c:v>43616</c:v>
                </c:pt>
                <c:pt idx="942">
                  <c:v>43620</c:v>
                </c:pt>
                <c:pt idx="943">
                  <c:v>43621</c:v>
                </c:pt>
                <c:pt idx="944">
                  <c:v>43622</c:v>
                </c:pt>
                <c:pt idx="945">
                  <c:v>43623</c:v>
                </c:pt>
                <c:pt idx="946">
                  <c:v>43626</c:v>
                </c:pt>
                <c:pt idx="947">
                  <c:v>43627</c:v>
                </c:pt>
                <c:pt idx="948">
                  <c:v>43628</c:v>
                </c:pt>
                <c:pt idx="949">
                  <c:v>43629</c:v>
                </c:pt>
                <c:pt idx="950">
                  <c:v>43630</c:v>
                </c:pt>
                <c:pt idx="951">
                  <c:v>43633</c:v>
                </c:pt>
                <c:pt idx="952">
                  <c:v>43634</c:v>
                </c:pt>
                <c:pt idx="953">
                  <c:v>43635</c:v>
                </c:pt>
                <c:pt idx="954">
                  <c:v>43636</c:v>
                </c:pt>
                <c:pt idx="955">
                  <c:v>43637</c:v>
                </c:pt>
                <c:pt idx="956">
                  <c:v>43640</c:v>
                </c:pt>
                <c:pt idx="957">
                  <c:v>43641</c:v>
                </c:pt>
                <c:pt idx="958">
                  <c:v>43642</c:v>
                </c:pt>
                <c:pt idx="959">
                  <c:v>43643</c:v>
                </c:pt>
                <c:pt idx="960">
                  <c:v>43644</c:v>
                </c:pt>
                <c:pt idx="961">
                  <c:v>43647</c:v>
                </c:pt>
                <c:pt idx="962">
                  <c:v>43648</c:v>
                </c:pt>
                <c:pt idx="963">
                  <c:v>43649</c:v>
                </c:pt>
                <c:pt idx="964">
                  <c:v>43650</c:v>
                </c:pt>
                <c:pt idx="965">
                  <c:v>43651</c:v>
                </c:pt>
                <c:pt idx="966">
                  <c:v>43654</c:v>
                </c:pt>
                <c:pt idx="967">
                  <c:v>43655</c:v>
                </c:pt>
                <c:pt idx="968">
                  <c:v>43656</c:v>
                </c:pt>
                <c:pt idx="969">
                  <c:v>43657</c:v>
                </c:pt>
                <c:pt idx="970">
                  <c:v>43658</c:v>
                </c:pt>
                <c:pt idx="971">
                  <c:v>43661</c:v>
                </c:pt>
                <c:pt idx="972">
                  <c:v>43662</c:v>
                </c:pt>
                <c:pt idx="973">
                  <c:v>43663</c:v>
                </c:pt>
                <c:pt idx="974">
                  <c:v>43664</c:v>
                </c:pt>
                <c:pt idx="975">
                  <c:v>43665</c:v>
                </c:pt>
                <c:pt idx="976">
                  <c:v>43668</c:v>
                </c:pt>
                <c:pt idx="977">
                  <c:v>43669</c:v>
                </c:pt>
                <c:pt idx="978">
                  <c:v>43670</c:v>
                </c:pt>
                <c:pt idx="979">
                  <c:v>43671</c:v>
                </c:pt>
                <c:pt idx="980">
                  <c:v>43672</c:v>
                </c:pt>
                <c:pt idx="981">
                  <c:v>43675</c:v>
                </c:pt>
                <c:pt idx="982">
                  <c:v>43676</c:v>
                </c:pt>
                <c:pt idx="983">
                  <c:v>43677</c:v>
                </c:pt>
                <c:pt idx="984">
                  <c:v>43678</c:v>
                </c:pt>
                <c:pt idx="985">
                  <c:v>43679</c:v>
                </c:pt>
                <c:pt idx="986">
                  <c:v>43682</c:v>
                </c:pt>
                <c:pt idx="987">
                  <c:v>43683</c:v>
                </c:pt>
                <c:pt idx="988">
                  <c:v>43684</c:v>
                </c:pt>
                <c:pt idx="989">
                  <c:v>43685</c:v>
                </c:pt>
                <c:pt idx="990">
                  <c:v>43686</c:v>
                </c:pt>
                <c:pt idx="991">
                  <c:v>43689</c:v>
                </c:pt>
                <c:pt idx="992">
                  <c:v>43690</c:v>
                </c:pt>
                <c:pt idx="993">
                  <c:v>43691</c:v>
                </c:pt>
                <c:pt idx="994">
                  <c:v>43692</c:v>
                </c:pt>
                <c:pt idx="995">
                  <c:v>43693</c:v>
                </c:pt>
                <c:pt idx="996">
                  <c:v>43696</c:v>
                </c:pt>
                <c:pt idx="997">
                  <c:v>43697</c:v>
                </c:pt>
                <c:pt idx="998">
                  <c:v>43698</c:v>
                </c:pt>
                <c:pt idx="999">
                  <c:v>43699</c:v>
                </c:pt>
                <c:pt idx="1000">
                  <c:v>43700</c:v>
                </c:pt>
                <c:pt idx="1001">
                  <c:v>43703</c:v>
                </c:pt>
                <c:pt idx="1002">
                  <c:v>43704</c:v>
                </c:pt>
                <c:pt idx="1003">
                  <c:v>43705</c:v>
                </c:pt>
                <c:pt idx="1004">
                  <c:v>43706</c:v>
                </c:pt>
                <c:pt idx="1005">
                  <c:v>43707</c:v>
                </c:pt>
                <c:pt idx="1006">
                  <c:v>43710</c:v>
                </c:pt>
                <c:pt idx="1007">
                  <c:v>43711</c:v>
                </c:pt>
                <c:pt idx="1008">
                  <c:v>43712</c:v>
                </c:pt>
                <c:pt idx="1009">
                  <c:v>43713</c:v>
                </c:pt>
                <c:pt idx="1010">
                  <c:v>43714</c:v>
                </c:pt>
                <c:pt idx="1011">
                  <c:v>43717</c:v>
                </c:pt>
                <c:pt idx="1012">
                  <c:v>43718</c:v>
                </c:pt>
                <c:pt idx="1013">
                  <c:v>43719</c:v>
                </c:pt>
                <c:pt idx="1014">
                  <c:v>43720</c:v>
                </c:pt>
                <c:pt idx="1015">
                  <c:v>43721</c:v>
                </c:pt>
                <c:pt idx="1016">
                  <c:v>43724</c:v>
                </c:pt>
                <c:pt idx="1017">
                  <c:v>43725</c:v>
                </c:pt>
                <c:pt idx="1018">
                  <c:v>43726</c:v>
                </c:pt>
                <c:pt idx="1019">
                  <c:v>43727</c:v>
                </c:pt>
                <c:pt idx="1020">
                  <c:v>43728</c:v>
                </c:pt>
                <c:pt idx="1021">
                  <c:v>43731</c:v>
                </c:pt>
                <c:pt idx="1022">
                  <c:v>43732</c:v>
                </c:pt>
                <c:pt idx="1023">
                  <c:v>43733</c:v>
                </c:pt>
                <c:pt idx="1024">
                  <c:v>43734</c:v>
                </c:pt>
                <c:pt idx="1025">
                  <c:v>43735</c:v>
                </c:pt>
                <c:pt idx="1026">
                  <c:v>43738</c:v>
                </c:pt>
                <c:pt idx="1027">
                  <c:v>43739</c:v>
                </c:pt>
                <c:pt idx="1028">
                  <c:v>43740</c:v>
                </c:pt>
                <c:pt idx="1029">
                  <c:v>43741</c:v>
                </c:pt>
                <c:pt idx="1030">
                  <c:v>43742</c:v>
                </c:pt>
                <c:pt idx="1031">
                  <c:v>43745</c:v>
                </c:pt>
                <c:pt idx="1032">
                  <c:v>43746</c:v>
                </c:pt>
                <c:pt idx="1033">
                  <c:v>43747</c:v>
                </c:pt>
                <c:pt idx="1034">
                  <c:v>43748</c:v>
                </c:pt>
                <c:pt idx="1035">
                  <c:v>43749</c:v>
                </c:pt>
                <c:pt idx="1036">
                  <c:v>43752</c:v>
                </c:pt>
                <c:pt idx="1037">
                  <c:v>43753</c:v>
                </c:pt>
                <c:pt idx="1038">
                  <c:v>43754</c:v>
                </c:pt>
                <c:pt idx="1039">
                  <c:v>43755</c:v>
                </c:pt>
                <c:pt idx="1040">
                  <c:v>43756</c:v>
                </c:pt>
                <c:pt idx="1041">
                  <c:v>43759</c:v>
                </c:pt>
                <c:pt idx="1042">
                  <c:v>43760</c:v>
                </c:pt>
                <c:pt idx="1043">
                  <c:v>43761</c:v>
                </c:pt>
                <c:pt idx="1044">
                  <c:v>43762</c:v>
                </c:pt>
                <c:pt idx="1045">
                  <c:v>43763</c:v>
                </c:pt>
                <c:pt idx="1046">
                  <c:v>43767</c:v>
                </c:pt>
                <c:pt idx="1047">
                  <c:v>43768</c:v>
                </c:pt>
                <c:pt idx="1048">
                  <c:v>43769</c:v>
                </c:pt>
                <c:pt idx="1049">
                  <c:v>43770</c:v>
                </c:pt>
                <c:pt idx="1050">
                  <c:v>43773</c:v>
                </c:pt>
                <c:pt idx="1051">
                  <c:v>43774</c:v>
                </c:pt>
                <c:pt idx="1052">
                  <c:v>43775</c:v>
                </c:pt>
                <c:pt idx="1053">
                  <c:v>43776</c:v>
                </c:pt>
                <c:pt idx="1054">
                  <c:v>43777</c:v>
                </c:pt>
                <c:pt idx="1055">
                  <c:v>43780</c:v>
                </c:pt>
                <c:pt idx="1056">
                  <c:v>43781</c:v>
                </c:pt>
                <c:pt idx="1057">
                  <c:v>43782</c:v>
                </c:pt>
                <c:pt idx="1058">
                  <c:v>43783</c:v>
                </c:pt>
                <c:pt idx="1059">
                  <c:v>43784</c:v>
                </c:pt>
                <c:pt idx="1060">
                  <c:v>43787</c:v>
                </c:pt>
                <c:pt idx="1061">
                  <c:v>43788</c:v>
                </c:pt>
                <c:pt idx="1062">
                  <c:v>43789</c:v>
                </c:pt>
                <c:pt idx="1063">
                  <c:v>43790</c:v>
                </c:pt>
                <c:pt idx="1064">
                  <c:v>43791</c:v>
                </c:pt>
                <c:pt idx="1065">
                  <c:v>43794</c:v>
                </c:pt>
                <c:pt idx="1066">
                  <c:v>43795</c:v>
                </c:pt>
                <c:pt idx="1067">
                  <c:v>43796</c:v>
                </c:pt>
                <c:pt idx="1068">
                  <c:v>43797</c:v>
                </c:pt>
                <c:pt idx="1069">
                  <c:v>43798</c:v>
                </c:pt>
                <c:pt idx="1070">
                  <c:v>43801</c:v>
                </c:pt>
                <c:pt idx="1071">
                  <c:v>43802</c:v>
                </c:pt>
                <c:pt idx="1072">
                  <c:v>43803</c:v>
                </c:pt>
                <c:pt idx="1073">
                  <c:v>43804</c:v>
                </c:pt>
                <c:pt idx="1074">
                  <c:v>43805</c:v>
                </c:pt>
                <c:pt idx="1075">
                  <c:v>43808</c:v>
                </c:pt>
                <c:pt idx="1076">
                  <c:v>43809</c:v>
                </c:pt>
                <c:pt idx="1077">
                  <c:v>43810</c:v>
                </c:pt>
                <c:pt idx="1078">
                  <c:v>43811</c:v>
                </c:pt>
                <c:pt idx="1079">
                  <c:v>43812</c:v>
                </c:pt>
                <c:pt idx="1080">
                  <c:v>43815</c:v>
                </c:pt>
                <c:pt idx="1081">
                  <c:v>43816</c:v>
                </c:pt>
                <c:pt idx="1082">
                  <c:v>43817</c:v>
                </c:pt>
                <c:pt idx="1083">
                  <c:v>43818</c:v>
                </c:pt>
                <c:pt idx="1084">
                  <c:v>43819</c:v>
                </c:pt>
                <c:pt idx="1085">
                  <c:v>43822</c:v>
                </c:pt>
                <c:pt idx="1086">
                  <c:v>43823</c:v>
                </c:pt>
                <c:pt idx="1087">
                  <c:v>43824</c:v>
                </c:pt>
                <c:pt idx="1088">
                  <c:v>43826</c:v>
                </c:pt>
                <c:pt idx="1089">
                  <c:v>43829</c:v>
                </c:pt>
                <c:pt idx="1090">
                  <c:v>43830</c:v>
                </c:pt>
                <c:pt idx="1091">
                  <c:v>43833</c:v>
                </c:pt>
                <c:pt idx="1092">
                  <c:v>43836</c:v>
                </c:pt>
                <c:pt idx="1093">
                  <c:v>43837</c:v>
                </c:pt>
                <c:pt idx="1094">
                  <c:v>43838</c:v>
                </c:pt>
                <c:pt idx="1095">
                  <c:v>43839</c:v>
                </c:pt>
                <c:pt idx="1096">
                  <c:v>43840</c:v>
                </c:pt>
                <c:pt idx="1097">
                  <c:v>43843</c:v>
                </c:pt>
                <c:pt idx="1098">
                  <c:v>43844</c:v>
                </c:pt>
                <c:pt idx="1099">
                  <c:v>43845</c:v>
                </c:pt>
                <c:pt idx="1100">
                  <c:v>43846</c:v>
                </c:pt>
                <c:pt idx="1101">
                  <c:v>43847</c:v>
                </c:pt>
                <c:pt idx="1102">
                  <c:v>43850</c:v>
                </c:pt>
                <c:pt idx="1103">
                  <c:v>43851</c:v>
                </c:pt>
                <c:pt idx="1104">
                  <c:v>43852</c:v>
                </c:pt>
                <c:pt idx="1105">
                  <c:v>43853</c:v>
                </c:pt>
                <c:pt idx="1106">
                  <c:v>43854</c:v>
                </c:pt>
                <c:pt idx="1107">
                  <c:v>43857</c:v>
                </c:pt>
                <c:pt idx="1108">
                  <c:v>43858</c:v>
                </c:pt>
                <c:pt idx="1109">
                  <c:v>43859</c:v>
                </c:pt>
                <c:pt idx="1110">
                  <c:v>43860</c:v>
                </c:pt>
                <c:pt idx="1111">
                  <c:v>43861</c:v>
                </c:pt>
                <c:pt idx="1112">
                  <c:v>43864</c:v>
                </c:pt>
                <c:pt idx="1113">
                  <c:v>43865</c:v>
                </c:pt>
                <c:pt idx="1114">
                  <c:v>43866</c:v>
                </c:pt>
                <c:pt idx="1115">
                  <c:v>43868</c:v>
                </c:pt>
                <c:pt idx="1116">
                  <c:v>43871</c:v>
                </c:pt>
                <c:pt idx="1117">
                  <c:v>43872</c:v>
                </c:pt>
                <c:pt idx="1118">
                  <c:v>43873</c:v>
                </c:pt>
                <c:pt idx="1119">
                  <c:v>43874</c:v>
                </c:pt>
                <c:pt idx="1120">
                  <c:v>43875</c:v>
                </c:pt>
                <c:pt idx="1121">
                  <c:v>43878</c:v>
                </c:pt>
                <c:pt idx="1122">
                  <c:v>43879</c:v>
                </c:pt>
                <c:pt idx="1123">
                  <c:v>43880</c:v>
                </c:pt>
                <c:pt idx="1124">
                  <c:v>43881</c:v>
                </c:pt>
                <c:pt idx="1125">
                  <c:v>43882</c:v>
                </c:pt>
                <c:pt idx="1126">
                  <c:v>43885</c:v>
                </c:pt>
                <c:pt idx="1127">
                  <c:v>43886</c:v>
                </c:pt>
                <c:pt idx="1128">
                  <c:v>43887</c:v>
                </c:pt>
                <c:pt idx="1129">
                  <c:v>43888</c:v>
                </c:pt>
                <c:pt idx="1130">
                  <c:v>43889</c:v>
                </c:pt>
                <c:pt idx="1131">
                  <c:v>43892</c:v>
                </c:pt>
                <c:pt idx="1132">
                  <c:v>43893</c:v>
                </c:pt>
                <c:pt idx="1133">
                  <c:v>43894</c:v>
                </c:pt>
                <c:pt idx="1134">
                  <c:v>43895</c:v>
                </c:pt>
                <c:pt idx="1135">
                  <c:v>43896</c:v>
                </c:pt>
                <c:pt idx="1136">
                  <c:v>43899</c:v>
                </c:pt>
                <c:pt idx="1137">
                  <c:v>43900</c:v>
                </c:pt>
                <c:pt idx="1138">
                  <c:v>43901</c:v>
                </c:pt>
                <c:pt idx="1139">
                  <c:v>43902</c:v>
                </c:pt>
                <c:pt idx="1140">
                  <c:v>43903</c:v>
                </c:pt>
                <c:pt idx="1141">
                  <c:v>43906</c:v>
                </c:pt>
                <c:pt idx="1142">
                  <c:v>43907</c:v>
                </c:pt>
                <c:pt idx="1143">
                  <c:v>43908</c:v>
                </c:pt>
                <c:pt idx="1144">
                  <c:v>43909</c:v>
                </c:pt>
                <c:pt idx="1145">
                  <c:v>43910</c:v>
                </c:pt>
                <c:pt idx="1146">
                  <c:v>43913</c:v>
                </c:pt>
                <c:pt idx="1147">
                  <c:v>43914</c:v>
                </c:pt>
                <c:pt idx="1148">
                  <c:v>43915</c:v>
                </c:pt>
                <c:pt idx="1149">
                  <c:v>43916</c:v>
                </c:pt>
                <c:pt idx="1150">
                  <c:v>43917</c:v>
                </c:pt>
                <c:pt idx="1151">
                  <c:v>43920</c:v>
                </c:pt>
                <c:pt idx="1152">
                  <c:v>43921</c:v>
                </c:pt>
                <c:pt idx="1153">
                  <c:v>43922</c:v>
                </c:pt>
                <c:pt idx="1154">
                  <c:v>43923</c:v>
                </c:pt>
                <c:pt idx="1155">
                  <c:v>43924</c:v>
                </c:pt>
                <c:pt idx="1156">
                  <c:v>43927</c:v>
                </c:pt>
                <c:pt idx="1157">
                  <c:v>43928</c:v>
                </c:pt>
                <c:pt idx="1158">
                  <c:v>43929</c:v>
                </c:pt>
                <c:pt idx="1159">
                  <c:v>43930</c:v>
                </c:pt>
                <c:pt idx="1160">
                  <c:v>43935</c:v>
                </c:pt>
                <c:pt idx="1161">
                  <c:v>43936</c:v>
                </c:pt>
                <c:pt idx="1162">
                  <c:v>43937</c:v>
                </c:pt>
                <c:pt idx="1163">
                  <c:v>43938</c:v>
                </c:pt>
                <c:pt idx="1164">
                  <c:v>43941</c:v>
                </c:pt>
                <c:pt idx="1165">
                  <c:v>43942</c:v>
                </c:pt>
                <c:pt idx="1166">
                  <c:v>43943</c:v>
                </c:pt>
                <c:pt idx="1167">
                  <c:v>43944</c:v>
                </c:pt>
                <c:pt idx="1168">
                  <c:v>43945</c:v>
                </c:pt>
                <c:pt idx="1169">
                  <c:v>43949</c:v>
                </c:pt>
                <c:pt idx="1170">
                  <c:v>43950</c:v>
                </c:pt>
                <c:pt idx="1171">
                  <c:v>43951</c:v>
                </c:pt>
                <c:pt idx="1172">
                  <c:v>43952</c:v>
                </c:pt>
                <c:pt idx="1173">
                  <c:v>43955</c:v>
                </c:pt>
                <c:pt idx="1174">
                  <c:v>43956</c:v>
                </c:pt>
                <c:pt idx="1175">
                  <c:v>43957</c:v>
                </c:pt>
                <c:pt idx="1176">
                  <c:v>43958</c:v>
                </c:pt>
                <c:pt idx="1177">
                  <c:v>43959</c:v>
                </c:pt>
                <c:pt idx="1178">
                  <c:v>43962</c:v>
                </c:pt>
                <c:pt idx="1179">
                  <c:v>43963</c:v>
                </c:pt>
                <c:pt idx="1180">
                  <c:v>43964</c:v>
                </c:pt>
                <c:pt idx="1181">
                  <c:v>43965</c:v>
                </c:pt>
                <c:pt idx="1182">
                  <c:v>43966</c:v>
                </c:pt>
                <c:pt idx="1183">
                  <c:v>43969</c:v>
                </c:pt>
                <c:pt idx="1184">
                  <c:v>43970</c:v>
                </c:pt>
                <c:pt idx="1185">
                  <c:v>43971</c:v>
                </c:pt>
                <c:pt idx="1186">
                  <c:v>43972</c:v>
                </c:pt>
                <c:pt idx="1187">
                  <c:v>43973</c:v>
                </c:pt>
                <c:pt idx="1188">
                  <c:v>43976</c:v>
                </c:pt>
                <c:pt idx="1189">
                  <c:v>43977</c:v>
                </c:pt>
                <c:pt idx="1190">
                  <c:v>43978</c:v>
                </c:pt>
                <c:pt idx="1191">
                  <c:v>43979</c:v>
                </c:pt>
                <c:pt idx="1192">
                  <c:v>43980</c:v>
                </c:pt>
                <c:pt idx="1193">
                  <c:v>43984</c:v>
                </c:pt>
                <c:pt idx="1194">
                  <c:v>43985</c:v>
                </c:pt>
                <c:pt idx="1195">
                  <c:v>43986</c:v>
                </c:pt>
                <c:pt idx="1196">
                  <c:v>43987</c:v>
                </c:pt>
                <c:pt idx="1197">
                  <c:v>43990</c:v>
                </c:pt>
                <c:pt idx="1198">
                  <c:v>43991</c:v>
                </c:pt>
                <c:pt idx="1199">
                  <c:v>43992</c:v>
                </c:pt>
                <c:pt idx="1200">
                  <c:v>43993</c:v>
                </c:pt>
                <c:pt idx="1201">
                  <c:v>43994</c:v>
                </c:pt>
                <c:pt idx="1202">
                  <c:v>43997</c:v>
                </c:pt>
                <c:pt idx="1203">
                  <c:v>43998</c:v>
                </c:pt>
                <c:pt idx="1204">
                  <c:v>43999</c:v>
                </c:pt>
                <c:pt idx="1205">
                  <c:v>44000</c:v>
                </c:pt>
                <c:pt idx="1206">
                  <c:v>44001</c:v>
                </c:pt>
                <c:pt idx="1207">
                  <c:v>44004</c:v>
                </c:pt>
                <c:pt idx="1208">
                  <c:v>44005</c:v>
                </c:pt>
                <c:pt idx="1209">
                  <c:v>44006</c:v>
                </c:pt>
                <c:pt idx="1210">
                  <c:v>44007</c:v>
                </c:pt>
                <c:pt idx="1211">
                  <c:v>44008</c:v>
                </c:pt>
                <c:pt idx="1212">
                  <c:v>44011</c:v>
                </c:pt>
                <c:pt idx="1213">
                  <c:v>44012</c:v>
                </c:pt>
                <c:pt idx="1214">
                  <c:v>44013</c:v>
                </c:pt>
                <c:pt idx="1215">
                  <c:v>44014</c:v>
                </c:pt>
                <c:pt idx="1216">
                  <c:v>44015</c:v>
                </c:pt>
                <c:pt idx="1217">
                  <c:v>44018</c:v>
                </c:pt>
                <c:pt idx="1218">
                  <c:v>44019</c:v>
                </c:pt>
                <c:pt idx="1219">
                  <c:v>44020</c:v>
                </c:pt>
                <c:pt idx="1220">
                  <c:v>44021</c:v>
                </c:pt>
                <c:pt idx="1221">
                  <c:v>44022</c:v>
                </c:pt>
                <c:pt idx="1222">
                  <c:v>44025</c:v>
                </c:pt>
                <c:pt idx="1223">
                  <c:v>44026</c:v>
                </c:pt>
                <c:pt idx="1224">
                  <c:v>44027</c:v>
                </c:pt>
                <c:pt idx="1225">
                  <c:v>44028</c:v>
                </c:pt>
                <c:pt idx="1226">
                  <c:v>44029</c:v>
                </c:pt>
                <c:pt idx="1227">
                  <c:v>44032</c:v>
                </c:pt>
                <c:pt idx="1228">
                  <c:v>44033</c:v>
                </c:pt>
                <c:pt idx="1229">
                  <c:v>44034</c:v>
                </c:pt>
                <c:pt idx="1230">
                  <c:v>44035</c:v>
                </c:pt>
                <c:pt idx="1231">
                  <c:v>44036</c:v>
                </c:pt>
                <c:pt idx="1232">
                  <c:v>44039</c:v>
                </c:pt>
                <c:pt idx="1233">
                  <c:v>44040</c:v>
                </c:pt>
                <c:pt idx="1234">
                  <c:v>44041</c:v>
                </c:pt>
                <c:pt idx="1235">
                  <c:v>44042</c:v>
                </c:pt>
                <c:pt idx="1236">
                  <c:v>44043</c:v>
                </c:pt>
                <c:pt idx="1237">
                  <c:v>44046</c:v>
                </c:pt>
                <c:pt idx="1238">
                  <c:v>44047</c:v>
                </c:pt>
                <c:pt idx="1239">
                  <c:v>44048</c:v>
                </c:pt>
                <c:pt idx="1240">
                  <c:v>44049</c:v>
                </c:pt>
                <c:pt idx="1241">
                  <c:v>44050</c:v>
                </c:pt>
                <c:pt idx="1242">
                  <c:v>44053</c:v>
                </c:pt>
                <c:pt idx="1243">
                  <c:v>44054</c:v>
                </c:pt>
                <c:pt idx="1244">
                  <c:v>44055</c:v>
                </c:pt>
                <c:pt idx="1245">
                  <c:v>44056</c:v>
                </c:pt>
                <c:pt idx="1246">
                  <c:v>44057</c:v>
                </c:pt>
                <c:pt idx="1247">
                  <c:v>44060</c:v>
                </c:pt>
                <c:pt idx="1248">
                  <c:v>44061</c:v>
                </c:pt>
                <c:pt idx="1249">
                  <c:v>44062</c:v>
                </c:pt>
                <c:pt idx="1250">
                  <c:v>44063</c:v>
                </c:pt>
                <c:pt idx="1251">
                  <c:v>44064</c:v>
                </c:pt>
                <c:pt idx="1252">
                  <c:v>44067</c:v>
                </c:pt>
                <c:pt idx="1253">
                  <c:v>44068</c:v>
                </c:pt>
                <c:pt idx="1254">
                  <c:v>44069</c:v>
                </c:pt>
                <c:pt idx="1255">
                  <c:v>44070</c:v>
                </c:pt>
                <c:pt idx="1256">
                  <c:v>44071</c:v>
                </c:pt>
                <c:pt idx="1257">
                  <c:v>44074</c:v>
                </c:pt>
                <c:pt idx="1258">
                  <c:v>44075</c:v>
                </c:pt>
                <c:pt idx="1259">
                  <c:v>44561</c:v>
                </c:pt>
                <c:pt idx="1260">
                  <c:v>44926</c:v>
                </c:pt>
                <c:pt idx="1261">
                  <c:v>45291</c:v>
                </c:pt>
                <c:pt idx="1262">
                  <c:v>45657</c:v>
                </c:pt>
                <c:pt idx="1263">
                  <c:v>46022</c:v>
                </c:pt>
              </c:numCache>
            </c:numRef>
          </c:cat>
          <c:val>
            <c:numRef>
              <c:f>'Share Price'!$E$3:$E$1266</c:f>
              <c:numCache>
                <c:formatCode>General</c:formatCode>
                <c:ptCount val="1264"/>
                <c:pt idx="1258" formatCode="0.0">
                  <c:v>47.799999</c:v>
                </c:pt>
                <c:pt idx="1259" formatCode="_(* #,##0.00_);_(* \(#,##0.00\);_(* &quot;-&quot;??_);_(@_)">
                  <c:v>43.2</c:v>
                </c:pt>
                <c:pt idx="1260" formatCode="_(* #,##0.00_);_(* \(#,##0.00\);_(* &quot;-&quot;??_);_(@_)">
                  <c:v>45.1</c:v>
                </c:pt>
                <c:pt idx="1261" formatCode="_(* #,##0.00_);_(* \(#,##0.00\);_(* &quot;-&quot;??_);_(@_)">
                  <c:v>46.7</c:v>
                </c:pt>
                <c:pt idx="1262" formatCode="_(* #,##0.00_);_(* \(#,##0.00\);_(* &quot;-&quot;??_);_(@_)">
                  <c:v>48.2</c:v>
                </c:pt>
                <c:pt idx="1263" formatCode="_(* #,##0.00_);_(* \(#,##0.00\);_(* &quot;-&quot;??_);_(@_)">
                  <c:v>49.8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A3-4A0E-AA77-E8B2F3B89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0175024"/>
        <c:axId val="1053131520"/>
      </c:lineChart>
      <c:dateAx>
        <c:axId val="78017502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053131520"/>
        <c:crosses val="autoZero"/>
        <c:auto val="1"/>
        <c:lblOffset val="100"/>
        <c:baseTimeUnit val="days"/>
        <c:majorUnit val="12"/>
        <c:majorTimeUnit val="months"/>
      </c:dateAx>
      <c:valAx>
        <c:axId val="1053131520"/>
        <c:scaling>
          <c:orientation val="minMax"/>
          <c:max val="70"/>
          <c:min val="10"/>
        </c:scaling>
        <c:delete val="0"/>
        <c:axPos val="l"/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780175024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'Charts &amp; Graphs'!$A$3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>
              <a:gsLst>
                <a:gs pos="37000">
                  <a:srgbClr val="27467D"/>
                </a:gs>
                <a:gs pos="100000">
                  <a:schemeClr val="accent2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'Charts &amp; Graphs'!$B$2:$F$2</c:f>
              <c:strCache>
                <c:ptCount val="5"/>
                <c:pt idx="0">
                  <c:v>2021E</c:v>
                </c:pt>
                <c:pt idx="1">
                  <c:v>2022E</c:v>
                </c:pt>
                <c:pt idx="2">
                  <c:v>2023E</c:v>
                </c:pt>
                <c:pt idx="3">
                  <c:v>2024E</c:v>
                </c:pt>
                <c:pt idx="4">
                  <c:v>2025E</c:v>
                </c:pt>
              </c:strCache>
            </c:strRef>
          </c:cat>
          <c:val>
            <c:numRef>
              <c:f>'Charts &amp; Graphs'!$B$3:$F$3</c:f>
              <c:numCache>
                <c:formatCode>_-* #,##0_-;\-* #,##0_-;_-* "-"??_-;_-@_-</c:formatCode>
                <c:ptCount val="5"/>
                <c:pt idx="0">
                  <c:v>3528980.9198444323</c:v>
                </c:pt>
                <c:pt idx="1">
                  <c:v>3628606.1822540401</c:v>
                </c:pt>
                <c:pt idx="2">
                  <c:v>3714319.1395171727</c:v>
                </c:pt>
                <c:pt idx="3">
                  <c:v>3793037.6908825561</c:v>
                </c:pt>
                <c:pt idx="4">
                  <c:v>3875317.9440171313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9-4D4A-9B9C-4FD942431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9"/>
        <c:overlap val="-27"/>
        <c:axId val="788835552"/>
        <c:axId val="1053131936"/>
      </c:barChart>
      <c:lineChart>
        <c:grouping val="standard"/>
        <c:varyColors val="0"/>
        <c:ser>
          <c:idx val="1"/>
          <c:order val="1"/>
          <c:tx>
            <c:strRef>
              <c:f>'Charts &amp; Graphs'!$A$4</c:f>
              <c:strCache>
                <c:ptCount val="1"/>
                <c:pt idx="0">
                  <c:v>EV/Revenue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'Charts &amp; Graphs'!$B$2:$F$2</c:f>
              <c:strCache>
                <c:ptCount val="5"/>
                <c:pt idx="0">
                  <c:v>2021E</c:v>
                </c:pt>
                <c:pt idx="1">
                  <c:v>2022E</c:v>
                </c:pt>
                <c:pt idx="2">
                  <c:v>2023E</c:v>
                </c:pt>
                <c:pt idx="3">
                  <c:v>2024E</c:v>
                </c:pt>
                <c:pt idx="4">
                  <c:v>2025E</c:v>
                </c:pt>
              </c:strCache>
            </c:strRef>
          </c:cat>
          <c:val>
            <c:numRef>
              <c:f>'Charts &amp; Graphs'!$B$4:$F$4</c:f>
              <c:numCache>
                <c:formatCode>0.0\x</c:formatCode>
                <c:ptCount val="5"/>
                <c:pt idx="0">
                  <c:v>1.4123366272605729</c:v>
                </c:pt>
                <c:pt idx="1">
                  <c:v>1.3735601935462558</c:v>
                </c:pt>
                <c:pt idx="2">
                  <c:v>1.3418634271280976</c:v>
                </c:pt>
                <c:pt idx="3">
                  <c:v>1.3140151551829973</c:v>
                </c:pt>
                <c:pt idx="4">
                  <c:v>1.2861161540808965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59-4D4A-9B9C-4FD942431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0043392"/>
        <c:axId val="1053132768"/>
      </c:lineChart>
      <c:catAx>
        <c:axId val="78883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053131936"/>
        <c:crosses val="autoZero"/>
        <c:auto val="1"/>
        <c:lblAlgn val="ctr"/>
        <c:lblOffset val="100"/>
        <c:noMultiLvlLbl val="0"/>
      </c:catAx>
      <c:valAx>
        <c:axId val="1053131936"/>
        <c:scaling>
          <c:orientation val="minMax"/>
          <c:max val="3950000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788835552"/>
        <c:crosses val="autoZero"/>
        <c:crossBetween val="between"/>
        <c:majorUnit val="150000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053132768"/>
        <c:scaling>
          <c:orientation val="minMax"/>
        </c:scaling>
        <c:delete val="0"/>
        <c:axPos val="r"/>
        <c:numFmt formatCode="0.0\x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043392"/>
        <c:crosses val="max"/>
        <c:crossBetween val="between"/>
        <c:majorUnit val="5.000000000000001E-2"/>
      </c:valAx>
      <c:catAx>
        <c:axId val="780043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3132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220778652668417"/>
          <c:y val="6.0763342082239678E-2"/>
          <c:w val="0.4155842082239719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'Charts &amp; Graphs'!$I$3</c:f>
              <c:strCache>
                <c:ptCount val="1"/>
                <c:pt idx="0">
                  <c:v>EBITDA</c:v>
                </c:pt>
              </c:strCache>
            </c:strRef>
          </c:tx>
          <c:spPr>
            <a:gradFill>
              <a:gsLst>
                <a:gs pos="37000">
                  <a:srgbClr val="27467D"/>
                </a:gs>
                <a:gs pos="100000">
                  <a:schemeClr val="accent2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'Charts &amp; Graphs'!$J$2:$N$2</c:f>
              <c:strCache>
                <c:ptCount val="5"/>
                <c:pt idx="0">
                  <c:v>2021E</c:v>
                </c:pt>
                <c:pt idx="1">
                  <c:v>2022E</c:v>
                </c:pt>
                <c:pt idx="2">
                  <c:v>2023E</c:v>
                </c:pt>
                <c:pt idx="3">
                  <c:v>2024E</c:v>
                </c:pt>
                <c:pt idx="4">
                  <c:v>2025E</c:v>
                </c:pt>
              </c:strCache>
            </c:strRef>
          </c:cat>
          <c:val>
            <c:numRef>
              <c:f>'Charts &amp; Graphs'!$J$3:$N$3</c:f>
              <c:numCache>
                <c:formatCode>_-* #,##0_-;\-* #,##0_-;_-* "-"??_-;_-@_-</c:formatCode>
                <c:ptCount val="5"/>
                <c:pt idx="0">
                  <c:v>471743.9442884163</c:v>
                </c:pt>
                <c:pt idx="1">
                  <c:v>485081.74795920553</c:v>
                </c:pt>
                <c:pt idx="2">
                  <c:v>496570.08249071997</c:v>
                </c:pt>
                <c:pt idx="3">
                  <c:v>507127.87060595234</c:v>
                </c:pt>
                <c:pt idx="4">
                  <c:v>518161.48763725342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9-4444-A66D-5B544A27D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9"/>
        <c:overlap val="-27"/>
        <c:axId val="566734720"/>
        <c:axId val="1053157728"/>
      </c:barChart>
      <c:lineChart>
        <c:grouping val="standard"/>
        <c:varyColors val="0"/>
        <c:ser>
          <c:idx val="1"/>
          <c:order val="1"/>
          <c:tx>
            <c:strRef>
              <c:f>'Charts &amp; Graphs'!$I$4</c:f>
              <c:strCache>
                <c:ptCount val="1"/>
                <c:pt idx="0">
                  <c:v>EV/EBITDA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'Charts &amp; Graphs'!$J$2:$N$2</c:f>
              <c:strCache>
                <c:ptCount val="5"/>
                <c:pt idx="0">
                  <c:v>2021E</c:v>
                </c:pt>
                <c:pt idx="1">
                  <c:v>2022E</c:v>
                </c:pt>
                <c:pt idx="2">
                  <c:v>2023E</c:v>
                </c:pt>
                <c:pt idx="3">
                  <c:v>2024E</c:v>
                </c:pt>
                <c:pt idx="4">
                  <c:v>2025E</c:v>
                </c:pt>
              </c:strCache>
            </c:strRef>
          </c:cat>
          <c:val>
            <c:numRef>
              <c:f>'Charts &amp; Graphs'!$J$4:$N$4</c:f>
              <c:numCache>
                <c:formatCode>0.0\x</c:formatCode>
                <c:ptCount val="5"/>
                <c:pt idx="0">
                  <c:v>10.565284558168699</c:v>
                </c:pt>
                <c:pt idx="1">
                  <c:v>10.274781582627499</c:v>
                </c:pt>
                <c:pt idx="2">
                  <c:v>10.037070668857993</c:v>
                </c:pt>
                <c:pt idx="3">
                  <c:v>9.828111012799658</c:v>
                </c:pt>
                <c:pt idx="4">
                  <c:v>9.6188333732151055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69-4444-A66D-5B544A27D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764352"/>
        <c:axId val="1053152736"/>
      </c:lineChart>
      <c:catAx>
        <c:axId val="56673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053157728"/>
        <c:crosses val="autoZero"/>
        <c:auto val="1"/>
        <c:lblAlgn val="ctr"/>
        <c:lblOffset val="100"/>
        <c:noMultiLvlLbl val="0"/>
      </c:catAx>
      <c:valAx>
        <c:axId val="1053157728"/>
        <c:scaling>
          <c:orientation val="minMax"/>
          <c:max val="520000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66734720"/>
        <c:crosses val="autoZero"/>
        <c:crossBetween val="between"/>
        <c:majorUnit val="20000"/>
      </c:valAx>
      <c:valAx>
        <c:axId val="1053152736"/>
        <c:scaling>
          <c:orientation val="minMax"/>
        </c:scaling>
        <c:delete val="0"/>
        <c:axPos val="r"/>
        <c:numFmt formatCode="0.0\x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791764352"/>
        <c:crosses val="max"/>
        <c:crossBetween val="between"/>
        <c:majorUnit val="0.5"/>
      </c:valAx>
      <c:catAx>
        <c:axId val="791764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3152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274103237095361"/>
          <c:y val="5.150408282298042E-2"/>
          <c:w val="0.3811846019247593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Scenarios!$J$10" fmlaRange="Scenarios!$D$10:$D$12" noThreeD="1" sel="2" val="0"/>
</file>

<file path=xl/ctrlProps/ctrlProp2.xml><?xml version="1.0" encoding="utf-8"?>
<formControlPr xmlns="http://schemas.microsoft.com/office/spreadsheetml/2009/9/main" objectType="Drop" dropStyle="combo" dx="22" fmlaLink="Scenarios!$J$10" fmlaRange="Scenarios!$D$10:$D$12" noThreeD="1" sel="2" val="0"/>
</file>

<file path=xl/ctrlProps/ctrlProp3.xml><?xml version="1.0" encoding="utf-8"?>
<formControlPr xmlns="http://schemas.microsoft.com/office/spreadsheetml/2009/9/main" objectType="Drop" dropStyle="combo" dx="22" fmlaLink="Scenarios!$J$10" fmlaRange="Scenarios!$D$10:$D$12" noThreeD="1" sel="2" val="0"/>
</file>

<file path=xl/ctrlProps/ctrlProp4.xml><?xml version="1.0" encoding="utf-8"?>
<formControlPr xmlns="http://schemas.microsoft.com/office/spreadsheetml/2009/9/main" objectType="Drop" dropStyle="combo" dx="22" fmlaLink="Scenarios!$J$10" fmlaRange="Scenarios!$D$10:$D$12" noThreeD="1" sel="2" val="0"/>
</file>

<file path=xl/ctrlProps/ctrlProp5.xml><?xml version="1.0" encoding="utf-8"?>
<formControlPr xmlns="http://schemas.microsoft.com/office/spreadsheetml/2009/9/main" objectType="Drop" dropStyle="combo" dx="22" fmlaLink="Scenarios!$J$10" fmlaRange="Scenarios!$D$10:$D$12" noThreeD="1" sel="2" val="0"/>
</file>

<file path=xl/ctrlProps/ctrlProp6.xml><?xml version="1.0" encoding="utf-8"?>
<formControlPr xmlns="http://schemas.microsoft.com/office/spreadsheetml/2009/9/main" objectType="Drop" dropStyle="combo" dx="22" fmlaLink="Scenarios!$J$10" fmlaRange="Scenarios!$D$10:$D$12" noThreeD="1" sel="2" val="0"/>
</file>

<file path=xl/ctrlProps/ctrlProp7.xml><?xml version="1.0" encoding="utf-8"?>
<formControlPr xmlns="http://schemas.microsoft.com/office/spreadsheetml/2009/9/main" objectType="Drop" dropStyle="combo" dx="22" fmlaLink="Scenarios!$J$10" fmlaRange="Scenarios!$D$10:$D$12" noThreeD="1" sel="2" val="0"/>
</file>

<file path=xl/ctrlProps/ctrlProp8.xml><?xml version="1.0" encoding="utf-8"?>
<formControlPr xmlns="http://schemas.microsoft.com/office/spreadsheetml/2009/9/main" objectType="Drop" dropStyle="combo" dx="22" fmlaLink="Scenarios!$J$10" fmlaRange="Scenarios!$D$10:$D$12" noThreeD="1" sel="2" val="0"/>
</file>

<file path=xl/ctrlProps/ctrlProp9.xml><?xml version="1.0" encoding="utf-8"?>
<formControlPr xmlns="http://schemas.microsoft.com/office/spreadsheetml/2009/9/main" objectType="Drop" dropStyle="combo" dx="22" fmlaLink="$J$10" fmlaRange="$D$10:$D$12" noThreeD="1" sel="2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5.xml"/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11</xdr:row>
      <xdr:rowOff>142875</xdr:rowOff>
    </xdr:from>
    <xdr:to>
      <xdr:col>9</xdr:col>
      <xdr:colOff>262286</xdr:colOff>
      <xdr:row>17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2390775"/>
          <a:ext cx="4681886" cy="1095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95251</xdr:colOff>
      <xdr:row>0</xdr:row>
      <xdr:rowOff>78441</xdr:rowOff>
    </xdr:from>
    <xdr:to>
      <xdr:col>1</xdr:col>
      <xdr:colOff>1610705</xdr:colOff>
      <xdr:row>2</xdr:row>
      <xdr:rowOff>150719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780" y="78441"/>
          <a:ext cx="1515454" cy="47569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34</xdr:row>
      <xdr:rowOff>57150</xdr:rowOff>
    </xdr:from>
    <xdr:to>
      <xdr:col>4</xdr:col>
      <xdr:colOff>676275</xdr:colOff>
      <xdr:row>45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672246</xdr:colOff>
      <xdr:row>34</xdr:row>
      <xdr:rowOff>14654</xdr:rowOff>
    </xdr:from>
    <xdr:to>
      <xdr:col>11</xdr:col>
      <xdr:colOff>684152</xdr:colOff>
      <xdr:row>46</xdr:row>
      <xdr:rowOff>134471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457200</xdr:colOff>
          <xdr:row>0</xdr:row>
          <xdr:rowOff>171450</xdr:rowOff>
        </xdr:from>
        <xdr:to>
          <xdr:col>14</xdr:col>
          <xdr:colOff>533400</xdr:colOff>
          <xdr:row>2</xdr:row>
          <xdr:rowOff>38100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14</xdr:col>
      <xdr:colOff>0</xdr:colOff>
      <xdr:row>20</xdr:row>
      <xdr:rowOff>22413</xdr:rowOff>
    </xdr:from>
    <xdr:to>
      <xdr:col>21</xdr:col>
      <xdr:colOff>560293</xdr:colOff>
      <xdr:row>32</xdr:row>
      <xdr:rowOff>100854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10763250" y="3915757"/>
          <a:ext cx="5096574" cy="2042972"/>
          <a:chOff x="11407588" y="3697942"/>
          <a:chExt cx="5098676" cy="2028265"/>
        </a:xfrm>
      </xdr:grpSpPr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GraphicFramePr>
            <a:graphicFrameLocks/>
          </xdr:cNvGraphicFramePr>
        </xdr:nvGraphicFramePr>
        <xdr:xfrm>
          <a:off x="11407588" y="3697942"/>
          <a:ext cx="5098676" cy="202826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2169588" y="3810000"/>
            <a:ext cx="2304762" cy="209524"/>
          </a:xfrm>
          <a:prstGeom prst="rect">
            <a:avLst/>
          </a:prstGeom>
          <a:ln>
            <a:solidFill>
              <a:schemeClr val="tx1"/>
            </a:solidFill>
            <a:prstDash val="sysDash"/>
          </a:ln>
        </xdr:spPr>
      </xdr:pic>
    </xdr:grpSp>
    <xdr:clientData/>
  </xdr:twoCellAnchor>
  <xdr:twoCellAnchor>
    <xdr:from>
      <xdr:col>13</xdr:col>
      <xdr:colOff>846042</xdr:colOff>
      <xdr:row>34</xdr:row>
      <xdr:rowOff>23532</xdr:rowOff>
    </xdr:from>
    <xdr:to>
      <xdr:col>22</xdr:col>
      <xdr:colOff>190500</xdr:colOff>
      <xdr:row>45</xdr:row>
      <xdr:rowOff>56029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529217</xdr:colOff>
      <xdr:row>37</xdr:row>
      <xdr:rowOff>100853</xdr:rowOff>
    </xdr:from>
    <xdr:to>
      <xdr:col>22</xdr:col>
      <xdr:colOff>33618</xdr:colOff>
      <xdr:row>37</xdr:row>
      <xdr:rowOff>108909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 bwMode="auto">
        <a:xfrm flipV="1">
          <a:off x="11936805" y="6801971"/>
          <a:ext cx="4647901" cy="8056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 cap="flat" cmpd="sng" algn="ctr">
          <a:solidFill>
            <a:srgbClr val="FA621C"/>
          </a:solidFill>
          <a:prstDash val="dash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526677</xdr:colOff>
      <xdr:row>37</xdr:row>
      <xdr:rowOff>190500</xdr:rowOff>
    </xdr:from>
    <xdr:to>
      <xdr:col>22</xdr:col>
      <xdr:colOff>44824</xdr:colOff>
      <xdr:row>38</xdr:row>
      <xdr:rowOff>2290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 bwMode="auto">
        <a:xfrm flipV="1">
          <a:off x="11934265" y="6891618"/>
          <a:ext cx="4661647" cy="13496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 cap="flat" cmpd="sng" algn="ctr">
          <a:solidFill>
            <a:srgbClr val="132E57"/>
          </a:solidFill>
          <a:prstDash val="dash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24431</xdr:colOff>
      <xdr:row>36</xdr:row>
      <xdr:rowOff>145676</xdr:rowOff>
    </xdr:from>
    <xdr:to>
      <xdr:col>23</xdr:col>
      <xdr:colOff>493058</xdr:colOff>
      <xdr:row>37</xdr:row>
      <xdr:rowOff>190499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16575519" y="6645088"/>
          <a:ext cx="1073745" cy="2465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900">
              <a:solidFill>
                <a:srgbClr val="FA621C"/>
              </a:solidFill>
            </a:rPr>
            <a:t>Average = $48.32</a:t>
          </a:r>
        </a:p>
      </xdr:txBody>
    </xdr:sp>
    <xdr:clientData/>
  </xdr:twoCellAnchor>
  <xdr:twoCellAnchor>
    <xdr:from>
      <xdr:col>22</xdr:col>
      <xdr:colOff>33619</xdr:colOff>
      <xdr:row>37</xdr:row>
      <xdr:rowOff>67234</xdr:rowOff>
    </xdr:from>
    <xdr:to>
      <xdr:col>23</xdr:col>
      <xdr:colOff>575734</xdr:colOff>
      <xdr:row>38</xdr:row>
      <xdr:rowOff>188955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16584707" y="6768352"/>
          <a:ext cx="1147233" cy="3234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900">
              <a:solidFill>
                <a:srgbClr val="132E57"/>
              </a:solidFill>
            </a:rPr>
            <a:t>Current</a:t>
          </a:r>
          <a:r>
            <a:rPr lang="en-CA" sz="900" baseline="0">
              <a:solidFill>
                <a:srgbClr val="132E57"/>
              </a:solidFill>
            </a:rPr>
            <a:t> = $47.99</a:t>
          </a:r>
          <a:endParaRPr lang="en-CA" sz="900">
            <a:solidFill>
              <a:srgbClr val="132E57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0</xdr:row>
          <xdr:rowOff>66675</xdr:rowOff>
        </xdr:from>
        <xdr:to>
          <xdr:col>4</xdr:col>
          <xdr:colOff>133350</xdr:colOff>
          <xdr:row>1</xdr:row>
          <xdr:rowOff>38100</xdr:rowOff>
        </xdr:to>
        <xdr:sp macro="" textlink="">
          <xdr:nvSpPr>
            <xdr:cNvPr id="12289" name="Drop Down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2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0</xdr:row>
          <xdr:rowOff>66675</xdr:rowOff>
        </xdr:from>
        <xdr:to>
          <xdr:col>5</xdr:col>
          <xdr:colOff>133350</xdr:colOff>
          <xdr:row>1</xdr:row>
          <xdr:rowOff>38100</xdr:rowOff>
        </xdr:to>
        <xdr:sp macro="" textlink="">
          <xdr:nvSpPr>
            <xdr:cNvPr id="25602" name="Drop Down 2" hidden="1">
              <a:extLst>
                <a:ext uri="{63B3BB69-23CF-44E3-9099-C40C66FF867C}">
                  <a14:compatExt spid="_x0000_s25602"/>
                </a:ext>
                <a:ext uri="{FF2B5EF4-FFF2-40B4-BE49-F238E27FC236}">
                  <a16:creationId xmlns:a16="http://schemas.microsoft.com/office/drawing/2014/main" id="{00000000-0008-0000-0300-00000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0</xdr:row>
          <xdr:rowOff>66675</xdr:rowOff>
        </xdr:from>
        <xdr:to>
          <xdr:col>5</xdr:col>
          <xdr:colOff>133350</xdr:colOff>
          <xdr:row>1</xdr:row>
          <xdr:rowOff>38100</xdr:rowOff>
        </xdr:to>
        <xdr:sp macro="" textlink="">
          <xdr:nvSpPr>
            <xdr:cNvPr id="26626" name="Drop Down 2" hidden="1">
              <a:extLst>
                <a:ext uri="{63B3BB69-23CF-44E3-9099-C40C66FF867C}">
                  <a14:compatExt spid="_x0000_s26626"/>
                </a:ext>
                <a:ext uri="{FF2B5EF4-FFF2-40B4-BE49-F238E27FC236}">
                  <a16:creationId xmlns:a16="http://schemas.microsoft.com/office/drawing/2014/main" id="{00000000-0008-0000-0400-00000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0</xdr:row>
          <xdr:rowOff>66675</xdr:rowOff>
        </xdr:from>
        <xdr:to>
          <xdr:col>4</xdr:col>
          <xdr:colOff>981075</xdr:colOff>
          <xdr:row>1</xdr:row>
          <xdr:rowOff>38100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5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0</xdr:row>
          <xdr:rowOff>66675</xdr:rowOff>
        </xdr:from>
        <xdr:to>
          <xdr:col>6</xdr:col>
          <xdr:colOff>95250</xdr:colOff>
          <xdr:row>1</xdr:row>
          <xdr:rowOff>38100</xdr:rowOff>
        </xdr:to>
        <xdr:sp macro="" textlink="">
          <xdr:nvSpPr>
            <xdr:cNvPr id="34817" name="Drop Down 1" hidden="1">
              <a:extLst>
                <a:ext uri="{63B3BB69-23CF-44E3-9099-C40C66FF867C}">
                  <a14:compatExt spid="_x0000_s34817"/>
                </a:ext>
                <a:ext uri="{FF2B5EF4-FFF2-40B4-BE49-F238E27FC236}">
                  <a16:creationId xmlns:a16="http://schemas.microsoft.com/office/drawing/2014/main" id="{00000000-0008-0000-0600-000001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0</xdr:row>
          <xdr:rowOff>66675</xdr:rowOff>
        </xdr:from>
        <xdr:to>
          <xdr:col>6</xdr:col>
          <xdr:colOff>133350</xdr:colOff>
          <xdr:row>1</xdr:row>
          <xdr:rowOff>38100</xdr:rowOff>
        </xdr:to>
        <xdr:sp macro="" textlink="">
          <xdr:nvSpPr>
            <xdr:cNvPr id="35841" name="Drop Down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7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33</xdr:row>
      <xdr:rowOff>95250</xdr:rowOff>
    </xdr:from>
    <xdr:to>
      <xdr:col>5</xdr:col>
      <xdr:colOff>828675</xdr:colOff>
      <xdr:row>35</xdr:row>
      <xdr:rowOff>142875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7210425" y="6810375"/>
          <a:ext cx="571500" cy="447675"/>
        </a:xfrm>
        <a:prstGeom prst="downArrow">
          <a:avLst/>
        </a:prstGeom>
        <a:solidFill>
          <a:srgbClr val="20376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190500</xdr:colOff>
      <xdr:row>33</xdr:row>
      <xdr:rowOff>85726</xdr:rowOff>
    </xdr:from>
    <xdr:to>
      <xdr:col>11</xdr:col>
      <xdr:colOff>828675</xdr:colOff>
      <xdr:row>35</xdr:row>
      <xdr:rowOff>161926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13830300" y="6800851"/>
          <a:ext cx="638175" cy="476250"/>
        </a:xfrm>
        <a:prstGeom prst="downArrow">
          <a:avLst/>
        </a:prstGeom>
        <a:solidFill>
          <a:srgbClr val="20376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1828800</xdr:colOff>
      <xdr:row>28</xdr:row>
      <xdr:rowOff>114300</xdr:rowOff>
    </xdr:from>
    <xdr:to>
      <xdr:col>0</xdr:col>
      <xdr:colOff>2076450</xdr:colOff>
      <xdr:row>28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CxnSpPr/>
      </xdr:nvCxnSpPr>
      <xdr:spPr>
        <a:xfrm>
          <a:off x="1828800" y="6029325"/>
          <a:ext cx="2476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2257425</xdr:colOff>
      <xdr:row>58</xdr:row>
      <xdr:rowOff>57151</xdr:rowOff>
    </xdr:from>
    <xdr:to>
      <xdr:col>0</xdr:col>
      <xdr:colOff>2524125</xdr:colOff>
      <xdr:row>62</xdr:row>
      <xdr:rowOff>171451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 rot="16200000">
          <a:off x="1914525" y="12144376"/>
          <a:ext cx="9525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latin typeface="Arial Narrow" panose="020B0606020202030204" pitchFamily="34" charset="0"/>
            </a:rPr>
            <a:t>Exit Multiple</a:t>
          </a:r>
        </a:p>
      </xdr:txBody>
    </xdr:sp>
    <xdr:clientData/>
  </xdr:twoCellAnchor>
  <xdr:twoCellAnchor>
    <xdr:from>
      <xdr:col>7</xdr:col>
      <xdr:colOff>2257425</xdr:colOff>
      <xdr:row>58</xdr:row>
      <xdr:rowOff>57151</xdr:rowOff>
    </xdr:from>
    <xdr:to>
      <xdr:col>7</xdr:col>
      <xdr:colOff>2524125</xdr:colOff>
      <xdr:row>62</xdr:row>
      <xdr:rowOff>171451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/>
      </xdr:nvSpPr>
      <xdr:spPr>
        <a:xfrm rot="16200000">
          <a:off x="1914525" y="12144376"/>
          <a:ext cx="9525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>
              <a:latin typeface="Arial Narrow" panose="020B0606020202030204" pitchFamily="34" charset="0"/>
            </a:rPr>
            <a:t>Exit Multiple</a:t>
          </a:r>
        </a:p>
      </xdr:txBody>
    </xdr:sp>
    <xdr:clientData/>
  </xdr:twoCellAnchor>
  <xdr:twoCellAnchor>
    <xdr:from>
      <xdr:col>7</xdr:col>
      <xdr:colOff>812252</xdr:colOff>
      <xdr:row>58</xdr:row>
      <xdr:rowOff>49597</xdr:rowOff>
    </xdr:from>
    <xdr:to>
      <xdr:col>7</xdr:col>
      <xdr:colOff>1078952</xdr:colOff>
      <xdr:row>62</xdr:row>
      <xdr:rowOff>163897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 txBox="1"/>
      </xdr:nvSpPr>
      <xdr:spPr>
        <a:xfrm rot="16200000">
          <a:off x="9658021" y="11981466"/>
          <a:ext cx="955128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latin typeface="Arial Narrow" panose="020B0606020202030204" pitchFamily="34" charset="0"/>
            </a:rPr>
            <a:t>Exit Multiple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0</xdr:row>
          <xdr:rowOff>47625</xdr:rowOff>
        </xdr:from>
        <xdr:to>
          <xdr:col>3</xdr:col>
          <xdr:colOff>1019175</xdr:colOff>
          <xdr:row>0</xdr:row>
          <xdr:rowOff>219075</xdr:rowOff>
        </xdr:to>
        <xdr:sp macro="" textlink="">
          <xdr:nvSpPr>
            <xdr:cNvPr id="10256" name="Drop Down 16" hidden="1">
              <a:extLst>
                <a:ext uri="{63B3BB69-23CF-44E3-9099-C40C66FF867C}">
                  <a14:compatExt spid="_x0000_s10256"/>
                </a:ext>
                <a:ext uri="{FF2B5EF4-FFF2-40B4-BE49-F238E27FC236}">
                  <a16:creationId xmlns:a16="http://schemas.microsoft.com/office/drawing/2014/main" id="{00000000-0008-0000-0900-00001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657225</xdr:colOff>
      <xdr:row>8</xdr:row>
      <xdr:rowOff>114300</xdr:rowOff>
    </xdr:from>
    <xdr:to>
      <xdr:col>9</xdr:col>
      <xdr:colOff>28575</xdr:colOff>
      <xdr:row>8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CxnSpPr/>
      </xdr:nvCxnSpPr>
      <xdr:spPr>
        <a:xfrm>
          <a:off x="8353425" y="1809750"/>
          <a:ext cx="2476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0</xdr:row>
          <xdr:rowOff>133350</xdr:rowOff>
        </xdr:from>
        <xdr:to>
          <xdr:col>5</xdr:col>
          <xdr:colOff>95250</xdr:colOff>
          <xdr:row>1</xdr:row>
          <xdr:rowOff>47625</xdr:rowOff>
        </xdr:to>
        <xdr:sp macro="" textlink="">
          <xdr:nvSpPr>
            <xdr:cNvPr id="15369" name="Drop Down 9" hidden="1">
              <a:extLst>
                <a:ext uri="{63B3BB69-23CF-44E3-9099-C40C66FF867C}">
                  <a14:compatExt spid="_x0000_s15369"/>
                </a:ext>
                <a:ext uri="{FF2B5EF4-FFF2-40B4-BE49-F238E27FC236}">
                  <a16:creationId xmlns:a16="http://schemas.microsoft.com/office/drawing/2014/main" id="{00000000-0008-0000-0B00-00000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254000</xdr:colOff>
      <xdr:row>0</xdr:row>
      <xdr:rowOff>0</xdr:rowOff>
    </xdr:from>
    <xdr:to>
      <xdr:col>23</xdr:col>
      <xdr:colOff>490021</xdr:colOff>
      <xdr:row>1</xdr:row>
      <xdr:rowOff>81915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1100" y="180975"/>
          <a:ext cx="817046" cy="243840"/>
        </a:xfrm>
        <a:prstGeom prst="rect">
          <a:avLst/>
        </a:prstGeom>
      </xdr:spPr>
    </xdr:pic>
    <xdr:clientData/>
  </xdr:twoCellAnchor>
  <xdr:twoCellAnchor>
    <xdr:from>
      <xdr:col>7</xdr:col>
      <xdr:colOff>552450</xdr:colOff>
      <xdr:row>5</xdr:row>
      <xdr:rowOff>123826</xdr:rowOff>
    </xdr:from>
    <xdr:to>
      <xdr:col>16</xdr:col>
      <xdr:colOff>142876</xdr:colOff>
      <xdr:row>17</xdr:row>
      <xdr:rowOff>38100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GrpSpPr/>
      </xdr:nvGrpSpPr>
      <xdr:grpSpPr>
        <a:xfrm>
          <a:off x="6734175" y="1123951"/>
          <a:ext cx="4924426" cy="2428874"/>
          <a:chOff x="6734175" y="1123951"/>
          <a:chExt cx="4924426" cy="2428874"/>
        </a:xfrm>
      </xdr:grpSpPr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00000000-0008-0000-0D00-000007000000}"/>
              </a:ext>
            </a:extLst>
          </xdr:cNvPr>
          <xdr:cNvGraphicFramePr>
            <a:graphicFrameLocks/>
          </xdr:cNvGraphicFramePr>
        </xdr:nvGraphicFramePr>
        <xdr:xfrm>
          <a:off x="6734175" y="1123951"/>
          <a:ext cx="4924426" cy="242887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553324" y="1143001"/>
            <a:ext cx="2304762" cy="209524"/>
          </a:xfrm>
          <a:prstGeom prst="rect">
            <a:avLst/>
          </a:prstGeom>
          <a:ln>
            <a:solidFill>
              <a:schemeClr val="tx1"/>
            </a:solidFill>
            <a:prstDash val="sysDash"/>
          </a:ln>
        </xdr:spPr>
      </xdr:pic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7</xdr:row>
      <xdr:rowOff>109537</xdr:rowOff>
    </xdr:from>
    <xdr:to>
      <xdr:col>5</xdr:col>
      <xdr:colOff>257175</xdr:colOff>
      <xdr:row>21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314325</xdr:colOff>
      <xdr:row>6</xdr:row>
      <xdr:rowOff>90487</xdr:rowOff>
    </xdr:from>
    <xdr:to>
      <xdr:col>13</xdr:col>
      <xdr:colOff>742950</xdr:colOff>
      <xdr:row>20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andeep.dubba0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Relationship Id="rId5" Type="http://schemas.openxmlformats.org/officeDocument/2006/relationships/comments" Target="../comments3.xml"/><Relationship Id="rId4" Type="http://schemas.openxmlformats.org/officeDocument/2006/relationships/ctrlProp" Target="../ctrlProps/ctrlProp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9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0F0C-A0BC-4D3D-9360-448740C2315A}">
  <sheetPr>
    <tabColor rgb="FF1E8496"/>
  </sheetPr>
  <dimension ref="B5:Q31"/>
  <sheetViews>
    <sheetView showGridLines="0" workbookViewId="0">
      <selection activeCell="Z23" sqref="Z23"/>
    </sheetView>
  </sheetViews>
  <sheetFormatPr defaultRowHeight="15" x14ac:dyDescent="0.25"/>
  <cols>
    <col min="1" max="4" width="9.140625" style="321"/>
    <col min="5" max="5" width="1.140625" style="321" customWidth="1"/>
    <col min="6" max="6" width="17.140625" style="321" bestFit="1" customWidth="1"/>
    <col min="7" max="16384" width="9.140625" style="321"/>
  </cols>
  <sheetData>
    <row r="5" spans="2:17" x14ac:dyDescent="0.25">
      <c r="B5" s="322"/>
      <c r="C5" s="322"/>
      <c r="D5" s="322"/>
      <c r="E5" s="322"/>
      <c r="F5" s="322"/>
      <c r="G5" s="322"/>
      <c r="H5" s="322"/>
      <c r="I5" s="322"/>
      <c r="J5" s="322"/>
      <c r="K5" s="322"/>
      <c r="L5" s="322"/>
      <c r="M5" s="322"/>
      <c r="N5" s="322"/>
      <c r="O5" s="322"/>
      <c r="P5" s="322"/>
      <c r="Q5" s="322"/>
    </row>
    <row r="6" spans="2:17" x14ac:dyDescent="0.25">
      <c r="B6" s="322"/>
      <c r="C6" s="322"/>
      <c r="D6" s="322"/>
      <c r="E6" s="322"/>
      <c r="F6" s="322"/>
      <c r="G6" s="322"/>
      <c r="H6" s="322"/>
      <c r="I6" s="322"/>
      <c r="J6" s="322"/>
      <c r="K6" s="322"/>
      <c r="L6" s="322"/>
      <c r="M6" s="322"/>
      <c r="N6" s="322"/>
      <c r="O6" s="322"/>
      <c r="P6" s="322"/>
      <c r="Q6" s="322"/>
    </row>
    <row r="7" spans="2:17" x14ac:dyDescent="0.25">
      <c r="B7" s="322"/>
      <c r="C7" s="322"/>
      <c r="D7" s="322"/>
      <c r="E7" s="322"/>
      <c r="F7" s="322"/>
      <c r="G7" s="322"/>
      <c r="H7" s="322"/>
      <c r="I7" s="322"/>
      <c r="J7" s="322"/>
      <c r="K7" s="322"/>
      <c r="L7" s="322"/>
      <c r="M7" s="322"/>
      <c r="N7" s="322"/>
      <c r="O7" s="322"/>
      <c r="P7" s="322"/>
      <c r="Q7" s="322"/>
    </row>
    <row r="8" spans="2:17" x14ac:dyDescent="0.25">
      <c r="B8" s="322"/>
      <c r="C8" s="322"/>
      <c r="D8" s="322"/>
      <c r="E8" s="322"/>
      <c r="F8" s="322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2"/>
    </row>
    <row r="9" spans="2:17" ht="27" x14ac:dyDescent="0.35">
      <c r="B9" s="322"/>
      <c r="C9" s="323" t="s">
        <v>367</v>
      </c>
      <c r="D9" s="322"/>
      <c r="E9" s="322"/>
      <c r="F9" s="322"/>
      <c r="G9" s="322"/>
      <c r="H9" s="322"/>
      <c r="I9" s="322"/>
      <c r="J9" s="322"/>
      <c r="K9" s="322"/>
      <c r="L9" s="322"/>
      <c r="M9" s="322"/>
      <c r="N9" s="322"/>
      <c r="O9" s="322"/>
      <c r="P9" s="322"/>
      <c r="Q9" s="322"/>
    </row>
    <row r="10" spans="2:17" x14ac:dyDescent="0.25"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2"/>
      <c r="Q10" s="322"/>
    </row>
    <row r="11" spans="2:17" x14ac:dyDescent="0.25">
      <c r="B11" s="322"/>
      <c r="C11" s="322"/>
      <c r="D11" s="322"/>
      <c r="E11" s="322"/>
      <c r="F11" s="322"/>
      <c r="G11" s="322"/>
      <c r="H11" s="322"/>
      <c r="I11" s="322"/>
      <c r="J11" s="322"/>
      <c r="K11" s="322"/>
      <c r="L11" s="322"/>
      <c r="M11" s="322"/>
      <c r="N11" s="322"/>
      <c r="O11" s="322"/>
      <c r="P11" s="322"/>
      <c r="Q11" s="322"/>
    </row>
    <row r="12" spans="2:17" x14ac:dyDescent="0.25">
      <c r="B12" s="322"/>
      <c r="C12" s="322"/>
      <c r="D12" s="322"/>
      <c r="E12" s="322"/>
      <c r="F12" s="322"/>
      <c r="G12" s="322"/>
      <c r="H12" s="322"/>
      <c r="I12" s="322"/>
      <c r="J12" s="322"/>
      <c r="K12" s="322"/>
      <c r="L12" s="322"/>
      <c r="M12" s="322"/>
      <c r="N12" s="322"/>
      <c r="O12" s="322"/>
      <c r="P12" s="322"/>
      <c r="Q12" s="322"/>
    </row>
    <row r="13" spans="2:17" x14ac:dyDescent="0.25">
      <c r="B13" s="322"/>
      <c r="C13" s="322"/>
      <c r="D13" s="322"/>
      <c r="E13" s="322"/>
      <c r="F13" s="322"/>
      <c r="G13" s="322"/>
      <c r="H13" s="322"/>
      <c r="I13" s="322"/>
      <c r="J13" s="322"/>
      <c r="K13" s="322"/>
      <c r="L13" s="322"/>
      <c r="M13" s="322"/>
      <c r="N13" s="322"/>
      <c r="O13" s="322"/>
      <c r="P13" s="322"/>
      <c r="Q13" s="322"/>
    </row>
    <row r="14" spans="2:17" x14ac:dyDescent="0.25">
      <c r="B14" s="322"/>
      <c r="C14" s="322"/>
      <c r="D14" s="322"/>
      <c r="E14" s="322"/>
      <c r="F14" s="322"/>
      <c r="G14" s="322"/>
      <c r="H14" s="322"/>
      <c r="I14" s="322"/>
      <c r="J14" s="322"/>
      <c r="K14" s="322"/>
      <c r="L14" s="322"/>
      <c r="M14" s="322"/>
      <c r="N14" s="322"/>
      <c r="O14" s="322"/>
      <c r="P14" s="322"/>
      <c r="Q14" s="322"/>
    </row>
    <row r="15" spans="2:17" x14ac:dyDescent="0.25">
      <c r="B15" s="322"/>
      <c r="C15" s="322"/>
      <c r="D15" s="322"/>
      <c r="E15" s="322"/>
      <c r="F15" s="322"/>
      <c r="G15" s="322"/>
      <c r="H15" s="322"/>
      <c r="I15" s="322"/>
      <c r="J15" s="322"/>
      <c r="K15" s="322"/>
      <c r="L15" s="322"/>
      <c r="M15" s="322"/>
      <c r="N15" s="322"/>
      <c r="O15" s="322"/>
      <c r="P15" s="322"/>
      <c r="Q15" s="322"/>
    </row>
    <row r="16" spans="2:17" x14ac:dyDescent="0.25">
      <c r="B16" s="322"/>
      <c r="C16" s="322"/>
      <c r="D16" s="322"/>
      <c r="E16" s="322"/>
      <c r="F16" s="322"/>
      <c r="G16" s="322"/>
      <c r="H16" s="322"/>
      <c r="I16" s="322"/>
      <c r="J16" s="322"/>
      <c r="K16" s="322"/>
      <c r="L16" s="322"/>
      <c r="M16" s="322"/>
      <c r="N16" s="322"/>
      <c r="O16" s="322"/>
      <c r="P16" s="322"/>
      <c r="Q16" s="322"/>
    </row>
    <row r="17" spans="2:17" x14ac:dyDescent="0.25">
      <c r="B17" s="322"/>
      <c r="C17" s="322"/>
      <c r="D17" s="322"/>
      <c r="E17" s="322"/>
      <c r="F17" s="322"/>
      <c r="G17" s="322"/>
      <c r="H17" s="322"/>
      <c r="I17" s="322"/>
      <c r="J17" s="322"/>
      <c r="K17" s="322"/>
      <c r="L17" s="322"/>
      <c r="M17" s="322"/>
      <c r="N17" s="322"/>
      <c r="O17" s="322"/>
      <c r="P17" s="322"/>
      <c r="Q17" s="322"/>
    </row>
    <row r="18" spans="2:17" x14ac:dyDescent="0.25">
      <c r="B18" s="322"/>
      <c r="C18" s="322"/>
      <c r="D18" s="322"/>
      <c r="E18" s="322"/>
      <c r="F18" s="322"/>
      <c r="G18" s="322"/>
      <c r="H18" s="322"/>
      <c r="I18" s="322"/>
      <c r="J18" s="322"/>
      <c r="K18" s="322"/>
      <c r="L18" s="322"/>
      <c r="M18" s="322"/>
      <c r="N18" s="322"/>
      <c r="O18" s="322"/>
      <c r="P18" s="322"/>
      <c r="Q18" s="322"/>
    </row>
    <row r="19" spans="2:17" ht="20.25" x14ac:dyDescent="0.3">
      <c r="B19" s="322"/>
      <c r="C19" s="324"/>
      <c r="D19" s="324"/>
      <c r="E19" s="324"/>
      <c r="F19" s="324"/>
      <c r="G19" s="324"/>
      <c r="H19" s="324"/>
      <c r="I19" s="324"/>
      <c r="J19" s="324"/>
      <c r="K19" s="324"/>
      <c r="L19" s="324"/>
      <c r="M19" s="324"/>
      <c r="N19" s="322"/>
      <c r="O19" s="322"/>
      <c r="P19" s="322"/>
      <c r="Q19" s="322"/>
    </row>
    <row r="20" spans="2:17" ht="20.25" x14ac:dyDescent="0.3">
      <c r="B20" s="322"/>
      <c r="C20" s="324"/>
      <c r="D20" s="324"/>
      <c r="E20" s="324"/>
      <c r="F20" s="324"/>
      <c r="G20" s="324"/>
      <c r="H20" s="324"/>
      <c r="I20" s="324"/>
      <c r="J20" s="324"/>
      <c r="K20" s="324"/>
      <c r="L20" s="324"/>
      <c r="M20" s="324"/>
      <c r="N20" s="322"/>
      <c r="O20" s="322"/>
      <c r="P20" s="322"/>
      <c r="Q20" s="322"/>
    </row>
    <row r="21" spans="2:17" ht="20.25" x14ac:dyDescent="0.3">
      <c r="B21" s="322"/>
      <c r="C21" s="325" t="s">
        <v>370</v>
      </c>
      <c r="D21" s="324"/>
      <c r="E21" s="324"/>
      <c r="F21" s="324" t="s">
        <v>368</v>
      </c>
      <c r="G21" s="324"/>
      <c r="H21" s="324"/>
      <c r="I21" s="324"/>
      <c r="J21" s="324"/>
      <c r="K21" s="324"/>
      <c r="L21" s="324"/>
      <c r="M21" s="324"/>
      <c r="N21" s="322"/>
      <c r="O21" s="322"/>
      <c r="P21" s="322"/>
      <c r="Q21" s="322"/>
    </row>
    <row r="22" spans="2:17" ht="20.25" x14ac:dyDescent="0.3">
      <c r="B22" s="322"/>
      <c r="C22" s="325" t="s">
        <v>371</v>
      </c>
      <c r="D22" s="324"/>
      <c r="E22" s="326"/>
      <c r="F22" s="326" t="s">
        <v>372</v>
      </c>
      <c r="G22" s="324"/>
      <c r="H22" s="324"/>
      <c r="I22" s="324"/>
      <c r="J22" s="324"/>
      <c r="K22" s="324"/>
      <c r="L22" s="324"/>
      <c r="M22" s="324"/>
      <c r="N22" s="322"/>
      <c r="O22" s="322"/>
      <c r="P22" s="322"/>
      <c r="Q22" s="322"/>
    </row>
    <row r="23" spans="2:17" ht="20.25" x14ac:dyDescent="0.3">
      <c r="B23" s="322"/>
      <c r="C23" s="325" t="s">
        <v>374</v>
      </c>
      <c r="D23" s="324"/>
      <c r="E23" s="324"/>
      <c r="F23" s="328" t="s">
        <v>375</v>
      </c>
      <c r="G23" s="324"/>
      <c r="H23" s="324"/>
      <c r="I23" s="324"/>
      <c r="J23" s="324"/>
      <c r="K23" s="324"/>
      <c r="L23" s="324"/>
      <c r="M23" s="324"/>
      <c r="N23" s="322"/>
      <c r="O23" s="322"/>
      <c r="P23" s="322"/>
      <c r="Q23" s="322"/>
    </row>
    <row r="24" spans="2:17" ht="20.25" x14ac:dyDescent="0.3">
      <c r="B24" s="322"/>
      <c r="C24" s="325" t="s">
        <v>369</v>
      </c>
      <c r="D24" s="324"/>
      <c r="E24" s="324"/>
      <c r="F24" s="327">
        <v>20089444</v>
      </c>
      <c r="G24" s="324"/>
      <c r="H24" s="324"/>
      <c r="I24" s="324"/>
      <c r="J24" s="324"/>
      <c r="K24" s="324"/>
      <c r="L24" s="324"/>
      <c r="M24" s="324"/>
      <c r="N24" s="322"/>
      <c r="O24" s="322"/>
      <c r="P24" s="322"/>
      <c r="Q24" s="322"/>
    </row>
    <row r="25" spans="2:17" ht="20.25" x14ac:dyDescent="0.3">
      <c r="B25" s="322"/>
      <c r="C25" s="325" t="s">
        <v>376</v>
      </c>
      <c r="D25" s="324"/>
      <c r="E25" s="324"/>
      <c r="F25" s="324" t="s">
        <v>373</v>
      </c>
      <c r="G25" s="324"/>
      <c r="H25" s="324"/>
      <c r="I25" s="324"/>
      <c r="J25" s="324"/>
      <c r="K25" s="324"/>
      <c r="L25" s="324"/>
      <c r="M25" s="324"/>
      <c r="N25" s="322"/>
      <c r="O25" s="322"/>
      <c r="P25" s="322"/>
      <c r="Q25" s="322"/>
    </row>
    <row r="26" spans="2:17" ht="20.25" x14ac:dyDescent="0.3">
      <c r="B26" s="322"/>
      <c r="C26" s="324"/>
      <c r="D26" s="324"/>
      <c r="E26" s="324"/>
      <c r="F26" s="324"/>
      <c r="G26" s="324"/>
      <c r="H26" s="324"/>
      <c r="I26" s="324"/>
      <c r="J26" s="324"/>
      <c r="K26" s="324"/>
      <c r="L26" s="324"/>
      <c r="M26" s="324"/>
      <c r="N26" s="322"/>
      <c r="O26" s="322"/>
      <c r="P26" s="322"/>
      <c r="Q26" s="322"/>
    </row>
    <row r="27" spans="2:17" ht="20.25" x14ac:dyDescent="0.3">
      <c r="B27" s="322"/>
      <c r="C27" s="324"/>
      <c r="D27" s="324"/>
      <c r="E27" s="324"/>
      <c r="F27" s="324"/>
      <c r="G27" s="324"/>
      <c r="H27" s="324"/>
      <c r="I27" s="324"/>
      <c r="J27" s="324"/>
      <c r="K27" s="324"/>
      <c r="L27" s="324"/>
      <c r="M27" s="324"/>
      <c r="N27" s="322"/>
      <c r="O27" s="322"/>
      <c r="P27" s="322"/>
      <c r="Q27" s="322"/>
    </row>
    <row r="28" spans="2:17" ht="20.25" x14ac:dyDescent="0.3">
      <c r="B28" s="322"/>
      <c r="C28" s="324"/>
      <c r="D28" s="324"/>
      <c r="E28" s="324"/>
      <c r="F28" s="324"/>
      <c r="G28" s="324"/>
      <c r="H28" s="324"/>
      <c r="I28" s="324"/>
      <c r="J28" s="324"/>
      <c r="K28" s="324"/>
      <c r="L28" s="324"/>
      <c r="M28" s="324"/>
      <c r="N28" s="322"/>
      <c r="O28" s="322"/>
      <c r="P28" s="322"/>
      <c r="Q28" s="322"/>
    </row>
    <row r="29" spans="2:17" ht="20.25" x14ac:dyDescent="0.3">
      <c r="B29" s="322"/>
      <c r="C29" s="324"/>
      <c r="D29" s="324"/>
      <c r="E29" s="324"/>
      <c r="F29" s="324"/>
      <c r="G29" s="324"/>
      <c r="H29" s="324"/>
      <c r="I29" s="324"/>
      <c r="J29" s="324"/>
      <c r="K29" s="324"/>
      <c r="L29" s="324"/>
      <c r="M29" s="324"/>
      <c r="N29" s="322"/>
      <c r="O29" s="322"/>
      <c r="P29" s="322"/>
      <c r="Q29" s="322"/>
    </row>
    <row r="30" spans="2:17" ht="20.25" x14ac:dyDescent="0.3">
      <c r="B30" s="322"/>
      <c r="C30" s="324"/>
      <c r="D30" s="324"/>
      <c r="E30" s="324"/>
      <c r="F30" s="324"/>
      <c r="G30" s="324"/>
      <c r="H30" s="324"/>
      <c r="I30" s="324"/>
      <c r="J30" s="324"/>
      <c r="K30" s="324"/>
      <c r="L30" s="324"/>
      <c r="M30" s="324"/>
      <c r="N30" s="322"/>
      <c r="O30" s="322"/>
      <c r="P30" s="322"/>
      <c r="Q30" s="322"/>
    </row>
    <row r="31" spans="2:17" x14ac:dyDescent="0.25">
      <c r="B31" s="322"/>
      <c r="C31" s="322"/>
      <c r="D31" s="322"/>
      <c r="E31" s="322"/>
      <c r="F31" s="322"/>
      <c r="G31" s="322"/>
      <c r="H31" s="322"/>
      <c r="I31" s="322"/>
      <c r="J31" s="322"/>
      <c r="K31" s="322"/>
      <c r="L31" s="322"/>
      <c r="M31" s="322"/>
      <c r="N31" s="322"/>
      <c r="O31" s="322"/>
      <c r="P31" s="322"/>
      <c r="Q31" s="322"/>
    </row>
  </sheetData>
  <hyperlinks>
    <hyperlink ref="F22" r:id="rId1" xr:uid="{8DA6C056-C6EA-4827-BBB3-CA985474DA2D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961F-3EDA-4B5D-8EAA-50FBC81C0E30}">
  <sheetPr>
    <tabColor rgb="FF7030A0"/>
  </sheetPr>
  <dimension ref="A1:X54"/>
  <sheetViews>
    <sheetView showGridLines="0" tabSelected="1" zoomScale="80" zoomScaleNormal="80" workbookViewId="0">
      <selection activeCell="F26" sqref="F26"/>
    </sheetView>
  </sheetViews>
  <sheetFormatPr defaultColWidth="0" defaultRowHeight="15.75" zeroHeight="1" x14ac:dyDescent="0.25"/>
  <cols>
    <col min="1" max="1" width="3.7109375" style="24" customWidth="1"/>
    <col min="2" max="2" width="30" style="24" customWidth="1"/>
    <col min="3" max="7" width="10.5703125" style="24" bestFit="1" customWidth="1"/>
    <col min="8" max="8" width="11" style="24" customWidth="1"/>
    <col min="9" max="12" width="10.5703125" style="24" bestFit="1" customWidth="1"/>
    <col min="13" max="13" width="9.140625" style="24" customWidth="1"/>
    <col min="14" max="14" width="12.7109375" style="24" bestFit="1" customWidth="1"/>
    <col min="15" max="17" width="9.140625" style="24" customWidth="1"/>
    <col min="18" max="18" width="6.5703125" style="24" customWidth="1"/>
    <col min="19" max="19" width="12.7109375" style="24" bestFit="1" customWidth="1"/>
    <col min="20" max="20" width="10.85546875" style="24" customWidth="1"/>
    <col min="21" max="21" width="10.5703125" style="24" customWidth="1"/>
    <col min="22" max="24" width="9.140625" style="24" customWidth="1"/>
    <col min="25" max="16384" width="9.140625" style="24" hidden="1"/>
  </cols>
  <sheetData>
    <row r="1" spans="2:22" ht="15.75" customHeight="1" x14ac:dyDescent="0.25"/>
    <row r="2" spans="2:22" ht="15.75" customHeight="1" x14ac:dyDescent="0.25">
      <c r="C2" s="199" t="s">
        <v>423</v>
      </c>
      <c r="F2" s="199" t="s">
        <v>420</v>
      </c>
      <c r="H2" s="455" t="s">
        <v>418</v>
      </c>
      <c r="J2" s="457" t="s">
        <v>419</v>
      </c>
      <c r="K2" s="456">
        <f ca="1">D8</f>
        <v>53.867116866342243</v>
      </c>
      <c r="M2" s="199" t="s">
        <v>421</v>
      </c>
      <c r="Q2" s="199" t="s">
        <v>422</v>
      </c>
      <c r="R2" s="608">
        <v>44078</v>
      </c>
      <c r="S2" s="608"/>
    </row>
    <row r="3" spans="2:22" ht="15.75" customHeight="1" x14ac:dyDescent="0.25"/>
    <row r="4" spans="2:22" x14ac:dyDescent="0.25">
      <c r="B4" s="196" t="s">
        <v>292</v>
      </c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</row>
    <row r="5" spans="2:22" x14ac:dyDescent="0.25">
      <c r="B5" s="199" t="s">
        <v>293</v>
      </c>
      <c r="F5" s="199" t="s">
        <v>299</v>
      </c>
      <c r="K5" s="199" t="s">
        <v>308</v>
      </c>
      <c r="P5" s="199" t="s">
        <v>320</v>
      </c>
      <c r="S5" s="351" t="s">
        <v>322</v>
      </c>
      <c r="T5" s="351" t="s">
        <v>323</v>
      </c>
      <c r="U5" s="351" t="s">
        <v>393</v>
      </c>
    </row>
    <row r="6" spans="2:22" x14ac:dyDescent="0.25">
      <c r="B6" s="198" t="s">
        <v>294</v>
      </c>
      <c r="C6" s="198"/>
      <c r="D6" s="198" t="s">
        <v>298</v>
      </c>
      <c r="F6" s="198" t="s">
        <v>300</v>
      </c>
      <c r="G6" s="198"/>
      <c r="H6" s="202">
        <v>8631</v>
      </c>
      <c r="K6" s="198" t="s">
        <v>377</v>
      </c>
      <c r="L6" s="198"/>
      <c r="M6" s="198"/>
      <c r="N6" s="331">
        <f>'DCF &amp; RV '!B33</f>
        <v>100699</v>
      </c>
      <c r="P6" s="198" t="s">
        <v>316</v>
      </c>
      <c r="Q6" s="198"/>
      <c r="R6" s="198"/>
      <c r="S6" s="350">
        <f>D7</f>
        <v>47.99</v>
      </c>
      <c r="T6" s="356">
        <f ca="1">'DCF &amp; RV '!F49</f>
        <v>53.867116866342243</v>
      </c>
      <c r="U6" s="356">
        <f ca="1">'DCF &amp; RV '!F83</f>
        <v>41.447601526809052</v>
      </c>
      <c r="V6" s="354"/>
    </row>
    <row r="7" spans="2:22" x14ac:dyDescent="0.25">
      <c r="B7" s="24" t="s">
        <v>295</v>
      </c>
      <c r="D7" s="329">
        <f>'DCF &amp; RV '!B34</f>
        <v>47.99</v>
      </c>
      <c r="F7" s="24" t="s">
        <v>301</v>
      </c>
      <c r="H7" s="200">
        <v>1978</v>
      </c>
      <c r="K7" s="24" t="s">
        <v>378</v>
      </c>
      <c r="N7" s="349">
        <f>N6*D7</f>
        <v>4832545.01</v>
      </c>
      <c r="P7" s="24" t="s">
        <v>377</v>
      </c>
      <c r="S7" s="357">
        <f>N6</f>
        <v>100699</v>
      </c>
      <c r="T7" s="357">
        <f>S7</f>
        <v>100699</v>
      </c>
      <c r="U7" s="357">
        <f>T7</f>
        <v>100699</v>
      </c>
      <c r="V7" s="355"/>
    </row>
    <row r="8" spans="2:22" x14ac:dyDescent="0.25">
      <c r="B8" s="24" t="s">
        <v>296</v>
      </c>
      <c r="D8" s="329">
        <f ca="1">'DCF &amp; RV '!F49</f>
        <v>53.867116866342243</v>
      </c>
      <c r="F8" s="24" t="s">
        <v>305</v>
      </c>
      <c r="H8" s="201" t="s">
        <v>306</v>
      </c>
      <c r="K8" s="24" t="s">
        <v>424</v>
      </c>
      <c r="N8" s="332">
        <f>'Income Statement'!F36</f>
        <v>0.5899959284600641</v>
      </c>
      <c r="P8" s="24" t="s">
        <v>382</v>
      </c>
      <c r="S8" s="424">
        <f>-'DCF &amp; RV '!F45-'DCF &amp; RV '!F44</f>
        <v>151564</v>
      </c>
      <c r="T8" s="424">
        <f>S8</f>
        <v>151564</v>
      </c>
      <c r="U8" s="424">
        <f>'DCF &amp; RV '!C86-'DCF &amp; RV '!D86</f>
        <v>151564</v>
      </c>
      <c r="V8" s="355"/>
    </row>
    <row r="9" spans="2:22" x14ac:dyDescent="0.25">
      <c r="B9" s="24" t="s">
        <v>425</v>
      </c>
      <c r="D9" s="330">
        <f ca="1">D8/D7-1</f>
        <v>0.1224654483505363</v>
      </c>
      <c r="F9" s="24" t="s">
        <v>302</v>
      </c>
      <c r="H9" s="201" t="s">
        <v>307</v>
      </c>
      <c r="K9" s="24" t="s">
        <v>309</v>
      </c>
      <c r="M9" s="348">
        <f>'Share Price'!N2</f>
        <v>48.540000999999997</v>
      </c>
      <c r="N9" s="348">
        <f>'Share Price'!M2</f>
        <v>24.887181999999999</v>
      </c>
      <c r="P9" s="24" t="s">
        <v>321</v>
      </c>
      <c r="S9" s="352">
        <v>0</v>
      </c>
      <c r="T9" s="358">
        <f>S9</f>
        <v>0</v>
      </c>
      <c r="U9" s="358">
        <v>0</v>
      </c>
      <c r="V9" s="355"/>
    </row>
    <row r="10" spans="2:22" x14ac:dyDescent="0.25">
      <c r="B10" s="24" t="s">
        <v>297</v>
      </c>
      <c r="D10" s="330">
        <f ca="1">'DCF &amp; RV '!F53</f>
        <v>7.7815559506416318E-2</v>
      </c>
      <c r="F10" s="24" t="s">
        <v>303</v>
      </c>
      <c r="H10" s="201" t="s">
        <v>304</v>
      </c>
      <c r="K10" s="24" t="s">
        <v>310</v>
      </c>
      <c r="N10" s="203">
        <v>43921</v>
      </c>
      <c r="P10" s="24" t="s">
        <v>240</v>
      </c>
      <c r="S10" s="349">
        <f>(S6*S7)+S8+S9</f>
        <v>4984109.01</v>
      </c>
      <c r="T10" s="349">
        <f ca="1">(T6*T7)+T8+T9</f>
        <v>5575928.8013237976</v>
      </c>
      <c r="U10" s="349">
        <f ca="1">(U6*U7)+U8+U9</f>
        <v>4325296.0261481442</v>
      </c>
      <c r="V10" s="355"/>
    </row>
    <row r="11" spans="2:22" ht="6.75" customHeight="1" x14ac:dyDescent="0.25"/>
    <row r="12" spans="2:22" ht="16.5" x14ac:dyDescent="0.3">
      <c r="B12" s="196" t="s">
        <v>311</v>
      </c>
      <c r="C12" s="454" t="s">
        <v>394</v>
      </c>
      <c r="D12" s="205" t="s">
        <v>395</v>
      </c>
      <c r="E12" s="205" t="s">
        <v>396</v>
      </c>
      <c r="F12" s="205" t="s">
        <v>397</v>
      </c>
      <c r="G12" s="205" t="s">
        <v>398</v>
      </c>
      <c r="H12" s="205" t="s">
        <v>399</v>
      </c>
      <c r="I12" s="205" t="s">
        <v>400</v>
      </c>
      <c r="J12" s="205" t="s">
        <v>401</v>
      </c>
      <c r="K12" s="205" t="s">
        <v>402</v>
      </c>
      <c r="L12" s="205" t="s">
        <v>403</v>
      </c>
      <c r="P12" s="451" t="s">
        <v>410</v>
      </c>
      <c r="Q12" s="451"/>
      <c r="R12" s="451"/>
      <c r="S12" s="452" t="s">
        <v>411</v>
      </c>
      <c r="T12" s="452" t="s">
        <v>412</v>
      </c>
      <c r="U12" s="452" t="s">
        <v>413</v>
      </c>
      <c r="V12" s="452" t="s">
        <v>414</v>
      </c>
    </row>
    <row r="13" spans="2:22" ht="16.5" x14ac:dyDescent="0.3">
      <c r="B13" s="199" t="s">
        <v>312</v>
      </c>
      <c r="P13" s="451" t="s">
        <v>415</v>
      </c>
      <c r="S13" s="453">
        <v>49.1</v>
      </c>
      <c r="T13" s="453">
        <v>49.1</v>
      </c>
      <c r="U13" s="453">
        <v>58.2</v>
      </c>
      <c r="V13" s="453">
        <v>58.2</v>
      </c>
    </row>
    <row r="14" spans="2:22" ht="16.5" x14ac:dyDescent="0.3">
      <c r="B14" s="24" t="s">
        <v>104</v>
      </c>
      <c r="C14" s="204">
        <f>'Revenue Drivers'!B15</f>
        <v>564782</v>
      </c>
      <c r="D14" s="204">
        <f>'Revenue Drivers'!C15</f>
        <v>610237</v>
      </c>
      <c r="E14" s="204">
        <f>'Revenue Drivers'!D15</f>
        <v>666333</v>
      </c>
      <c r="F14" s="204">
        <f>'Revenue Drivers'!E15</f>
        <v>718201</v>
      </c>
      <c r="G14" s="204">
        <f>'Revenue Drivers'!F15</f>
        <v>753309</v>
      </c>
      <c r="H14" s="435">
        <f>'Revenue Drivers'!G15</f>
        <v>812117.08121372398</v>
      </c>
      <c r="I14" s="435">
        <f>'Revenue Drivers'!H15</f>
        <v>894723.37831648532</v>
      </c>
      <c r="J14" s="435">
        <f>'Revenue Drivers'!I15</f>
        <v>915858.04624022462</v>
      </c>
      <c r="K14" s="435">
        <f>'Revenue Drivers'!J15</f>
        <v>935268.06889803323</v>
      </c>
      <c r="L14" s="435">
        <f>'Revenue Drivers'!K15</f>
        <v>955556.31798203057</v>
      </c>
      <c r="P14" s="451" t="s">
        <v>416</v>
      </c>
      <c r="S14" s="453">
        <v>56.31</v>
      </c>
      <c r="T14" s="453">
        <v>56.31</v>
      </c>
      <c r="U14" s="453">
        <v>66.599999999999994</v>
      </c>
      <c r="V14" s="453">
        <v>66.599999999999994</v>
      </c>
    </row>
    <row r="15" spans="2:22" ht="16.5" x14ac:dyDescent="0.3">
      <c r="B15" s="200" t="s">
        <v>105</v>
      </c>
      <c r="C15" s="204">
        <f>'Revenue Drivers'!B21</f>
        <v>563837</v>
      </c>
      <c r="D15" s="204">
        <f>'Revenue Drivers'!C21</f>
        <v>585435</v>
      </c>
      <c r="E15" s="204">
        <f>'Revenue Drivers'!D21</f>
        <v>693310</v>
      </c>
      <c r="F15" s="204">
        <f>'Revenue Drivers'!E21</f>
        <v>779490</v>
      </c>
      <c r="G15" s="204">
        <f>'Revenue Drivers'!F21</f>
        <v>816897</v>
      </c>
      <c r="H15" s="435">
        <f>'Revenue Drivers'!G21</f>
        <v>829310.51616344159</v>
      </c>
      <c r="I15" s="435">
        <f>'Revenue Drivers'!H21</f>
        <v>916407.66500790871</v>
      </c>
      <c r="J15" s="435">
        <f>'Revenue Drivers'!I21</f>
        <v>938054.54733164364</v>
      </c>
      <c r="K15" s="435">
        <f>'Revenue Drivers'!J21</f>
        <v>957934.98632840044</v>
      </c>
      <c r="L15" s="435">
        <f>'Revenue Drivers'!K21</f>
        <v>978714.93622212985</v>
      </c>
      <c r="P15" s="451" t="s">
        <v>417</v>
      </c>
      <c r="S15" s="453">
        <v>41.91</v>
      </c>
      <c r="T15" s="453">
        <v>41.91</v>
      </c>
      <c r="U15" s="453">
        <v>49.8</v>
      </c>
      <c r="V15" s="453">
        <v>49.8</v>
      </c>
    </row>
    <row r="16" spans="2:22" ht="16.5" x14ac:dyDescent="0.3">
      <c r="B16" s="24" t="s">
        <v>137</v>
      </c>
      <c r="C16" s="204">
        <f>'Revenue Drivers'!B27</f>
        <v>693954</v>
      </c>
      <c r="D16" s="204">
        <f>'Revenue Drivers'!C27</f>
        <v>629065</v>
      </c>
      <c r="E16" s="204">
        <f>'Revenue Drivers'!D27</f>
        <v>649657</v>
      </c>
      <c r="F16" s="204">
        <f>'Revenue Drivers'!E27</f>
        <v>779744</v>
      </c>
      <c r="G16" s="204">
        <f>'Revenue Drivers'!F27</f>
        <v>810371</v>
      </c>
      <c r="H16" s="435">
        <f>'Revenue Drivers'!G27</f>
        <v>846955.42076266382</v>
      </c>
      <c r="I16" s="435">
        <f>'Revenue Drivers'!H27</f>
        <v>951593.79609074676</v>
      </c>
      <c r="J16" s="435">
        <f>'Revenue Drivers'!I27</f>
        <v>974071.82602275815</v>
      </c>
      <c r="K16" s="435">
        <f>'Revenue Drivers'!J27</f>
        <v>994715.58876639605</v>
      </c>
      <c r="L16" s="435">
        <f>'Revenue Drivers'!K27</f>
        <v>1016293.3997745338</v>
      </c>
      <c r="P16" s="451" t="s">
        <v>393</v>
      </c>
      <c r="S16" s="453">
        <v>41.043578093733245</v>
      </c>
      <c r="T16" s="453">
        <v>41.043578093733245</v>
      </c>
      <c r="U16" s="453">
        <v>46.81</v>
      </c>
      <c r="V16" s="453">
        <v>46.81</v>
      </c>
    </row>
    <row r="17" spans="2:22" ht="16.5" x14ac:dyDescent="0.3">
      <c r="B17" s="24" t="s">
        <v>108</v>
      </c>
      <c r="C17" s="204">
        <f>'Revenue Drivers'!B33</f>
        <v>445171</v>
      </c>
      <c r="D17" s="204">
        <f>'Revenue Drivers'!C33</f>
        <v>471871</v>
      </c>
      <c r="E17" s="204">
        <f>'Revenue Drivers'!D33</f>
        <v>580056</v>
      </c>
      <c r="F17" s="204">
        <f>'Revenue Drivers'!E33</f>
        <v>677509</v>
      </c>
      <c r="G17" s="204">
        <f>'Revenue Drivers'!F33</f>
        <v>727333</v>
      </c>
      <c r="H17" s="435">
        <f>'Revenue Drivers'!G33</f>
        <v>741085.99316733086</v>
      </c>
      <c r="I17" s="435">
        <f>'Revenue Drivers'!H33</f>
        <v>781003.367046142</v>
      </c>
      <c r="J17" s="435">
        <f>'Revenue Drivers'!I33</f>
        <v>799451.80285308452</v>
      </c>
      <c r="K17" s="435">
        <f>'Revenue Drivers'!J33</f>
        <v>816394.79709865164</v>
      </c>
      <c r="L17" s="435">
        <f>'Revenue Drivers'!K33</f>
        <v>834104.39453410381</v>
      </c>
      <c r="P17" s="451" t="s">
        <v>309</v>
      </c>
      <c r="S17" s="453">
        <v>24.89</v>
      </c>
      <c r="T17" s="453">
        <v>24.89</v>
      </c>
      <c r="U17" s="453">
        <v>48.54</v>
      </c>
      <c r="V17" s="453">
        <v>48.54</v>
      </c>
    </row>
    <row r="18" spans="2:22" x14ac:dyDescent="0.25">
      <c r="B18" s="24" t="s">
        <v>118</v>
      </c>
      <c r="C18" s="204">
        <f>'Revenue Drivers'!B39</f>
        <v>156862</v>
      </c>
      <c r="D18" s="204">
        <f>'Revenue Drivers'!C39</f>
        <v>163137</v>
      </c>
      <c r="E18" s="204">
        <f>'Revenue Drivers'!D39</f>
        <v>181392</v>
      </c>
      <c r="F18" s="204">
        <f>'Revenue Drivers'!E39</f>
        <v>186730</v>
      </c>
      <c r="G18" s="204">
        <f>'Revenue Drivers'!F39</f>
        <v>168275</v>
      </c>
      <c r="H18" s="435">
        <f>'Revenue Drivers'!G39</f>
        <v>177530.125</v>
      </c>
      <c r="I18" s="435">
        <f>'Revenue Drivers'!H39</f>
        <v>187294.28187499999</v>
      </c>
      <c r="J18" s="435">
        <f>'Revenue Drivers'!I39</f>
        <v>195722.52455937499</v>
      </c>
      <c r="K18" s="435">
        <f>'Revenue Drivers'!J39</f>
        <v>202572.8129189531</v>
      </c>
      <c r="L18" s="435">
        <f>'Revenue Drivers'!K39</f>
        <v>209662.86137111645</v>
      </c>
    </row>
    <row r="19" spans="2:22" ht="7.5" customHeight="1" x14ac:dyDescent="0.25"/>
    <row r="20" spans="2:22" x14ac:dyDescent="0.25">
      <c r="B20" s="24" t="s">
        <v>313</v>
      </c>
      <c r="C20" s="204">
        <f>'Revenue Drivers'!B5</f>
        <v>2284807</v>
      </c>
      <c r="D20" s="204">
        <f>'Revenue Drivers'!C5</f>
        <v>2333591</v>
      </c>
      <c r="E20" s="204">
        <f>'Revenue Drivers'!D5</f>
        <v>2616700</v>
      </c>
      <c r="F20" s="204">
        <f>'Revenue Drivers'!E5</f>
        <v>2954087</v>
      </c>
      <c r="G20" s="204">
        <f>'Revenue Drivers'!F5</f>
        <v>3095394</v>
      </c>
      <c r="H20" s="435">
        <f>'Revenue Drivers'!G5</f>
        <v>3528980.9198444323</v>
      </c>
      <c r="I20" s="435">
        <f>'Revenue Drivers'!H5</f>
        <v>3628606.1822540401</v>
      </c>
      <c r="J20" s="435">
        <f>'Revenue Drivers'!I5</f>
        <v>3714319.1395171727</v>
      </c>
      <c r="K20" s="435">
        <f>'Revenue Drivers'!J5</f>
        <v>3793037.6908825561</v>
      </c>
      <c r="L20" s="435">
        <f>'Revenue Drivers'!K5</f>
        <v>3875317.9440171313</v>
      </c>
      <c r="O20" s="607" t="s">
        <v>409</v>
      </c>
      <c r="P20" s="607"/>
      <c r="Q20" s="607"/>
      <c r="R20" s="607"/>
      <c r="S20" s="607"/>
      <c r="T20" s="607"/>
      <c r="U20" s="607"/>
      <c r="V20" s="607"/>
    </row>
    <row r="21" spans="2:22" x14ac:dyDescent="0.25">
      <c r="B21" s="24" t="s">
        <v>15</v>
      </c>
      <c r="C21" s="204">
        <f>'Income Statement'!B19</f>
        <v>175072</v>
      </c>
      <c r="D21" s="204">
        <f>'Income Statement'!C19</f>
        <v>197990</v>
      </c>
      <c r="E21" s="204">
        <f>'Income Statement'!D19</f>
        <v>215625</v>
      </c>
      <c r="F21" s="204">
        <f>'Income Statement'!E19</f>
        <v>358852</v>
      </c>
      <c r="G21" s="204">
        <f>'Income Statement'!F19</f>
        <v>399329</v>
      </c>
      <c r="H21" s="435">
        <f ca="1">'Income Statement'!G19</f>
        <v>471743.9442884163</v>
      </c>
      <c r="I21" s="435">
        <f ca="1">'Income Statement'!H19</f>
        <v>485081.74795920553</v>
      </c>
      <c r="J21" s="435">
        <f ca="1">'Income Statement'!I19</f>
        <v>496570.08249071997</v>
      </c>
      <c r="K21" s="435">
        <f ca="1">'Income Statement'!J19</f>
        <v>507127.87060595234</v>
      </c>
      <c r="L21" s="435">
        <f ca="1">'Income Statement'!K19</f>
        <v>518161.48763725342</v>
      </c>
    </row>
    <row r="22" spans="2:22" x14ac:dyDescent="0.25">
      <c r="B22" s="24" t="s">
        <v>18</v>
      </c>
      <c r="C22" s="204">
        <f>'Income Statement'!B29</f>
        <v>88176</v>
      </c>
      <c r="D22" s="204">
        <f>'Income Statement'!C29</f>
        <v>103164</v>
      </c>
      <c r="E22" s="204">
        <f>'Income Statement'!D29</f>
        <v>107678</v>
      </c>
      <c r="F22" s="204">
        <f>'Income Statement'!E29</f>
        <v>137624</v>
      </c>
      <c r="G22" s="204">
        <f>'Income Statement'!F29</f>
        <v>159201</v>
      </c>
      <c r="H22" s="435">
        <f ca="1">'Income Statement'!G29</f>
        <v>227423.37729537551</v>
      </c>
      <c r="I22" s="435">
        <f ca="1">'Income Statement'!H29</f>
        <v>233681.92633189901</v>
      </c>
      <c r="J22" s="435">
        <f ca="1">'Income Statement'!I29</f>
        <v>238487.51892621859</v>
      </c>
      <c r="K22" s="435">
        <f ca="1">'Income Statement'!J29</f>
        <v>242520.89705573634</v>
      </c>
      <c r="L22" s="435">
        <f ca="1">'Income Statement'!K29</f>
        <v>246927.30411853021</v>
      </c>
    </row>
    <row r="23" spans="2:22" x14ac:dyDescent="0.25">
      <c r="B23" s="24" t="s">
        <v>314</v>
      </c>
      <c r="C23" s="206">
        <f>'Ratio Analysis'!B10</f>
        <v>3.8592318738519274E-2</v>
      </c>
      <c r="D23" s="206">
        <f>'Ratio Analysis'!C10</f>
        <v>4.4208261002035058E-2</v>
      </c>
      <c r="E23" s="206">
        <f>'Ratio Analysis'!D10</f>
        <v>4.1150303817785762E-2</v>
      </c>
      <c r="F23" s="206">
        <f>'Ratio Analysis'!E10</f>
        <v>4.6587659740556051E-2</v>
      </c>
      <c r="G23" s="206">
        <f>'Ratio Analysis'!F10</f>
        <v>5.1431578661714793E-2</v>
      </c>
      <c r="H23" s="436">
        <f ca="1">'Ratio Analysis'!G10</f>
        <v>6.4433495482451961E-2</v>
      </c>
      <c r="I23" s="436">
        <f ca="1">'Ratio Analysis'!H10</f>
        <v>6.4386247055779694E-2</v>
      </c>
      <c r="J23" s="436">
        <f ca="1">'Ratio Analysis'!I10</f>
        <v>6.4190096188981846E-2</v>
      </c>
      <c r="K23" s="436">
        <f ca="1">'Ratio Analysis'!J10</f>
        <v>6.3916738856901786E-2</v>
      </c>
      <c r="L23" s="436">
        <f ca="1">'Ratio Analysis'!K10</f>
        <v>6.369229611278468E-2</v>
      </c>
    </row>
    <row r="24" spans="2:22" ht="3.75" customHeight="1" x14ac:dyDescent="0.25"/>
    <row r="25" spans="2:22" x14ac:dyDescent="0.25">
      <c r="B25" s="24" t="s">
        <v>221</v>
      </c>
      <c r="C25" s="204">
        <f>'DCF &amp; RV '!B13</f>
        <v>42206.914463047811</v>
      </c>
      <c r="D25" s="204">
        <f>'DCF &amp; RV '!C13</f>
        <v>127519.97787013697</v>
      </c>
      <c r="E25" s="204">
        <f>'DCF &amp; RV '!D13</f>
        <v>121308.01491561072</v>
      </c>
      <c r="F25" s="204">
        <f>'DCF &amp; RV '!E13</f>
        <v>194392.55000154948</v>
      </c>
      <c r="G25" s="204">
        <f>'DCF &amp; RV '!F13</f>
        <v>89465.927137792634</v>
      </c>
      <c r="H25" s="435">
        <f ca="1">'DCF &amp; RV '!G13</f>
        <v>203249.6963613556</v>
      </c>
      <c r="I25" s="435">
        <f ca="1">'DCF &amp; RV '!H13</f>
        <v>215445.934939734</v>
      </c>
      <c r="J25" s="435">
        <f ca="1">'DCF &amp; RV '!I13</f>
        <v>222667.70277326705</v>
      </c>
      <c r="K25" s="435">
        <f ca="1">'DCF &amp; RV '!J13</f>
        <v>231870.28081725491</v>
      </c>
      <c r="L25" s="435">
        <f ca="1">'DCF &amp; RV '!K13</f>
        <v>235576.98568435345</v>
      </c>
    </row>
    <row r="26" spans="2:22" x14ac:dyDescent="0.25">
      <c r="B26" s="24" t="s">
        <v>317</v>
      </c>
      <c r="C26" s="24">
        <f>'Income Statement'!B34</f>
        <v>87.98</v>
      </c>
      <c r="D26" s="24">
        <f>'Income Statement'!C34</f>
        <v>101.1</v>
      </c>
      <c r="E26" s="24">
        <f>'Income Statement'!D34</f>
        <v>107.14</v>
      </c>
      <c r="F26" s="24">
        <f>'Income Statement'!E34</f>
        <v>136.66999999999999</v>
      </c>
      <c r="G26" s="24">
        <f>'Income Statement'!F34</f>
        <v>158.1</v>
      </c>
      <c r="H26" s="437">
        <f ca="1">'Income Statement'!G34</f>
        <v>225.84472268381566</v>
      </c>
      <c r="I26" s="437">
        <f ca="1">'Income Statement'!H34</f>
        <v>232.05982813324761</v>
      </c>
      <c r="J26" s="437">
        <f ca="1">'Income Statement'!I34</f>
        <v>236.83206280719631</v>
      </c>
      <c r="K26" s="437">
        <f ca="1">'Income Statement'!J34</f>
        <v>240.83744332688144</v>
      </c>
      <c r="L26" s="437">
        <f ca="1">'Income Statement'!K34</f>
        <v>245.21326340731312</v>
      </c>
    </row>
    <row r="27" spans="2:22" x14ac:dyDescent="0.25">
      <c r="B27" s="24" t="s">
        <v>315</v>
      </c>
      <c r="C27" s="24">
        <f>'Income Statement'!B35</f>
        <v>87.65</v>
      </c>
      <c r="D27" s="24">
        <f>'Income Statement'!C35</f>
        <v>100.97</v>
      </c>
      <c r="E27" s="24">
        <f>'Income Statement'!D35</f>
        <v>107.14</v>
      </c>
      <c r="F27" s="24">
        <f>'Income Statement'!E35</f>
        <v>136.66999999999999</v>
      </c>
      <c r="G27" s="24">
        <f>'Income Statement'!F35</f>
        <v>158.1</v>
      </c>
      <c r="H27" s="437">
        <f ca="1">'Income Statement'!G35</f>
        <v>225.84472268381566</v>
      </c>
      <c r="I27" s="437">
        <f ca="1">'Income Statement'!H35</f>
        <v>232.05982813324761</v>
      </c>
      <c r="J27" s="437">
        <f ca="1">'Income Statement'!I35</f>
        <v>236.83206280719631</v>
      </c>
      <c r="K27" s="437">
        <f ca="1">'Income Statement'!J35</f>
        <v>240.83744332688144</v>
      </c>
      <c r="L27" s="437">
        <f ca="1">'Income Statement'!K35</f>
        <v>245.21326340731312</v>
      </c>
    </row>
    <row r="28" spans="2:22" ht="4.5" customHeight="1" x14ac:dyDescent="0.25"/>
    <row r="29" spans="2:22" x14ac:dyDescent="0.25">
      <c r="B29" s="24" t="s">
        <v>316</v>
      </c>
      <c r="C29" s="353"/>
      <c r="H29" s="438">
        <f ca="1">'DCF &amp; RV '!G49</f>
        <v>56.585040679029674</v>
      </c>
      <c r="I29" s="438">
        <f ca="1">'DCF &amp; RV '!H49</f>
        <v>59.885195628796794</v>
      </c>
      <c r="J29" s="438">
        <f ca="1">'DCF &amp; RV '!I49</f>
        <v>62.389988028119284</v>
      </c>
      <c r="K29" s="438">
        <f ca="1">'DCF &amp; RV '!J49</f>
        <v>64.97415930665521</v>
      </c>
      <c r="L29" s="438">
        <f ca="1">'DCF &amp; RV '!K49</f>
        <v>67.65816884577545</v>
      </c>
    </row>
    <row r="30" spans="2:22" ht="3" customHeight="1" x14ac:dyDescent="0.25">
      <c r="H30" s="439"/>
      <c r="I30" s="439"/>
      <c r="J30" s="439"/>
      <c r="K30" s="439"/>
      <c r="L30" s="439"/>
    </row>
    <row r="31" spans="2:22" x14ac:dyDescent="0.25">
      <c r="B31" s="24" t="s">
        <v>257</v>
      </c>
      <c r="C31" s="332"/>
      <c r="H31" s="440">
        <f>$S$10/H20</f>
        <v>1.4123366272605729</v>
      </c>
      <c r="I31" s="440">
        <f t="shared" ref="I31:L31" si="0">$S$10/I20</f>
        <v>1.3735601935462558</v>
      </c>
      <c r="J31" s="440">
        <f t="shared" si="0"/>
        <v>1.3418634271280976</v>
      </c>
      <c r="K31" s="440">
        <f t="shared" si="0"/>
        <v>1.3140151551829973</v>
      </c>
      <c r="L31" s="440">
        <f t="shared" si="0"/>
        <v>1.2861161540808965</v>
      </c>
    </row>
    <row r="32" spans="2:22" x14ac:dyDescent="0.25">
      <c r="B32" s="24" t="s">
        <v>249</v>
      </c>
      <c r="H32" s="440">
        <f ca="1">$S$10/H21</f>
        <v>10.565284558168699</v>
      </c>
      <c r="I32" s="440">
        <f t="shared" ref="I32:L32" ca="1" si="1">$S$10/I21</f>
        <v>10.274781582627499</v>
      </c>
      <c r="J32" s="440">
        <f t="shared" ca="1" si="1"/>
        <v>10.037070668857993</v>
      </c>
      <c r="K32" s="440">
        <f t="shared" ca="1" si="1"/>
        <v>9.828111012799658</v>
      </c>
      <c r="L32" s="440">
        <f t="shared" ca="1" si="1"/>
        <v>9.6188333732151055</v>
      </c>
    </row>
    <row r="33" spans="2:22" x14ac:dyDescent="0.25"/>
    <row r="34" spans="2:22" x14ac:dyDescent="0.25">
      <c r="B34" s="607" t="s">
        <v>318</v>
      </c>
      <c r="C34" s="607"/>
      <c r="D34" s="607"/>
      <c r="E34" s="607"/>
      <c r="F34" s="207"/>
      <c r="G34" s="607" t="s">
        <v>319</v>
      </c>
      <c r="H34" s="607"/>
      <c r="I34" s="607"/>
      <c r="J34" s="607"/>
      <c r="K34" s="607"/>
      <c r="L34" s="607"/>
      <c r="N34" s="207"/>
      <c r="O34" s="607" t="s">
        <v>324</v>
      </c>
      <c r="P34" s="607"/>
      <c r="Q34" s="607"/>
      <c r="R34" s="607"/>
      <c r="S34" s="607"/>
      <c r="T34" s="607"/>
      <c r="U34" s="607"/>
      <c r="V34" s="607"/>
    </row>
    <row r="35" spans="2:22" x14ac:dyDescent="0.25"/>
    <row r="36" spans="2:22" x14ac:dyDescent="0.25"/>
    <row r="37" spans="2:22" x14ac:dyDescent="0.25"/>
    <row r="38" spans="2:22" x14ac:dyDescent="0.25"/>
    <row r="39" spans="2:22" x14ac:dyDescent="0.25"/>
    <row r="40" spans="2:22" x14ac:dyDescent="0.25"/>
    <row r="41" spans="2:22" x14ac:dyDescent="0.25"/>
    <row r="42" spans="2:22" x14ac:dyDescent="0.25"/>
    <row r="43" spans="2:22" x14ac:dyDescent="0.25"/>
    <row r="44" spans="2:22" x14ac:dyDescent="0.25"/>
    <row r="45" spans="2:22" x14ac:dyDescent="0.25"/>
    <row r="46" spans="2:22" x14ac:dyDescent="0.25"/>
    <row r="47" spans="2:22" x14ac:dyDescent="0.25"/>
    <row r="48" spans="2:22" ht="16.5" x14ac:dyDescent="0.3">
      <c r="B48" s="426" t="s">
        <v>172</v>
      </c>
      <c r="C48" s="427" t="s">
        <v>144</v>
      </c>
      <c r="D48" s="428"/>
      <c r="E48" s="428"/>
      <c r="F48" s="428"/>
      <c r="G48" s="428"/>
      <c r="H48" s="429"/>
    </row>
    <row r="49" spans="2:8" ht="16.5" x14ac:dyDescent="0.3">
      <c r="B49" s="430" t="s">
        <v>167</v>
      </c>
      <c r="C49" s="425" t="s">
        <v>440</v>
      </c>
      <c r="D49" s="167"/>
      <c r="E49" s="167"/>
      <c r="F49" s="167"/>
      <c r="G49" s="167"/>
      <c r="H49" s="53"/>
    </row>
    <row r="50" spans="2:8" ht="16.5" x14ac:dyDescent="0.3">
      <c r="B50" s="278" t="s">
        <v>168</v>
      </c>
      <c r="C50" s="425" t="s">
        <v>169</v>
      </c>
      <c r="D50" s="167"/>
      <c r="E50" s="167"/>
      <c r="F50" s="167"/>
      <c r="G50" s="167"/>
      <c r="H50" s="53"/>
    </row>
    <row r="51" spans="2:8" ht="16.5" x14ac:dyDescent="0.3">
      <c r="B51" s="431" t="s">
        <v>170</v>
      </c>
      <c r="C51" s="425" t="s">
        <v>171</v>
      </c>
      <c r="D51" s="167"/>
      <c r="E51" s="167"/>
      <c r="F51" s="167"/>
      <c r="G51" s="167"/>
      <c r="H51" s="53"/>
    </row>
    <row r="52" spans="2:8" ht="16.5" x14ac:dyDescent="0.3">
      <c r="B52" s="432" t="s">
        <v>210</v>
      </c>
      <c r="C52" s="264" t="s">
        <v>211</v>
      </c>
      <c r="D52" s="167"/>
      <c r="E52" s="167"/>
      <c r="F52" s="167"/>
      <c r="G52" s="167"/>
      <c r="H52" s="53"/>
    </row>
    <row r="53" spans="2:8" ht="16.5" x14ac:dyDescent="0.3">
      <c r="B53" s="478"/>
      <c r="C53" s="433" t="s">
        <v>212</v>
      </c>
      <c r="D53" s="195"/>
      <c r="E53" s="195"/>
      <c r="F53" s="195"/>
      <c r="G53" s="195"/>
      <c r="H53" s="54"/>
    </row>
    <row r="54" spans="2:8" x14ac:dyDescent="0.25"/>
  </sheetData>
  <mergeCells count="5">
    <mergeCell ref="G34:L34"/>
    <mergeCell ref="O34:V34"/>
    <mergeCell ref="O20:V20"/>
    <mergeCell ref="R2:S2"/>
    <mergeCell ref="B34:E34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13</xdr:col>
                    <xdr:colOff>457200</xdr:colOff>
                    <xdr:row>0</xdr:row>
                    <xdr:rowOff>171450</xdr:rowOff>
                  </from>
                  <to>
                    <xdr:col>14</xdr:col>
                    <xdr:colOff>533400</xdr:colOff>
                    <xdr:row>2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7772-329E-4D7C-B46F-EFF0EBFB3A18}">
  <sheetPr>
    <tabColor theme="1" tint="4.9989318521683403E-2"/>
  </sheetPr>
  <dimension ref="A1:S94"/>
  <sheetViews>
    <sheetView showGridLines="0" zoomScaleNormal="100" workbookViewId="0">
      <pane ySplit="4" topLeftCell="A5" activePane="bottomLeft" state="frozen"/>
      <selection pane="bottomLeft" activeCell="H35" sqref="H35"/>
    </sheetView>
  </sheetViews>
  <sheetFormatPr defaultRowHeight="15" x14ac:dyDescent="0.25"/>
  <cols>
    <col min="1" max="1" width="57.85546875" customWidth="1"/>
    <col min="2" max="11" width="12.7109375" style="2" customWidth="1"/>
    <col min="12" max="14" width="9.140625" style="2"/>
    <col min="19" max="19" width="15.42578125" customWidth="1"/>
  </cols>
  <sheetData>
    <row r="1" spans="1:19" ht="20.25" x14ac:dyDescent="0.3">
      <c r="A1" s="359" t="s">
        <v>0</v>
      </c>
      <c r="B1" s="360"/>
      <c r="C1" s="465" t="s">
        <v>421</v>
      </c>
      <c r="D1" s="360"/>
      <c r="E1" s="360"/>
      <c r="F1" s="361" t="s">
        <v>255</v>
      </c>
      <c r="G1" s="362">
        <f ca="1">'DCF &amp; RV '!F42</f>
        <v>5575928.8013237976</v>
      </c>
      <c r="H1" s="360"/>
      <c r="I1" s="361" t="s">
        <v>316</v>
      </c>
      <c r="J1" s="363">
        <f ca="1">'DCF &amp; RV '!F49</f>
        <v>53.867116866342243</v>
      </c>
      <c r="K1" s="360"/>
      <c r="L1" s="360"/>
      <c r="M1" s="360"/>
      <c r="N1" s="360"/>
      <c r="O1" s="360"/>
      <c r="P1" s="360"/>
      <c r="Q1" s="360"/>
      <c r="R1" s="360"/>
      <c r="S1" s="360"/>
    </row>
    <row r="2" spans="1:19" ht="15.75" x14ac:dyDescent="0.25">
      <c r="A2" s="364" t="s">
        <v>159</v>
      </c>
      <c r="B2" s="360"/>
      <c r="C2" s="360"/>
      <c r="D2" s="360"/>
      <c r="E2" s="360"/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R2" s="360"/>
      <c r="S2" s="360"/>
    </row>
    <row r="3" spans="1:19" ht="17.25" x14ac:dyDescent="0.3">
      <c r="A3" s="373" t="s">
        <v>1</v>
      </c>
      <c r="B3" s="374" t="s">
        <v>25</v>
      </c>
      <c r="C3" s="469" t="s">
        <v>24</v>
      </c>
      <c r="D3" s="469" t="s">
        <v>22</v>
      </c>
      <c r="E3" s="469" t="s">
        <v>23</v>
      </c>
      <c r="F3" s="469" t="s">
        <v>43</v>
      </c>
      <c r="G3" s="469" t="s">
        <v>136</v>
      </c>
      <c r="H3" s="469" t="s">
        <v>140</v>
      </c>
      <c r="I3" s="469" t="s">
        <v>141</v>
      </c>
      <c r="J3" s="469" t="s">
        <v>142</v>
      </c>
      <c r="K3" s="469" t="s">
        <v>143</v>
      </c>
      <c r="L3" s="565"/>
      <c r="M3" s="565"/>
      <c r="N3" s="565"/>
      <c r="O3" s="565"/>
      <c r="P3" s="565"/>
      <c r="Q3" s="565"/>
      <c r="R3" s="565"/>
      <c r="S3" s="565"/>
    </row>
    <row r="4" spans="1:19" ht="17.25" x14ac:dyDescent="0.3">
      <c r="A4" s="371" t="s">
        <v>3</v>
      </c>
      <c r="B4" s="372" t="s">
        <v>2</v>
      </c>
      <c r="C4" s="372" t="s">
        <v>2</v>
      </c>
      <c r="D4" s="372" t="s">
        <v>2</v>
      </c>
      <c r="E4" s="372" t="s">
        <v>2</v>
      </c>
      <c r="F4" s="372" t="s">
        <v>2</v>
      </c>
      <c r="G4" s="372" t="s">
        <v>19</v>
      </c>
      <c r="H4" s="372" t="s">
        <v>19</v>
      </c>
      <c r="I4" s="372" t="s">
        <v>19</v>
      </c>
      <c r="J4" s="372" t="s">
        <v>19</v>
      </c>
      <c r="K4" s="372" t="s">
        <v>19</v>
      </c>
      <c r="L4" s="609" t="s">
        <v>144</v>
      </c>
      <c r="M4" s="609"/>
      <c r="N4" s="609"/>
      <c r="O4" s="609"/>
      <c r="P4" s="609"/>
      <c r="Q4" s="609"/>
      <c r="R4" s="609"/>
      <c r="S4" s="609"/>
    </row>
    <row r="5" spans="1:19" ht="15.75" x14ac:dyDescent="0.25">
      <c r="A5" s="25" t="s">
        <v>4</v>
      </c>
      <c r="B5" s="26">
        <v>2284226</v>
      </c>
      <c r="C5" s="26">
        <v>2333088</v>
      </c>
      <c r="D5" s="26">
        <v>2616189</v>
      </c>
      <c r="E5" s="26">
        <v>2953414</v>
      </c>
      <c r="F5" s="26">
        <v>3094736</v>
      </c>
      <c r="G5" s="27">
        <f>'Revenue Drivers'!G5</f>
        <v>3528980.9198444323</v>
      </c>
      <c r="H5" s="27">
        <f>'Revenue Drivers'!H5</f>
        <v>3628606.1822540401</v>
      </c>
      <c r="I5" s="27">
        <f>'Revenue Drivers'!I5</f>
        <v>3714319.1395171727</v>
      </c>
      <c r="J5" s="27">
        <f>'Revenue Drivers'!J5</f>
        <v>3793037.6908825561</v>
      </c>
      <c r="K5" s="27">
        <f>'Revenue Drivers'!K5</f>
        <v>3875317.9440171313</v>
      </c>
      <c r="L5" s="543" t="s">
        <v>459</v>
      </c>
      <c r="M5" s="544"/>
      <c r="N5" s="532"/>
      <c r="O5" s="9"/>
      <c r="P5" s="9"/>
      <c r="Q5" s="9"/>
      <c r="R5" s="9"/>
      <c r="S5" s="498"/>
    </row>
    <row r="6" spans="1:19" ht="15.75" x14ac:dyDescent="0.25">
      <c r="A6" s="25" t="s">
        <v>5</v>
      </c>
      <c r="B6" s="26">
        <v>581</v>
      </c>
      <c r="C6" s="26">
        <v>503</v>
      </c>
      <c r="D6" s="26">
        <v>511</v>
      </c>
      <c r="E6" s="26">
        <v>673</v>
      </c>
      <c r="F6" s="26">
        <v>658</v>
      </c>
      <c r="G6" s="27">
        <f ca="1">'Revenue Drivers'!G7</f>
        <v>602.18894892457911</v>
      </c>
      <c r="H6" s="27">
        <f ca="1">'Revenue Drivers'!H7</f>
        <v>770.22990822645397</v>
      </c>
      <c r="I6" s="27">
        <f ca="1">'Revenue Drivers'!I7</f>
        <v>1012.8678393562237</v>
      </c>
      <c r="J6" s="27">
        <f ca="1">'Revenue Drivers'!J7</f>
        <v>1287.5734069363787</v>
      </c>
      <c r="K6" s="27">
        <f ca="1">'Revenue Drivers'!K7</f>
        <v>1560.7240289649967</v>
      </c>
      <c r="L6" s="543" t="s">
        <v>459</v>
      </c>
      <c r="M6" s="544"/>
      <c r="N6" s="532"/>
      <c r="O6" s="9"/>
      <c r="P6" s="9"/>
      <c r="Q6" s="9"/>
      <c r="R6" s="9"/>
      <c r="S6" s="498"/>
    </row>
    <row r="7" spans="1:19" s="1" customFormat="1" ht="15.75" x14ac:dyDescent="0.25">
      <c r="A7" s="28" t="s">
        <v>6</v>
      </c>
      <c r="B7" s="29">
        <f>B5+B6</f>
        <v>2284807</v>
      </c>
      <c r="C7" s="29">
        <f>C5+C6</f>
        <v>2333591</v>
      </c>
      <c r="D7" s="29">
        <f>D5+D6</f>
        <v>2616700</v>
      </c>
      <c r="E7" s="29">
        <f>E5+E6</f>
        <v>2954087</v>
      </c>
      <c r="F7" s="29">
        <f>F5+F6</f>
        <v>3095394</v>
      </c>
      <c r="G7" s="30">
        <f t="shared" ref="G7:K7" ca="1" si="0">G5+G6</f>
        <v>3529583.1087933569</v>
      </c>
      <c r="H7" s="30">
        <f t="shared" ca="1" si="0"/>
        <v>3629376.4121622667</v>
      </c>
      <c r="I7" s="30">
        <f t="shared" ca="1" si="0"/>
        <v>3715332.0073565291</v>
      </c>
      <c r="J7" s="30">
        <f t="shared" ca="1" si="0"/>
        <v>3794325.2642894927</v>
      </c>
      <c r="K7" s="30">
        <f t="shared" ca="1" si="0"/>
        <v>3876878.6680460963</v>
      </c>
      <c r="L7" s="545"/>
      <c r="M7" s="546"/>
      <c r="N7" s="534"/>
      <c r="O7" s="535"/>
      <c r="P7" s="535"/>
      <c r="Q7" s="535"/>
      <c r="R7" s="535"/>
      <c r="S7" s="536"/>
    </row>
    <row r="8" spans="1:19" ht="15.75" x14ac:dyDescent="0.25">
      <c r="A8" s="25" t="s">
        <v>7</v>
      </c>
      <c r="B8" s="26">
        <v>-1426847</v>
      </c>
      <c r="C8" s="26">
        <v>-1432556</v>
      </c>
      <c r="D8" s="26">
        <v>-1605459</v>
      </c>
      <c r="E8" s="26">
        <v>-1791573</v>
      </c>
      <c r="F8" s="26">
        <v>-1803460</v>
      </c>
      <c r="G8" s="31">
        <f ca="1">-G40*G7</f>
        <v>-2082454.0341880806</v>
      </c>
      <c r="H8" s="31">
        <f ca="1">-H40*H7</f>
        <v>-2141332.0831757374</v>
      </c>
      <c r="I8" s="31">
        <f ca="1">-I40*I7</f>
        <v>-2192045.8843403519</v>
      </c>
      <c r="J8" s="31">
        <f ca="1">-J40*J7</f>
        <v>-2238651.9059308008</v>
      </c>
      <c r="K8" s="31">
        <f ca="1">-K40*K7</f>
        <v>-2287358.4141471968</v>
      </c>
      <c r="L8" s="543"/>
      <c r="M8" s="544"/>
      <c r="N8" s="532"/>
      <c r="O8" s="9"/>
      <c r="P8" s="9"/>
      <c r="Q8" s="9"/>
      <c r="R8" s="9"/>
      <c r="S8" s="498"/>
    </row>
    <row r="9" spans="1:19" ht="15.75" x14ac:dyDescent="0.25">
      <c r="A9" s="28" t="s">
        <v>12</v>
      </c>
      <c r="B9" s="29">
        <f>B7+B8</f>
        <v>857960</v>
      </c>
      <c r="C9" s="29">
        <f>C7+C8</f>
        <v>901035</v>
      </c>
      <c r="D9" s="29">
        <f>D7+D8</f>
        <v>1011241</v>
      </c>
      <c r="E9" s="29">
        <f>E7+E8</f>
        <v>1162514</v>
      </c>
      <c r="F9" s="29">
        <f>F7+F8</f>
        <v>1291934</v>
      </c>
      <c r="G9" s="32">
        <f t="shared" ref="G9:K9" ca="1" si="1">G7+G8</f>
        <v>1447129.0746052763</v>
      </c>
      <c r="H9" s="32">
        <f t="shared" ca="1" si="1"/>
        <v>1488044.3289865293</v>
      </c>
      <c r="I9" s="32">
        <f t="shared" ca="1" si="1"/>
        <v>1523286.1230161772</v>
      </c>
      <c r="J9" s="32">
        <f t="shared" ca="1" si="1"/>
        <v>1555673.3583586919</v>
      </c>
      <c r="K9" s="32">
        <f t="shared" ca="1" si="1"/>
        <v>1589520.2538988995</v>
      </c>
      <c r="L9" s="543"/>
      <c r="M9" s="544"/>
      <c r="N9" s="532"/>
      <c r="O9" s="9"/>
      <c r="P9" s="9"/>
      <c r="Q9" s="9"/>
      <c r="R9" s="9"/>
      <c r="S9" s="498"/>
    </row>
    <row r="10" spans="1:19" ht="15.75" x14ac:dyDescent="0.25">
      <c r="A10" s="25" t="s">
        <v>8</v>
      </c>
      <c r="B10" s="26">
        <v>-460070</v>
      </c>
      <c r="C10" s="26">
        <v>-476256</v>
      </c>
      <c r="D10" s="26">
        <v>-538483</v>
      </c>
      <c r="E10" s="26">
        <v>-612641</v>
      </c>
      <c r="F10" s="26">
        <v>-670103</v>
      </c>
      <c r="G10" s="31">
        <f ca="1">-G7*G41</f>
        <v>-730698.74008304102</v>
      </c>
      <c r="H10" s="31">
        <f ca="1">-H7*H41</f>
        <v>-751358.07541891176</v>
      </c>
      <c r="I10" s="31">
        <f ca="1">-I7*I41</f>
        <v>-769152.71098226227</v>
      </c>
      <c r="J10" s="31">
        <f ca="1">-J7*J41</f>
        <v>-785505.99451089546</v>
      </c>
      <c r="K10" s="31">
        <f ca="1">-K7*K41</f>
        <v>-802596.30411834898</v>
      </c>
      <c r="L10" s="543"/>
      <c r="M10" s="544"/>
      <c r="N10" s="532"/>
      <c r="O10" s="9"/>
      <c r="P10" s="9"/>
      <c r="Q10" s="9"/>
      <c r="R10" s="9"/>
      <c r="S10" s="498"/>
    </row>
    <row r="11" spans="1:19" ht="15.75" x14ac:dyDescent="0.25">
      <c r="A11" s="25" t="s">
        <v>20</v>
      </c>
      <c r="B11" s="26">
        <v>-60664</v>
      </c>
      <c r="C11" s="26">
        <v>-65792</v>
      </c>
      <c r="D11" s="26">
        <v>-73192</v>
      </c>
      <c r="E11" s="26"/>
      <c r="F11" s="26"/>
      <c r="G11" s="27"/>
      <c r="H11" s="27"/>
      <c r="I11" s="27"/>
      <c r="J11" s="27"/>
      <c r="K11" s="27"/>
      <c r="L11" s="543"/>
      <c r="M11" s="544"/>
      <c r="N11" s="532"/>
      <c r="O11" s="9"/>
      <c r="P11" s="9"/>
      <c r="Q11" s="9"/>
      <c r="R11" s="9"/>
      <c r="S11" s="498"/>
    </row>
    <row r="12" spans="1:19" s="4" customFormat="1" ht="15.75" x14ac:dyDescent="0.25">
      <c r="A12" s="25" t="s">
        <v>14</v>
      </c>
      <c r="B12" s="26">
        <v>-161798</v>
      </c>
      <c r="C12" s="26">
        <v>-160942</v>
      </c>
      <c r="D12" s="26">
        <v>-183941</v>
      </c>
      <c r="E12" s="26">
        <v>-191021</v>
      </c>
      <c r="F12" s="26">
        <v>-222502</v>
      </c>
      <c r="G12" s="31">
        <f ca="1">-G7*G42</f>
        <v>-244686.39023381902</v>
      </c>
      <c r="H12" s="31">
        <f ca="1">-H7*H42</f>
        <v>-251604.50560841197</v>
      </c>
      <c r="I12" s="31">
        <f ca="1">-I7*I42</f>
        <v>-257563.32954319494</v>
      </c>
      <c r="J12" s="31">
        <f ca="1">-J7*J42</f>
        <v>-263039.49324184412</v>
      </c>
      <c r="K12" s="31">
        <f ca="1">-K7*K42</f>
        <v>-268762.46214329713</v>
      </c>
      <c r="L12" s="547"/>
      <c r="M12" s="548"/>
      <c r="N12" s="537"/>
      <c r="O12" s="538"/>
      <c r="P12" s="538"/>
      <c r="Q12" s="538"/>
      <c r="R12" s="538"/>
      <c r="S12" s="539"/>
    </row>
    <row r="13" spans="1:19" s="4" customFormat="1" ht="15.75" x14ac:dyDescent="0.25">
      <c r="A13" s="25" t="s">
        <v>21</v>
      </c>
      <c r="B13" s="26">
        <v>-356</v>
      </c>
      <c r="C13" s="26">
        <v>-55</v>
      </c>
      <c r="D13" s="26"/>
      <c r="E13" s="26"/>
      <c r="F13" s="26"/>
      <c r="G13" s="27"/>
      <c r="H13" s="27"/>
      <c r="I13" s="27"/>
      <c r="J13" s="27"/>
      <c r="K13" s="27"/>
      <c r="L13" s="547"/>
      <c r="M13" s="548"/>
      <c r="N13" s="537"/>
      <c r="O13" s="538"/>
      <c r="P13" s="538"/>
      <c r="Q13" s="538"/>
      <c r="R13" s="538"/>
      <c r="S13" s="539"/>
    </row>
    <row r="14" spans="1:19" ht="15.75" x14ac:dyDescent="0.25">
      <c r="A14" s="33" t="s">
        <v>9</v>
      </c>
      <c r="B14" s="26"/>
      <c r="C14" s="26"/>
      <c r="D14" s="26"/>
      <c r="E14" s="26"/>
      <c r="F14" s="26">
        <v>-111877</v>
      </c>
      <c r="G14" s="31">
        <f>F14</f>
        <v>-111877</v>
      </c>
      <c r="H14" s="31">
        <f t="shared" ref="H14:K14" si="2">G14</f>
        <v>-111877</v>
      </c>
      <c r="I14" s="31">
        <f t="shared" si="2"/>
        <v>-111877</v>
      </c>
      <c r="J14" s="31">
        <f t="shared" si="2"/>
        <v>-111877</v>
      </c>
      <c r="K14" s="31">
        <f t="shared" si="2"/>
        <v>-111877</v>
      </c>
      <c r="L14" s="543"/>
      <c r="M14" s="544"/>
      <c r="N14" s="532"/>
      <c r="O14" s="9"/>
      <c r="P14" s="9"/>
      <c r="Q14" s="9"/>
      <c r="R14" s="9"/>
      <c r="S14" s="498"/>
    </row>
    <row r="15" spans="1:19" ht="15.75" x14ac:dyDescent="0.25">
      <c r="A15" s="33" t="s">
        <v>195</v>
      </c>
      <c r="B15" s="26">
        <v>-39320</v>
      </c>
      <c r="C15" s="26">
        <v>-43492</v>
      </c>
      <c r="D15" s="26">
        <v>-47788</v>
      </c>
      <c r="E15" s="26">
        <f>E16+E17</f>
        <v>-53107</v>
      </c>
      <c r="F15" s="26">
        <f>F16+F17</f>
        <v>-57852</v>
      </c>
      <c r="G15" s="31">
        <f t="shared" ref="G15:K15" si="3">G16+G17</f>
        <v>-38906.737122698294</v>
      </c>
      <c r="H15" s="31">
        <f t="shared" ca="1" si="3"/>
        <v>-44620.008125611101</v>
      </c>
      <c r="I15" s="31">
        <f t="shared" ca="1" si="3"/>
        <v>-50468.588215758791</v>
      </c>
      <c r="J15" s="31">
        <f t="shared" ca="1" si="3"/>
        <v>-56441.517459317067</v>
      </c>
      <c r="K15" s="31">
        <f t="shared" ca="1" si="3"/>
        <v>-62544.400147851142</v>
      </c>
      <c r="L15" s="543"/>
      <c r="M15" s="544"/>
      <c r="N15" s="532"/>
      <c r="O15" s="9"/>
      <c r="P15" s="9"/>
      <c r="Q15" s="9"/>
      <c r="R15" s="9"/>
      <c r="S15" s="498"/>
    </row>
    <row r="16" spans="1:19" ht="15.75" x14ac:dyDescent="0.25">
      <c r="A16" s="33" t="s">
        <v>193</v>
      </c>
      <c r="B16" s="26"/>
      <c r="C16" s="26"/>
      <c r="D16" s="26"/>
      <c r="E16" s="26">
        <f>-36533</f>
        <v>-36533</v>
      </c>
      <c r="F16" s="26">
        <f>-39761</f>
        <v>-39761</v>
      </c>
      <c r="G16" s="34">
        <f>'Depreciation Schedule'!G11</f>
        <v>-20815.737122698298</v>
      </c>
      <c r="H16" s="34">
        <f ca="1">'Depreciation Schedule'!H11</f>
        <v>-26529.008125611104</v>
      </c>
      <c r="I16" s="34">
        <f ca="1">'Depreciation Schedule'!I11</f>
        <v>-32377.588215758791</v>
      </c>
      <c r="J16" s="34">
        <f ca="1">'Depreciation Schedule'!J11</f>
        <v>-38350.517459317067</v>
      </c>
      <c r="K16" s="34">
        <f ca="1">'Depreciation Schedule'!K11</f>
        <v>-44453.400147851142</v>
      </c>
      <c r="L16" s="531"/>
      <c r="M16" s="532"/>
      <c r="N16" s="532"/>
      <c r="O16" s="9"/>
      <c r="P16" s="9"/>
      <c r="Q16" s="9"/>
      <c r="R16" s="9"/>
      <c r="S16" s="498"/>
    </row>
    <row r="17" spans="1:19" ht="15.75" x14ac:dyDescent="0.25">
      <c r="A17" s="33" t="s">
        <v>194</v>
      </c>
      <c r="B17" s="26"/>
      <c r="C17" s="26"/>
      <c r="D17" s="26"/>
      <c r="E17" s="26">
        <v>-16574</v>
      </c>
      <c r="F17" s="26">
        <f>-18091</f>
        <v>-18091</v>
      </c>
      <c r="G17" s="31">
        <f>F17</f>
        <v>-18091</v>
      </c>
      <c r="H17" s="31">
        <f t="shared" ref="H17:K17" si="4">G17</f>
        <v>-18091</v>
      </c>
      <c r="I17" s="31">
        <f t="shared" si="4"/>
        <v>-18091</v>
      </c>
      <c r="J17" s="31">
        <f t="shared" si="4"/>
        <v>-18091</v>
      </c>
      <c r="K17" s="31">
        <f t="shared" si="4"/>
        <v>-18091</v>
      </c>
      <c r="L17" s="540" t="s">
        <v>205</v>
      </c>
      <c r="M17" s="532"/>
      <c r="N17" s="532"/>
      <c r="O17" s="9"/>
      <c r="P17" s="9"/>
      <c r="Q17" s="9"/>
      <c r="R17" s="9"/>
      <c r="S17" s="498"/>
    </row>
    <row r="18" spans="1:19" ht="15.75" x14ac:dyDescent="0.25">
      <c r="A18" s="35" t="s">
        <v>13</v>
      </c>
      <c r="B18" s="29">
        <f t="shared" ref="B18:E18" si="5">SUM(B9:B15)</f>
        <v>135752</v>
      </c>
      <c r="C18" s="29">
        <f t="shared" si="5"/>
        <v>154498</v>
      </c>
      <c r="D18" s="29">
        <f t="shared" si="5"/>
        <v>167837</v>
      </c>
      <c r="E18" s="29">
        <f t="shared" si="5"/>
        <v>305745</v>
      </c>
      <c r="F18" s="29">
        <f t="shared" ref="F18:K18" si="6">SUM(F9:F15)</f>
        <v>229600</v>
      </c>
      <c r="G18" s="32">
        <f t="shared" ca="1" si="6"/>
        <v>320960.20716571802</v>
      </c>
      <c r="H18" s="32">
        <f t="shared" ca="1" si="6"/>
        <v>328584.73983359442</v>
      </c>
      <c r="I18" s="32">
        <f t="shared" ca="1" si="6"/>
        <v>334224.49427496118</v>
      </c>
      <c r="J18" s="32">
        <f t="shared" ca="1" si="6"/>
        <v>338809.35314663529</v>
      </c>
      <c r="K18" s="32">
        <f t="shared" ca="1" si="6"/>
        <v>343740.08748940227</v>
      </c>
      <c r="L18" s="531"/>
      <c r="M18" s="532"/>
      <c r="N18" s="532"/>
      <c r="O18" s="9"/>
      <c r="P18" s="9"/>
      <c r="Q18" s="9"/>
      <c r="R18" s="9"/>
      <c r="S18" s="498"/>
    </row>
    <row r="19" spans="1:19" ht="15.75" x14ac:dyDescent="0.25">
      <c r="A19" s="36" t="s">
        <v>15</v>
      </c>
      <c r="B19" s="37">
        <f>B18-B15-B14</f>
        <v>175072</v>
      </c>
      <c r="C19" s="37">
        <f>C18-C15-C14</f>
        <v>197990</v>
      </c>
      <c r="D19" s="37">
        <f>D18-D15-D14</f>
        <v>215625</v>
      </c>
      <c r="E19" s="37">
        <f>E18-E15-E14</f>
        <v>358852</v>
      </c>
      <c r="F19" s="37">
        <f t="shared" ref="F19:K19" si="7">F18-F15-F14</f>
        <v>399329</v>
      </c>
      <c r="G19" s="32">
        <f t="shared" ca="1" si="7"/>
        <v>471743.9442884163</v>
      </c>
      <c r="H19" s="32">
        <f t="shared" ca="1" si="7"/>
        <v>485081.74795920553</v>
      </c>
      <c r="I19" s="32">
        <f t="shared" ca="1" si="7"/>
        <v>496570.08249071997</v>
      </c>
      <c r="J19" s="32">
        <f t="shared" ca="1" si="7"/>
        <v>507127.87060595234</v>
      </c>
      <c r="K19" s="32">
        <f t="shared" ca="1" si="7"/>
        <v>518161.48763725342</v>
      </c>
      <c r="L19" s="531"/>
      <c r="M19" s="532"/>
      <c r="N19" s="532"/>
      <c r="O19" s="9"/>
      <c r="P19" s="9"/>
      <c r="Q19" s="9"/>
      <c r="R19" s="9"/>
      <c r="S19" s="498"/>
    </row>
    <row r="20" spans="1:19" ht="15.75" x14ac:dyDescent="0.25">
      <c r="A20" s="33" t="s">
        <v>173</v>
      </c>
      <c r="B20" s="38"/>
      <c r="C20" s="38"/>
      <c r="D20" s="38"/>
      <c r="E20" s="26">
        <v>-101130</v>
      </c>
      <c r="F20" s="38"/>
      <c r="G20" s="27"/>
      <c r="H20" s="27"/>
      <c r="I20" s="27"/>
      <c r="J20" s="27"/>
      <c r="K20" s="27"/>
      <c r="L20" s="531"/>
      <c r="M20" s="532"/>
      <c r="N20" s="532"/>
      <c r="O20" s="9"/>
      <c r="P20" s="9"/>
      <c r="Q20" s="9"/>
      <c r="R20" s="9"/>
      <c r="S20" s="498"/>
    </row>
    <row r="21" spans="1:19" ht="15.75" x14ac:dyDescent="0.25">
      <c r="A21" s="33" t="s">
        <v>10</v>
      </c>
      <c r="B21" s="26"/>
      <c r="C21" s="26"/>
      <c r="D21" s="26"/>
      <c r="E21" s="39"/>
      <c r="F21" s="26">
        <v>-17021</v>
      </c>
      <c r="G21" s="31">
        <f>F21</f>
        <v>-17021</v>
      </c>
      <c r="H21" s="31">
        <f t="shared" ref="H21:K21" si="8">G21</f>
        <v>-17021</v>
      </c>
      <c r="I21" s="31">
        <f t="shared" si="8"/>
        <v>-17021</v>
      </c>
      <c r="J21" s="31">
        <f t="shared" si="8"/>
        <v>-17021</v>
      </c>
      <c r="K21" s="31">
        <f t="shared" si="8"/>
        <v>-17021</v>
      </c>
      <c r="L21" s="540" t="s">
        <v>205</v>
      </c>
      <c r="M21" s="532"/>
      <c r="N21" s="532"/>
      <c r="O21" s="9"/>
      <c r="P21" s="9"/>
      <c r="Q21" s="9"/>
      <c r="R21" s="9"/>
      <c r="S21" s="498"/>
    </row>
    <row r="22" spans="1:19" ht="15.75" x14ac:dyDescent="0.25">
      <c r="A22" s="33" t="s">
        <v>70</v>
      </c>
      <c r="B22" s="26"/>
      <c r="C22" s="26"/>
      <c r="D22" s="26">
        <v>-7224</v>
      </c>
      <c r="E22" s="26">
        <v>-4965</v>
      </c>
      <c r="F22" s="26">
        <v>-4783</v>
      </c>
      <c r="G22" s="31">
        <f>F22</f>
        <v>-4783</v>
      </c>
      <c r="H22" s="31">
        <f t="shared" ref="H22:K22" si="9">G22</f>
        <v>-4783</v>
      </c>
      <c r="I22" s="31">
        <f t="shared" si="9"/>
        <v>-4783</v>
      </c>
      <c r="J22" s="31">
        <f t="shared" si="9"/>
        <v>-4783</v>
      </c>
      <c r="K22" s="31">
        <f t="shared" si="9"/>
        <v>-4783</v>
      </c>
      <c r="L22" s="540" t="s">
        <v>205</v>
      </c>
      <c r="M22" s="532"/>
      <c r="N22" s="532"/>
      <c r="O22" s="9"/>
      <c r="P22" s="9"/>
      <c r="Q22" s="9"/>
      <c r="R22" s="9"/>
      <c r="S22" s="498"/>
    </row>
    <row r="23" spans="1:19" ht="15.75" x14ac:dyDescent="0.25">
      <c r="A23" s="33" t="s">
        <v>71</v>
      </c>
      <c r="B23" s="26"/>
      <c r="C23" s="26"/>
      <c r="D23" s="26">
        <v>2898</v>
      </c>
      <c r="E23" s="26">
        <v>1505</v>
      </c>
      <c r="F23" s="26">
        <v>1309</v>
      </c>
      <c r="G23" s="27">
        <f>F23</f>
        <v>1309</v>
      </c>
      <c r="H23" s="27">
        <f t="shared" ref="H23:K23" si="10">G23</f>
        <v>1309</v>
      </c>
      <c r="I23" s="27">
        <f t="shared" si="10"/>
        <v>1309</v>
      </c>
      <c r="J23" s="27">
        <f t="shared" si="10"/>
        <v>1309</v>
      </c>
      <c r="K23" s="27">
        <f t="shared" si="10"/>
        <v>1309</v>
      </c>
      <c r="L23" s="540" t="s">
        <v>205</v>
      </c>
      <c r="M23" s="532"/>
      <c r="N23" s="532"/>
      <c r="O23" s="9"/>
      <c r="P23" s="9"/>
      <c r="Q23" s="9"/>
      <c r="R23" s="9"/>
      <c r="S23" s="498"/>
    </row>
    <row r="24" spans="1:19" ht="15.75" x14ac:dyDescent="0.25">
      <c r="A24" s="33" t="s">
        <v>72</v>
      </c>
      <c r="B24" s="26"/>
      <c r="C24" s="26"/>
      <c r="D24" s="26"/>
      <c r="E24" s="26"/>
      <c r="F24" s="26">
        <v>14700</v>
      </c>
      <c r="G24" s="27">
        <f>F24</f>
        <v>14700</v>
      </c>
      <c r="H24" s="27">
        <f t="shared" ref="H24:K24" si="11">G24</f>
        <v>14700</v>
      </c>
      <c r="I24" s="27">
        <f t="shared" si="11"/>
        <v>14700</v>
      </c>
      <c r="J24" s="27">
        <f t="shared" si="11"/>
        <v>14700</v>
      </c>
      <c r="K24" s="27">
        <f t="shared" si="11"/>
        <v>14700</v>
      </c>
      <c r="L24" s="540" t="s">
        <v>205</v>
      </c>
      <c r="M24" s="532"/>
      <c r="N24" s="532"/>
      <c r="O24" s="9"/>
      <c r="P24" s="9"/>
      <c r="Q24" s="9"/>
      <c r="R24" s="9"/>
      <c r="S24" s="498"/>
    </row>
    <row r="25" spans="1:19" ht="15.75" x14ac:dyDescent="0.25">
      <c r="A25" s="33" t="s">
        <v>73</v>
      </c>
      <c r="B25" s="26"/>
      <c r="C25" s="26"/>
      <c r="D25" s="26"/>
      <c r="E25" s="26"/>
      <c r="F25" s="26"/>
      <c r="G25" s="27"/>
      <c r="H25" s="27"/>
      <c r="I25" s="27"/>
      <c r="J25" s="27"/>
      <c r="K25" s="27"/>
      <c r="L25" s="531"/>
      <c r="M25" s="532"/>
      <c r="N25" s="532"/>
      <c r="O25" s="9"/>
      <c r="P25" s="9"/>
      <c r="Q25" s="9"/>
      <c r="R25" s="9"/>
      <c r="S25" s="498"/>
    </row>
    <row r="26" spans="1:19" ht="15.75" x14ac:dyDescent="0.25">
      <c r="A26" s="33" t="s">
        <v>11</v>
      </c>
      <c r="B26" s="26">
        <v>-8953</v>
      </c>
      <c r="C26" s="26">
        <v>-7728</v>
      </c>
      <c r="D26" s="26">
        <v>-7567</v>
      </c>
      <c r="E26" s="26">
        <v>-7541</v>
      </c>
      <c r="F26" s="26">
        <v>-6326</v>
      </c>
      <c r="G26" s="31">
        <f>-'Debt Schedule'!G30</f>
        <v>-4489.9684999999999</v>
      </c>
      <c r="H26" s="31">
        <f>-'Debt Schedule'!H30</f>
        <v>-3564.913</v>
      </c>
      <c r="I26" s="31">
        <f>-'Debt Schedule'!I30</f>
        <v>-2639.913</v>
      </c>
      <c r="J26" s="31">
        <f>-'Debt Schedule'!J30</f>
        <v>-1714.913</v>
      </c>
      <c r="K26" s="31">
        <f>-'Debt Schedule'!K30</f>
        <v>-626.20650000000001</v>
      </c>
      <c r="L26" s="543" t="s">
        <v>458</v>
      </c>
      <c r="M26" s="532"/>
      <c r="N26" s="532"/>
      <c r="O26" s="9"/>
      <c r="P26" s="9"/>
      <c r="Q26" s="9"/>
      <c r="R26" s="9"/>
      <c r="S26" s="498"/>
    </row>
    <row r="27" spans="1:19" s="1" customFormat="1" ht="15.75" x14ac:dyDescent="0.25">
      <c r="A27" s="35" t="s">
        <v>16</v>
      </c>
      <c r="B27" s="29">
        <f t="shared" ref="B27:C27" si="12">B18+SUM(B21:B26)</f>
        <v>126799</v>
      </c>
      <c r="C27" s="29">
        <f t="shared" si="12"/>
        <v>146770</v>
      </c>
      <c r="D27" s="29">
        <f>D18+SUM(D20:D26)</f>
        <v>155944</v>
      </c>
      <c r="E27" s="29">
        <f>E18+SUM(E20:E26)</f>
        <v>193614</v>
      </c>
      <c r="F27" s="29">
        <f t="shared" ref="F27:K27" si="13">F18+SUM(F21:F26)</f>
        <v>217479</v>
      </c>
      <c r="G27" s="32">
        <f t="shared" ca="1" si="13"/>
        <v>310675.238665718</v>
      </c>
      <c r="H27" s="32">
        <f t="shared" ca="1" si="13"/>
        <v>319224.82683359442</v>
      </c>
      <c r="I27" s="32">
        <f t="shared" ca="1" si="13"/>
        <v>325789.58127496118</v>
      </c>
      <c r="J27" s="32">
        <f t="shared" ca="1" si="13"/>
        <v>331299.44014663529</v>
      </c>
      <c r="K27" s="32">
        <f t="shared" ca="1" si="13"/>
        <v>337318.8809894023</v>
      </c>
      <c r="L27" s="533"/>
      <c r="M27" s="534"/>
      <c r="N27" s="534"/>
      <c r="O27" s="535"/>
      <c r="P27" s="535"/>
      <c r="Q27" s="535"/>
      <c r="R27" s="535"/>
      <c r="S27" s="536"/>
    </row>
    <row r="28" spans="1:19" ht="15.75" x14ac:dyDescent="0.25">
      <c r="A28" s="40" t="s">
        <v>17</v>
      </c>
      <c r="B28" s="41">
        <v>-38623</v>
      </c>
      <c r="C28" s="26">
        <v>-43606</v>
      </c>
      <c r="D28" s="26">
        <v>-48266</v>
      </c>
      <c r="E28" s="26">
        <v>-55990</v>
      </c>
      <c r="F28" s="26">
        <v>-58278</v>
      </c>
      <c r="G28" s="31">
        <f ca="1">-G27*G43</f>
        <v>-83251.861370342493</v>
      </c>
      <c r="H28" s="31">
        <f t="shared" ref="H28:K28" ca="1" si="14">-H27*H43</f>
        <v>-85542.900501695418</v>
      </c>
      <c r="I28" s="31">
        <f t="shared" ca="1" si="14"/>
        <v>-87302.062348742591</v>
      </c>
      <c r="J28" s="31">
        <f t="shared" ca="1" si="14"/>
        <v>-88778.543090898951</v>
      </c>
      <c r="K28" s="31">
        <f t="shared" ca="1" si="14"/>
        <v>-90391.576870872086</v>
      </c>
      <c r="L28" s="531"/>
      <c r="M28" s="532"/>
      <c r="N28" s="532"/>
      <c r="O28" s="9"/>
      <c r="P28" s="9"/>
      <c r="Q28" s="9"/>
      <c r="R28" s="9"/>
      <c r="S28" s="498"/>
    </row>
    <row r="29" spans="1:19" ht="15.75" x14ac:dyDescent="0.25">
      <c r="A29" s="35" t="s">
        <v>18</v>
      </c>
      <c r="B29" s="29">
        <f t="shared" ref="B29:E29" si="15">B27+B28</f>
        <v>88176</v>
      </c>
      <c r="C29" s="29">
        <f t="shared" si="15"/>
        <v>103164</v>
      </c>
      <c r="D29" s="29">
        <f t="shared" si="15"/>
        <v>107678</v>
      </c>
      <c r="E29" s="29">
        <f t="shared" si="15"/>
        <v>137624</v>
      </c>
      <c r="F29" s="29">
        <f>F27+F28</f>
        <v>159201</v>
      </c>
      <c r="G29" s="32">
        <f t="shared" ref="G29:K29" ca="1" si="16">G27+G28</f>
        <v>227423.37729537551</v>
      </c>
      <c r="H29" s="32">
        <f t="shared" ca="1" si="16"/>
        <v>233681.92633189901</v>
      </c>
      <c r="I29" s="32">
        <f t="shared" ca="1" si="16"/>
        <v>238487.51892621859</v>
      </c>
      <c r="J29" s="32">
        <f t="shared" ca="1" si="16"/>
        <v>242520.89705573634</v>
      </c>
      <c r="K29" s="32">
        <f t="shared" ca="1" si="16"/>
        <v>246927.30411853021</v>
      </c>
      <c r="L29" s="531"/>
      <c r="M29" s="532"/>
      <c r="N29" s="532"/>
      <c r="O29" s="9"/>
      <c r="P29" s="9"/>
      <c r="Q29" s="9"/>
      <c r="R29" s="9"/>
      <c r="S29" s="498"/>
    </row>
    <row r="30" spans="1:19" ht="15.75" x14ac:dyDescent="0.25">
      <c r="A30" s="40" t="s">
        <v>164</v>
      </c>
      <c r="B30" s="42">
        <v>33855</v>
      </c>
      <c r="C30" s="42">
        <v>40279</v>
      </c>
      <c r="D30" s="42">
        <v>43300</v>
      </c>
      <c r="E30" s="42">
        <v>48335</v>
      </c>
      <c r="F30" s="42">
        <v>59412</v>
      </c>
      <c r="G30" s="43">
        <f ca="1">G29*G44</f>
        <v>84871.814196348336</v>
      </c>
      <c r="H30" s="43">
        <f t="shared" ref="H30:K30" ca="1" si="17">H29*H44</f>
        <v>87207.433415812615</v>
      </c>
      <c r="I30" s="43">
        <f t="shared" ca="1" si="17"/>
        <v>89000.825839313198</v>
      </c>
      <c r="J30" s="43">
        <f t="shared" ca="1" si="17"/>
        <v>90506.036619590377</v>
      </c>
      <c r="K30" s="43">
        <f t="shared" ca="1" si="17"/>
        <v>92150.457549199549</v>
      </c>
      <c r="L30" s="531"/>
      <c r="M30" s="532"/>
      <c r="N30" s="532"/>
      <c r="O30" s="9"/>
      <c r="P30" s="9"/>
      <c r="Q30" s="9"/>
      <c r="R30" s="9"/>
      <c r="S30" s="498"/>
    </row>
    <row r="31" spans="1:19" ht="15.75" x14ac:dyDescent="0.25">
      <c r="A31" s="33" t="s">
        <v>161</v>
      </c>
      <c r="B31" s="44">
        <f>99573548/1000</f>
        <v>99573.547999999995</v>
      </c>
      <c r="C31" s="44">
        <v>100417</v>
      </c>
      <c r="D31" s="44">
        <v>100699</v>
      </c>
      <c r="E31" s="44">
        <v>100699</v>
      </c>
      <c r="F31" s="44">
        <v>100699</v>
      </c>
      <c r="G31" s="27">
        <f>F31</f>
        <v>100699</v>
      </c>
      <c r="H31" s="27">
        <f t="shared" ref="H31:K31" si="18">G31</f>
        <v>100699</v>
      </c>
      <c r="I31" s="27">
        <f t="shared" si="18"/>
        <v>100699</v>
      </c>
      <c r="J31" s="27">
        <f t="shared" si="18"/>
        <v>100699</v>
      </c>
      <c r="K31" s="27">
        <f t="shared" si="18"/>
        <v>100699</v>
      </c>
      <c r="L31" s="543" t="s">
        <v>457</v>
      </c>
      <c r="M31" s="532"/>
      <c r="N31" s="532"/>
      <c r="O31" s="9"/>
      <c r="P31" s="9"/>
      <c r="Q31" s="9"/>
      <c r="R31" s="9"/>
      <c r="S31" s="498"/>
    </row>
    <row r="32" spans="1:19" ht="15.75" x14ac:dyDescent="0.25">
      <c r="A32" s="45" t="s">
        <v>162</v>
      </c>
      <c r="B32" s="46">
        <v>99946</v>
      </c>
      <c r="C32" s="46">
        <v>100547</v>
      </c>
      <c r="D32" s="46">
        <v>100699</v>
      </c>
      <c r="E32" s="46">
        <v>100699</v>
      </c>
      <c r="F32" s="46">
        <v>100699</v>
      </c>
      <c r="G32" s="27">
        <f>F32</f>
        <v>100699</v>
      </c>
      <c r="H32" s="27">
        <f t="shared" ref="H32:K32" si="19">G32</f>
        <v>100699</v>
      </c>
      <c r="I32" s="27">
        <f t="shared" si="19"/>
        <v>100699</v>
      </c>
      <c r="J32" s="27">
        <f t="shared" si="19"/>
        <v>100699</v>
      </c>
      <c r="K32" s="27">
        <f t="shared" si="19"/>
        <v>100699</v>
      </c>
      <c r="L32" s="543" t="s">
        <v>457</v>
      </c>
      <c r="M32" s="532"/>
      <c r="N32" s="532"/>
      <c r="O32" s="9"/>
      <c r="P32" s="9"/>
      <c r="Q32" s="9"/>
      <c r="R32" s="9"/>
      <c r="S32" s="498"/>
    </row>
    <row r="33" spans="1:19" ht="4.5" customHeight="1" x14ac:dyDescent="0.25">
      <c r="A33" s="45"/>
      <c r="B33" s="46"/>
      <c r="C33" s="46"/>
      <c r="D33" s="46"/>
      <c r="E33" s="46"/>
      <c r="F33" s="46"/>
      <c r="G33" s="27"/>
      <c r="H33" s="27"/>
      <c r="I33" s="27"/>
      <c r="J33" s="27"/>
      <c r="K33" s="47"/>
      <c r="L33" s="531"/>
      <c r="M33" s="532"/>
      <c r="N33" s="532"/>
      <c r="O33" s="9"/>
      <c r="P33" s="9"/>
      <c r="Q33" s="9"/>
      <c r="R33" s="9"/>
      <c r="S33" s="498"/>
    </row>
    <row r="34" spans="1:19" ht="15.75" x14ac:dyDescent="0.25">
      <c r="A34" s="45" t="s">
        <v>158</v>
      </c>
      <c r="B34" s="48">
        <v>87.98</v>
      </c>
      <c r="C34" s="48">
        <v>101.1</v>
      </c>
      <c r="D34" s="48">
        <v>107.14</v>
      </c>
      <c r="E34" s="48">
        <v>136.66999999999999</v>
      </c>
      <c r="F34" s="48">
        <v>158.1</v>
      </c>
      <c r="G34" s="49">
        <f ca="1">G29/G31*100</f>
        <v>225.84472268381566</v>
      </c>
      <c r="H34" s="49">
        <f t="shared" ref="H34:K34" ca="1" si="20">H29/H31*100</f>
        <v>232.05982813324761</v>
      </c>
      <c r="I34" s="49">
        <f t="shared" ca="1" si="20"/>
        <v>236.83206280719631</v>
      </c>
      <c r="J34" s="49">
        <f t="shared" ca="1" si="20"/>
        <v>240.83744332688144</v>
      </c>
      <c r="K34" s="49">
        <f t="shared" ca="1" si="20"/>
        <v>245.21326340731312</v>
      </c>
      <c r="L34" s="531"/>
      <c r="M34" s="532"/>
      <c r="N34" s="532"/>
      <c r="O34" s="9"/>
      <c r="P34" s="9"/>
      <c r="Q34" s="9"/>
      <c r="R34" s="9"/>
      <c r="S34" s="498"/>
    </row>
    <row r="35" spans="1:19" ht="15.75" x14ac:dyDescent="0.25">
      <c r="A35" s="45" t="s">
        <v>160</v>
      </c>
      <c r="B35" s="48">
        <v>87.65</v>
      </c>
      <c r="C35" s="48">
        <v>100.97</v>
      </c>
      <c r="D35" s="48">
        <v>107.14</v>
      </c>
      <c r="E35" s="48">
        <v>136.66999999999999</v>
      </c>
      <c r="F35" s="48">
        <v>158.1</v>
      </c>
      <c r="G35" s="49">
        <f ca="1">G29/G32*100</f>
        <v>225.84472268381566</v>
      </c>
      <c r="H35" s="49">
        <f t="shared" ref="H35:K35" ca="1" si="21">H29/H32*100</f>
        <v>232.05982813324761</v>
      </c>
      <c r="I35" s="49">
        <f t="shared" ca="1" si="21"/>
        <v>236.83206280719631</v>
      </c>
      <c r="J35" s="49">
        <f t="shared" ca="1" si="21"/>
        <v>240.83744332688144</v>
      </c>
      <c r="K35" s="49">
        <f t="shared" ca="1" si="21"/>
        <v>245.21326340731312</v>
      </c>
      <c r="L35" s="531"/>
      <c r="M35" s="532"/>
      <c r="N35" s="532"/>
      <c r="O35" s="9"/>
      <c r="P35" s="9"/>
      <c r="Q35" s="9"/>
      <c r="R35" s="9"/>
      <c r="S35" s="498"/>
    </row>
    <row r="36" spans="1:19" ht="15.75" x14ac:dyDescent="0.25">
      <c r="A36" s="50" t="s">
        <v>163</v>
      </c>
      <c r="B36" s="51">
        <f t="shared" ref="B36:K36" si="22">B30/B31</f>
        <v>0.33999993652932808</v>
      </c>
      <c r="C36" s="51">
        <f t="shared" si="22"/>
        <v>0.40111734068932553</v>
      </c>
      <c r="D36" s="51">
        <f t="shared" si="22"/>
        <v>0.42999433956643063</v>
      </c>
      <c r="E36" s="51">
        <f t="shared" si="22"/>
        <v>0.4799948360956911</v>
      </c>
      <c r="F36" s="51">
        <f t="shared" si="22"/>
        <v>0.5899959284600641</v>
      </c>
      <c r="G36" s="52">
        <f t="shared" ca="1" si="22"/>
        <v>0.84282678275204659</v>
      </c>
      <c r="H36" s="52">
        <f t="shared" ca="1" si="22"/>
        <v>0.86602084842761706</v>
      </c>
      <c r="I36" s="52">
        <f t="shared" ca="1" si="22"/>
        <v>0.88383028470305758</v>
      </c>
      <c r="J36" s="52">
        <f t="shared" ca="1" si="22"/>
        <v>0.89877790861468709</v>
      </c>
      <c r="K36" s="52">
        <f t="shared" ca="1" si="22"/>
        <v>0.91510797077626937</v>
      </c>
      <c r="L36" s="541"/>
      <c r="M36" s="542"/>
      <c r="N36" s="542"/>
      <c r="O36" s="502"/>
      <c r="P36" s="502"/>
      <c r="Q36" s="502"/>
      <c r="R36" s="502"/>
      <c r="S36" s="503"/>
    </row>
    <row r="37" spans="1:19" x14ac:dyDescent="0.25">
      <c r="B37" s="5"/>
      <c r="C37" s="5"/>
      <c r="D37" s="5"/>
      <c r="E37" s="5"/>
      <c r="F37" s="5"/>
      <c r="G37" s="3"/>
      <c r="H37" s="3"/>
      <c r="I37" s="3"/>
      <c r="J37" s="3"/>
      <c r="K37" s="3"/>
    </row>
    <row r="38" spans="1:19" ht="17.25" x14ac:dyDescent="0.3">
      <c r="A38" s="365" t="s">
        <v>154</v>
      </c>
      <c r="B38" s="366" t="s">
        <v>25</v>
      </c>
      <c r="C38" s="366" t="s">
        <v>24</v>
      </c>
      <c r="D38" s="366" t="s">
        <v>22</v>
      </c>
      <c r="E38" s="366" t="s">
        <v>23</v>
      </c>
      <c r="F38" s="366" t="s">
        <v>43</v>
      </c>
      <c r="G38" s="366" t="s">
        <v>136</v>
      </c>
      <c r="H38" s="366" t="s">
        <v>140</v>
      </c>
      <c r="I38" s="366" t="s">
        <v>141</v>
      </c>
      <c r="J38" s="366" t="s">
        <v>142</v>
      </c>
      <c r="K38" s="366" t="s">
        <v>143</v>
      </c>
    </row>
    <row r="39" spans="1:19" ht="17.25" x14ac:dyDescent="0.3">
      <c r="A39" s="367" t="s">
        <v>3</v>
      </c>
      <c r="B39" s="366" t="s">
        <v>2</v>
      </c>
      <c r="C39" s="366" t="s">
        <v>2</v>
      </c>
      <c r="D39" s="366" t="s">
        <v>2</v>
      </c>
      <c r="E39" s="366" t="s">
        <v>2</v>
      </c>
      <c r="F39" s="366" t="s">
        <v>2</v>
      </c>
      <c r="G39" s="366" t="s">
        <v>19</v>
      </c>
      <c r="H39" s="366" t="s">
        <v>19</v>
      </c>
      <c r="I39" s="366" t="s">
        <v>19</v>
      </c>
      <c r="J39" s="366" t="s">
        <v>19</v>
      </c>
      <c r="K39" s="366" t="s">
        <v>19</v>
      </c>
    </row>
    <row r="40" spans="1:19" ht="15.75" x14ac:dyDescent="0.25">
      <c r="A40" s="53" t="s">
        <v>155</v>
      </c>
      <c r="B40" s="55">
        <f t="shared" ref="B40:F40" si="23">-B8/B5</f>
        <v>0.62465228922181959</v>
      </c>
      <c r="C40" s="55">
        <f t="shared" si="23"/>
        <v>0.61401713094405352</v>
      </c>
      <c r="D40" s="55">
        <f t="shared" si="23"/>
        <v>0.61366323304623638</v>
      </c>
      <c r="E40" s="55">
        <f t="shared" si="23"/>
        <v>0.60661085780726987</v>
      </c>
      <c r="F40" s="55">
        <f t="shared" si="23"/>
        <v>0.58275083884376566</v>
      </c>
      <c r="G40" s="56">
        <v>0.59</v>
      </c>
      <c r="H40" s="56">
        <f t="shared" ref="H40:K40" si="24">G40</f>
        <v>0.59</v>
      </c>
      <c r="I40" s="56">
        <f t="shared" si="24"/>
        <v>0.59</v>
      </c>
      <c r="J40" s="56">
        <f t="shared" si="24"/>
        <v>0.59</v>
      </c>
      <c r="K40" s="56">
        <f t="shared" si="24"/>
        <v>0.59</v>
      </c>
    </row>
    <row r="41" spans="1:19" ht="15.75" x14ac:dyDescent="0.25">
      <c r="A41" s="53" t="s">
        <v>156</v>
      </c>
      <c r="B41" s="55">
        <f t="shared" ref="B41:F41" si="25">-B10/B7</f>
        <v>0.20136055255432952</v>
      </c>
      <c r="C41" s="55">
        <f t="shared" si="25"/>
        <v>0.20408717723028585</v>
      </c>
      <c r="D41" s="55">
        <f t="shared" si="25"/>
        <v>0.20578706003745176</v>
      </c>
      <c r="E41" s="55">
        <f t="shared" si="25"/>
        <v>0.20738759555828926</v>
      </c>
      <c r="F41" s="55">
        <f t="shared" si="25"/>
        <v>0.21648391125653149</v>
      </c>
      <c r="G41" s="56">
        <f>AVERAGE(B41:F41)</f>
        <v>0.20702125932737755</v>
      </c>
      <c r="H41" s="56">
        <f>G41</f>
        <v>0.20702125932737755</v>
      </c>
      <c r="I41" s="56">
        <f t="shared" ref="I41:K42" si="26">H41</f>
        <v>0.20702125932737755</v>
      </c>
      <c r="J41" s="56">
        <f t="shared" si="26"/>
        <v>0.20702125932737755</v>
      </c>
      <c r="K41" s="56">
        <f t="shared" si="26"/>
        <v>0.20702125932737755</v>
      </c>
    </row>
    <row r="42" spans="1:19" ht="15.75" x14ac:dyDescent="0.25">
      <c r="A42" s="25" t="s">
        <v>157</v>
      </c>
      <c r="B42" s="55">
        <f t="shared" ref="B42:F42" si="27">-B12/B7</f>
        <v>7.0814734023486453E-2</v>
      </c>
      <c r="C42" s="55">
        <f t="shared" si="27"/>
        <v>6.8967526871675455E-2</v>
      </c>
      <c r="D42" s="55">
        <f t="shared" si="27"/>
        <v>7.029502808881416E-2</v>
      </c>
      <c r="E42" s="55">
        <f t="shared" si="27"/>
        <v>6.4663295292251038E-2</v>
      </c>
      <c r="F42" s="55">
        <f t="shared" si="27"/>
        <v>7.1881640915502198E-2</v>
      </c>
      <c r="G42" s="56">
        <f>AVERAGE(B42:F42)</f>
        <v>6.9324445038345867E-2</v>
      </c>
      <c r="H42" s="56">
        <f>G42</f>
        <v>6.9324445038345867E-2</v>
      </c>
      <c r="I42" s="56">
        <f t="shared" si="26"/>
        <v>6.9324445038345867E-2</v>
      </c>
      <c r="J42" s="56">
        <f t="shared" si="26"/>
        <v>6.9324445038345867E-2</v>
      </c>
      <c r="K42" s="56">
        <f t="shared" si="26"/>
        <v>6.9324445038345867E-2</v>
      </c>
    </row>
    <row r="43" spans="1:19" ht="15.75" x14ac:dyDescent="0.25">
      <c r="A43" s="53" t="s">
        <v>165</v>
      </c>
      <c r="B43" s="55">
        <f>-B28/B27</f>
        <v>0.30460019400783916</v>
      </c>
      <c r="C43" s="55">
        <f t="shared" ref="C43:F43" si="28">-C28/C27</f>
        <v>0.29710431287047762</v>
      </c>
      <c r="D43" s="55">
        <f t="shared" si="28"/>
        <v>0.30950854152772789</v>
      </c>
      <c r="E43" s="55">
        <f t="shared" si="28"/>
        <v>0.28918363341493902</v>
      </c>
      <c r="F43" s="55">
        <f t="shared" si="28"/>
        <v>0.26797070061937017</v>
      </c>
      <c r="G43" s="56">
        <f>F43</f>
        <v>0.26797070061937017</v>
      </c>
      <c r="H43" s="56">
        <f t="shared" ref="H43:K43" si="29">G43</f>
        <v>0.26797070061937017</v>
      </c>
      <c r="I43" s="56">
        <f t="shared" si="29"/>
        <v>0.26797070061937017</v>
      </c>
      <c r="J43" s="56">
        <f t="shared" si="29"/>
        <v>0.26797070061937017</v>
      </c>
      <c r="K43" s="56">
        <f t="shared" si="29"/>
        <v>0.26797070061937017</v>
      </c>
      <c r="M43" s="17"/>
    </row>
    <row r="44" spans="1:19" ht="15.75" x14ac:dyDescent="0.25">
      <c r="A44" s="54" t="s">
        <v>166</v>
      </c>
      <c r="B44" s="57">
        <f>B30/B29</f>
        <v>0.38394801306477955</v>
      </c>
      <c r="C44" s="57">
        <f t="shared" ref="C44:F44" si="30">C30/C29</f>
        <v>0.39043658640611068</v>
      </c>
      <c r="D44" s="57">
        <f t="shared" si="30"/>
        <v>0.40212485373056706</v>
      </c>
      <c r="E44" s="57">
        <f t="shared" si="30"/>
        <v>0.35121054467244084</v>
      </c>
      <c r="F44" s="57">
        <f t="shared" si="30"/>
        <v>0.37318861062430514</v>
      </c>
      <c r="G44" s="58">
        <f>F44</f>
        <v>0.37318861062430514</v>
      </c>
      <c r="H44" s="58">
        <f t="shared" ref="H44:K44" si="31">G44</f>
        <v>0.37318861062430514</v>
      </c>
      <c r="I44" s="58">
        <f t="shared" si="31"/>
        <v>0.37318861062430514</v>
      </c>
      <c r="J44" s="58">
        <f t="shared" si="31"/>
        <v>0.37318861062430514</v>
      </c>
      <c r="K44" s="58">
        <f t="shared" si="31"/>
        <v>0.37318861062430514</v>
      </c>
    </row>
    <row r="45" spans="1:19" x14ac:dyDescent="0.25">
      <c r="B45" s="5"/>
      <c r="C45" s="5"/>
      <c r="D45" s="5"/>
      <c r="E45" s="5"/>
      <c r="F45" s="5"/>
      <c r="G45" s="3"/>
      <c r="H45" s="3"/>
      <c r="I45" s="3"/>
      <c r="J45" s="3"/>
      <c r="K45" s="3"/>
    </row>
    <row r="46" spans="1:19" x14ac:dyDescent="0.25">
      <c r="B46" s="5"/>
      <c r="C46" s="5"/>
      <c r="D46" s="5"/>
      <c r="E46" s="5"/>
      <c r="F46" s="5"/>
      <c r="G46" s="3"/>
      <c r="H46" s="3"/>
      <c r="I46" s="3"/>
      <c r="J46" s="3"/>
      <c r="K46" s="3"/>
    </row>
    <row r="47" spans="1:19" x14ac:dyDescent="0.25">
      <c r="B47" s="5"/>
      <c r="C47" s="5"/>
      <c r="D47" s="5"/>
      <c r="E47" s="5"/>
      <c r="F47" s="5"/>
      <c r="G47" s="3"/>
      <c r="H47" s="3"/>
      <c r="I47" s="3"/>
      <c r="J47" s="3"/>
      <c r="K47" s="3"/>
    </row>
    <row r="48" spans="1:19" x14ac:dyDescent="0.25">
      <c r="B48" s="5"/>
      <c r="C48" s="5"/>
      <c r="D48" s="5"/>
      <c r="E48" s="5"/>
      <c r="F48" s="5"/>
      <c r="G48" s="3"/>
      <c r="H48" s="3"/>
      <c r="I48" s="3"/>
      <c r="J48" s="3"/>
      <c r="K48" s="3"/>
    </row>
    <row r="49" spans="2:11" x14ac:dyDescent="0.25">
      <c r="B49" s="6"/>
      <c r="C49" s="6"/>
      <c r="D49" s="6"/>
      <c r="E49" s="6"/>
      <c r="F49" s="6"/>
      <c r="G49" s="3"/>
      <c r="H49" s="3"/>
      <c r="I49" s="3"/>
      <c r="J49" s="3"/>
      <c r="K49" s="3"/>
    </row>
    <row r="50" spans="2:11" x14ac:dyDescent="0.25">
      <c r="B50" s="6"/>
      <c r="C50" s="6"/>
      <c r="D50" s="6"/>
      <c r="E50" s="6"/>
      <c r="F50" s="6"/>
      <c r="G50" s="3"/>
      <c r="H50" s="3"/>
      <c r="I50" s="3"/>
      <c r="J50" s="3"/>
      <c r="K50" s="3"/>
    </row>
    <row r="51" spans="2:11" x14ac:dyDescent="0.25">
      <c r="B51" s="6"/>
      <c r="C51" s="6"/>
      <c r="D51" s="6"/>
      <c r="E51" s="6"/>
      <c r="F51" s="6"/>
      <c r="G51" s="3"/>
      <c r="H51" s="3"/>
      <c r="I51" s="3"/>
      <c r="J51" s="3"/>
      <c r="K51" s="3"/>
    </row>
    <row r="52" spans="2:11" x14ac:dyDescent="0.25">
      <c r="B52" s="6"/>
      <c r="C52" s="6"/>
      <c r="D52" s="6"/>
      <c r="E52" s="6"/>
      <c r="F52" s="6"/>
      <c r="G52" s="3"/>
      <c r="H52" s="3"/>
      <c r="I52" s="3"/>
      <c r="J52" s="3"/>
      <c r="K52" s="3"/>
    </row>
    <row r="53" spans="2:11" x14ac:dyDescent="0.25">
      <c r="B53" s="6"/>
      <c r="C53" s="6"/>
      <c r="D53" s="6"/>
      <c r="E53" s="6"/>
      <c r="F53" s="6"/>
      <c r="G53" s="3"/>
      <c r="H53" s="3"/>
      <c r="I53" s="3"/>
      <c r="J53" s="3"/>
      <c r="K53" s="3"/>
    </row>
    <row r="54" spans="2:11" x14ac:dyDescent="0.25">
      <c r="B54" s="6"/>
      <c r="C54" s="6"/>
      <c r="D54" s="6"/>
      <c r="E54" s="6"/>
      <c r="F54" s="6"/>
      <c r="G54" s="3"/>
      <c r="H54" s="3"/>
      <c r="I54" s="3"/>
      <c r="J54" s="3"/>
      <c r="K54" s="3"/>
    </row>
    <row r="55" spans="2:11" x14ac:dyDescent="0.25">
      <c r="B55" s="6"/>
      <c r="C55" s="6"/>
      <c r="D55" s="6"/>
      <c r="E55" s="6"/>
      <c r="F55" s="6"/>
      <c r="G55" s="3"/>
      <c r="H55" s="3"/>
      <c r="I55" s="3"/>
      <c r="J55" s="3"/>
      <c r="K55" s="3"/>
    </row>
    <row r="56" spans="2:11" x14ac:dyDescent="0.25">
      <c r="B56" s="6"/>
      <c r="C56" s="6"/>
      <c r="D56" s="6"/>
      <c r="E56" s="6"/>
      <c r="F56" s="6"/>
      <c r="G56" s="3"/>
      <c r="H56" s="3"/>
      <c r="I56" s="3"/>
      <c r="J56" s="3"/>
      <c r="K56" s="3"/>
    </row>
    <row r="57" spans="2:11" x14ac:dyDescent="0.25">
      <c r="B57" s="6"/>
      <c r="C57" s="6"/>
      <c r="D57" s="6"/>
      <c r="E57" s="6"/>
      <c r="F57" s="6"/>
      <c r="G57" s="3"/>
      <c r="H57" s="3"/>
      <c r="I57" s="3"/>
      <c r="J57" s="3"/>
      <c r="K57" s="3"/>
    </row>
    <row r="58" spans="2:11" x14ac:dyDescent="0.25">
      <c r="B58" s="6"/>
      <c r="C58" s="6"/>
      <c r="D58" s="6"/>
      <c r="E58" s="6"/>
      <c r="F58" s="6"/>
      <c r="G58" s="3"/>
      <c r="H58" s="3"/>
      <c r="I58" s="3"/>
      <c r="J58" s="3"/>
      <c r="K58" s="3"/>
    </row>
    <row r="59" spans="2:11" x14ac:dyDescent="0.25">
      <c r="B59" s="6"/>
      <c r="C59" s="6"/>
      <c r="D59" s="6"/>
      <c r="E59" s="6"/>
      <c r="F59" s="6"/>
      <c r="G59" s="3"/>
      <c r="H59" s="3"/>
      <c r="I59" s="3"/>
      <c r="J59" s="3"/>
      <c r="K59" s="3"/>
    </row>
    <row r="60" spans="2:11" x14ac:dyDescent="0.25">
      <c r="B60" s="6"/>
      <c r="C60" s="6"/>
      <c r="D60" s="6"/>
      <c r="E60" s="6"/>
      <c r="F60" s="6"/>
      <c r="G60" s="3"/>
      <c r="H60" s="3"/>
      <c r="I60" s="3"/>
      <c r="J60" s="3"/>
      <c r="K60" s="3"/>
    </row>
    <row r="61" spans="2:11" x14ac:dyDescent="0.25">
      <c r="B61" s="6"/>
      <c r="C61" s="6"/>
      <c r="D61" s="6"/>
      <c r="E61" s="6"/>
      <c r="F61" s="6"/>
      <c r="G61" s="3"/>
      <c r="H61" s="3"/>
      <c r="I61" s="3"/>
      <c r="J61" s="3"/>
      <c r="K61" s="3"/>
    </row>
    <row r="62" spans="2:11" x14ac:dyDescent="0.25">
      <c r="B62" s="6"/>
      <c r="C62" s="6"/>
      <c r="D62" s="6"/>
      <c r="E62" s="6"/>
      <c r="F62" s="6"/>
      <c r="G62" s="3"/>
      <c r="H62" s="3"/>
      <c r="I62" s="3"/>
      <c r="J62" s="3"/>
      <c r="K62" s="3"/>
    </row>
    <row r="63" spans="2:11" x14ac:dyDescent="0.25">
      <c r="B63" s="6"/>
      <c r="C63" s="6"/>
      <c r="D63" s="6"/>
      <c r="E63" s="6"/>
      <c r="F63" s="6"/>
      <c r="G63" s="3"/>
      <c r="H63" s="3"/>
      <c r="I63" s="3"/>
      <c r="J63" s="3"/>
      <c r="K63" s="3"/>
    </row>
    <row r="64" spans="2:11" x14ac:dyDescent="0.25">
      <c r="B64" s="6"/>
      <c r="C64" s="6"/>
      <c r="D64" s="6"/>
      <c r="E64" s="6"/>
      <c r="F64" s="6"/>
      <c r="G64" s="3"/>
      <c r="H64" s="3"/>
      <c r="I64" s="3"/>
      <c r="J64" s="3"/>
      <c r="K64" s="3"/>
    </row>
    <row r="65" spans="2:11" x14ac:dyDescent="0.25">
      <c r="B65" s="6"/>
      <c r="C65" s="6"/>
      <c r="D65" s="6"/>
      <c r="E65" s="6"/>
      <c r="F65" s="6"/>
      <c r="G65" s="3"/>
      <c r="H65" s="3"/>
      <c r="I65" s="3"/>
      <c r="J65" s="3"/>
      <c r="K65" s="3"/>
    </row>
    <row r="66" spans="2:11" x14ac:dyDescent="0.25">
      <c r="B66" s="6"/>
      <c r="C66" s="6"/>
      <c r="D66" s="6"/>
      <c r="E66" s="6"/>
      <c r="F66" s="6"/>
      <c r="G66" s="3"/>
      <c r="H66" s="3"/>
      <c r="I66" s="3"/>
      <c r="J66" s="3"/>
      <c r="K66" s="3"/>
    </row>
    <row r="67" spans="2:11" x14ac:dyDescent="0.25">
      <c r="B67" s="6"/>
      <c r="C67" s="6"/>
      <c r="D67" s="6"/>
      <c r="E67" s="6"/>
      <c r="F67" s="6"/>
      <c r="G67" s="3"/>
      <c r="H67" s="3"/>
      <c r="I67" s="3"/>
      <c r="J67" s="3"/>
      <c r="K67" s="3"/>
    </row>
    <row r="68" spans="2:11" x14ac:dyDescent="0.25">
      <c r="B68" s="6"/>
      <c r="C68" s="6"/>
      <c r="D68" s="6"/>
      <c r="E68" s="6"/>
      <c r="F68" s="6"/>
      <c r="G68" s="3"/>
      <c r="H68" s="3"/>
      <c r="I68" s="3"/>
      <c r="J68" s="3"/>
      <c r="K68" s="3"/>
    </row>
    <row r="69" spans="2:11" x14ac:dyDescent="0.25">
      <c r="B69" s="6"/>
      <c r="C69" s="6"/>
      <c r="D69" s="6"/>
      <c r="E69" s="6"/>
      <c r="F69" s="6"/>
      <c r="G69" s="3"/>
      <c r="H69" s="3"/>
      <c r="I69" s="3"/>
      <c r="J69" s="3"/>
      <c r="K69" s="3"/>
    </row>
    <row r="70" spans="2:11" x14ac:dyDescent="0.25">
      <c r="B70" s="6"/>
      <c r="C70" s="6"/>
      <c r="D70" s="6"/>
      <c r="E70" s="6"/>
      <c r="F70" s="6"/>
      <c r="G70" s="3"/>
      <c r="H70" s="3"/>
      <c r="I70" s="3"/>
      <c r="J70" s="3"/>
      <c r="K70" s="3"/>
    </row>
    <row r="71" spans="2:11" x14ac:dyDescent="0.25">
      <c r="B71" s="6"/>
      <c r="C71" s="6"/>
      <c r="D71" s="6"/>
      <c r="E71" s="6"/>
      <c r="F71" s="6"/>
      <c r="G71" s="3"/>
      <c r="H71" s="3"/>
      <c r="I71" s="3"/>
      <c r="J71" s="3"/>
      <c r="K71" s="3"/>
    </row>
    <row r="72" spans="2:11" x14ac:dyDescent="0.25">
      <c r="B72" s="6"/>
      <c r="C72" s="6"/>
      <c r="D72" s="6"/>
      <c r="E72" s="6"/>
      <c r="F72" s="6"/>
      <c r="G72" s="3"/>
      <c r="H72" s="3"/>
      <c r="I72" s="3"/>
      <c r="J72" s="3"/>
      <c r="K72" s="3"/>
    </row>
    <row r="73" spans="2:11" x14ac:dyDescent="0.25">
      <c r="B73" s="6"/>
      <c r="C73" s="6"/>
      <c r="D73" s="6"/>
      <c r="E73" s="6"/>
      <c r="F73" s="6"/>
      <c r="G73" s="3"/>
      <c r="H73" s="3"/>
      <c r="I73" s="3"/>
      <c r="J73" s="3"/>
      <c r="K73" s="3"/>
    </row>
    <row r="74" spans="2:11" x14ac:dyDescent="0.25">
      <c r="B74" s="6"/>
      <c r="C74" s="6"/>
      <c r="D74" s="6"/>
      <c r="E74" s="6"/>
      <c r="F74" s="6"/>
      <c r="G74" s="3"/>
      <c r="H74" s="3"/>
      <c r="I74" s="3"/>
      <c r="J74" s="3"/>
      <c r="K74" s="3"/>
    </row>
    <row r="75" spans="2:11" x14ac:dyDescent="0.25">
      <c r="B75" s="6"/>
      <c r="C75" s="6"/>
      <c r="D75" s="6"/>
      <c r="E75" s="6"/>
      <c r="F75" s="6"/>
      <c r="G75" s="3"/>
      <c r="H75" s="3"/>
      <c r="I75" s="3"/>
      <c r="J75" s="3"/>
      <c r="K75" s="3"/>
    </row>
    <row r="76" spans="2:11" x14ac:dyDescent="0.25">
      <c r="B76" s="6"/>
      <c r="C76" s="6"/>
      <c r="D76" s="6"/>
      <c r="E76" s="6"/>
      <c r="F76" s="6"/>
      <c r="G76" s="3"/>
      <c r="H76" s="3"/>
      <c r="I76" s="3"/>
      <c r="J76" s="3"/>
      <c r="K76" s="3"/>
    </row>
    <row r="77" spans="2:11" x14ac:dyDescent="0.25">
      <c r="B77" s="6"/>
      <c r="C77" s="6"/>
      <c r="D77" s="6"/>
      <c r="E77" s="6"/>
      <c r="F77" s="6"/>
      <c r="G77" s="3"/>
      <c r="H77" s="3"/>
      <c r="I77" s="3"/>
      <c r="J77" s="3"/>
      <c r="K77" s="3"/>
    </row>
    <row r="78" spans="2:11" x14ac:dyDescent="0.25">
      <c r="B78" s="6"/>
      <c r="C78" s="6"/>
      <c r="D78" s="6"/>
      <c r="E78" s="6"/>
      <c r="F78" s="6"/>
      <c r="G78" s="3"/>
      <c r="H78" s="3"/>
      <c r="I78" s="3"/>
      <c r="J78" s="3"/>
      <c r="K78" s="3"/>
    </row>
    <row r="79" spans="2:11" x14ac:dyDescent="0.25">
      <c r="B79" s="6"/>
      <c r="C79" s="6"/>
      <c r="D79" s="6"/>
      <c r="E79" s="6"/>
      <c r="F79" s="6"/>
      <c r="G79" s="3"/>
      <c r="H79" s="3"/>
      <c r="I79" s="3"/>
      <c r="J79" s="3"/>
      <c r="K79" s="3"/>
    </row>
    <row r="80" spans="2:11" x14ac:dyDescent="0.25">
      <c r="B80" s="6"/>
      <c r="C80" s="6"/>
      <c r="D80" s="6"/>
      <c r="E80" s="6"/>
      <c r="F80" s="6"/>
      <c r="G80" s="3"/>
      <c r="H80" s="3"/>
      <c r="I80" s="3"/>
      <c r="J80" s="3"/>
      <c r="K80" s="3"/>
    </row>
    <row r="81" spans="2:11" x14ac:dyDescent="0.25">
      <c r="B81" s="6"/>
      <c r="C81" s="6"/>
      <c r="D81" s="6"/>
      <c r="E81" s="6"/>
      <c r="F81" s="6"/>
      <c r="G81" s="3"/>
      <c r="H81" s="3"/>
      <c r="I81" s="3"/>
      <c r="J81" s="3"/>
      <c r="K81" s="3"/>
    </row>
    <row r="82" spans="2:11" x14ac:dyDescent="0.25">
      <c r="B82" s="6"/>
      <c r="C82" s="6"/>
      <c r="D82" s="6"/>
      <c r="E82" s="6"/>
      <c r="F82" s="6"/>
      <c r="G82" s="3"/>
      <c r="H82" s="3"/>
      <c r="I82" s="3"/>
      <c r="J82" s="3"/>
      <c r="K82" s="3"/>
    </row>
    <row r="83" spans="2:11" x14ac:dyDescent="0.25">
      <c r="B83" s="6"/>
      <c r="C83" s="6"/>
      <c r="D83" s="6"/>
      <c r="E83" s="6"/>
      <c r="F83" s="6"/>
      <c r="G83" s="3"/>
      <c r="H83" s="3"/>
      <c r="I83" s="3"/>
      <c r="J83" s="3"/>
      <c r="K83" s="3"/>
    </row>
    <row r="84" spans="2:11" x14ac:dyDescent="0.25">
      <c r="B84" s="6"/>
      <c r="C84" s="6"/>
      <c r="D84" s="6"/>
      <c r="E84" s="6"/>
      <c r="F84" s="6"/>
      <c r="G84" s="3"/>
      <c r="H84" s="3"/>
      <c r="I84" s="3"/>
      <c r="J84" s="3"/>
      <c r="K84" s="3"/>
    </row>
    <row r="85" spans="2:11" x14ac:dyDescent="0.25">
      <c r="B85" s="6"/>
      <c r="C85" s="6"/>
      <c r="D85" s="6"/>
      <c r="E85" s="6"/>
      <c r="F85" s="6"/>
      <c r="G85" s="3"/>
      <c r="H85" s="3"/>
      <c r="I85" s="3"/>
      <c r="J85" s="3"/>
      <c r="K85" s="3"/>
    </row>
    <row r="86" spans="2:11" x14ac:dyDescent="0.25">
      <c r="B86" s="6"/>
      <c r="C86" s="6"/>
      <c r="D86" s="6"/>
      <c r="E86" s="6"/>
      <c r="F86" s="6"/>
      <c r="G86" s="3"/>
      <c r="H86" s="3"/>
      <c r="I86" s="3"/>
      <c r="J86" s="3"/>
      <c r="K86" s="3"/>
    </row>
    <row r="87" spans="2:11" x14ac:dyDescent="0.25">
      <c r="B87" s="6"/>
      <c r="C87" s="6"/>
      <c r="D87" s="6"/>
      <c r="E87" s="6"/>
      <c r="F87" s="6"/>
      <c r="G87" s="3"/>
      <c r="H87" s="3"/>
      <c r="I87" s="3"/>
      <c r="J87" s="3"/>
      <c r="K87" s="3"/>
    </row>
    <row r="88" spans="2:11" x14ac:dyDescent="0.25">
      <c r="B88" s="6"/>
      <c r="C88" s="6"/>
      <c r="D88" s="6"/>
      <c r="E88" s="6"/>
      <c r="F88" s="6"/>
      <c r="G88" s="3"/>
      <c r="H88" s="3"/>
      <c r="I88" s="3"/>
      <c r="J88" s="3"/>
      <c r="K88" s="3"/>
    </row>
    <row r="89" spans="2:11" x14ac:dyDescent="0.25">
      <c r="B89" s="6"/>
      <c r="C89" s="6"/>
      <c r="D89" s="6"/>
      <c r="E89" s="6"/>
      <c r="F89" s="6"/>
      <c r="G89" s="3"/>
      <c r="H89" s="3"/>
      <c r="I89" s="3"/>
      <c r="J89" s="3"/>
      <c r="K89" s="3"/>
    </row>
    <row r="90" spans="2:1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2:1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2:1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2:1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2:1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</row>
  </sheetData>
  <mergeCells count="1">
    <mergeCell ref="L4:S4"/>
  </mergeCells>
  <pageMargins left="0.7" right="0.7" top="0.75" bottom="0.75" header="0.3" footer="0.3"/>
  <pageSetup orientation="portrait" horizontalDpi="300" verticalDpi="300" r:id="rId1"/>
  <ignoredErrors>
    <ignoredError sqref="G8:K8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Drop Down 1">
              <controlPr defaultSize="0" autoLine="0" autoPict="0">
                <anchor moveWithCells="1">
                  <from>
                    <xdr:col>3</xdr:col>
                    <xdr:colOff>95250</xdr:colOff>
                    <xdr:row>0</xdr:row>
                    <xdr:rowOff>66675</xdr:rowOff>
                  </from>
                  <to>
                    <xdr:col>4</xdr:col>
                    <xdr:colOff>133350</xdr:colOff>
                    <xdr:row>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8D4D-BBB9-4416-96D9-25E13E6A4717}">
  <sheetPr codeName="Sheet2">
    <tabColor theme="7" tint="-0.499984740745262"/>
  </sheetPr>
  <dimension ref="A1:T71"/>
  <sheetViews>
    <sheetView showGridLines="0" zoomScaleNormal="100" workbookViewId="0">
      <pane ySplit="4" topLeftCell="A5" activePane="bottomLeft" state="frozen"/>
      <selection pane="bottomLeft" activeCell="E8" sqref="E8"/>
    </sheetView>
  </sheetViews>
  <sheetFormatPr defaultColWidth="9.28515625" defaultRowHeight="15" x14ac:dyDescent="0.25"/>
  <cols>
    <col min="1" max="1" width="47.85546875" customWidth="1"/>
    <col min="2" max="9" width="12.7109375" customWidth="1"/>
    <col min="10" max="10" width="11.28515625" bestFit="1" customWidth="1"/>
    <col min="11" max="11" width="12.140625" bestFit="1" customWidth="1"/>
  </cols>
  <sheetData>
    <row r="1" spans="1:20" ht="20.25" x14ac:dyDescent="0.3">
      <c r="A1" s="359" t="s">
        <v>0</v>
      </c>
      <c r="B1" s="368"/>
      <c r="C1" s="369"/>
      <c r="D1" s="465" t="s">
        <v>421</v>
      </c>
      <c r="E1" s="360"/>
      <c r="F1" s="360"/>
      <c r="G1" s="361" t="s">
        <v>255</v>
      </c>
      <c r="H1" s="362">
        <f ca="1">'DCF &amp; RV '!F42</f>
        <v>5575928.8013237976</v>
      </c>
      <c r="I1" s="360"/>
      <c r="J1" s="361" t="s">
        <v>316</v>
      </c>
      <c r="K1" s="363">
        <f ca="1">'DCF &amp; RV '!F49</f>
        <v>53.867116866342243</v>
      </c>
      <c r="L1" s="370"/>
      <c r="M1" s="370"/>
      <c r="N1" s="370"/>
      <c r="O1" s="370"/>
      <c r="P1" s="370"/>
      <c r="Q1" s="370"/>
      <c r="R1" s="370"/>
      <c r="S1" s="370"/>
      <c r="T1" s="370"/>
    </row>
    <row r="2" spans="1:20" ht="15.75" x14ac:dyDescent="0.25">
      <c r="A2" s="364" t="s">
        <v>222</v>
      </c>
      <c r="B2" s="370"/>
      <c r="C2" s="369"/>
      <c r="D2" s="369"/>
      <c r="E2" s="369"/>
      <c r="F2" s="369"/>
      <c r="G2" s="369"/>
      <c r="H2" s="370"/>
      <c r="I2" s="370"/>
      <c r="J2" s="370"/>
      <c r="K2" s="370"/>
      <c r="L2" s="370"/>
      <c r="M2" s="370"/>
      <c r="N2" s="370"/>
      <c r="O2" s="370"/>
      <c r="P2" s="370"/>
      <c r="Q2" s="370"/>
      <c r="R2" s="370"/>
      <c r="S2" s="370"/>
      <c r="T2" s="370"/>
    </row>
    <row r="3" spans="1:20" ht="17.25" x14ac:dyDescent="0.3">
      <c r="A3" s="373" t="s">
        <v>26</v>
      </c>
      <c r="B3" s="374" t="s">
        <v>25</v>
      </c>
      <c r="C3" s="374" t="s">
        <v>24</v>
      </c>
      <c r="D3" s="374" t="s">
        <v>22</v>
      </c>
      <c r="E3" s="374" t="s">
        <v>23</v>
      </c>
      <c r="F3" s="374" t="s">
        <v>43</v>
      </c>
      <c r="G3" s="374" t="s">
        <v>136</v>
      </c>
      <c r="H3" s="374" t="s">
        <v>140</v>
      </c>
      <c r="I3" s="374" t="s">
        <v>141</v>
      </c>
      <c r="J3" s="374" t="s">
        <v>142</v>
      </c>
      <c r="K3" s="374" t="s">
        <v>143</v>
      </c>
      <c r="L3" s="566"/>
      <c r="M3" s="566"/>
      <c r="N3" s="566"/>
      <c r="O3" s="566"/>
      <c r="P3" s="566"/>
      <c r="Q3" s="566"/>
      <c r="R3" s="566"/>
      <c r="S3" s="566"/>
      <c r="T3" s="566"/>
    </row>
    <row r="4" spans="1:20" ht="17.25" x14ac:dyDescent="0.3">
      <c r="A4" s="371" t="s">
        <v>3</v>
      </c>
      <c r="B4" s="372" t="s">
        <v>2</v>
      </c>
      <c r="C4" s="372" t="s">
        <v>2</v>
      </c>
      <c r="D4" s="372" t="s">
        <v>2</v>
      </c>
      <c r="E4" s="372" t="s">
        <v>2</v>
      </c>
      <c r="F4" s="372" t="s">
        <v>2</v>
      </c>
      <c r="G4" s="372" t="s">
        <v>19</v>
      </c>
      <c r="H4" s="372" t="s">
        <v>19</v>
      </c>
      <c r="I4" s="372" t="s">
        <v>19</v>
      </c>
      <c r="J4" s="372" t="s">
        <v>19</v>
      </c>
      <c r="K4" s="372" t="s">
        <v>19</v>
      </c>
      <c r="L4" s="610" t="s">
        <v>144</v>
      </c>
      <c r="M4" s="610"/>
      <c r="N4" s="610"/>
      <c r="O4" s="610"/>
      <c r="P4" s="610"/>
      <c r="Q4" s="610"/>
      <c r="R4" s="610"/>
      <c r="S4" s="610"/>
      <c r="T4" s="610"/>
    </row>
    <row r="5" spans="1:20" ht="15.75" x14ac:dyDescent="0.25">
      <c r="A5" s="59" t="s">
        <v>28</v>
      </c>
      <c r="B5" s="60"/>
      <c r="C5" s="61"/>
      <c r="D5" s="61"/>
      <c r="E5" s="61"/>
      <c r="F5" s="61"/>
      <c r="G5" s="62"/>
      <c r="H5" s="62"/>
      <c r="I5" s="62"/>
      <c r="J5" s="62"/>
      <c r="K5" s="62"/>
      <c r="L5" s="497"/>
      <c r="M5" s="9"/>
      <c r="N5" s="9"/>
      <c r="O5" s="9"/>
      <c r="P5" s="9"/>
      <c r="Q5" s="9"/>
      <c r="R5" s="9"/>
      <c r="S5" s="9"/>
      <c r="T5" s="498"/>
    </row>
    <row r="6" spans="1:20" ht="15.75" x14ac:dyDescent="0.25">
      <c r="A6" s="25" t="s">
        <v>29</v>
      </c>
      <c r="B6" s="46">
        <v>93829</v>
      </c>
      <c r="C6" s="63">
        <v>75312</v>
      </c>
      <c r="D6" s="63">
        <v>80521</v>
      </c>
      <c r="E6" s="63">
        <v>115184</v>
      </c>
      <c r="F6" s="63">
        <v>116140</v>
      </c>
      <c r="G6" s="64">
        <f ca="1">'Cash Flow Statement'!G41</f>
        <v>140110.61656365066</v>
      </c>
      <c r="H6" s="64">
        <f ca="1">'Cash Flow Statement'!H41</f>
        <v>187646.79119228717</v>
      </c>
      <c r="I6" s="64">
        <f ca="1">'Cash Flow Statement'!I41</f>
        <v>243360.80002312717</v>
      </c>
      <c r="J6" s="64">
        <f ca="1">'Cash Flow Statement'!J41</f>
        <v>304542.77739660844</v>
      </c>
      <c r="K6" s="64">
        <f ca="1">'Cash Flow Statement'!K41</f>
        <v>359595.10726934765</v>
      </c>
      <c r="L6" s="540" t="s">
        <v>461</v>
      </c>
      <c r="M6" s="14"/>
      <c r="N6" s="14"/>
      <c r="O6" s="14"/>
      <c r="P6" s="14"/>
      <c r="Q6" s="14"/>
      <c r="R6" s="14"/>
      <c r="S6" s="14"/>
      <c r="T6" s="549"/>
    </row>
    <row r="7" spans="1:20" ht="15.75" x14ac:dyDescent="0.25">
      <c r="A7" s="25" t="s">
        <v>30</v>
      </c>
      <c r="B7" s="46">
        <v>293194</v>
      </c>
      <c r="C7" s="63">
        <v>314888</v>
      </c>
      <c r="D7" s="63">
        <v>361737</v>
      </c>
      <c r="E7" s="63">
        <v>389376</v>
      </c>
      <c r="F7" s="63">
        <v>420839</v>
      </c>
      <c r="G7" s="65">
        <f ca="1">'Working Capital Schedule'!G8</f>
        <v>472447.30877283291</v>
      </c>
      <c r="H7" s="65">
        <f ca="1">'Working Capital Schedule'!H8</f>
        <v>485804.99894670449</v>
      </c>
      <c r="I7" s="65">
        <f ca="1">'Working Capital Schedule'!I8</f>
        <v>497310.46244530432</v>
      </c>
      <c r="J7" s="65">
        <f ca="1">'Working Capital Schedule'!J8</f>
        <v>507883.99209423165</v>
      </c>
      <c r="K7" s="65">
        <f ca="1">'Working Capital Schedule'!K8</f>
        <v>518934.06011435477</v>
      </c>
      <c r="L7" s="540" t="s">
        <v>462</v>
      </c>
      <c r="M7" s="14"/>
      <c r="N7" s="14"/>
      <c r="O7" s="14"/>
      <c r="P7" s="14"/>
      <c r="Q7" s="14"/>
      <c r="R7" s="14"/>
      <c r="S7" s="14"/>
      <c r="T7" s="549"/>
    </row>
    <row r="8" spans="1:20" ht="15.75" x14ac:dyDescent="0.25">
      <c r="A8" s="25" t="s">
        <v>31</v>
      </c>
      <c r="B8" s="46">
        <v>877</v>
      </c>
      <c r="C8" s="63">
        <v>1829</v>
      </c>
      <c r="D8" s="63">
        <v>270</v>
      </c>
      <c r="E8" s="63">
        <v>200</v>
      </c>
      <c r="F8" s="63">
        <v>2937</v>
      </c>
      <c r="G8" s="64">
        <f>F8</f>
        <v>2937</v>
      </c>
      <c r="H8" s="64">
        <f t="shared" ref="H8:K8" si="0">G8</f>
        <v>2937</v>
      </c>
      <c r="I8" s="64">
        <f t="shared" si="0"/>
        <v>2937</v>
      </c>
      <c r="J8" s="64">
        <f t="shared" si="0"/>
        <v>2937</v>
      </c>
      <c r="K8" s="64">
        <f t="shared" si="0"/>
        <v>2937</v>
      </c>
      <c r="L8" s="540" t="s">
        <v>205</v>
      </c>
      <c r="M8" s="14"/>
      <c r="N8" s="14"/>
      <c r="O8" s="14"/>
      <c r="P8" s="14"/>
      <c r="Q8" s="14"/>
      <c r="R8" s="14"/>
      <c r="S8" s="14"/>
      <c r="T8" s="549"/>
    </row>
    <row r="9" spans="1:20" ht="15.75" x14ac:dyDescent="0.25">
      <c r="A9" s="25" t="s">
        <v>68</v>
      </c>
      <c r="B9" s="46">
        <v>1787</v>
      </c>
      <c r="C9" s="63" t="s">
        <v>44</v>
      </c>
      <c r="D9" s="63">
        <v>7852</v>
      </c>
      <c r="E9" s="63"/>
      <c r="F9" s="63"/>
      <c r="G9" s="64">
        <f>F9</f>
        <v>0</v>
      </c>
      <c r="H9" s="64">
        <f t="shared" ref="H9:K9" si="1">G9</f>
        <v>0</v>
      </c>
      <c r="I9" s="64">
        <f t="shared" si="1"/>
        <v>0</v>
      </c>
      <c r="J9" s="64">
        <f t="shared" si="1"/>
        <v>0</v>
      </c>
      <c r="K9" s="64">
        <f t="shared" si="1"/>
        <v>0</v>
      </c>
      <c r="L9" s="540"/>
      <c r="M9" s="14"/>
      <c r="N9" s="14"/>
      <c r="O9" s="14"/>
      <c r="P9" s="14"/>
      <c r="Q9" s="14"/>
      <c r="R9" s="14"/>
      <c r="S9" s="14"/>
      <c r="T9" s="549"/>
    </row>
    <row r="10" spans="1:20" ht="15.75" x14ac:dyDescent="0.25">
      <c r="A10" s="25" t="s">
        <v>32</v>
      </c>
      <c r="B10" s="46">
        <v>44498</v>
      </c>
      <c r="C10" s="63">
        <v>48008</v>
      </c>
      <c r="D10" s="63">
        <v>60811</v>
      </c>
      <c r="E10" s="63">
        <v>55304</v>
      </c>
      <c r="F10" s="63">
        <v>73129</v>
      </c>
      <c r="G10" s="64">
        <f>F10</f>
        <v>73129</v>
      </c>
      <c r="H10" s="64">
        <f t="shared" ref="H10:K10" si="2">G10</f>
        <v>73129</v>
      </c>
      <c r="I10" s="64">
        <f t="shared" si="2"/>
        <v>73129</v>
      </c>
      <c r="J10" s="64">
        <f t="shared" si="2"/>
        <v>73129</v>
      </c>
      <c r="K10" s="64">
        <f t="shared" si="2"/>
        <v>73129</v>
      </c>
      <c r="L10" s="540" t="s">
        <v>205</v>
      </c>
      <c r="M10" s="14"/>
      <c r="N10" s="14"/>
      <c r="O10" s="14"/>
      <c r="P10" s="14"/>
      <c r="Q10" s="14"/>
      <c r="R10" s="14"/>
      <c r="S10" s="14"/>
      <c r="T10" s="549"/>
    </row>
    <row r="11" spans="1:20" ht="15.75" x14ac:dyDescent="0.25">
      <c r="A11" s="28" t="s">
        <v>33</v>
      </c>
      <c r="B11" s="66">
        <f t="shared" ref="B11:E11" si="3">SUM(B6:B10)</f>
        <v>434185</v>
      </c>
      <c r="C11" s="67">
        <f t="shared" si="3"/>
        <v>440037</v>
      </c>
      <c r="D11" s="67">
        <f t="shared" si="3"/>
        <v>511191</v>
      </c>
      <c r="E11" s="67">
        <f t="shared" si="3"/>
        <v>560064</v>
      </c>
      <c r="F11" s="67">
        <f>SUM(F6:F10)</f>
        <v>613045</v>
      </c>
      <c r="G11" s="68">
        <f t="shared" ref="G11" ca="1" si="4">SUM(G6:G10)</f>
        <v>688623.92533648363</v>
      </c>
      <c r="H11" s="68">
        <f t="shared" ref="H11:K11" ca="1" si="5">SUM(H6:H10)</f>
        <v>749517.79013899167</v>
      </c>
      <c r="I11" s="68">
        <f t="shared" ca="1" si="5"/>
        <v>816737.26246843149</v>
      </c>
      <c r="J11" s="68">
        <f t="shared" ca="1" si="5"/>
        <v>888492.76949084015</v>
      </c>
      <c r="K11" s="68">
        <f t="shared" ca="1" si="5"/>
        <v>954595.16738370247</v>
      </c>
      <c r="L11" s="540"/>
      <c r="M11" s="14"/>
      <c r="N11" s="14"/>
      <c r="O11" s="14"/>
      <c r="P11" s="14"/>
      <c r="Q11" s="14"/>
      <c r="R11" s="14"/>
      <c r="S11" s="14"/>
      <c r="T11" s="549"/>
    </row>
    <row r="12" spans="1:20" ht="15.75" x14ac:dyDescent="0.25">
      <c r="A12" s="69" t="s">
        <v>42</v>
      </c>
      <c r="B12" s="70"/>
      <c r="C12" s="71"/>
      <c r="D12" s="71"/>
      <c r="E12" s="71"/>
      <c r="F12" s="71"/>
      <c r="G12" s="64"/>
      <c r="H12" s="64"/>
      <c r="I12" s="64"/>
      <c r="J12" s="64"/>
      <c r="K12" s="64"/>
      <c r="L12" s="540"/>
      <c r="M12" s="14"/>
      <c r="N12" s="14"/>
      <c r="O12" s="14"/>
      <c r="P12" s="14"/>
      <c r="Q12" s="14"/>
      <c r="R12" s="14"/>
      <c r="S12" s="14"/>
      <c r="T12" s="549"/>
    </row>
    <row r="13" spans="1:20" ht="15.75" x14ac:dyDescent="0.25">
      <c r="A13" s="25" t="s">
        <v>34</v>
      </c>
      <c r="B13" s="46">
        <v>482112</v>
      </c>
      <c r="C13" s="63">
        <v>484244</v>
      </c>
      <c r="D13" s="63">
        <v>483488</v>
      </c>
      <c r="E13" s="63">
        <v>547641</v>
      </c>
      <c r="F13" s="63">
        <v>652639</v>
      </c>
      <c r="G13" s="64"/>
      <c r="H13" s="64"/>
      <c r="I13" s="64"/>
      <c r="J13" s="64"/>
      <c r="K13" s="64"/>
      <c r="L13" s="540"/>
      <c r="M13" s="14"/>
      <c r="N13" s="14"/>
      <c r="O13" s="14"/>
      <c r="P13" s="14"/>
      <c r="Q13" s="14"/>
      <c r="R13" s="14"/>
      <c r="S13" s="14"/>
      <c r="T13" s="549"/>
    </row>
    <row r="14" spans="1:20" ht="15.75" x14ac:dyDescent="0.25">
      <c r="A14" s="25" t="s">
        <v>35</v>
      </c>
      <c r="B14" s="46">
        <v>86901</v>
      </c>
      <c r="C14" s="63">
        <v>86462</v>
      </c>
      <c r="D14" s="63">
        <v>98822</v>
      </c>
      <c r="E14" s="63">
        <v>118988</v>
      </c>
      <c r="F14" s="63">
        <v>123936</v>
      </c>
      <c r="G14" s="64"/>
      <c r="H14" s="64"/>
      <c r="I14" s="64"/>
      <c r="J14" s="64"/>
      <c r="K14" s="64"/>
      <c r="L14" s="540"/>
      <c r="M14" s="14"/>
      <c r="N14" s="14"/>
      <c r="O14" s="14"/>
      <c r="P14" s="14"/>
      <c r="Q14" s="14"/>
      <c r="R14" s="14"/>
      <c r="S14" s="14"/>
      <c r="T14" s="549"/>
    </row>
    <row r="15" spans="1:20" ht="15.75" x14ac:dyDescent="0.25">
      <c r="A15" s="25" t="s">
        <v>174</v>
      </c>
      <c r="B15" s="72">
        <f>B13+B14</f>
        <v>569013</v>
      </c>
      <c r="C15" s="72">
        <f t="shared" ref="C15:F15" si="6">C13+C14</f>
        <v>570706</v>
      </c>
      <c r="D15" s="72">
        <f t="shared" si="6"/>
        <v>582310</v>
      </c>
      <c r="E15" s="72">
        <f t="shared" si="6"/>
        <v>666629</v>
      </c>
      <c r="F15" s="72">
        <f t="shared" si="6"/>
        <v>776575</v>
      </c>
      <c r="G15" s="65">
        <f>'Depreciation Schedule'!G12</f>
        <v>835759.26287730166</v>
      </c>
      <c r="H15" s="65">
        <f ca="1">'Depreciation Schedule'!H12</f>
        <v>881817.78299493587</v>
      </c>
      <c r="I15" s="65">
        <f ca="1">'Depreciation Schedule'!I12</f>
        <v>923746.83492630767</v>
      </c>
      <c r="J15" s="65">
        <f ca="1">'Depreciation Schedule'!J12</f>
        <v>961282.8227527804</v>
      </c>
      <c r="K15" s="65">
        <f ca="1">'Depreciation Schedule'!K12</f>
        <v>994366.99596585124</v>
      </c>
      <c r="L15" s="540" t="s">
        <v>463</v>
      </c>
      <c r="M15" s="14"/>
      <c r="N15" s="14"/>
      <c r="O15" s="14"/>
      <c r="P15" s="14"/>
      <c r="Q15" s="14"/>
      <c r="R15" s="14"/>
      <c r="S15" s="14"/>
      <c r="T15" s="549"/>
    </row>
    <row r="16" spans="1:20" ht="15.75" x14ac:dyDescent="0.25">
      <c r="A16" s="25" t="s">
        <v>36</v>
      </c>
      <c r="B16" s="46"/>
      <c r="C16" s="63"/>
      <c r="D16" s="63"/>
      <c r="E16" s="63" t="s">
        <v>44</v>
      </c>
      <c r="F16" s="63">
        <v>615250</v>
      </c>
      <c r="G16" s="64">
        <f t="shared" ref="G16:G21" si="7">F16</f>
        <v>615250</v>
      </c>
      <c r="H16" s="64">
        <f t="shared" ref="H16:K16" si="8">G16</f>
        <v>615250</v>
      </c>
      <c r="I16" s="64">
        <f t="shared" si="8"/>
        <v>615250</v>
      </c>
      <c r="J16" s="64">
        <f t="shared" si="8"/>
        <v>615250</v>
      </c>
      <c r="K16" s="64">
        <f t="shared" si="8"/>
        <v>615250</v>
      </c>
      <c r="L16" s="540" t="s">
        <v>205</v>
      </c>
      <c r="M16" s="14"/>
      <c r="N16" s="14"/>
      <c r="O16" s="14"/>
      <c r="P16" s="14"/>
      <c r="Q16" s="14"/>
      <c r="R16" s="14"/>
      <c r="S16" s="14"/>
      <c r="T16" s="549"/>
    </row>
    <row r="17" spans="1:20" ht="15.75" x14ac:dyDescent="0.25">
      <c r="A17" s="25" t="s">
        <v>37</v>
      </c>
      <c r="B17" s="46">
        <v>33968</v>
      </c>
      <c r="C17" s="63">
        <v>43086</v>
      </c>
      <c r="D17" s="63">
        <v>49374</v>
      </c>
      <c r="E17" s="63">
        <v>51052</v>
      </c>
      <c r="F17" s="63">
        <v>53542</v>
      </c>
      <c r="G17" s="64">
        <f t="shared" si="7"/>
        <v>53542</v>
      </c>
      <c r="H17" s="64">
        <f t="shared" ref="H17:K17" si="9">G17</f>
        <v>53542</v>
      </c>
      <c r="I17" s="64">
        <f t="shared" si="9"/>
        <v>53542</v>
      </c>
      <c r="J17" s="64">
        <f t="shared" si="9"/>
        <v>53542</v>
      </c>
      <c r="K17" s="64">
        <f t="shared" si="9"/>
        <v>53542</v>
      </c>
      <c r="L17" s="540" t="s">
        <v>205</v>
      </c>
      <c r="M17" s="14"/>
      <c r="N17" s="14"/>
      <c r="O17" s="14"/>
      <c r="P17" s="14"/>
      <c r="Q17" s="14"/>
      <c r="R17" s="14"/>
      <c r="S17" s="14"/>
      <c r="T17" s="549"/>
    </row>
    <row r="18" spans="1:20" ht="15.75" x14ac:dyDescent="0.25">
      <c r="A18" s="25" t="s">
        <v>38</v>
      </c>
      <c r="B18" s="46">
        <v>207644</v>
      </c>
      <c r="C18" s="63">
        <v>200721</v>
      </c>
      <c r="D18" s="63">
        <v>207919</v>
      </c>
      <c r="E18" s="63">
        <v>208522</v>
      </c>
      <c r="F18" s="63">
        <v>226566</v>
      </c>
      <c r="G18" s="64">
        <f t="shared" si="7"/>
        <v>226566</v>
      </c>
      <c r="H18" s="64">
        <f t="shared" ref="H18:K18" si="10">G18</f>
        <v>226566</v>
      </c>
      <c r="I18" s="64">
        <f t="shared" si="10"/>
        <v>226566</v>
      </c>
      <c r="J18" s="64">
        <f t="shared" si="10"/>
        <v>226566</v>
      </c>
      <c r="K18" s="64">
        <f t="shared" si="10"/>
        <v>226566</v>
      </c>
      <c r="L18" s="540" t="s">
        <v>205</v>
      </c>
      <c r="M18" s="14"/>
      <c r="N18" s="14"/>
      <c r="O18" s="14"/>
      <c r="P18" s="14"/>
      <c r="Q18" s="14"/>
      <c r="R18" s="14"/>
      <c r="S18" s="14"/>
      <c r="T18" s="549"/>
    </row>
    <row r="19" spans="1:20" ht="15.75" x14ac:dyDescent="0.25">
      <c r="A19" s="25" t="s">
        <v>39</v>
      </c>
      <c r="B19" s="46">
        <v>11310</v>
      </c>
      <c r="C19" s="63">
        <v>10546</v>
      </c>
      <c r="D19" s="63">
        <v>7863</v>
      </c>
      <c r="E19" s="63">
        <v>3807</v>
      </c>
      <c r="F19" s="63" t="s">
        <v>44</v>
      </c>
      <c r="G19" s="64" t="str">
        <f t="shared" si="7"/>
        <v>-</v>
      </c>
      <c r="H19" s="64" t="str">
        <f t="shared" ref="H19:K19" si="11">G19</f>
        <v>-</v>
      </c>
      <c r="I19" s="64" t="str">
        <f t="shared" si="11"/>
        <v>-</v>
      </c>
      <c r="J19" s="64" t="str">
        <f t="shared" si="11"/>
        <v>-</v>
      </c>
      <c r="K19" s="64" t="str">
        <f t="shared" si="11"/>
        <v>-</v>
      </c>
      <c r="L19" s="540"/>
      <c r="M19" s="14"/>
      <c r="N19" s="14"/>
      <c r="O19" s="14"/>
      <c r="P19" s="14"/>
      <c r="Q19" s="14"/>
      <c r="R19" s="14"/>
      <c r="S19" s="14"/>
      <c r="T19" s="549"/>
    </row>
    <row r="20" spans="1:20" ht="15.75" x14ac:dyDescent="0.25">
      <c r="A20" s="25" t="s">
        <v>40</v>
      </c>
      <c r="B20" s="46">
        <v>13902</v>
      </c>
      <c r="C20" s="63">
        <v>10814</v>
      </c>
      <c r="D20" s="63">
        <v>9164</v>
      </c>
      <c r="E20" s="63">
        <v>6581</v>
      </c>
      <c r="F20" s="63">
        <v>4578</v>
      </c>
      <c r="G20" s="64">
        <f t="shared" si="7"/>
        <v>4578</v>
      </c>
      <c r="H20" s="64">
        <f t="shared" ref="H20:K20" si="12">G20</f>
        <v>4578</v>
      </c>
      <c r="I20" s="64">
        <f t="shared" si="12"/>
        <v>4578</v>
      </c>
      <c r="J20" s="64">
        <f t="shared" si="12"/>
        <v>4578</v>
      </c>
      <c r="K20" s="64">
        <f t="shared" si="12"/>
        <v>4578</v>
      </c>
      <c r="L20" s="540" t="s">
        <v>205</v>
      </c>
      <c r="M20" s="14"/>
      <c r="N20" s="14"/>
      <c r="O20" s="14"/>
      <c r="P20" s="14"/>
      <c r="Q20" s="14"/>
      <c r="R20" s="14"/>
      <c r="S20" s="14"/>
      <c r="T20" s="549"/>
    </row>
    <row r="21" spans="1:20" ht="15.75" x14ac:dyDescent="0.25">
      <c r="A21" s="25" t="s">
        <v>41</v>
      </c>
      <c r="B21" s="46">
        <v>8555</v>
      </c>
      <c r="C21" s="63">
        <v>8855</v>
      </c>
      <c r="D21" s="63">
        <v>8882</v>
      </c>
      <c r="E21" s="63">
        <v>6234</v>
      </c>
      <c r="F21" s="63">
        <v>15038</v>
      </c>
      <c r="G21" s="64">
        <f t="shared" si="7"/>
        <v>15038</v>
      </c>
      <c r="H21" s="64">
        <f t="shared" ref="H21:K21" si="13">G21</f>
        <v>15038</v>
      </c>
      <c r="I21" s="64">
        <f t="shared" si="13"/>
        <v>15038</v>
      </c>
      <c r="J21" s="64">
        <f t="shared" si="13"/>
        <v>15038</v>
      </c>
      <c r="K21" s="64">
        <f t="shared" si="13"/>
        <v>15038</v>
      </c>
      <c r="L21" s="540" t="s">
        <v>205</v>
      </c>
      <c r="M21" s="14"/>
      <c r="N21" s="14"/>
      <c r="O21" s="14"/>
      <c r="P21" s="14"/>
      <c r="Q21" s="14"/>
      <c r="R21" s="14"/>
      <c r="S21" s="14"/>
      <c r="T21" s="549"/>
    </row>
    <row r="22" spans="1:20" ht="15.75" x14ac:dyDescent="0.25">
      <c r="A22" s="28" t="s">
        <v>45</v>
      </c>
      <c r="B22" s="66">
        <f t="shared" ref="B22:G22" si="14">SUM(B15:B21)</f>
        <v>844392</v>
      </c>
      <c r="C22" s="66">
        <f t="shared" si="14"/>
        <v>844728</v>
      </c>
      <c r="D22" s="66">
        <f t="shared" si="14"/>
        <v>865512</v>
      </c>
      <c r="E22" s="66">
        <f t="shared" si="14"/>
        <v>942825</v>
      </c>
      <c r="F22" s="66">
        <f t="shared" si="14"/>
        <v>1691549</v>
      </c>
      <c r="G22" s="73">
        <f t="shared" si="14"/>
        <v>1750733.2628773018</v>
      </c>
      <c r="H22" s="73">
        <f t="shared" ref="H22:K22" ca="1" si="15">SUM(H15:H21)</f>
        <v>1796791.7829949358</v>
      </c>
      <c r="I22" s="73">
        <f t="shared" ca="1" si="15"/>
        <v>1838720.8349263077</v>
      </c>
      <c r="J22" s="73">
        <f t="shared" ca="1" si="15"/>
        <v>1876256.8227527803</v>
      </c>
      <c r="K22" s="73">
        <f t="shared" ca="1" si="15"/>
        <v>1909340.9959658512</v>
      </c>
      <c r="L22" s="540"/>
      <c r="M22" s="14"/>
      <c r="N22" s="14"/>
      <c r="O22" s="14"/>
      <c r="P22" s="14"/>
      <c r="Q22" s="14"/>
      <c r="R22" s="14"/>
      <c r="S22" s="14"/>
      <c r="T22" s="549"/>
    </row>
    <row r="23" spans="1:20" ht="15.75" x14ac:dyDescent="0.25">
      <c r="A23" s="28" t="s">
        <v>46</v>
      </c>
      <c r="B23" s="66">
        <f t="shared" ref="B23:G23" si="16">B11+B22</f>
        <v>1278577</v>
      </c>
      <c r="C23" s="67">
        <f t="shared" si="16"/>
        <v>1284765</v>
      </c>
      <c r="D23" s="67">
        <f t="shared" si="16"/>
        <v>1376703</v>
      </c>
      <c r="E23" s="67">
        <f t="shared" si="16"/>
        <v>1502889</v>
      </c>
      <c r="F23" s="67">
        <f t="shared" si="16"/>
        <v>2304594</v>
      </c>
      <c r="G23" s="68">
        <f t="shared" ca="1" si="16"/>
        <v>2439357.1882137852</v>
      </c>
      <c r="H23" s="68">
        <f t="shared" ref="H23:K23" ca="1" si="17">H11+H22</f>
        <v>2546309.5731339273</v>
      </c>
      <c r="I23" s="68">
        <f t="shared" ca="1" si="17"/>
        <v>2655458.0973947393</v>
      </c>
      <c r="J23" s="68">
        <f t="shared" ca="1" si="17"/>
        <v>2764749.5922436202</v>
      </c>
      <c r="K23" s="68">
        <f t="shared" ca="1" si="17"/>
        <v>2863936.1633495539</v>
      </c>
      <c r="L23" s="540"/>
      <c r="M23" s="14"/>
      <c r="N23" s="14"/>
      <c r="O23" s="14"/>
      <c r="P23" s="14"/>
      <c r="Q23" s="14"/>
      <c r="R23" s="14"/>
      <c r="S23" s="14"/>
      <c r="T23" s="549"/>
    </row>
    <row r="24" spans="1:20" ht="15.75" x14ac:dyDescent="0.25">
      <c r="A24" s="69" t="s">
        <v>47</v>
      </c>
      <c r="B24" s="70"/>
      <c r="C24" s="71"/>
      <c r="D24" s="71"/>
      <c r="E24" s="71"/>
      <c r="F24" s="71"/>
      <c r="G24" s="64"/>
      <c r="H24" s="64"/>
      <c r="I24" s="64"/>
      <c r="J24" s="64"/>
      <c r="K24" s="64"/>
      <c r="L24" s="540"/>
      <c r="M24" s="14"/>
      <c r="N24" s="14"/>
      <c r="O24" s="14"/>
      <c r="P24" s="14"/>
      <c r="Q24" s="14"/>
      <c r="R24" s="14"/>
      <c r="S24" s="14"/>
      <c r="T24" s="549"/>
    </row>
    <row r="25" spans="1:20" ht="15.75" x14ac:dyDescent="0.25">
      <c r="A25" s="25" t="s">
        <v>29</v>
      </c>
      <c r="B25" s="46">
        <v>1093</v>
      </c>
      <c r="C25" s="63">
        <v>947</v>
      </c>
      <c r="D25" s="63">
        <v>36</v>
      </c>
      <c r="E25" s="63">
        <v>4</v>
      </c>
      <c r="F25" s="63">
        <v>6</v>
      </c>
      <c r="G25" s="64">
        <f>'Debt Schedule'!G16</f>
        <v>0</v>
      </c>
      <c r="H25" s="64">
        <f>'Debt Schedule'!H16</f>
        <v>0</v>
      </c>
      <c r="I25" s="64">
        <f>'Debt Schedule'!I16</f>
        <v>0</v>
      </c>
      <c r="J25" s="64">
        <f>'Debt Schedule'!J16</f>
        <v>0</v>
      </c>
      <c r="K25" s="64">
        <f>'Debt Schedule'!K16</f>
        <v>0</v>
      </c>
      <c r="L25" s="540" t="s">
        <v>464</v>
      </c>
      <c r="M25" s="14"/>
      <c r="N25" s="14"/>
      <c r="O25" s="14"/>
      <c r="P25" s="14"/>
      <c r="Q25" s="14"/>
      <c r="R25" s="14"/>
      <c r="S25" s="14"/>
      <c r="T25" s="549"/>
    </row>
    <row r="26" spans="1:20" ht="15.75" x14ac:dyDescent="0.25">
      <c r="A26" s="25" t="s">
        <v>48</v>
      </c>
      <c r="B26" s="46">
        <v>262640</v>
      </c>
      <c r="C26" s="63">
        <v>261206</v>
      </c>
      <c r="D26" s="63">
        <v>298916</v>
      </c>
      <c r="E26" s="63">
        <v>314925</v>
      </c>
      <c r="F26" s="63">
        <v>339562</v>
      </c>
      <c r="G26" s="65">
        <f ca="1">'Working Capital Schedule'!G10</f>
        <v>381779.62511475798</v>
      </c>
      <c r="H26" s="65">
        <f ca="1">'Working Capital Schedule'!H10</f>
        <v>392257.51711881399</v>
      </c>
      <c r="I26" s="65">
        <f ca="1">'Working Capital Schedule'!I10</f>
        <v>401919.34829272015</v>
      </c>
      <c r="J26" s="65">
        <f ca="1">'Working Capital Schedule'!J10</f>
        <v>409195.98270545562</v>
      </c>
      <c r="K26" s="65">
        <f ca="1">'Working Capital Schedule'!K10</f>
        <v>421303.70724205807</v>
      </c>
      <c r="L26" s="540"/>
      <c r="M26" s="14"/>
      <c r="N26" s="14"/>
      <c r="O26" s="14"/>
      <c r="P26" s="14"/>
      <c r="Q26" s="14"/>
      <c r="R26" s="14"/>
      <c r="S26" s="14"/>
      <c r="T26" s="549"/>
    </row>
    <row r="27" spans="1:20" ht="15.75" x14ac:dyDescent="0.25">
      <c r="A27" s="25" t="s">
        <v>49</v>
      </c>
      <c r="B27" s="46">
        <v>43949</v>
      </c>
      <c r="C27" s="63">
        <v>47907</v>
      </c>
      <c r="D27" s="63">
        <v>53373</v>
      </c>
      <c r="E27" s="63">
        <v>62832</v>
      </c>
      <c r="F27" s="63">
        <v>69565</v>
      </c>
      <c r="G27" s="64">
        <f>F27</f>
        <v>69565</v>
      </c>
      <c r="H27" s="64">
        <f t="shared" ref="H27:K27" si="18">G27</f>
        <v>69565</v>
      </c>
      <c r="I27" s="64">
        <f t="shared" si="18"/>
        <v>69565</v>
      </c>
      <c r="J27" s="64">
        <f t="shared" si="18"/>
        <v>69565</v>
      </c>
      <c r="K27" s="64">
        <f t="shared" si="18"/>
        <v>69565</v>
      </c>
      <c r="L27" s="540" t="s">
        <v>205</v>
      </c>
      <c r="M27" s="14"/>
      <c r="N27" s="14"/>
      <c r="O27" s="14"/>
      <c r="P27" s="14"/>
      <c r="Q27" s="14"/>
      <c r="R27" s="14"/>
      <c r="S27" s="14"/>
      <c r="T27" s="549"/>
    </row>
    <row r="28" spans="1:20" ht="15.75" x14ac:dyDescent="0.25">
      <c r="A28" s="25" t="s">
        <v>50</v>
      </c>
      <c r="B28" s="46">
        <v>4933</v>
      </c>
      <c r="C28" s="63">
        <v>14121</v>
      </c>
      <c r="D28" s="63">
        <v>12323</v>
      </c>
      <c r="E28" s="63">
        <v>18868</v>
      </c>
      <c r="F28" s="63">
        <v>19207</v>
      </c>
      <c r="G28" s="64">
        <f>F28</f>
        <v>19207</v>
      </c>
      <c r="H28" s="64">
        <f t="shared" ref="H28:K28" si="19">G28</f>
        <v>19207</v>
      </c>
      <c r="I28" s="64">
        <f t="shared" si="19"/>
        <v>19207</v>
      </c>
      <c r="J28" s="64">
        <f t="shared" si="19"/>
        <v>19207</v>
      </c>
      <c r="K28" s="64">
        <f t="shared" si="19"/>
        <v>19207</v>
      </c>
      <c r="L28" s="540" t="s">
        <v>205</v>
      </c>
      <c r="M28" s="14"/>
      <c r="N28" s="14"/>
      <c r="O28" s="14"/>
      <c r="P28" s="14"/>
      <c r="Q28" s="14"/>
      <c r="R28" s="14"/>
      <c r="S28" s="14"/>
      <c r="T28" s="549"/>
    </row>
    <row r="29" spans="1:20" ht="15.75" x14ac:dyDescent="0.25">
      <c r="A29" s="25" t="s">
        <v>51</v>
      </c>
      <c r="B29" s="46"/>
      <c r="C29" s="63"/>
      <c r="D29" s="63"/>
      <c r="E29" s="63" t="s">
        <v>44</v>
      </c>
      <c r="F29" s="63">
        <v>124128</v>
      </c>
      <c r="G29" s="64">
        <f>F29</f>
        <v>124128</v>
      </c>
      <c r="H29" s="64">
        <f t="shared" ref="H29:K29" si="20">G29</f>
        <v>124128</v>
      </c>
      <c r="I29" s="64">
        <f t="shared" si="20"/>
        <v>124128</v>
      </c>
      <c r="J29" s="64">
        <f t="shared" si="20"/>
        <v>124128</v>
      </c>
      <c r="K29" s="64">
        <f t="shared" si="20"/>
        <v>124128</v>
      </c>
      <c r="L29" s="540" t="s">
        <v>205</v>
      </c>
      <c r="M29" s="14"/>
      <c r="N29" s="14"/>
      <c r="O29" s="14"/>
      <c r="P29" s="14"/>
      <c r="Q29" s="14"/>
      <c r="R29" s="14"/>
      <c r="S29" s="14"/>
      <c r="T29" s="549"/>
    </row>
    <row r="30" spans="1:20" ht="15.75" x14ac:dyDescent="0.25">
      <c r="A30" s="25" t="s">
        <v>52</v>
      </c>
      <c r="B30" s="46">
        <v>2369</v>
      </c>
      <c r="C30" s="63">
        <v>1801</v>
      </c>
      <c r="D30" s="63">
        <v>2077</v>
      </c>
      <c r="E30" s="63">
        <v>2246</v>
      </c>
      <c r="F30" s="63">
        <v>2732</v>
      </c>
      <c r="G30" s="64">
        <f>F30</f>
        <v>2732</v>
      </c>
      <c r="H30" s="64">
        <f t="shared" ref="H30:K30" si="21">G30</f>
        <v>2732</v>
      </c>
      <c r="I30" s="64">
        <f t="shared" si="21"/>
        <v>2732</v>
      </c>
      <c r="J30" s="64">
        <f t="shared" si="21"/>
        <v>2732</v>
      </c>
      <c r="K30" s="64">
        <f t="shared" si="21"/>
        <v>2732</v>
      </c>
      <c r="L30" s="540" t="s">
        <v>205</v>
      </c>
      <c r="M30" s="14"/>
      <c r="N30" s="14"/>
      <c r="O30" s="14"/>
      <c r="P30" s="14"/>
      <c r="Q30" s="14"/>
      <c r="R30" s="14"/>
      <c r="S30" s="14"/>
      <c r="T30" s="549"/>
    </row>
    <row r="31" spans="1:20" ht="15.75" x14ac:dyDescent="0.25">
      <c r="A31" s="28" t="s">
        <v>53</v>
      </c>
      <c r="B31" s="66">
        <f t="shared" ref="B31:E31" si="22">SUM(B25:B30)</f>
        <v>314984</v>
      </c>
      <c r="C31" s="67">
        <f t="shared" si="22"/>
        <v>325982</v>
      </c>
      <c r="D31" s="67">
        <f t="shared" si="22"/>
        <v>366725</v>
      </c>
      <c r="E31" s="67">
        <f t="shared" si="22"/>
        <v>398875</v>
      </c>
      <c r="F31" s="67">
        <f>SUM(F25:F30)</f>
        <v>555200</v>
      </c>
      <c r="G31" s="68">
        <f t="shared" ref="G31" ca="1" si="23">SUM(G25:G30)</f>
        <v>597411.62511475803</v>
      </c>
      <c r="H31" s="68">
        <f t="shared" ref="H31:K31" ca="1" si="24">SUM(H25:H30)</f>
        <v>607889.51711881394</v>
      </c>
      <c r="I31" s="68">
        <f t="shared" ca="1" si="24"/>
        <v>617551.34829272015</v>
      </c>
      <c r="J31" s="68">
        <f t="shared" ca="1" si="24"/>
        <v>624827.98270545562</v>
      </c>
      <c r="K31" s="68">
        <f t="shared" ca="1" si="24"/>
        <v>636935.70724205812</v>
      </c>
      <c r="L31" s="540"/>
      <c r="M31" s="14"/>
      <c r="N31" s="14"/>
      <c r="O31" s="14"/>
      <c r="P31" s="14"/>
      <c r="Q31" s="14"/>
      <c r="R31" s="14"/>
      <c r="S31" s="14"/>
      <c r="T31" s="549"/>
    </row>
    <row r="32" spans="1:20" ht="15.75" x14ac:dyDescent="0.25">
      <c r="A32" s="69" t="s">
        <v>54</v>
      </c>
      <c r="B32" s="70"/>
      <c r="C32" s="71"/>
      <c r="D32" s="71"/>
      <c r="E32" s="71"/>
      <c r="F32" s="71"/>
      <c r="G32" s="64"/>
      <c r="H32" s="64"/>
      <c r="I32" s="64"/>
      <c r="J32" s="64"/>
      <c r="K32" s="64"/>
      <c r="L32" s="540"/>
      <c r="M32" s="14"/>
      <c r="N32" s="14"/>
      <c r="O32" s="14"/>
      <c r="P32" s="14"/>
      <c r="Q32" s="14"/>
      <c r="R32" s="14"/>
      <c r="S32" s="14"/>
      <c r="T32" s="549"/>
    </row>
    <row r="33" spans="1:20" ht="15.75" x14ac:dyDescent="0.25">
      <c r="A33" s="25" t="s">
        <v>55</v>
      </c>
      <c r="B33" s="46">
        <v>352299</v>
      </c>
      <c r="C33" s="63">
        <v>283029</v>
      </c>
      <c r="D33" s="63">
        <v>270753</v>
      </c>
      <c r="E33" s="63">
        <v>238653</v>
      </c>
      <c r="F33" s="63">
        <v>267698</v>
      </c>
      <c r="G33" s="64">
        <f>'Debt Schedule'!G24</f>
        <v>217698</v>
      </c>
      <c r="H33" s="64">
        <f>'Debt Schedule'!H24</f>
        <v>167698</v>
      </c>
      <c r="I33" s="64">
        <f>'Debt Schedule'!I24</f>
        <v>117698</v>
      </c>
      <c r="J33" s="64">
        <f>'Debt Schedule'!J24</f>
        <v>67698</v>
      </c>
      <c r="K33" s="64">
        <f>'Debt Schedule'!K24</f>
        <v>0</v>
      </c>
      <c r="L33" s="540" t="s">
        <v>460</v>
      </c>
      <c r="M33" s="14"/>
      <c r="N33" s="14"/>
      <c r="O33" s="14"/>
      <c r="P33" s="14"/>
      <c r="Q33" s="14"/>
      <c r="R33" s="14"/>
      <c r="S33" s="14"/>
      <c r="T33" s="549"/>
    </row>
    <row r="34" spans="1:20" ht="15.75" x14ac:dyDescent="0.25">
      <c r="A34" s="25" t="s">
        <v>49</v>
      </c>
      <c r="B34" s="46">
        <v>676</v>
      </c>
      <c r="C34" s="63">
        <v>3800</v>
      </c>
      <c r="D34" s="63">
        <v>3634</v>
      </c>
      <c r="E34" s="63">
        <v>2815</v>
      </c>
      <c r="F34" s="63">
        <v>2887</v>
      </c>
      <c r="G34" s="64">
        <f>F34</f>
        <v>2887</v>
      </c>
      <c r="H34" s="64">
        <f t="shared" ref="H34:K34" si="25">G34</f>
        <v>2887</v>
      </c>
      <c r="I34" s="64">
        <f t="shared" si="25"/>
        <v>2887</v>
      </c>
      <c r="J34" s="64">
        <f t="shared" si="25"/>
        <v>2887</v>
      </c>
      <c r="K34" s="64">
        <f t="shared" si="25"/>
        <v>2887</v>
      </c>
      <c r="L34" s="540" t="s">
        <v>205</v>
      </c>
      <c r="M34" s="14"/>
      <c r="N34" s="14"/>
      <c r="O34" s="14"/>
      <c r="P34" s="14"/>
      <c r="Q34" s="14"/>
      <c r="R34" s="14"/>
      <c r="S34" s="14"/>
      <c r="T34" s="549"/>
    </row>
    <row r="35" spans="1:20" ht="15.75" x14ac:dyDescent="0.25">
      <c r="A35" s="25" t="s">
        <v>56</v>
      </c>
      <c r="B35" s="46">
        <v>26272</v>
      </c>
      <c r="C35" s="63">
        <v>23879</v>
      </c>
      <c r="D35" s="63">
        <v>21526</v>
      </c>
      <c r="E35" s="63">
        <v>19473</v>
      </c>
      <c r="F35" s="63">
        <v>6654</v>
      </c>
      <c r="G35" s="64">
        <f>F35</f>
        <v>6654</v>
      </c>
      <c r="H35" s="64">
        <f t="shared" ref="H35:K35" si="26">G35</f>
        <v>6654</v>
      </c>
      <c r="I35" s="64">
        <f t="shared" si="26"/>
        <v>6654</v>
      </c>
      <c r="J35" s="64">
        <f t="shared" si="26"/>
        <v>6654</v>
      </c>
      <c r="K35" s="64">
        <f t="shared" si="26"/>
        <v>6654</v>
      </c>
      <c r="L35" s="540" t="s">
        <v>205</v>
      </c>
      <c r="M35" s="14"/>
      <c r="N35" s="14"/>
      <c r="O35" s="14"/>
      <c r="P35" s="14"/>
      <c r="Q35" s="14"/>
      <c r="R35" s="14"/>
      <c r="S35" s="14"/>
      <c r="T35" s="549"/>
    </row>
    <row r="36" spans="1:20" ht="15.75" x14ac:dyDescent="0.25">
      <c r="A36" s="25" t="s">
        <v>51</v>
      </c>
      <c r="B36" s="46"/>
      <c r="C36" s="63"/>
      <c r="D36" s="63"/>
      <c r="E36" s="63" t="s">
        <v>44</v>
      </c>
      <c r="F36" s="63">
        <v>502734</v>
      </c>
      <c r="G36" s="64">
        <f>F36</f>
        <v>502734</v>
      </c>
      <c r="H36" s="64">
        <f t="shared" ref="H36:K36" si="27">G36</f>
        <v>502734</v>
      </c>
      <c r="I36" s="64">
        <f t="shared" si="27"/>
        <v>502734</v>
      </c>
      <c r="J36" s="64">
        <f t="shared" si="27"/>
        <v>502734</v>
      </c>
      <c r="K36" s="64">
        <f t="shared" si="27"/>
        <v>502734</v>
      </c>
      <c r="L36" s="540" t="s">
        <v>205</v>
      </c>
      <c r="M36" s="14"/>
      <c r="N36" s="14"/>
      <c r="O36" s="14"/>
      <c r="P36" s="14"/>
      <c r="Q36" s="14"/>
      <c r="R36" s="14"/>
      <c r="S36" s="14"/>
      <c r="T36" s="549"/>
    </row>
    <row r="37" spans="1:20" ht="15.75" x14ac:dyDescent="0.25">
      <c r="A37" s="25" t="s">
        <v>52</v>
      </c>
      <c r="B37" s="46">
        <v>3273</v>
      </c>
      <c r="C37" s="63">
        <v>2473</v>
      </c>
      <c r="D37" s="63">
        <v>4507</v>
      </c>
      <c r="E37" s="63">
        <v>4758</v>
      </c>
      <c r="F37" s="63">
        <v>3082</v>
      </c>
      <c r="G37" s="64">
        <f>F37</f>
        <v>3082</v>
      </c>
      <c r="H37" s="64">
        <f t="shared" ref="H37:K37" si="28">G37</f>
        <v>3082</v>
      </c>
      <c r="I37" s="64">
        <f t="shared" si="28"/>
        <v>3082</v>
      </c>
      <c r="J37" s="64">
        <f t="shared" si="28"/>
        <v>3082</v>
      </c>
      <c r="K37" s="64">
        <f t="shared" si="28"/>
        <v>3082</v>
      </c>
      <c r="L37" s="540" t="s">
        <v>205</v>
      </c>
      <c r="M37" s="14"/>
      <c r="N37" s="14"/>
      <c r="O37" s="14"/>
      <c r="P37" s="14"/>
      <c r="Q37" s="14"/>
      <c r="R37" s="14"/>
      <c r="S37" s="14"/>
      <c r="T37" s="549"/>
    </row>
    <row r="38" spans="1:20" ht="15.75" x14ac:dyDescent="0.25">
      <c r="A38" s="28" t="s">
        <v>57</v>
      </c>
      <c r="B38" s="66">
        <f t="shared" ref="B38:E38" si="29">SUM(B33:B37)</f>
        <v>382520</v>
      </c>
      <c r="C38" s="67">
        <f t="shared" si="29"/>
        <v>313181</v>
      </c>
      <c r="D38" s="67">
        <f t="shared" si="29"/>
        <v>300420</v>
      </c>
      <c r="E38" s="67">
        <f t="shared" si="29"/>
        <v>265699</v>
      </c>
      <c r="F38" s="67">
        <f>SUM(F33:F37)</f>
        <v>783055</v>
      </c>
      <c r="G38" s="68">
        <f t="shared" ref="G38" si="30">SUM(G33:G37)</f>
        <v>733055</v>
      </c>
      <c r="H38" s="68">
        <f t="shared" ref="H38:K38" si="31">SUM(H33:H37)</f>
        <v>683055</v>
      </c>
      <c r="I38" s="68">
        <f t="shared" si="31"/>
        <v>633055</v>
      </c>
      <c r="J38" s="68">
        <f t="shared" si="31"/>
        <v>583055</v>
      </c>
      <c r="K38" s="68">
        <f t="shared" si="31"/>
        <v>515357</v>
      </c>
      <c r="L38" s="540"/>
      <c r="M38" s="14"/>
      <c r="N38" s="14"/>
      <c r="O38" s="14"/>
      <c r="P38" s="14"/>
      <c r="Q38" s="14"/>
      <c r="R38" s="14"/>
      <c r="S38" s="14"/>
      <c r="T38" s="549"/>
    </row>
    <row r="39" spans="1:20" ht="15.75" x14ac:dyDescent="0.25">
      <c r="A39" s="74" t="s">
        <v>66</v>
      </c>
      <c r="B39" s="75">
        <f t="shared" ref="B39" si="32">B31+B38</f>
        <v>697504</v>
      </c>
      <c r="C39" s="67">
        <f t="shared" ref="C39:E39" si="33">C31+C38</f>
        <v>639163</v>
      </c>
      <c r="D39" s="67">
        <f t="shared" si="33"/>
        <v>667145</v>
      </c>
      <c r="E39" s="67">
        <f t="shared" si="33"/>
        <v>664574</v>
      </c>
      <c r="F39" s="67">
        <f>F31+F38</f>
        <v>1338255</v>
      </c>
      <c r="G39" s="68">
        <f t="shared" ref="G39" ca="1" si="34">G31+G38</f>
        <v>1330466.625114758</v>
      </c>
      <c r="H39" s="68">
        <f t="shared" ref="H39:K39" ca="1" si="35">H31+H38</f>
        <v>1290944.5171188139</v>
      </c>
      <c r="I39" s="68">
        <f t="shared" ca="1" si="35"/>
        <v>1250606.34829272</v>
      </c>
      <c r="J39" s="68">
        <f t="shared" ca="1" si="35"/>
        <v>1207882.9827054557</v>
      </c>
      <c r="K39" s="68">
        <f t="shared" ca="1" si="35"/>
        <v>1152292.7072420581</v>
      </c>
      <c r="L39" s="540"/>
      <c r="M39" s="14"/>
      <c r="N39" s="14"/>
      <c r="O39" s="14"/>
      <c r="P39" s="14"/>
      <c r="Q39" s="14"/>
      <c r="R39" s="14"/>
      <c r="S39" s="14"/>
      <c r="T39" s="549"/>
    </row>
    <row r="40" spans="1:20" ht="15.75" x14ac:dyDescent="0.25">
      <c r="A40" s="69" t="s">
        <v>58</v>
      </c>
      <c r="B40" s="70"/>
      <c r="C40" s="71"/>
      <c r="D40" s="71"/>
      <c r="E40" s="71"/>
      <c r="F40" s="71"/>
      <c r="G40" s="64"/>
      <c r="H40" s="64"/>
      <c r="I40" s="64"/>
      <c r="J40" s="64"/>
      <c r="K40" s="64"/>
      <c r="L40" s="540"/>
      <c r="M40" s="14"/>
      <c r="N40" s="14"/>
      <c r="O40" s="14"/>
      <c r="P40" s="14"/>
      <c r="Q40" s="14"/>
      <c r="R40" s="14"/>
      <c r="S40" s="14"/>
      <c r="T40" s="549"/>
    </row>
    <row r="41" spans="1:20" ht="15.75" x14ac:dyDescent="0.25">
      <c r="A41" s="25" t="s">
        <v>59</v>
      </c>
      <c r="B41" s="76">
        <v>73912</v>
      </c>
      <c r="C41" s="63">
        <v>85821</v>
      </c>
      <c r="D41" s="63">
        <v>85821</v>
      </c>
      <c r="E41" s="63">
        <v>85821</v>
      </c>
      <c r="F41" s="63">
        <v>85821</v>
      </c>
      <c r="G41" s="64">
        <f>F41</f>
        <v>85821</v>
      </c>
      <c r="H41" s="64">
        <f t="shared" ref="H41:K41" si="36">G41</f>
        <v>85821</v>
      </c>
      <c r="I41" s="64">
        <f t="shared" si="36"/>
        <v>85821</v>
      </c>
      <c r="J41" s="64">
        <f t="shared" si="36"/>
        <v>85821</v>
      </c>
      <c r="K41" s="64">
        <f t="shared" si="36"/>
        <v>85821</v>
      </c>
      <c r="L41" s="540" t="s">
        <v>205</v>
      </c>
      <c r="M41" s="14"/>
      <c r="N41" s="14"/>
      <c r="O41" s="14"/>
      <c r="P41" s="14"/>
      <c r="Q41" s="14"/>
      <c r="R41" s="14"/>
      <c r="S41" s="14"/>
      <c r="T41" s="549"/>
    </row>
    <row r="42" spans="1:20" ht="15.75" x14ac:dyDescent="0.25">
      <c r="A42" s="25" t="s">
        <v>69</v>
      </c>
      <c r="B42" s="76"/>
      <c r="C42" s="63"/>
      <c r="D42" s="63"/>
      <c r="E42" s="63"/>
      <c r="F42" s="63"/>
      <c r="G42" s="64"/>
      <c r="H42" s="64"/>
      <c r="I42" s="64"/>
      <c r="J42" s="64"/>
      <c r="K42" s="64"/>
      <c r="L42" s="540"/>
      <c r="M42" s="14"/>
      <c r="N42" s="14"/>
      <c r="O42" s="14"/>
      <c r="P42" s="14"/>
      <c r="Q42" s="14"/>
      <c r="R42" s="14"/>
      <c r="S42" s="14"/>
      <c r="T42" s="549"/>
    </row>
    <row r="43" spans="1:20" ht="15.75" x14ac:dyDescent="0.25">
      <c r="A43" s="25" t="s">
        <v>60</v>
      </c>
      <c r="B43" s="76">
        <v>459477</v>
      </c>
      <c r="C43" s="63">
        <v>521619</v>
      </c>
      <c r="D43" s="63">
        <v>583359</v>
      </c>
      <c r="E43" s="63">
        <v>673931</v>
      </c>
      <c r="F43" s="63">
        <v>773720</v>
      </c>
      <c r="G43" s="64">
        <f ca="1">F43+'Income Statement'!G29-'Income Statement'!G30</f>
        <v>916271.56309902726</v>
      </c>
      <c r="H43" s="64">
        <f ca="1">G43+'Income Statement'!H29-'Income Statement'!H30</f>
        <v>1062746.0560151136</v>
      </c>
      <c r="I43" s="64">
        <f ca="1">H43+'Income Statement'!I29-'Income Statement'!I30</f>
        <v>1212232.749102019</v>
      </c>
      <c r="J43" s="64">
        <f ca="1">I43+'Income Statement'!J29-'Income Statement'!J30</f>
        <v>1364247.6095381649</v>
      </c>
      <c r="K43" s="64">
        <f ca="1">J43+'Income Statement'!K29-'Income Statement'!K30</f>
        <v>1519024.4561074956</v>
      </c>
      <c r="L43" s="540" t="s">
        <v>465</v>
      </c>
      <c r="M43" s="14"/>
      <c r="N43" s="14"/>
      <c r="O43" s="14"/>
      <c r="P43" s="14"/>
      <c r="Q43" s="14"/>
      <c r="R43" s="14"/>
      <c r="S43" s="14"/>
      <c r="T43" s="549"/>
    </row>
    <row r="44" spans="1:20" ht="15.75" x14ac:dyDescent="0.25">
      <c r="A44" s="25" t="s">
        <v>61</v>
      </c>
      <c r="B44" s="76">
        <v>52303</v>
      </c>
      <c r="C44" s="63">
        <v>50616</v>
      </c>
      <c r="D44" s="63">
        <v>51254</v>
      </c>
      <c r="E44" s="63">
        <v>89371</v>
      </c>
      <c r="F44" s="63">
        <v>90604</v>
      </c>
      <c r="G44" s="64">
        <f>F44</f>
        <v>90604</v>
      </c>
      <c r="H44" s="64">
        <f t="shared" ref="H44:K44" si="37">G44</f>
        <v>90604</v>
      </c>
      <c r="I44" s="64">
        <f t="shared" si="37"/>
        <v>90604</v>
      </c>
      <c r="J44" s="64">
        <f t="shared" si="37"/>
        <v>90604</v>
      </c>
      <c r="K44" s="64">
        <f t="shared" si="37"/>
        <v>90604</v>
      </c>
      <c r="L44" s="540" t="s">
        <v>205</v>
      </c>
      <c r="M44" s="14"/>
      <c r="N44" s="14"/>
      <c r="O44" s="14"/>
      <c r="P44" s="14"/>
      <c r="Q44" s="14"/>
      <c r="R44" s="14"/>
      <c r="S44" s="14"/>
      <c r="T44" s="549"/>
    </row>
    <row r="45" spans="1:20" ht="15.75" x14ac:dyDescent="0.25">
      <c r="A45" s="25" t="s">
        <v>62</v>
      </c>
      <c r="B45" s="76">
        <v>-4619</v>
      </c>
      <c r="C45" s="63">
        <v>-12034</v>
      </c>
      <c r="D45" s="63">
        <v>-10644</v>
      </c>
      <c r="E45" s="63">
        <v>-10506</v>
      </c>
      <c r="F45" s="63">
        <v>16667</v>
      </c>
      <c r="G45" s="64">
        <f>F45</f>
        <v>16667</v>
      </c>
      <c r="H45" s="64">
        <f t="shared" ref="H45:K45" si="38">G45</f>
        <v>16667</v>
      </c>
      <c r="I45" s="64">
        <f t="shared" si="38"/>
        <v>16667</v>
      </c>
      <c r="J45" s="64">
        <f t="shared" si="38"/>
        <v>16667</v>
      </c>
      <c r="K45" s="64">
        <f t="shared" si="38"/>
        <v>16667</v>
      </c>
      <c r="L45" s="540" t="s">
        <v>205</v>
      </c>
      <c r="M45" s="14"/>
      <c r="N45" s="14"/>
      <c r="O45" s="14"/>
      <c r="P45" s="14"/>
      <c r="Q45" s="14"/>
      <c r="R45" s="14"/>
      <c r="S45" s="14"/>
      <c r="T45" s="549"/>
    </row>
    <row r="46" spans="1:20" ht="15.75" x14ac:dyDescent="0.25">
      <c r="A46" s="25" t="s">
        <v>63</v>
      </c>
      <c r="B46" s="76" t="s">
        <v>44</v>
      </c>
      <c r="C46" s="63">
        <v>-420</v>
      </c>
      <c r="D46" s="63">
        <v>-232</v>
      </c>
      <c r="E46" s="63">
        <v>-302</v>
      </c>
      <c r="F46" s="63">
        <v>-473</v>
      </c>
      <c r="G46" s="64">
        <f>F46</f>
        <v>-473</v>
      </c>
      <c r="H46" s="64">
        <f t="shared" ref="H46:K46" si="39">G46</f>
        <v>-473</v>
      </c>
      <c r="I46" s="64">
        <f t="shared" si="39"/>
        <v>-473</v>
      </c>
      <c r="J46" s="64">
        <f t="shared" si="39"/>
        <v>-473</v>
      </c>
      <c r="K46" s="64">
        <f t="shared" si="39"/>
        <v>-473</v>
      </c>
      <c r="L46" s="540" t="s">
        <v>205</v>
      </c>
      <c r="M46" s="14"/>
      <c r="N46" s="14"/>
      <c r="O46" s="14"/>
      <c r="P46" s="14"/>
      <c r="Q46" s="14"/>
      <c r="R46" s="14"/>
      <c r="S46" s="14"/>
      <c r="T46" s="549"/>
    </row>
    <row r="47" spans="1:20" ht="15.75" x14ac:dyDescent="0.25">
      <c r="A47" s="28" t="s">
        <v>64</v>
      </c>
      <c r="B47" s="66">
        <f t="shared" ref="B47:F47" si="40">SUM(B41:B46)</f>
        <v>581073</v>
      </c>
      <c r="C47" s="67">
        <f t="shared" si="40"/>
        <v>645602</v>
      </c>
      <c r="D47" s="67">
        <f t="shared" si="40"/>
        <v>709558</v>
      </c>
      <c r="E47" s="67">
        <f t="shared" si="40"/>
        <v>838315</v>
      </c>
      <c r="F47" s="67">
        <f t="shared" si="40"/>
        <v>966339</v>
      </c>
      <c r="G47" s="68">
        <f t="shared" ref="G47" ca="1" si="41">SUM(G41:G46)</f>
        <v>1108890.5630990271</v>
      </c>
      <c r="H47" s="68">
        <f t="shared" ref="H47:K47" ca="1" si="42">SUM(H41:H46)</f>
        <v>1255365.0560151136</v>
      </c>
      <c r="I47" s="68">
        <f t="shared" ca="1" si="42"/>
        <v>1404851.749102019</v>
      </c>
      <c r="J47" s="68">
        <f t="shared" ca="1" si="42"/>
        <v>1556866.6095381649</v>
      </c>
      <c r="K47" s="68">
        <f t="shared" ca="1" si="42"/>
        <v>1711643.4561074956</v>
      </c>
      <c r="L47" s="540"/>
      <c r="M47" s="14"/>
      <c r="N47" s="14"/>
      <c r="O47" s="14"/>
      <c r="P47" s="14"/>
      <c r="Q47" s="14"/>
      <c r="R47" s="14"/>
      <c r="S47" s="14"/>
      <c r="T47" s="549"/>
    </row>
    <row r="48" spans="1:20" ht="15.75" x14ac:dyDescent="0.25">
      <c r="A48" s="28" t="s">
        <v>65</v>
      </c>
      <c r="B48" s="66">
        <f t="shared" ref="B48" si="43">B39+B47</f>
        <v>1278577</v>
      </c>
      <c r="C48" s="67">
        <f t="shared" ref="C48:F48" si="44">C39+C47</f>
        <v>1284765</v>
      </c>
      <c r="D48" s="67">
        <f t="shared" si="44"/>
        <v>1376703</v>
      </c>
      <c r="E48" s="67">
        <f t="shared" si="44"/>
        <v>1502889</v>
      </c>
      <c r="F48" s="67">
        <f t="shared" si="44"/>
        <v>2304594</v>
      </c>
      <c r="G48" s="68">
        <f t="shared" ref="G48" ca="1" si="45">G39+G47</f>
        <v>2439357.1882137852</v>
      </c>
      <c r="H48" s="68">
        <f t="shared" ref="H48:K48" ca="1" si="46">H39+H47</f>
        <v>2546309.5731339278</v>
      </c>
      <c r="I48" s="68">
        <f t="shared" ca="1" si="46"/>
        <v>2655458.0973947393</v>
      </c>
      <c r="J48" s="68">
        <f t="shared" ca="1" si="46"/>
        <v>2764749.5922436207</v>
      </c>
      <c r="K48" s="68">
        <f t="shared" ca="1" si="46"/>
        <v>2863936.1633495539</v>
      </c>
      <c r="L48" s="550"/>
      <c r="M48" s="551"/>
      <c r="N48" s="551"/>
      <c r="O48" s="551"/>
      <c r="P48" s="551"/>
      <c r="Q48" s="551"/>
      <c r="R48" s="551"/>
      <c r="S48" s="551"/>
      <c r="T48" s="552"/>
    </row>
    <row r="49" spans="1:20" ht="16.5" x14ac:dyDescent="0.3">
      <c r="A49" s="449" t="s">
        <v>67</v>
      </c>
      <c r="B49" s="450" t="b">
        <f>B48=B23</f>
        <v>1</v>
      </c>
      <c r="C49" s="450" t="b">
        <f t="shared" ref="C49:K49" si="47">C48=C23</f>
        <v>1</v>
      </c>
      <c r="D49" s="450" t="b">
        <f t="shared" si="47"/>
        <v>1</v>
      </c>
      <c r="E49" s="450" t="b">
        <f t="shared" si="47"/>
        <v>1</v>
      </c>
      <c r="F49" s="450" t="b">
        <f t="shared" si="47"/>
        <v>1</v>
      </c>
      <c r="G49" s="450" t="b">
        <f t="shared" ca="1" si="47"/>
        <v>1</v>
      </c>
      <c r="H49" s="450" t="b">
        <f t="shared" ca="1" si="47"/>
        <v>1</v>
      </c>
      <c r="I49" s="450" t="b">
        <f t="shared" ca="1" si="47"/>
        <v>1</v>
      </c>
      <c r="J49" s="450" t="b">
        <f t="shared" ca="1" si="47"/>
        <v>1</v>
      </c>
      <c r="K49" s="450" t="b">
        <f t="shared" ca="1" si="47"/>
        <v>1</v>
      </c>
      <c r="L49" s="19"/>
      <c r="M49" s="19"/>
      <c r="N49" s="19"/>
      <c r="O49" s="19"/>
      <c r="P49" s="19"/>
      <c r="Q49" s="19"/>
      <c r="R49" s="19"/>
      <c r="S49" s="19"/>
      <c r="T49" s="19"/>
    </row>
    <row r="50" spans="1:20" x14ac:dyDescent="0.25">
      <c r="C50" s="7"/>
      <c r="D50" s="7"/>
      <c r="E50" s="7"/>
      <c r="F50" s="7"/>
      <c r="G50" s="7"/>
    </row>
    <row r="51" spans="1:20" x14ac:dyDescent="0.25">
      <c r="C51" s="7"/>
      <c r="D51" s="7"/>
      <c r="E51" s="7"/>
      <c r="F51" s="7"/>
      <c r="G51" s="7"/>
    </row>
    <row r="52" spans="1:20" x14ac:dyDescent="0.25">
      <c r="C52" s="7"/>
      <c r="D52" s="7"/>
      <c r="E52" s="7"/>
      <c r="F52" s="7"/>
      <c r="G52" s="7"/>
    </row>
    <row r="53" spans="1:20" x14ac:dyDescent="0.25">
      <c r="C53" s="7"/>
      <c r="D53" s="7"/>
      <c r="E53" s="7"/>
      <c r="F53" s="7"/>
      <c r="G53" s="7"/>
    </row>
    <row r="54" spans="1:20" x14ac:dyDescent="0.25">
      <c r="C54" s="7"/>
      <c r="D54" s="7"/>
      <c r="E54" s="7"/>
      <c r="F54" s="7"/>
      <c r="G54" s="7"/>
    </row>
    <row r="55" spans="1:20" x14ac:dyDescent="0.25">
      <c r="C55" s="7"/>
      <c r="D55" s="7"/>
      <c r="E55" s="7"/>
      <c r="F55" s="7"/>
      <c r="G55" s="7"/>
    </row>
    <row r="56" spans="1:20" x14ac:dyDescent="0.25">
      <c r="C56" s="7"/>
      <c r="D56" s="7"/>
      <c r="E56" s="7"/>
      <c r="F56" s="7"/>
      <c r="G56" s="7"/>
    </row>
    <row r="57" spans="1:20" x14ac:dyDescent="0.25">
      <c r="C57" s="7"/>
      <c r="D57" s="7"/>
      <c r="E57" s="7"/>
      <c r="F57" s="7"/>
      <c r="G57" s="7"/>
    </row>
    <row r="58" spans="1:20" x14ac:dyDescent="0.25">
      <c r="C58" s="7"/>
      <c r="D58" s="7"/>
      <c r="E58" s="7"/>
      <c r="F58" s="7"/>
      <c r="G58" s="7"/>
    </row>
    <row r="59" spans="1:20" x14ac:dyDescent="0.25">
      <c r="C59" s="7"/>
      <c r="D59" s="7"/>
      <c r="E59" s="7"/>
      <c r="F59" s="7"/>
      <c r="G59" s="7"/>
    </row>
    <row r="60" spans="1:20" x14ac:dyDescent="0.25">
      <c r="C60" s="7"/>
      <c r="D60" s="7"/>
      <c r="E60" s="7"/>
      <c r="F60" s="7"/>
      <c r="G60" s="7"/>
    </row>
    <row r="61" spans="1:20" x14ac:dyDescent="0.25">
      <c r="C61" s="7"/>
      <c r="D61" s="7"/>
      <c r="E61" s="7"/>
      <c r="F61" s="7"/>
      <c r="G61" s="7"/>
    </row>
    <row r="62" spans="1:20" x14ac:dyDescent="0.25">
      <c r="C62" s="7"/>
      <c r="D62" s="7"/>
      <c r="E62" s="7"/>
      <c r="F62" s="7"/>
      <c r="G62" s="7"/>
    </row>
    <row r="63" spans="1:20" x14ac:dyDescent="0.25">
      <c r="C63" s="7"/>
      <c r="D63" s="7"/>
      <c r="E63" s="7"/>
      <c r="F63" s="7"/>
      <c r="G63" s="7"/>
    </row>
    <row r="64" spans="1:20" x14ac:dyDescent="0.25">
      <c r="C64" s="7"/>
      <c r="D64" s="7"/>
      <c r="E64" s="7"/>
      <c r="F64" s="7"/>
      <c r="G64" s="7"/>
    </row>
    <row r="65" spans="3:7" x14ac:dyDescent="0.25">
      <c r="C65" s="7"/>
      <c r="D65" s="7"/>
      <c r="E65" s="7"/>
      <c r="F65" s="7"/>
      <c r="G65" s="7"/>
    </row>
    <row r="66" spans="3:7" x14ac:dyDescent="0.25">
      <c r="C66" s="7"/>
      <c r="D66" s="7"/>
      <c r="E66" s="7"/>
      <c r="F66" s="7"/>
      <c r="G66" s="7"/>
    </row>
    <row r="67" spans="3:7" x14ac:dyDescent="0.25">
      <c r="C67" s="7"/>
      <c r="D67" s="7"/>
      <c r="E67" s="7"/>
      <c r="F67" s="7"/>
      <c r="G67" s="7"/>
    </row>
    <row r="68" spans="3:7" x14ac:dyDescent="0.25">
      <c r="C68" s="7"/>
      <c r="D68" s="7"/>
      <c r="E68" s="7"/>
      <c r="F68" s="7"/>
      <c r="G68" s="7"/>
    </row>
    <row r="69" spans="3:7" x14ac:dyDescent="0.25">
      <c r="C69" s="7"/>
      <c r="D69" s="7"/>
      <c r="E69" s="7"/>
      <c r="F69" s="7"/>
      <c r="G69" s="7"/>
    </row>
    <row r="70" spans="3:7" x14ac:dyDescent="0.25">
      <c r="C70" s="7"/>
      <c r="D70" s="7"/>
      <c r="E70" s="7"/>
      <c r="F70" s="7"/>
      <c r="G70" s="7"/>
    </row>
    <row r="71" spans="3:7" x14ac:dyDescent="0.25">
      <c r="C71" s="7"/>
      <c r="D71" s="7"/>
      <c r="E71" s="7"/>
      <c r="F71" s="7"/>
      <c r="G71" s="7"/>
    </row>
  </sheetData>
  <mergeCells count="1">
    <mergeCell ref="L4:T4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2" r:id="rId4" name="Drop Down 2">
              <controlPr defaultSize="0" autoLine="0" autoPict="0">
                <anchor moveWithCells="1">
                  <from>
                    <xdr:col>4</xdr:col>
                    <xdr:colOff>95250</xdr:colOff>
                    <xdr:row>0</xdr:row>
                    <xdr:rowOff>66675</xdr:rowOff>
                  </from>
                  <to>
                    <xdr:col>5</xdr:col>
                    <xdr:colOff>133350</xdr:colOff>
                    <xdr:row>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A594-2895-4CD5-8FF8-F00FC2FFF4AB}">
  <sheetPr>
    <tabColor theme="3" tint="-0.249977111117893"/>
  </sheetPr>
  <dimension ref="A1:R174"/>
  <sheetViews>
    <sheetView showGridLines="0" zoomScaleNormal="100" workbookViewId="0">
      <selection activeCell="G23" sqref="G23"/>
    </sheetView>
  </sheetViews>
  <sheetFormatPr defaultRowHeight="15" x14ac:dyDescent="0.25"/>
  <cols>
    <col min="1" max="1" width="47.5703125" customWidth="1"/>
    <col min="2" max="6" width="12.7109375" customWidth="1"/>
    <col min="7" max="11" width="13.140625" customWidth="1"/>
  </cols>
  <sheetData>
    <row r="1" spans="1:18" ht="20.25" x14ac:dyDescent="0.3">
      <c r="A1" s="359" t="s">
        <v>0</v>
      </c>
      <c r="B1" s="369"/>
      <c r="C1" s="369"/>
      <c r="D1" s="465" t="s">
        <v>421</v>
      </c>
      <c r="E1" s="360"/>
      <c r="F1" s="360"/>
      <c r="G1" s="361" t="s">
        <v>255</v>
      </c>
      <c r="H1" s="362">
        <f ca="1">'DCF &amp; RV '!F42</f>
        <v>5575928.8013237976</v>
      </c>
      <c r="I1" s="360"/>
      <c r="J1" s="361" t="s">
        <v>316</v>
      </c>
      <c r="K1" s="363">
        <f ca="1">'DCF &amp; RV '!F49</f>
        <v>53.867116866342243</v>
      </c>
      <c r="L1" s="370"/>
      <c r="M1" s="370"/>
      <c r="N1" s="370"/>
      <c r="O1" s="370"/>
      <c r="P1" s="370"/>
      <c r="Q1" s="370"/>
      <c r="R1" s="370"/>
    </row>
    <row r="2" spans="1:18" ht="15.75" x14ac:dyDescent="0.25">
      <c r="A2" s="364" t="s">
        <v>27</v>
      </c>
      <c r="B2" s="369"/>
      <c r="C2" s="369"/>
      <c r="D2" s="369"/>
      <c r="E2" s="369"/>
      <c r="F2" s="369"/>
      <c r="G2" s="369"/>
      <c r="H2" s="369"/>
      <c r="I2" s="369"/>
      <c r="J2" s="369"/>
      <c r="K2" s="369"/>
      <c r="L2" s="370"/>
      <c r="M2" s="370"/>
      <c r="N2" s="370"/>
      <c r="O2" s="370"/>
      <c r="P2" s="370"/>
      <c r="Q2" s="370"/>
      <c r="R2" s="370"/>
    </row>
    <row r="3" spans="1:18" ht="17.25" x14ac:dyDescent="0.3">
      <c r="A3" s="373" t="s">
        <v>74</v>
      </c>
      <c r="B3" s="374" t="s">
        <v>25</v>
      </c>
      <c r="C3" s="374" t="s">
        <v>24</v>
      </c>
      <c r="D3" s="374" t="s">
        <v>22</v>
      </c>
      <c r="E3" s="374" t="s">
        <v>23</v>
      </c>
      <c r="F3" s="374" t="s">
        <v>43</v>
      </c>
      <c r="G3" s="374" t="s">
        <v>136</v>
      </c>
      <c r="H3" s="374" t="s">
        <v>140</v>
      </c>
      <c r="I3" s="374" t="s">
        <v>141</v>
      </c>
      <c r="J3" s="374" t="s">
        <v>142</v>
      </c>
      <c r="K3" s="374" t="s">
        <v>143</v>
      </c>
      <c r="L3" s="370"/>
      <c r="M3" s="370"/>
      <c r="N3" s="370"/>
      <c r="O3" s="370"/>
      <c r="P3" s="370"/>
      <c r="Q3" s="370"/>
      <c r="R3" s="370"/>
    </row>
    <row r="4" spans="1:18" ht="17.25" x14ac:dyDescent="0.3">
      <c r="A4" s="371" t="s">
        <v>3</v>
      </c>
      <c r="B4" s="372" t="s">
        <v>2</v>
      </c>
      <c r="C4" s="372" t="s">
        <v>2</v>
      </c>
      <c r="D4" s="372" t="s">
        <v>2</v>
      </c>
      <c r="E4" s="372" t="s">
        <v>2</v>
      </c>
      <c r="F4" s="372" t="s">
        <v>2</v>
      </c>
      <c r="G4" s="372" t="s">
        <v>19</v>
      </c>
      <c r="H4" s="372" t="s">
        <v>19</v>
      </c>
      <c r="I4" s="372" t="s">
        <v>19</v>
      </c>
      <c r="J4" s="372" t="s">
        <v>19</v>
      </c>
      <c r="K4" s="372" t="s">
        <v>19</v>
      </c>
      <c r="L4" s="611" t="s">
        <v>144</v>
      </c>
      <c r="M4" s="611"/>
      <c r="N4" s="611"/>
      <c r="O4" s="611"/>
      <c r="P4" s="611"/>
      <c r="Q4" s="611"/>
      <c r="R4" s="611"/>
    </row>
    <row r="5" spans="1:18" ht="15.75" x14ac:dyDescent="0.25">
      <c r="A5" s="77" t="s">
        <v>18</v>
      </c>
      <c r="B5" s="78">
        <f>'Income Statement'!B29</f>
        <v>88176</v>
      </c>
      <c r="C5" s="78">
        <f>'Income Statement'!C29</f>
        <v>103164</v>
      </c>
      <c r="D5" s="78">
        <f>'Income Statement'!D29</f>
        <v>107678</v>
      </c>
      <c r="E5" s="78">
        <f>'Income Statement'!E29</f>
        <v>137624</v>
      </c>
      <c r="F5" s="78">
        <f>'Income Statement'!F29</f>
        <v>159201</v>
      </c>
      <c r="G5" s="34">
        <f ca="1">'Income Statement'!G29</f>
        <v>227423.37729537551</v>
      </c>
      <c r="H5" s="34">
        <f ca="1">'Income Statement'!H29</f>
        <v>233681.92633189901</v>
      </c>
      <c r="I5" s="34">
        <f ca="1">'Income Statement'!I29</f>
        <v>238487.51892621859</v>
      </c>
      <c r="J5" s="34">
        <f ca="1">'Income Statement'!J29</f>
        <v>242520.89705573634</v>
      </c>
      <c r="K5" s="34">
        <f ca="1">'Income Statement'!K29</f>
        <v>246927.30411853021</v>
      </c>
      <c r="L5" s="494" t="s">
        <v>466</v>
      </c>
      <c r="M5" s="495"/>
      <c r="N5" s="495"/>
      <c r="O5" s="495"/>
      <c r="P5" s="495"/>
      <c r="Q5" s="495"/>
      <c r="R5" s="496"/>
    </row>
    <row r="6" spans="1:18" ht="15.75" x14ac:dyDescent="0.25">
      <c r="A6" s="77" t="s">
        <v>193</v>
      </c>
      <c r="B6" s="78">
        <f>'Income Statement'!B16</f>
        <v>0</v>
      </c>
      <c r="C6" s="78">
        <f>'Income Statement'!C16</f>
        <v>0</v>
      </c>
      <c r="D6" s="78">
        <f>'Income Statement'!D16</f>
        <v>0</v>
      </c>
      <c r="E6" s="78">
        <f>-'Income Statement'!E16</f>
        <v>36533</v>
      </c>
      <c r="F6" s="78">
        <f>-'Income Statement'!F16</f>
        <v>39761</v>
      </c>
      <c r="G6" s="34">
        <f>-'Income Statement'!G16</f>
        <v>20815.737122698298</v>
      </c>
      <c r="H6" s="34">
        <f ca="1">-'Income Statement'!H16</f>
        <v>26529.008125611104</v>
      </c>
      <c r="I6" s="34">
        <f ca="1">-'Income Statement'!I16</f>
        <v>32377.588215758791</v>
      </c>
      <c r="J6" s="34">
        <f ca="1">-'Income Statement'!J16</f>
        <v>38350.517459317067</v>
      </c>
      <c r="K6" s="34">
        <f ca="1">-'Income Statement'!K16</f>
        <v>44453.400147851142</v>
      </c>
      <c r="L6" s="497" t="s">
        <v>466</v>
      </c>
      <c r="M6" s="9"/>
      <c r="N6" s="9"/>
      <c r="O6" s="9"/>
      <c r="P6" s="9"/>
      <c r="Q6" s="9"/>
      <c r="R6" s="498"/>
    </row>
    <row r="7" spans="1:18" ht="15.75" x14ac:dyDescent="0.25">
      <c r="A7" s="77" t="s">
        <v>206</v>
      </c>
      <c r="B7" s="26"/>
      <c r="C7" s="26"/>
      <c r="D7" s="26"/>
      <c r="E7" s="26"/>
      <c r="F7" s="26"/>
      <c r="G7" s="79">
        <f ca="1">-(SUM('Balance Sheet'!G7:G10)-SUM('Balance Sheet'!F7:F10))</f>
        <v>-51608.308772832854</v>
      </c>
      <c r="H7" s="79">
        <f ca="1">-(SUM('Balance Sheet'!H7:H10)-SUM('Balance Sheet'!G7:G10))</f>
        <v>-13357.690173871582</v>
      </c>
      <c r="I7" s="79">
        <f ca="1">-(SUM('Balance Sheet'!I7:I10)-SUM('Balance Sheet'!H7:H10))</f>
        <v>-11505.463498599827</v>
      </c>
      <c r="J7" s="79">
        <f ca="1">-(SUM('Balance Sheet'!J7:J10)-SUM('Balance Sheet'!I7:I10))</f>
        <v>-10573.52964892739</v>
      </c>
      <c r="K7" s="79">
        <f ca="1">-(SUM('Balance Sheet'!K7:K10)-SUM('Balance Sheet'!J7:J10))</f>
        <v>-11050.068020123173</v>
      </c>
      <c r="L7" s="497" t="s">
        <v>467</v>
      </c>
      <c r="M7" s="9"/>
      <c r="N7" s="9"/>
      <c r="O7" s="9"/>
      <c r="P7" s="9"/>
      <c r="Q7" s="9"/>
      <c r="R7" s="498"/>
    </row>
    <row r="8" spans="1:18" ht="15.75" x14ac:dyDescent="0.25">
      <c r="A8" s="77" t="s">
        <v>207</v>
      </c>
      <c r="B8" s="26"/>
      <c r="C8" s="26"/>
      <c r="D8" s="26"/>
      <c r="E8" s="26"/>
      <c r="F8" s="26"/>
      <c r="G8" s="79">
        <f ca="1">(SUM('Balance Sheet'!G26:G30)-SUM('Balance Sheet'!F26:F30))</f>
        <v>42217.625114758033</v>
      </c>
      <c r="H8" s="79">
        <f ca="1">(SUM('Balance Sheet'!H26:H30)-SUM('Balance Sheet'!G26:G30))</f>
        <v>10477.892004055902</v>
      </c>
      <c r="I8" s="79">
        <f ca="1">(SUM('Balance Sheet'!I26:I30)-SUM('Balance Sheet'!H26:H30))</f>
        <v>9661.8311739062192</v>
      </c>
      <c r="J8" s="79">
        <f ca="1">(SUM('Balance Sheet'!J26:J30)-SUM('Balance Sheet'!I26:I30))</f>
        <v>7276.6344127354678</v>
      </c>
      <c r="K8" s="79">
        <f ca="1">(SUM('Balance Sheet'!K26:K30)-SUM('Balance Sheet'!J26:J30))</f>
        <v>12107.724536602502</v>
      </c>
      <c r="L8" s="497" t="s">
        <v>467</v>
      </c>
      <c r="M8" s="9"/>
      <c r="N8" s="9"/>
      <c r="O8" s="9"/>
      <c r="P8" s="9"/>
      <c r="Q8" s="9"/>
      <c r="R8" s="498"/>
    </row>
    <row r="9" spans="1:18" ht="15.75" x14ac:dyDescent="0.25">
      <c r="A9" s="77" t="s">
        <v>208</v>
      </c>
      <c r="B9" s="26"/>
      <c r="C9" s="26"/>
      <c r="D9" s="26"/>
      <c r="E9" s="26"/>
      <c r="F9" s="26"/>
      <c r="G9" s="80"/>
      <c r="H9" s="80"/>
      <c r="I9" s="80"/>
      <c r="J9" s="80"/>
      <c r="K9" s="80"/>
      <c r="L9" s="497"/>
      <c r="M9" s="9"/>
      <c r="N9" s="9"/>
      <c r="O9" s="9"/>
      <c r="P9" s="9"/>
      <c r="Q9" s="9"/>
      <c r="R9" s="498"/>
    </row>
    <row r="10" spans="1:18" ht="15.75" x14ac:dyDescent="0.25">
      <c r="A10" s="81" t="s">
        <v>75</v>
      </c>
      <c r="B10" s="38"/>
      <c r="C10" s="38"/>
      <c r="D10" s="38"/>
      <c r="E10" s="38"/>
      <c r="F10" s="38"/>
      <c r="G10" s="82"/>
      <c r="H10" s="83"/>
      <c r="I10" s="83"/>
      <c r="J10" s="83"/>
      <c r="K10" s="83"/>
      <c r="L10" s="497"/>
      <c r="M10" s="9"/>
      <c r="N10" s="9"/>
      <c r="O10" s="9"/>
      <c r="P10" s="9"/>
      <c r="Q10" s="9"/>
      <c r="R10" s="498"/>
    </row>
    <row r="11" spans="1:18" ht="15.75" x14ac:dyDescent="0.25">
      <c r="A11" s="77" t="s">
        <v>76</v>
      </c>
      <c r="B11" s="26">
        <v>2275422</v>
      </c>
      <c r="C11" s="26">
        <v>2307424</v>
      </c>
      <c r="D11" s="26">
        <v>2580429</v>
      </c>
      <c r="E11" s="26">
        <v>2931037</v>
      </c>
      <c r="F11" s="26">
        <v>3092861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497"/>
      <c r="M11" s="9"/>
      <c r="N11" s="9"/>
      <c r="O11" s="9"/>
      <c r="P11" s="9"/>
      <c r="Q11" s="9"/>
      <c r="R11" s="498"/>
    </row>
    <row r="12" spans="1:18" ht="15.75" x14ac:dyDescent="0.25">
      <c r="A12" s="77" t="s">
        <v>77</v>
      </c>
      <c r="B12" s="26">
        <v>581</v>
      </c>
      <c r="C12" s="26">
        <v>503</v>
      </c>
      <c r="D12" s="26">
        <v>511</v>
      </c>
      <c r="E12" s="26">
        <v>673</v>
      </c>
      <c r="F12" s="26">
        <v>658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497"/>
      <c r="M12" s="9"/>
      <c r="N12" s="9"/>
      <c r="O12" s="9"/>
      <c r="P12" s="9"/>
      <c r="Q12" s="9"/>
      <c r="R12" s="498"/>
    </row>
    <row r="13" spans="1:18" ht="15.75" x14ac:dyDescent="0.25">
      <c r="A13" s="77" t="s">
        <v>78</v>
      </c>
      <c r="B13" s="26">
        <v>-2089222</v>
      </c>
      <c r="C13" s="26">
        <v>-2132227</v>
      </c>
      <c r="D13" s="26">
        <v>-2388030</v>
      </c>
      <c r="E13" s="26">
        <v>-2674532</v>
      </c>
      <c r="F13" s="26">
        <v>-2705526</v>
      </c>
      <c r="G13" s="82">
        <v>0</v>
      </c>
      <c r="H13" s="82">
        <v>0</v>
      </c>
      <c r="I13" s="82">
        <v>0</v>
      </c>
      <c r="J13" s="82">
        <v>0</v>
      </c>
      <c r="K13" s="82">
        <v>0</v>
      </c>
      <c r="L13" s="497"/>
      <c r="M13" s="9"/>
      <c r="N13" s="9"/>
      <c r="O13" s="9"/>
      <c r="P13" s="9"/>
      <c r="Q13" s="9"/>
      <c r="R13" s="498"/>
    </row>
    <row r="14" spans="1:18" ht="15.75" x14ac:dyDescent="0.25">
      <c r="A14" s="77" t="s">
        <v>101</v>
      </c>
      <c r="B14" s="26"/>
      <c r="C14" s="26"/>
      <c r="D14" s="26"/>
      <c r="E14" s="26"/>
      <c r="F14" s="26">
        <v>-17021</v>
      </c>
      <c r="G14" s="82">
        <v>0</v>
      </c>
      <c r="H14" s="82">
        <v>0</v>
      </c>
      <c r="I14" s="82">
        <v>0</v>
      </c>
      <c r="J14" s="82">
        <v>0</v>
      </c>
      <c r="K14" s="82">
        <v>0</v>
      </c>
      <c r="L14" s="497"/>
      <c r="M14" s="9"/>
      <c r="N14" s="9"/>
      <c r="O14" s="9"/>
      <c r="P14" s="9"/>
      <c r="Q14" s="9"/>
      <c r="R14" s="498"/>
    </row>
    <row r="15" spans="1:18" ht="15.75" x14ac:dyDescent="0.25">
      <c r="A15" s="77" t="s">
        <v>79</v>
      </c>
      <c r="B15" s="26">
        <v>-8952</v>
      </c>
      <c r="C15" s="26">
        <v>-7729</v>
      </c>
      <c r="D15" s="26">
        <v>-7567</v>
      </c>
      <c r="E15" s="26">
        <v>-7541</v>
      </c>
      <c r="F15" s="26">
        <v>-6326</v>
      </c>
      <c r="G15" s="82">
        <v>0</v>
      </c>
      <c r="H15" s="82">
        <v>0</v>
      </c>
      <c r="I15" s="82">
        <v>0</v>
      </c>
      <c r="J15" s="82">
        <v>0</v>
      </c>
      <c r="K15" s="82">
        <v>0</v>
      </c>
      <c r="L15" s="497"/>
      <c r="M15" s="9"/>
      <c r="N15" s="9"/>
      <c r="O15" s="9"/>
      <c r="P15" s="9"/>
      <c r="Q15" s="9"/>
      <c r="R15" s="498"/>
    </row>
    <row r="16" spans="1:18" ht="15.75" x14ac:dyDescent="0.25">
      <c r="A16" s="77" t="s">
        <v>80</v>
      </c>
      <c r="B16" s="26">
        <v>-47563</v>
      </c>
      <c r="C16" s="26">
        <v>-36745</v>
      </c>
      <c r="D16" s="26">
        <v>-45107</v>
      </c>
      <c r="E16" s="26">
        <v>-52214</v>
      </c>
      <c r="F16" s="26">
        <v>-63846</v>
      </c>
      <c r="G16" s="82">
        <v>0</v>
      </c>
      <c r="H16" s="82">
        <v>0</v>
      </c>
      <c r="I16" s="82">
        <v>0</v>
      </c>
      <c r="J16" s="82">
        <v>0</v>
      </c>
      <c r="K16" s="82">
        <v>0</v>
      </c>
      <c r="L16" s="497"/>
      <c r="M16" s="9"/>
      <c r="N16" s="9"/>
      <c r="O16" s="9"/>
      <c r="P16" s="9"/>
      <c r="Q16" s="9"/>
      <c r="R16" s="498"/>
    </row>
    <row r="17" spans="1:18" ht="15.75" x14ac:dyDescent="0.25">
      <c r="A17" s="84" t="s">
        <v>81</v>
      </c>
      <c r="B17" s="29">
        <f t="shared" ref="B17:E17" si="0">SUM(B11:B16)</f>
        <v>130266</v>
      </c>
      <c r="C17" s="29">
        <f t="shared" si="0"/>
        <v>131226</v>
      </c>
      <c r="D17" s="29">
        <f t="shared" si="0"/>
        <v>140236</v>
      </c>
      <c r="E17" s="29">
        <f t="shared" si="0"/>
        <v>197423</v>
      </c>
      <c r="F17" s="29">
        <f t="shared" ref="F17" si="1">SUM(F11:F16)</f>
        <v>300800</v>
      </c>
      <c r="G17" s="85">
        <f ca="1">SUM(G5:G8)</f>
        <v>238848.430759999</v>
      </c>
      <c r="H17" s="85">
        <f ca="1">SUM(H5:H8)</f>
        <v>257331.13628769445</v>
      </c>
      <c r="I17" s="85">
        <f ca="1">SUM(I5:I8)</f>
        <v>269021.4748172838</v>
      </c>
      <c r="J17" s="85">
        <f ca="1">SUM(J5:J8)</f>
        <v>277574.51927886147</v>
      </c>
      <c r="K17" s="85">
        <f ca="1">SUM(K5:K8)</f>
        <v>292438.36078286066</v>
      </c>
      <c r="L17" s="497"/>
      <c r="M17" s="9"/>
      <c r="N17" s="9"/>
      <c r="O17" s="9"/>
      <c r="P17" s="9"/>
      <c r="Q17" s="9"/>
      <c r="R17" s="498"/>
    </row>
    <row r="18" spans="1:18" ht="15.75" x14ac:dyDescent="0.25">
      <c r="A18" s="86"/>
      <c r="B18" s="38"/>
      <c r="C18" s="38"/>
      <c r="D18" s="38"/>
      <c r="E18" s="38"/>
      <c r="F18" s="38"/>
      <c r="G18" s="82"/>
      <c r="H18" s="83"/>
      <c r="I18" s="83"/>
      <c r="J18" s="83"/>
      <c r="K18" s="83"/>
      <c r="L18" s="497"/>
      <c r="M18" s="9"/>
      <c r="N18" s="9"/>
      <c r="O18" s="9"/>
      <c r="P18" s="9"/>
      <c r="Q18" s="9"/>
      <c r="R18" s="498"/>
    </row>
    <row r="19" spans="1:18" ht="15.75" x14ac:dyDescent="0.25">
      <c r="A19" s="81" t="s">
        <v>82</v>
      </c>
      <c r="B19" s="38"/>
      <c r="C19" s="38"/>
      <c r="D19" s="38"/>
      <c r="E19" s="38"/>
      <c r="F19" s="38"/>
      <c r="G19" s="82"/>
      <c r="H19" s="83"/>
      <c r="I19" s="83"/>
      <c r="J19" s="83"/>
      <c r="K19" s="83"/>
      <c r="L19" s="497"/>
      <c r="M19" s="9"/>
      <c r="N19" s="9"/>
      <c r="O19" s="9"/>
      <c r="P19" s="9"/>
      <c r="Q19" s="9"/>
      <c r="R19" s="498"/>
    </row>
    <row r="20" spans="1:18" ht="15.75" x14ac:dyDescent="0.25">
      <c r="A20" s="77" t="s">
        <v>83</v>
      </c>
      <c r="B20" s="26">
        <v>11897</v>
      </c>
      <c r="C20" s="26">
        <v>5822</v>
      </c>
      <c r="D20" s="26">
        <v>4507</v>
      </c>
      <c r="E20" s="26">
        <v>14048</v>
      </c>
      <c r="F20" s="26">
        <v>4930</v>
      </c>
      <c r="G20" s="82">
        <v>0</v>
      </c>
      <c r="H20" s="82">
        <v>0</v>
      </c>
      <c r="I20" s="82">
        <v>0</v>
      </c>
      <c r="J20" s="82">
        <v>0</v>
      </c>
      <c r="K20" s="82">
        <v>0</v>
      </c>
      <c r="L20" s="497"/>
      <c r="M20" s="9"/>
      <c r="N20" s="9"/>
      <c r="O20" s="9"/>
      <c r="P20" s="9"/>
      <c r="Q20" s="9"/>
      <c r="R20" s="498"/>
    </row>
    <row r="21" spans="1:18" ht="15.75" x14ac:dyDescent="0.25">
      <c r="A21" s="77" t="s">
        <v>84</v>
      </c>
      <c r="B21" s="26">
        <v>524</v>
      </c>
      <c r="C21" s="26">
        <v>38</v>
      </c>
      <c r="D21" s="26">
        <v>46</v>
      </c>
      <c r="E21" s="26">
        <v>50</v>
      </c>
      <c r="F21" s="26">
        <v>52</v>
      </c>
      <c r="G21" s="82">
        <v>0</v>
      </c>
      <c r="H21" s="82">
        <v>0</v>
      </c>
      <c r="I21" s="82">
        <v>0</v>
      </c>
      <c r="J21" s="82">
        <v>0</v>
      </c>
      <c r="K21" s="82">
        <v>0</v>
      </c>
      <c r="L21" s="497"/>
      <c r="M21" s="9"/>
      <c r="N21" s="9"/>
      <c r="O21" s="9"/>
      <c r="P21" s="9"/>
      <c r="Q21" s="9"/>
      <c r="R21" s="498"/>
    </row>
    <row r="22" spans="1:18" ht="15.75" x14ac:dyDescent="0.25">
      <c r="A22" s="77" t="s">
        <v>85</v>
      </c>
      <c r="B22" s="26">
        <v>17</v>
      </c>
      <c r="C22" s="26">
        <v>4</v>
      </c>
      <c r="D22" s="26">
        <v>213</v>
      </c>
      <c r="E22" s="26">
        <v>8</v>
      </c>
      <c r="F22" s="26" t="s">
        <v>44</v>
      </c>
      <c r="G22" s="82">
        <v>0</v>
      </c>
      <c r="H22" s="82">
        <v>0</v>
      </c>
      <c r="I22" s="82">
        <v>0</v>
      </c>
      <c r="J22" s="82">
        <v>0</v>
      </c>
      <c r="K22" s="82">
        <v>0</v>
      </c>
      <c r="L22" s="497"/>
      <c r="M22" s="9"/>
      <c r="N22" s="9"/>
      <c r="O22" s="9"/>
      <c r="P22" s="9"/>
      <c r="Q22" s="9"/>
      <c r="R22" s="498"/>
    </row>
    <row r="23" spans="1:18" ht="15.75" x14ac:dyDescent="0.25">
      <c r="A23" s="77" t="s">
        <v>86</v>
      </c>
      <c r="B23" s="26">
        <v>-91515</v>
      </c>
      <c r="C23" s="26">
        <v>-47696</v>
      </c>
      <c r="D23" s="26">
        <v>-51509</v>
      </c>
      <c r="E23" s="26">
        <v>-87673</v>
      </c>
      <c r="F23" s="26">
        <v>-143286</v>
      </c>
      <c r="G23" s="87">
        <f>-'Depreciation Schedule'!G6</f>
        <v>-80000</v>
      </c>
      <c r="H23" s="87">
        <f ca="1">-'Depreciation Schedule'!H6</f>
        <v>-72587.528243245339</v>
      </c>
      <c r="I23" s="87">
        <f ca="1">-'Depreciation Schedule'!I6</f>
        <v>-74306.640147130587</v>
      </c>
      <c r="J23" s="87">
        <f ca="1">-'Depreciation Schedule'!J6</f>
        <v>-75886.505285789855</v>
      </c>
      <c r="K23" s="87">
        <f ca="1">-'Depreciation Schedule'!K6</f>
        <v>-77537.573360921931</v>
      </c>
      <c r="L23" s="18" t="s">
        <v>468</v>
      </c>
      <c r="M23" s="9"/>
      <c r="N23" s="9"/>
      <c r="O23" s="9"/>
      <c r="P23" s="9"/>
      <c r="Q23" s="9"/>
      <c r="R23" s="498"/>
    </row>
    <row r="24" spans="1:18" ht="15.75" x14ac:dyDescent="0.25">
      <c r="A24" s="77" t="s">
        <v>87</v>
      </c>
      <c r="B24" s="26">
        <v>-14104</v>
      </c>
      <c r="C24" s="26">
        <v>-19603</v>
      </c>
      <c r="D24" s="26">
        <v>-17726</v>
      </c>
      <c r="E24" s="26">
        <v>-15603</v>
      </c>
      <c r="F24" s="26">
        <v>-16728</v>
      </c>
      <c r="G24" s="82">
        <v>0</v>
      </c>
      <c r="H24" s="82">
        <v>0</v>
      </c>
      <c r="I24" s="82">
        <v>0</v>
      </c>
      <c r="J24" s="82">
        <v>0</v>
      </c>
      <c r="K24" s="82">
        <v>0</v>
      </c>
      <c r="L24" s="497"/>
      <c r="M24" s="9"/>
      <c r="N24" s="9"/>
      <c r="O24" s="9"/>
      <c r="P24" s="9"/>
      <c r="Q24" s="9"/>
      <c r="R24" s="498"/>
    </row>
    <row r="25" spans="1:18" ht="15.75" x14ac:dyDescent="0.25">
      <c r="A25" s="77" t="s">
        <v>88</v>
      </c>
      <c r="B25" s="26">
        <v>-5</v>
      </c>
      <c r="C25" s="26">
        <v>-212</v>
      </c>
      <c r="D25" s="26">
        <v>-10</v>
      </c>
      <c r="E25" s="26">
        <v>-3</v>
      </c>
      <c r="F25" s="26">
        <v>0</v>
      </c>
      <c r="G25" s="82">
        <v>0</v>
      </c>
      <c r="H25" s="82">
        <v>0</v>
      </c>
      <c r="I25" s="82">
        <v>0</v>
      </c>
      <c r="J25" s="82">
        <v>0</v>
      </c>
      <c r="K25" s="82">
        <v>0</v>
      </c>
      <c r="L25" s="497"/>
      <c r="M25" s="9"/>
      <c r="N25" s="9"/>
      <c r="O25" s="9"/>
      <c r="P25" s="9"/>
      <c r="Q25" s="9"/>
      <c r="R25" s="498"/>
    </row>
    <row r="26" spans="1:18" ht="15.75" x14ac:dyDescent="0.25">
      <c r="A26" s="77" t="s">
        <v>89</v>
      </c>
      <c r="B26" s="26">
        <v>-200</v>
      </c>
      <c r="C26" s="26">
        <v>0</v>
      </c>
      <c r="D26" s="26">
        <v>-250</v>
      </c>
      <c r="E26" s="26">
        <v>0</v>
      </c>
      <c r="F26" s="26">
        <v>0</v>
      </c>
      <c r="G26" s="82">
        <v>0</v>
      </c>
      <c r="H26" s="82">
        <v>0</v>
      </c>
      <c r="I26" s="82">
        <v>0</v>
      </c>
      <c r="J26" s="82">
        <v>0</v>
      </c>
      <c r="K26" s="82">
        <v>0</v>
      </c>
      <c r="L26" s="497"/>
      <c r="M26" s="9"/>
      <c r="N26" s="9"/>
      <c r="O26" s="9"/>
      <c r="P26" s="9"/>
      <c r="Q26" s="9"/>
      <c r="R26" s="498"/>
    </row>
    <row r="27" spans="1:18" ht="15.75" x14ac:dyDescent="0.25">
      <c r="A27" s="88" t="s">
        <v>90</v>
      </c>
      <c r="B27" s="29">
        <f t="shared" ref="B27:E27" si="2">SUM(B20:B26)</f>
        <v>-93386</v>
      </c>
      <c r="C27" s="29">
        <f t="shared" si="2"/>
        <v>-61647</v>
      </c>
      <c r="D27" s="29">
        <f t="shared" si="2"/>
        <v>-64729</v>
      </c>
      <c r="E27" s="29">
        <f t="shared" si="2"/>
        <v>-89173</v>
      </c>
      <c r="F27" s="29">
        <f t="shared" ref="F27" si="3">SUM(F20:F26)</f>
        <v>-155032</v>
      </c>
      <c r="G27" s="89">
        <f>SUM(G20:G26)</f>
        <v>-80000</v>
      </c>
      <c r="H27" s="89">
        <f t="shared" ref="H27:K27" ca="1" si="4">SUM(H23:H26)</f>
        <v>-72587.528243245339</v>
      </c>
      <c r="I27" s="89">
        <f t="shared" ca="1" si="4"/>
        <v>-74306.640147130587</v>
      </c>
      <c r="J27" s="89">
        <f t="shared" ca="1" si="4"/>
        <v>-75886.505285789855</v>
      </c>
      <c r="K27" s="89">
        <f t="shared" ca="1" si="4"/>
        <v>-77537.573360921931</v>
      </c>
      <c r="L27" s="497"/>
      <c r="M27" s="9"/>
      <c r="N27" s="9"/>
      <c r="O27" s="9"/>
      <c r="P27" s="9"/>
      <c r="Q27" s="9"/>
      <c r="R27" s="498"/>
    </row>
    <row r="28" spans="1:18" ht="15.75" x14ac:dyDescent="0.25">
      <c r="A28" s="86"/>
      <c r="B28" s="38"/>
      <c r="C28" s="38"/>
      <c r="D28" s="38"/>
      <c r="E28" s="38"/>
      <c r="F28" s="38"/>
      <c r="G28" s="82"/>
      <c r="H28" s="83"/>
      <c r="I28" s="83"/>
      <c r="J28" s="83"/>
      <c r="K28" s="83"/>
      <c r="L28" s="497"/>
      <c r="M28" s="9"/>
      <c r="N28" s="9"/>
      <c r="O28" s="9"/>
      <c r="P28" s="9"/>
      <c r="Q28" s="9"/>
      <c r="R28" s="498"/>
    </row>
    <row r="29" spans="1:18" ht="15.75" x14ac:dyDescent="0.25">
      <c r="A29" s="81" t="s">
        <v>91</v>
      </c>
      <c r="B29" s="38"/>
      <c r="C29" s="38"/>
      <c r="D29" s="38"/>
      <c r="E29" s="38"/>
      <c r="F29" s="38"/>
      <c r="G29" s="82"/>
      <c r="H29" s="83"/>
      <c r="I29" s="83"/>
      <c r="J29" s="83"/>
      <c r="K29" s="83"/>
      <c r="L29" s="497"/>
      <c r="M29" s="9"/>
      <c r="N29" s="9"/>
      <c r="O29" s="9"/>
      <c r="P29" s="9"/>
      <c r="Q29" s="9"/>
      <c r="R29" s="498"/>
    </row>
    <row r="30" spans="1:18" ht="15.75" x14ac:dyDescent="0.25">
      <c r="A30" s="77" t="s">
        <v>92</v>
      </c>
      <c r="B30" s="26">
        <v>19162</v>
      </c>
      <c r="C30" s="26">
        <v>0</v>
      </c>
      <c r="D30" s="26">
        <v>1974</v>
      </c>
      <c r="E30" s="26">
        <v>320</v>
      </c>
      <c r="F30" s="90">
        <v>40554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497"/>
      <c r="M30" s="9"/>
      <c r="N30" s="9"/>
      <c r="O30" s="9"/>
      <c r="P30" s="9"/>
      <c r="Q30" s="9"/>
      <c r="R30" s="498"/>
    </row>
    <row r="31" spans="1:18" ht="15.75" x14ac:dyDescent="0.25">
      <c r="A31" s="77" t="s">
        <v>93</v>
      </c>
      <c r="B31" s="26" t="s">
        <v>44</v>
      </c>
      <c r="C31" s="26">
        <v>11854</v>
      </c>
      <c r="D31" s="26" t="s">
        <v>44</v>
      </c>
      <c r="E31" s="26"/>
      <c r="F31" s="90"/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497"/>
      <c r="M31" s="9"/>
      <c r="N31" s="9"/>
      <c r="O31" s="9"/>
      <c r="P31" s="9"/>
      <c r="Q31" s="9"/>
      <c r="R31" s="498"/>
    </row>
    <row r="32" spans="1:18" ht="15.75" x14ac:dyDescent="0.25">
      <c r="A32" s="77" t="s">
        <v>94</v>
      </c>
      <c r="B32" s="26">
        <v>-33855</v>
      </c>
      <c r="C32" s="26">
        <v>-40279</v>
      </c>
      <c r="D32" s="26">
        <v>-43300</v>
      </c>
      <c r="E32" s="26">
        <v>-48335</v>
      </c>
      <c r="F32" s="90">
        <v>-59412</v>
      </c>
      <c r="G32" s="79">
        <f ca="1">-'Income Statement'!G30</f>
        <v>-84871.814196348336</v>
      </c>
      <c r="H32" s="79">
        <f ca="1">-'Income Statement'!H30</f>
        <v>-87207.433415812615</v>
      </c>
      <c r="I32" s="79">
        <f ca="1">-'Income Statement'!I30</f>
        <v>-89000.825839313198</v>
      </c>
      <c r="J32" s="79">
        <f ca="1">-'Income Statement'!J30</f>
        <v>-90506.036619590377</v>
      </c>
      <c r="K32" s="79">
        <f ca="1">-'Income Statement'!K30</f>
        <v>-92150.457549199549</v>
      </c>
      <c r="L32" s="497" t="s">
        <v>466</v>
      </c>
      <c r="M32" s="9"/>
      <c r="N32" s="9"/>
      <c r="O32" s="9"/>
      <c r="P32" s="9"/>
      <c r="Q32" s="9"/>
      <c r="R32" s="498"/>
    </row>
    <row r="33" spans="1:18" ht="15.75" x14ac:dyDescent="0.25">
      <c r="A33" s="77" t="s">
        <v>95</v>
      </c>
      <c r="B33" s="26">
        <v>-316</v>
      </c>
      <c r="C33" s="26">
        <v>-57131</v>
      </c>
      <c r="D33" s="26">
        <v>-28441</v>
      </c>
      <c r="E33" s="26">
        <v>-26755</v>
      </c>
      <c r="F33" s="90">
        <v>-32421</v>
      </c>
      <c r="G33" s="82">
        <v>0</v>
      </c>
      <c r="H33" s="82">
        <v>0</v>
      </c>
      <c r="I33" s="82">
        <v>0</v>
      </c>
      <c r="J33" s="82">
        <v>0</v>
      </c>
      <c r="K33" s="82">
        <v>0</v>
      </c>
      <c r="L33" s="497"/>
      <c r="M33" s="9"/>
      <c r="N33" s="9"/>
      <c r="O33" s="9"/>
      <c r="P33" s="9"/>
      <c r="Q33" s="9"/>
      <c r="R33" s="498"/>
    </row>
    <row r="34" spans="1:18" ht="15.75" x14ac:dyDescent="0.25">
      <c r="A34" s="77" t="s">
        <v>102</v>
      </c>
      <c r="B34" s="26"/>
      <c r="C34" s="26"/>
      <c r="D34" s="26"/>
      <c r="E34" s="26"/>
      <c r="F34" s="90">
        <v>-100644</v>
      </c>
      <c r="G34" s="82">
        <v>0</v>
      </c>
      <c r="H34" s="82">
        <v>0</v>
      </c>
      <c r="I34" s="82">
        <v>0</v>
      </c>
      <c r="J34" s="82">
        <v>0</v>
      </c>
      <c r="K34" s="82">
        <v>0</v>
      </c>
      <c r="L34" s="497"/>
      <c r="M34" s="9"/>
      <c r="N34" s="9"/>
      <c r="O34" s="9"/>
      <c r="P34" s="9"/>
      <c r="Q34" s="9"/>
      <c r="R34" s="498"/>
    </row>
    <row r="35" spans="1:18" ht="15.75" x14ac:dyDescent="0.25">
      <c r="A35" s="77" t="s">
        <v>209</v>
      </c>
      <c r="B35" s="26"/>
      <c r="C35" s="26"/>
      <c r="D35" s="26"/>
      <c r="E35" s="26"/>
      <c r="F35" s="90"/>
      <c r="G35" s="79">
        <f>'Debt Schedule'!G28</f>
        <v>-50006</v>
      </c>
      <c r="H35" s="79">
        <f>'Debt Schedule'!H28</f>
        <v>-50000</v>
      </c>
      <c r="I35" s="79">
        <f>'Debt Schedule'!I28</f>
        <v>-50000</v>
      </c>
      <c r="J35" s="79">
        <f>'Debt Schedule'!J28</f>
        <v>-50000</v>
      </c>
      <c r="K35" s="79">
        <f>'Debt Schedule'!K28</f>
        <v>-67698</v>
      </c>
      <c r="L35" s="497" t="s">
        <v>469</v>
      </c>
      <c r="M35" s="9"/>
      <c r="N35" s="9"/>
      <c r="O35" s="9"/>
      <c r="P35" s="9"/>
      <c r="Q35" s="9"/>
      <c r="R35" s="498"/>
    </row>
    <row r="36" spans="1:18" ht="15.75" x14ac:dyDescent="0.25">
      <c r="A36" s="84" t="s">
        <v>96</v>
      </c>
      <c r="B36" s="29">
        <f>SUM(B30:B33)</f>
        <v>-15009</v>
      </c>
      <c r="C36" s="29">
        <f>SUM(C30:C33)</f>
        <v>-85556</v>
      </c>
      <c r="D36" s="29">
        <f>SUM(D30:D33)</f>
        <v>-69767</v>
      </c>
      <c r="E36" s="29">
        <f>SUM(E30:E33)</f>
        <v>-74770</v>
      </c>
      <c r="F36" s="91">
        <f>SUM(F30:F34)</f>
        <v>-151923</v>
      </c>
      <c r="G36" s="92">
        <f ca="1">SUM(G30:G35)</f>
        <v>-134877.81419634834</v>
      </c>
      <c r="H36" s="92">
        <f ca="1">SUM(H30:H35)</f>
        <v>-137207.43341581261</v>
      </c>
      <c r="I36" s="92">
        <f ca="1">SUM(I30:I35)</f>
        <v>-139000.82583931321</v>
      </c>
      <c r="J36" s="92">
        <f ca="1">SUM(J30:J35)</f>
        <v>-140506.03661959036</v>
      </c>
      <c r="K36" s="30">
        <f ca="1">SUM(K30:K35)</f>
        <v>-159848.45754919955</v>
      </c>
      <c r="L36" s="497"/>
      <c r="M36" s="9"/>
      <c r="N36" s="9"/>
      <c r="O36" s="9"/>
      <c r="P36" s="9"/>
      <c r="Q36" s="9"/>
      <c r="R36" s="498"/>
    </row>
    <row r="37" spans="1:18" ht="15.75" x14ac:dyDescent="0.25">
      <c r="A37" s="86"/>
      <c r="B37" s="38"/>
      <c r="C37" s="38"/>
      <c r="D37" s="38"/>
      <c r="E37" s="38"/>
      <c r="F37" s="38"/>
      <c r="G37" s="82"/>
      <c r="H37" s="83"/>
      <c r="I37" s="83"/>
      <c r="J37" s="83"/>
      <c r="K37" s="83"/>
      <c r="L37" s="497"/>
      <c r="M37" s="9"/>
      <c r="N37" s="9"/>
      <c r="O37" s="9"/>
      <c r="P37" s="9"/>
      <c r="Q37" s="9"/>
      <c r="R37" s="498"/>
    </row>
    <row r="38" spans="1:18" ht="15.75" x14ac:dyDescent="0.25">
      <c r="A38" s="93" t="s">
        <v>97</v>
      </c>
      <c r="B38" s="26">
        <f t="shared" ref="B38:K38" si="5">B17+B27+B36</f>
        <v>21871</v>
      </c>
      <c r="C38" s="26">
        <f t="shared" si="5"/>
        <v>-15977</v>
      </c>
      <c r="D38" s="26">
        <f t="shared" si="5"/>
        <v>5740</v>
      </c>
      <c r="E38" s="26">
        <f t="shared" si="5"/>
        <v>33480</v>
      </c>
      <c r="F38" s="26">
        <f t="shared" si="5"/>
        <v>-6155</v>
      </c>
      <c r="G38" s="94">
        <f t="shared" ca="1" si="5"/>
        <v>23970.616563650663</v>
      </c>
      <c r="H38" s="94">
        <f t="shared" ca="1" si="5"/>
        <v>47536.174628636509</v>
      </c>
      <c r="I38" s="94">
        <f t="shared" ca="1" si="5"/>
        <v>55714.008830840001</v>
      </c>
      <c r="J38" s="94">
        <f t="shared" ca="1" si="5"/>
        <v>61181.977373481262</v>
      </c>
      <c r="K38" s="94">
        <f t="shared" ca="1" si="5"/>
        <v>55052.329872739181</v>
      </c>
      <c r="L38" s="497"/>
      <c r="M38" s="9"/>
      <c r="N38" s="9"/>
      <c r="O38" s="9"/>
      <c r="P38" s="9"/>
      <c r="Q38" s="9"/>
      <c r="R38" s="498"/>
    </row>
    <row r="39" spans="1:18" ht="15.75" x14ac:dyDescent="0.25">
      <c r="A39" s="86" t="s">
        <v>98</v>
      </c>
      <c r="B39" s="26">
        <v>6444</v>
      </c>
      <c r="C39" s="26">
        <v>-2394</v>
      </c>
      <c r="D39" s="26">
        <v>380</v>
      </c>
      <c r="E39" s="26">
        <v>1215</v>
      </c>
      <c r="F39" s="26">
        <v>7109</v>
      </c>
      <c r="G39" s="82"/>
      <c r="H39" s="83"/>
      <c r="I39" s="83"/>
      <c r="J39" s="83"/>
      <c r="K39" s="83"/>
      <c r="L39" s="497"/>
      <c r="M39" s="9"/>
      <c r="N39" s="9"/>
      <c r="O39" s="9"/>
      <c r="P39" s="9"/>
      <c r="Q39" s="9"/>
      <c r="R39" s="498"/>
    </row>
    <row r="40" spans="1:18" ht="15.75" x14ac:dyDescent="0.25">
      <c r="A40" s="95" t="s">
        <v>99</v>
      </c>
      <c r="B40" s="96">
        <v>64421</v>
      </c>
      <c r="C40" s="96">
        <f>B41</f>
        <v>93829</v>
      </c>
      <c r="D40" s="96">
        <f t="shared" ref="D40:F40" si="6">C41</f>
        <v>75312</v>
      </c>
      <c r="E40" s="96">
        <f t="shared" si="6"/>
        <v>80521</v>
      </c>
      <c r="F40" s="96">
        <f t="shared" si="6"/>
        <v>115184</v>
      </c>
      <c r="G40" s="85">
        <f>F41</f>
        <v>116140</v>
      </c>
      <c r="H40" s="85">
        <f t="shared" ref="H40:K40" ca="1" si="7">G41</f>
        <v>140110.61656365066</v>
      </c>
      <c r="I40" s="85">
        <f t="shared" ca="1" si="7"/>
        <v>187646.79119228717</v>
      </c>
      <c r="J40" s="85">
        <f t="shared" ca="1" si="7"/>
        <v>243360.80002312717</v>
      </c>
      <c r="K40" s="85">
        <f t="shared" ca="1" si="7"/>
        <v>304542.77739660844</v>
      </c>
      <c r="L40" s="497"/>
      <c r="M40" s="9"/>
      <c r="N40" s="9"/>
      <c r="O40" s="9"/>
      <c r="P40" s="9"/>
      <c r="Q40" s="9"/>
      <c r="R40" s="498"/>
    </row>
    <row r="41" spans="1:18" ht="15.75" x14ac:dyDescent="0.25">
      <c r="A41" s="88" t="s">
        <v>100</v>
      </c>
      <c r="B41" s="29">
        <v>93829</v>
      </c>
      <c r="C41" s="29">
        <v>75312</v>
      </c>
      <c r="D41" s="29">
        <v>80521</v>
      </c>
      <c r="E41" s="29">
        <v>115184</v>
      </c>
      <c r="F41" s="29">
        <v>116140</v>
      </c>
      <c r="G41" s="30">
        <f t="shared" ref="G41:K41" ca="1" si="8">SUM(G38:G40)</f>
        <v>140110.61656365066</v>
      </c>
      <c r="H41" s="30">
        <f t="shared" ca="1" si="8"/>
        <v>187646.79119228717</v>
      </c>
      <c r="I41" s="30">
        <f t="shared" ca="1" si="8"/>
        <v>243360.80002312717</v>
      </c>
      <c r="J41" s="30">
        <f t="shared" ca="1" si="8"/>
        <v>304542.77739660844</v>
      </c>
      <c r="K41" s="30">
        <f t="shared" ca="1" si="8"/>
        <v>359595.10726934765</v>
      </c>
      <c r="L41" s="501"/>
      <c r="M41" s="502"/>
      <c r="N41" s="502"/>
      <c r="O41" s="502"/>
      <c r="P41" s="502"/>
      <c r="Q41" s="502"/>
      <c r="R41" s="503"/>
    </row>
    <row r="42" spans="1:18" x14ac:dyDescent="0.25">
      <c r="A42" s="9"/>
      <c r="B42" s="10"/>
      <c r="C42" s="10"/>
      <c r="D42" s="10"/>
      <c r="E42" s="10"/>
      <c r="F42" s="10"/>
      <c r="G42" s="8"/>
    </row>
    <row r="43" spans="1:18" x14ac:dyDescent="0.25">
      <c r="A43" s="9"/>
      <c r="B43" s="10"/>
      <c r="C43" s="10"/>
      <c r="D43" s="10"/>
      <c r="E43" s="10"/>
      <c r="F43" s="10"/>
      <c r="G43" s="11"/>
      <c r="H43" s="9"/>
      <c r="I43" s="9"/>
      <c r="J43" s="9"/>
    </row>
    <row r="44" spans="1:18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8" x14ac:dyDescent="0.25">
      <c r="A45" s="9"/>
      <c r="B45" s="10"/>
      <c r="C45" s="10"/>
      <c r="D45" s="10"/>
      <c r="E45" s="10"/>
      <c r="F45" s="10"/>
      <c r="G45" s="11"/>
      <c r="H45" s="9"/>
      <c r="I45" s="9"/>
      <c r="J45" s="9"/>
    </row>
    <row r="46" spans="1:18" x14ac:dyDescent="0.25">
      <c r="A46" s="9"/>
      <c r="B46" s="10"/>
      <c r="C46" s="10"/>
      <c r="D46" s="10"/>
      <c r="E46" s="10"/>
      <c r="F46" s="10"/>
      <c r="G46" s="11"/>
      <c r="H46" s="9"/>
      <c r="I46" s="9"/>
      <c r="J46" s="9"/>
    </row>
    <row r="47" spans="1:18" x14ac:dyDescent="0.25">
      <c r="A47" s="9"/>
      <c r="B47" s="10"/>
      <c r="C47" s="10"/>
      <c r="D47" s="10"/>
      <c r="E47" s="10"/>
      <c r="F47" s="10"/>
      <c r="G47" s="11"/>
      <c r="H47" s="9"/>
      <c r="I47" s="9"/>
      <c r="J47" s="9"/>
    </row>
    <row r="48" spans="1:18" x14ac:dyDescent="0.25">
      <c r="A48" s="9"/>
      <c r="B48" s="10"/>
      <c r="C48" s="10"/>
      <c r="D48" s="10"/>
      <c r="E48" s="10"/>
      <c r="F48" s="10"/>
      <c r="G48" s="11"/>
      <c r="H48" s="9"/>
      <c r="I48" s="9"/>
      <c r="J48" s="9"/>
    </row>
    <row r="49" spans="1:10" x14ac:dyDescent="0.25">
      <c r="A49" s="9"/>
      <c r="B49" s="10"/>
      <c r="C49" s="10"/>
      <c r="D49" s="10"/>
      <c r="E49" s="10"/>
      <c r="F49" s="10"/>
      <c r="G49" s="11"/>
      <c r="H49" s="9"/>
      <c r="I49" s="9"/>
      <c r="J49" s="9"/>
    </row>
    <row r="50" spans="1:10" x14ac:dyDescent="0.25">
      <c r="A50" s="9"/>
      <c r="B50" s="10"/>
      <c r="C50" s="10"/>
      <c r="D50" s="10"/>
      <c r="E50" s="10"/>
      <c r="F50" s="10"/>
      <c r="G50" s="11"/>
      <c r="H50" s="9"/>
      <c r="I50" s="9"/>
      <c r="J50" s="9"/>
    </row>
    <row r="51" spans="1:10" x14ac:dyDescent="0.25">
      <c r="A51" s="9"/>
      <c r="B51" s="10"/>
      <c r="C51" s="10"/>
      <c r="D51" s="10"/>
      <c r="E51" s="10"/>
      <c r="F51" s="10"/>
      <c r="G51" s="11"/>
      <c r="H51" s="9"/>
      <c r="I51" s="9"/>
      <c r="J51" s="9"/>
    </row>
    <row r="52" spans="1:10" x14ac:dyDescent="0.25">
      <c r="A52" s="9"/>
      <c r="B52" s="10"/>
      <c r="C52" s="10"/>
      <c r="D52" s="10"/>
      <c r="E52" s="10"/>
      <c r="F52" s="10"/>
      <c r="G52" s="11"/>
      <c r="H52" s="9"/>
      <c r="I52" s="9"/>
      <c r="J52" s="9"/>
    </row>
    <row r="53" spans="1:10" x14ac:dyDescent="0.25">
      <c r="A53" s="9"/>
      <c r="B53" s="10"/>
      <c r="C53" s="10"/>
      <c r="D53" s="10"/>
      <c r="E53" s="10"/>
      <c r="F53" s="10"/>
      <c r="G53" s="11"/>
      <c r="H53" s="9"/>
      <c r="I53" s="9"/>
      <c r="J53" s="9"/>
    </row>
    <row r="54" spans="1:10" x14ac:dyDescent="0.25">
      <c r="A54" s="9"/>
      <c r="B54" s="10"/>
      <c r="C54" s="10"/>
      <c r="D54" s="10"/>
      <c r="E54" s="10"/>
      <c r="F54" s="10"/>
      <c r="G54" s="11"/>
      <c r="H54" s="9"/>
      <c r="I54" s="9"/>
      <c r="J54" s="9"/>
    </row>
    <row r="55" spans="1:10" x14ac:dyDescent="0.25">
      <c r="A55" s="9"/>
      <c r="B55" s="10"/>
      <c r="C55" s="10"/>
      <c r="D55" s="10"/>
      <c r="E55" s="10"/>
      <c r="F55" s="10"/>
      <c r="G55" s="11"/>
      <c r="H55" s="9"/>
      <c r="I55" s="9"/>
      <c r="J55" s="9"/>
    </row>
    <row r="56" spans="1:10" x14ac:dyDescent="0.25">
      <c r="A56" s="9"/>
      <c r="B56" s="10"/>
      <c r="C56" s="10"/>
      <c r="D56" s="10"/>
      <c r="E56" s="10"/>
      <c r="F56" s="10"/>
      <c r="G56" s="11"/>
      <c r="H56" s="9"/>
      <c r="I56" s="9"/>
      <c r="J56" s="9"/>
    </row>
    <row r="57" spans="1:10" x14ac:dyDescent="0.25">
      <c r="A57" s="9"/>
      <c r="B57" s="10"/>
      <c r="C57" s="10"/>
      <c r="D57" s="10"/>
      <c r="E57" s="10"/>
      <c r="F57" s="10"/>
      <c r="G57" s="11"/>
      <c r="H57" s="9"/>
      <c r="I57" s="9"/>
      <c r="J57" s="9"/>
    </row>
    <row r="58" spans="1:10" x14ac:dyDescent="0.25">
      <c r="A58" s="9"/>
      <c r="B58" s="10"/>
      <c r="C58" s="10"/>
      <c r="D58" s="10"/>
      <c r="E58" s="10"/>
      <c r="F58" s="10"/>
      <c r="G58" s="11"/>
      <c r="H58" s="9"/>
      <c r="I58" s="9"/>
      <c r="J58" s="9"/>
    </row>
    <row r="59" spans="1:10" x14ac:dyDescent="0.25">
      <c r="A59" s="9"/>
      <c r="B59" s="10"/>
      <c r="C59" s="10"/>
      <c r="D59" s="10"/>
      <c r="E59" s="10"/>
      <c r="F59" s="10"/>
      <c r="G59" s="11"/>
      <c r="H59" s="9"/>
      <c r="I59" s="9"/>
      <c r="J59" s="9"/>
    </row>
    <row r="60" spans="1:10" x14ac:dyDescent="0.25">
      <c r="A60" s="9"/>
      <c r="B60" s="10"/>
      <c r="C60" s="10"/>
      <c r="D60" s="10"/>
      <c r="E60" s="10"/>
      <c r="F60" s="10"/>
      <c r="G60" s="11"/>
      <c r="H60" s="9"/>
      <c r="I60" s="9"/>
      <c r="J60" s="9"/>
    </row>
    <row r="61" spans="1:10" x14ac:dyDescent="0.25">
      <c r="A61" s="9"/>
      <c r="B61" s="10"/>
      <c r="C61" s="10"/>
      <c r="D61" s="10"/>
      <c r="E61" s="10"/>
      <c r="F61" s="10"/>
      <c r="G61" s="11"/>
      <c r="H61" s="9"/>
      <c r="I61" s="9"/>
      <c r="J61" s="9"/>
    </row>
    <row r="62" spans="1:10" x14ac:dyDescent="0.25">
      <c r="A62" s="9"/>
      <c r="B62" s="10"/>
      <c r="C62" s="10"/>
      <c r="D62" s="10"/>
      <c r="E62" s="10"/>
      <c r="F62" s="10"/>
      <c r="G62" s="11"/>
      <c r="H62" s="9"/>
      <c r="I62" s="9"/>
      <c r="J62" s="9"/>
    </row>
    <row r="63" spans="1:10" x14ac:dyDescent="0.25">
      <c r="A63" s="9"/>
      <c r="B63" s="10"/>
      <c r="C63" s="10"/>
      <c r="D63" s="10"/>
      <c r="E63" s="10"/>
      <c r="F63" s="10"/>
      <c r="G63" s="11"/>
      <c r="H63" s="9"/>
      <c r="I63" s="9"/>
      <c r="J63" s="9"/>
    </row>
    <row r="64" spans="1:10" x14ac:dyDescent="0.25">
      <c r="A64" s="9"/>
      <c r="B64" s="10"/>
      <c r="C64" s="10"/>
      <c r="D64" s="10"/>
      <c r="E64" s="10"/>
      <c r="F64" s="10"/>
      <c r="G64" s="11"/>
      <c r="H64" s="9"/>
      <c r="I64" s="9"/>
      <c r="J64" s="9"/>
    </row>
    <row r="65" spans="1:10" x14ac:dyDescent="0.25">
      <c r="A65" s="9"/>
      <c r="B65" s="10"/>
      <c r="C65" s="10"/>
      <c r="D65" s="10"/>
      <c r="E65" s="10"/>
      <c r="F65" s="10"/>
      <c r="G65" s="11"/>
      <c r="H65" s="9"/>
      <c r="I65" s="9"/>
      <c r="J65" s="9"/>
    </row>
    <row r="66" spans="1:10" x14ac:dyDescent="0.25">
      <c r="A66" s="9"/>
      <c r="B66" s="10"/>
      <c r="C66" s="10"/>
      <c r="D66" s="10"/>
      <c r="E66" s="10"/>
      <c r="F66" s="10"/>
      <c r="G66" s="11"/>
      <c r="H66" s="9"/>
      <c r="I66" s="9"/>
      <c r="J66" s="9"/>
    </row>
    <row r="67" spans="1:10" x14ac:dyDescent="0.25">
      <c r="A67" s="9"/>
      <c r="B67" s="10"/>
      <c r="C67" s="10"/>
      <c r="D67" s="10"/>
      <c r="E67" s="10"/>
      <c r="F67" s="10"/>
      <c r="G67" s="11"/>
      <c r="H67" s="9"/>
      <c r="I67" s="9"/>
      <c r="J67" s="9"/>
    </row>
    <row r="68" spans="1:10" x14ac:dyDescent="0.25">
      <c r="A68" s="9"/>
      <c r="B68" s="10"/>
      <c r="C68" s="10"/>
      <c r="D68" s="10"/>
      <c r="E68" s="10"/>
      <c r="F68" s="10"/>
      <c r="G68" s="11"/>
      <c r="H68" s="9"/>
      <c r="I68" s="9"/>
      <c r="J68" s="9"/>
    </row>
    <row r="69" spans="1:10" x14ac:dyDescent="0.25">
      <c r="A69" s="9"/>
      <c r="B69" s="10"/>
      <c r="C69" s="10"/>
      <c r="D69" s="10"/>
      <c r="E69" s="10"/>
      <c r="F69" s="10"/>
      <c r="G69" s="11"/>
      <c r="H69" s="9"/>
      <c r="I69" s="9"/>
      <c r="J69" s="9"/>
    </row>
    <row r="70" spans="1:10" x14ac:dyDescent="0.25">
      <c r="A70" s="9"/>
      <c r="B70" s="10"/>
      <c r="C70" s="10"/>
      <c r="D70" s="10"/>
      <c r="E70" s="10"/>
      <c r="F70" s="10"/>
      <c r="G70" s="11"/>
      <c r="H70" s="9"/>
      <c r="I70" s="9"/>
      <c r="J70" s="9"/>
    </row>
    <row r="71" spans="1:10" x14ac:dyDescent="0.25">
      <c r="A71" s="9"/>
      <c r="B71" s="10"/>
      <c r="C71" s="10"/>
      <c r="D71" s="10"/>
      <c r="E71" s="10"/>
      <c r="F71" s="10"/>
      <c r="G71" s="11"/>
      <c r="H71" s="9"/>
      <c r="I71" s="9"/>
      <c r="J71" s="9"/>
    </row>
    <row r="72" spans="1:10" x14ac:dyDescent="0.25">
      <c r="A72" s="9"/>
      <c r="B72" s="10"/>
      <c r="C72" s="10"/>
      <c r="D72" s="10"/>
      <c r="E72" s="10"/>
      <c r="F72" s="10"/>
      <c r="G72" s="11"/>
      <c r="H72" s="9"/>
      <c r="I72" s="9"/>
      <c r="J72" s="9"/>
    </row>
    <row r="73" spans="1:10" x14ac:dyDescent="0.25">
      <c r="A73" s="9"/>
      <c r="B73" s="10"/>
      <c r="C73" s="10"/>
      <c r="D73" s="10"/>
      <c r="E73" s="10"/>
      <c r="F73" s="10"/>
      <c r="G73" s="11"/>
      <c r="H73" s="9"/>
      <c r="I73" s="9"/>
      <c r="J73" s="9"/>
    </row>
    <row r="74" spans="1:10" x14ac:dyDescent="0.25">
      <c r="A74" s="9"/>
      <c r="B74" s="10"/>
      <c r="C74" s="10"/>
      <c r="D74" s="10"/>
      <c r="E74" s="10"/>
      <c r="F74" s="10"/>
      <c r="G74" s="11"/>
      <c r="H74" s="9"/>
      <c r="I74" s="9"/>
      <c r="J74" s="9"/>
    </row>
    <row r="75" spans="1:10" x14ac:dyDescent="0.25">
      <c r="A75" s="9"/>
      <c r="B75" s="10"/>
      <c r="C75" s="10"/>
      <c r="D75" s="10"/>
      <c r="E75" s="10"/>
      <c r="F75" s="10"/>
      <c r="G75" s="11"/>
      <c r="H75" s="9"/>
      <c r="I75" s="9"/>
      <c r="J75" s="9"/>
    </row>
    <row r="76" spans="1:10" x14ac:dyDescent="0.25">
      <c r="A76" s="9"/>
      <c r="B76" s="10"/>
      <c r="C76" s="10"/>
      <c r="D76" s="10"/>
      <c r="E76" s="10"/>
      <c r="F76" s="10"/>
      <c r="G76" s="11"/>
      <c r="H76" s="9"/>
      <c r="I76" s="9"/>
      <c r="J76" s="9"/>
    </row>
    <row r="77" spans="1:10" x14ac:dyDescent="0.25">
      <c r="A77" s="9"/>
      <c r="B77" s="10"/>
      <c r="C77" s="10"/>
      <c r="D77" s="10"/>
      <c r="E77" s="10"/>
      <c r="F77" s="10"/>
      <c r="G77" s="11"/>
      <c r="H77" s="9"/>
      <c r="I77" s="9"/>
      <c r="J77" s="9"/>
    </row>
    <row r="78" spans="1:10" x14ac:dyDescent="0.25">
      <c r="A78" s="9"/>
      <c r="B78" s="10"/>
      <c r="C78" s="10"/>
      <c r="D78" s="10"/>
      <c r="E78" s="10"/>
      <c r="F78" s="10"/>
      <c r="G78" s="11"/>
      <c r="H78" s="9"/>
      <c r="I78" s="9"/>
      <c r="J78" s="9"/>
    </row>
    <row r="79" spans="1:10" x14ac:dyDescent="0.25">
      <c r="A79" s="9"/>
      <c r="B79" s="10"/>
      <c r="C79" s="10"/>
      <c r="D79" s="10"/>
      <c r="E79" s="10"/>
      <c r="F79" s="10"/>
      <c r="G79" s="11"/>
      <c r="H79" s="9"/>
      <c r="I79" s="9"/>
      <c r="J79" s="9"/>
    </row>
    <row r="80" spans="1:10" x14ac:dyDescent="0.25">
      <c r="A80" s="9"/>
      <c r="B80" s="10"/>
      <c r="C80" s="10"/>
      <c r="D80" s="10"/>
      <c r="E80" s="10"/>
      <c r="F80" s="10"/>
      <c r="G80" s="11"/>
      <c r="H80" s="9"/>
      <c r="I80" s="9"/>
      <c r="J80" s="9"/>
    </row>
    <row r="81" spans="1:10" x14ac:dyDescent="0.25">
      <c r="A81" s="9"/>
      <c r="B81" s="10"/>
      <c r="C81" s="10"/>
      <c r="D81" s="10"/>
      <c r="E81" s="10"/>
      <c r="F81" s="10"/>
      <c r="G81" s="11"/>
      <c r="H81" s="9"/>
      <c r="I81" s="9"/>
      <c r="J81" s="9"/>
    </row>
    <row r="82" spans="1:10" x14ac:dyDescent="0.25">
      <c r="A82" s="9"/>
      <c r="B82" s="10"/>
      <c r="C82" s="10"/>
      <c r="D82" s="10"/>
      <c r="E82" s="10"/>
      <c r="F82" s="10"/>
      <c r="G82" s="11"/>
      <c r="H82" s="9"/>
      <c r="I82" s="9"/>
      <c r="J82" s="9"/>
    </row>
    <row r="83" spans="1:10" x14ac:dyDescent="0.25">
      <c r="A83" s="9"/>
      <c r="B83" s="10"/>
      <c r="C83" s="10"/>
      <c r="D83" s="10"/>
      <c r="E83" s="10"/>
      <c r="F83" s="10"/>
      <c r="G83" s="11"/>
      <c r="H83" s="9"/>
      <c r="I83" s="9"/>
      <c r="J83" s="9"/>
    </row>
    <row r="84" spans="1:10" x14ac:dyDescent="0.25">
      <c r="A84" s="9"/>
      <c r="B84" s="10"/>
      <c r="C84" s="10"/>
      <c r="D84" s="10"/>
      <c r="E84" s="10"/>
      <c r="F84" s="10"/>
      <c r="G84" s="11"/>
      <c r="H84" s="9"/>
      <c r="I84" s="9"/>
      <c r="J84" s="9"/>
    </row>
    <row r="85" spans="1:10" x14ac:dyDescent="0.25">
      <c r="A85" s="9"/>
      <c r="B85" s="10"/>
      <c r="C85" s="10"/>
      <c r="D85" s="10"/>
      <c r="E85" s="10"/>
      <c r="F85" s="10"/>
      <c r="G85" s="11"/>
      <c r="H85" s="9"/>
      <c r="I85" s="9"/>
      <c r="J85" s="9"/>
    </row>
    <row r="86" spans="1:10" x14ac:dyDescent="0.25">
      <c r="A86" s="9"/>
      <c r="B86" s="10"/>
      <c r="C86" s="10"/>
      <c r="D86" s="10"/>
      <c r="E86" s="10"/>
      <c r="F86" s="10"/>
      <c r="G86" s="11"/>
      <c r="H86" s="9"/>
      <c r="I86" s="9"/>
      <c r="J86" s="9"/>
    </row>
    <row r="87" spans="1:10" x14ac:dyDescent="0.25">
      <c r="A87" s="9"/>
      <c r="B87" s="10"/>
      <c r="C87" s="10"/>
      <c r="D87" s="10"/>
      <c r="E87" s="10"/>
      <c r="F87" s="10"/>
      <c r="G87" s="11"/>
      <c r="H87" s="9"/>
      <c r="I87" s="9"/>
      <c r="J87" s="9"/>
    </row>
    <row r="88" spans="1:10" x14ac:dyDescent="0.25">
      <c r="A88" s="9"/>
      <c r="B88" s="10"/>
      <c r="C88" s="10"/>
      <c r="D88" s="10"/>
      <c r="E88" s="10"/>
      <c r="F88" s="10"/>
      <c r="G88" s="11"/>
      <c r="H88" s="9"/>
      <c r="I88" s="9"/>
      <c r="J88" s="9"/>
    </row>
    <row r="89" spans="1:10" x14ac:dyDescent="0.25">
      <c r="A89" s="9"/>
      <c r="B89" s="10"/>
      <c r="C89" s="10"/>
      <c r="D89" s="10"/>
      <c r="E89" s="10"/>
      <c r="F89" s="10"/>
      <c r="G89" s="11"/>
      <c r="H89" s="9"/>
      <c r="I89" s="9"/>
      <c r="J89" s="9"/>
    </row>
    <row r="90" spans="1:10" x14ac:dyDescent="0.25">
      <c r="A90" s="9"/>
      <c r="B90" s="10"/>
      <c r="C90" s="10"/>
      <c r="D90" s="10"/>
      <c r="E90" s="10"/>
      <c r="F90" s="10"/>
      <c r="G90" s="11"/>
      <c r="H90" s="9"/>
      <c r="I90" s="9"/>
      <c r="J90" s="9"/>
    </row>
    <row r="91" spans="1:10" x14ac:dyDescent="0.25">
      <c r="A91" s="9"/>
      <c r="B91" s="10"/>
      <c r="C91" s="10"/>
      <c r="D91" s="10"/>
      <c r="E91" s="10"/>
      <c r="F91" s="10"/>
      <c r="G91" s="11"/>
      <c r="H91" s="9"/>
      <c r="I91" s="9"/>
      <c r="J91" s="9"/>
    </row>
    <row r="92" spans="1:10" x14ac:dyDescent="0.25">
      <c r="A92" s="9"/>
      <c r="B92" s="10"/>
      <c r="C92" s="10"/>
      <c r="D92" s="10"/>
      <c r="E92" s="10"/>
      <c r="F92" s="10"/>
      <c r="G92" s="11"/>
      <c r="H92" s="9"/>
      <c r="I92" s="9"/>
      <c r="J92" s="9"/>
    </row>
    <row r="93" spans="1:10" x14ac:dyDescent="0.25">
      <c r="A93" s="9"/>
      <c r="B93" s="10"/>
      <c r="C93" s="10"/>
      <c r="D93" s="10"/>
      <c r="E93" s="10"/>
      <c r="F93" s="10"/>
      <c r="G93" s="11"/>
      <c r="H93" s="9"/>
      <c r="I93" s="9"/>
      <c r="J93" s="9"/>
    </row>
    <row r="94" spans="1:10" x14ac:dyDescent="0.25">
      <c r="A94" s="9"/>
      <c r="B94" s="10"/>
      <c r="C94" s="10"/>
      <c r="D94" s="10"/>
      <c r="E94" s="10"/>
      <c r="F94" s="10"/>
      <c r="G94" s="11"/>
      <c r="H94" s="9"/>
      <c r="I94" s="9"/>
      <c r="J94" s="9"/>
    </row>
    <row r="95" spans="1:10" x14ac:dyDescent="0.25">
      <c r="A95" s="9"/>
      <c r="B95" s="10"/>
      <c r="C95" s="10"/>
      <c r="D95" s="10"/>
      <c r="E95" s="10"/>
      <c r="F95" s="10"/>
      <c r="G95" s="11"/>
      <c r="H95" s="9"/>
      <c r="I95" s="9"/>
      <c r="J95" s="9"/>
    </row>
    <row r="96" spans="1:10" x14ac:dyDescent="0.25">
      <c r="A96" s="9"/>
      <c r="B96" s="10"/>
      <c r="C96" s="10"/>
      <c r="D96" s="10"/>
      <c r="E96" s="10"/>
      <c r="F96" s="10"/>
      <c r="G96" s="11"/>
      <c r="H96" s="9"/>
      <c r="I96" s="9"/>
      <c r="J96" s="9"/>
    </row>
    <row r="97" spans="1:10" x14ac:dyDescent="0.25">
      <c r="A97" s="9"/>
      <c r="B97" s="10"/>
      <c r="C97" s="10"/>
      <c r="D97" s="10"/>
      <c r="E97" s="10"/>
      <c r="F97" s="10"/>
      <c r="G97" s="11"/>
      <c r="H97" s="9"/>
      <c r="I97" s="9"/>
      <c r="J97" s="9"/>
    </row>
    <row r="98" spans="1:10" x14ac:dyDescent="0.25">
      <c r="A98" s="9"/>
      <c r="B98" s="10"/>
      <c r="C98" s="10"/>
      <c r="D98" s="10"/>
      <c r="E98" s="10"/>
      <c r="F98" s="10"/>
      <c r="G98" s="11"/>
      <c r="H98" s="9"/>
      <c r="I98" s="9"/>
      <c r="J98" s="9"/>
    </row>
    <row r="99" spans="1:10" x14ac:dyDescent="0.25">
      <c r="A99" s="9"/>
      <c r="B99" s="10"/>
      <c r="C99" s="10"/>
      <c r="D99" s="10"/>
      <c r="E99" s="10"/>
      <c r="F99" s="10"/>
      <c r="G99" s="11"/>
      <c r="H99" s="9"/>
      <c r="I99" s="9"/>
      <c r="J99" s="9"/>
    </row>
    <row r="100" spans="1:10" x14ac:dyDescent="0.25">
      <c r="A100" s="9"/>
      <c r="B100" s="10"/>
      <c r="C100" s="10"/>
      <c r="D100" s="10"/>
      <c r="E100" s="10"/>
      <c r="F100" s="10"/>
      <c r="G100" s="11"/>
      <c r="H100" s="9"/>
      <c r="I100" s="9"/>
      <c r="J100" s="9"/>
    </row>
    <row r="101" spans="1:10" x14ac:dyDescent="0.25">
      <c r="A101" s="9"/>
      <c r="B101" s="10"/>
      <c r="C101" s="10"/>
      <c r="D101" s="10"/>
      <c r="E101" s="10"/>
      <c r="F101" s="10"/>
      <c r="G101" s="11"/>
      <c r="H101" s="9"/>
      <c r="I101" s="9"/>
      <c r="J101" s="9"/>
    </row>
    <row r="102" spans="1:10" x14ac:dyDescent="0.25">
      <c r="A102" s="9"/>
      <c r="B102" s="10"/>
      <c r="C102" s="10"/>
      <c r="D102" s="10"/>
      <c r="E102" s="10"/>
      <c r="F102" s="10"/>
      <c r="G102" s="11"/>
      <c r="H102" s="9"/>
      <c r="I102" s="9"/>
      <c r="J102" s="9"/>
    </row>
    <row r="103" spans="1:10" x14ac:dyDescent="0.25">
      <c r="A103" s="9"/>
      <c r="B103" s="10"/>
      <c r="C103" s="10"/>
      <c r="D103" s="10"/>
      <c r="E103" s="10"/>
      <c r="F103" s="10"/>
      <c r="G103" s="11"/>
      <c r="H103" s="9"/>
      <c r="I103" s="9"/>
      <c r="J103" s="9"/>
    </row>
    <row r="104" spans="1:10" x14ac:dyDescent="0.25">
      <c r="A104" s="9"/>
      <c r="B104" s="10"/>
      <c r="C104" s="10"/>
      <c r="D104" s="10"/>
      <c r="E104" s="10"/>
      <c r="F104" s="10"/>
      <c r="G104" s="11"/>
      <c r="H104" s="9"/>
      <c r="I104" s="9"/>
      <c r="J104" s="9"/>
    </row>
    <row r="105" spans="1:10" x14ac:dyDescent="0.25">
      <c r="A105" s="9"/>
      <c r="B105" s="10"/>
      <c r="C105" s="10"/>
      <c r="D105" s="10"/>
      <c r="E105" s="10"/>
      <c r="F105" s="10"/>
      <c r="G105" s="11"/>
      <c r="H105" s="9"/>
      <c r="I105" s="9"/>
      <c r="J105" s="9"/>
    </row>
    <row r="106" spans="1:10" x14ac:dyDescent="0.25">
      <c r="A106" s="9"/>
      <c r="B106" s="10"/>
      <c r="C106" s="10"/>
      <c r="D106" s="10"/>
      <c r="E106" s="10"/>
      <c r="F106" s="10"/>
      <c r="G106" s="11"/>
      <c r="H106" s="9"/>
      <c r="I106" s="9"/>
      <c r="J106" s="9"/>
    </row>
    <row r="107" spans="1:10" x14ac:dyDescent="0.25">
      <c r="A107" s="9"/>
      <c r="B107" s="10"/>
      <c r="C107" s="10"/>
      <c r="D107" s="10"/>
      <c r="E107" s="10"/>
      <c r="F107" s="10"/>
      <c r="G107" s="11"/>
      <c r="H107" s="9"/>
      <c r="I107" s="9"/>
      <c r="J107" s="9"/>
    </row>
    <row r="108" spans="1:10" x14ac:dyDescent="0.25">
      <c r="A108" s="9"/>
      <c r="B108" s="10"/>
      <c r="C108" s="10"/>
      <c r="D108" s="10"/>
      <c r="E108" s="10"/>
      <c r="F108" s="10"/>
      <c r="G108" s="11"/>
      <c r="H108" s="9"/>
      <c r="I108" s="9"/>
      <c r="J108" s="9"/>
    </row>
    <row r="109" spans="1:10" x14ac:dyDescent="0.25">
      <c r="A109" s="9"/>
      <c r="B109" s="10"/>
      <c r="C109" s="10"/>
      <c r="D109" s="10"/>
      <c r="E109" s="10"/>
      <c r="F109" s="10"/>
      <c r="G109" s="11"/>
      <c r="H109" s="9"/>
      <c r="I109" s="9"/>
      <c r="J109" s="9"/>
    </row>
    <row r="110" spans="1:10" x14ac:dyDescent="0.25">
      <c r="A110" s="9"/>
      <c r="B110" s="10"/>
      <c r="C110" s="10"/>
      <c r="D110" s="10"/>
      <c r="E110" s="10"/>
      <c r="F110" s="10"/>
      <c r="G110" s="11"/>
      <c r="H110" s="9"/>
      <c r="I110" s="9"/>
      <c r="J110" s="9"/>
    </row>
    <row r="111" spans="1:10" x14ac:dyDescent="0.25">
      <c r="A111" s="9"/>
      <c r="B111" s="10"/>
      <c r="C111" s="10"/>
      <c r="D111" s="10"/>
      <c r="E111" s="10"/>
      <c r="F111" s="10"/>
      <c r="G111" s="11"/>
      <c r="H111" s="9"/>
      <c r="I111" s="9"/>
      <c r="J111" s="9"/>
    </row>
    <row r="112" spans="1:10" x14ac:dyDescent="0.25">
      <c r="A112" s="9"/>
      <c r="B112" s="10"/>
      <c r="C112" s="10"/>
      <c r="D112" s="10"/>
      <c r="E112" s="10"/>
      <c r="F112" s="10"/>
      <c r="G112" s="11"/>
      <c r="H112" s="9"/>
      <c r="I112" s="9"/>
      <c r="J112" s="9"/>
    </row>
    <row r="113" spans="1:10" x14ac:dyDescent="0.25">
      <c r="A113" s="9"/>
      <c r="B113" s="10"/>
      <c r="C113" s="10"/>
      <c r="D113" s="10"/>
      <c r="E113" s="10"/>
      <c r="F113" s="10"/>
      <c r="G113" s="11"/>
      <c r="H113" s="9"/>
      <c r="I113" s="9"/>
      <c r="J113" s="9"/>
    </row>
    <row r="114" spans="1:10" x14ac:dyDescent="0.25">
      <c r="A114" s="9"/>
      <c r="B114" s="10"/>
      <c r="C114" s="10"/>
      <c r="D114" s="10"/>
      <c r="E114" s="10"/>
      <c r="F114" s="10"/>
      <c r="G114" s="11"/>
      <c r="H114" s="9"/>
      <c r="I114" s="9"/>
      <c r="J114" s="9"/>
    </row>
    <row r="115" spans="1:10" x14ac:dyDescent="0.25">
      <c r="A115" s="9"/>
      <c r="B115" s="10"/>
      <c r="C115" s="10"/>
      <c r="D115" s="10"/>
      <c r="E115" s="10"/>
      <c r="F115" s="10"/>
      <c r="G115" s="11"/>
      <c r="H115" s="9"/>
      <c r="I115" s="9"/>
      <c r="J115" s="9"/>
    </row>
    <row r="116" spans="1:10" x14ac:dyDescent="0.25">
      <c r="A116" s="9"/>
      <c r="B116" s="10"/>
      <c r="C116" s="10"/>
      <c r="D116" s="10"/>
      <c r="E116" s="10"/>
      <c r="F116" s="10"/>
      <c r="G116" s="11"/>
      <c r="H116" s="9"/>
      <c r="I116" s="9"/>
      <c r="J116" s="9"/>
    </row>
    <row r="117" spans="1:10" x14ac:dyDescent="0.25">
      <c r="A117" s="9"/>
      <c r="B117" s="10"/>
      <c r="C117" s="10"/>
      <c r="D117" s="10"/>
      <c r="E117" s="10"/>
      <c r="F117" s="10"/>
      <c r="G117" s="11"/>
      <c r="H117" s="9"/>
      <c r="I117" s="9"/>
      <c r="J117" s="9"/>
    </row>
    <row r="118" spans="1:10" x14ac:dyDescent="0.25">
      <c r="A118" s="9"/>
      <c r="B118" s="10"/>
      <c r="C118" s="10"/>
      <c r="D118" s="10"/>
      <c r="E118" s="10"/>
      <c r="F118" s="10"/>
      <c r="G118" s="11"/>
      <c r="H118" s="9"/>
      <c r="I118" s="9"/>
      <c r="J118" s="9"/>
    </row>
    <row r="119" spans="1:10" x14ac:dyDescent="0.25">
      <c r="A119" s="9"/>
      <c r="B119" s="10"/>
      <c r="C119" s="10"/>
      <c r="D119" s="10"/>
      <c r="E119" s="10"/>
      <c r="F119" s="10"/>
      <c r="G119" s="11"/>
      <c r="H119" s="9"/>
      <c r="I119" s="9"/>
      <c r="J119" s="9"/>
    </row>
    <row r="120" spans="1:10" x14ac:dyDescent="0.25">
      <c r="A120" s="9"/>
      <c r="B120" s="10"/>
      <c r="C120" s="10"/>
      <c r="D120" s="10"/>
      <c r="E120" s="10"/>
      <c r="F120" s="10"/>
      <c r="G120" s="11"/>
      <c r="H120" s="9"/>
      <c r="I120" s="9"/>
      <c r="J120" s="9"/>
    </row>
    <row r="121" spans="1:10" x14ac:dyDescent="0.25">
      <c r="A121" s="9"/>
      <c r="B121" s="10"/>
      <c r="C121" s="10"/>
      <c r="D121" s="10"/>
      <c r="E121" s="10"/>
      <c r="F121" s="10"/>
      <c r="G121" s="11"/>
      <c r="H121" s="9"/>
      <c r="I121" s="9"/>
      <c r="J121" s="9"/>
    </row>
    <row r="122" spans="1:10" x14ac:dyDescent="0.25">
      <c r="A122" s="9"/>
      <c r="B122" s="10"/>
      <c r="C122" s="10"/>
      <c r="D122" s="10"/>
      <c r="E122" s="10"/>
      <c r="F122" s="10"/>
      <c r="G122" s="11"/>
      <c r="H122" s="9"/>
      <c r="I122" s="9"/>
      <c r="J122" s="9"/>
    </row>
    <row r="123" spans="1:10" x14ac:dyDescent="0.25">
      <c r="A123" s="9"/>
      <c r="B123" s="10"/>
      <c r="C123" s="10"/>
      <c r="D123" s="10"/>
      <c r="E123" s="10"/>
      <c r="F123" s="10"/>
      <c r="G123" s="11"/>
      <c r="H123" s="9"/>
      <c r="I123" s="9"/>
      <c r="J123" s="9"/>
    </row>
    <row r="124" spans="1:10" x14ac:dyDescent="0.25">
      <c r="A124" s="9"/>
      <c r="B124" s="10"/>
      <c r="C124" s="10"/>
      <c r="D124" s="10"/>
      <c r="E124" s="10"/>
      <c r="F124" s="10"/>
      <c r="G124" s="11"/>
      <c r="H124" s="9"/>
      <c r="I124" s="9"/>
      <c r="J124" s="9"/>
    </row>
    <row r="125" spans="1:10" x14ac:dyDescent="0.25">
      <c r="A125" s="9"/>
      <c r="B125" s="10"/>
      <c r="C125" s="10"/>
      <c r="D125" s="10"/>
      <c r="E125" s="10"/>
      <c r="F125" s="10"/>
      <c r="G125" s="11"/>
      <c r="H125" s="9"/>
      <c r="I125" s="9"/>
      <c r="J125" s="9"/>
    </row>
    <row r="126" spans="1:10" x14ac:dyDescent="0.25">
      <c r="A126" s="9"/>
      <c r="B126" s="10"/>
      <c r="C126" s="10"/>
      <c r="D126" s="10"/>
      <c r="E126" s="10"/>
      <c r="F126" s="10"/>
      <c r="G126" s="11"/>
      <c r="H126" s="9"/>
      <c r="I126" s="9"/>
      <c r="J126" s="9"/>
    </row>
    <row r="127" spans="1:10" x14ac:dyDescent="0.25">
      <c r="A127" s="9"/>
      <c r="B127" s="10"/>
      <c r="C127" s="10"/>
      <c r="D127" s="10"/>
      <c r="E127" s="10"/>
      <c r="F127" s="10"/>
      <c r="G127" s="11"/>
      <c r="H127" s="9"/>
      <c r="I127" s="9"/>
      <c r="J127" s="9"/>
    </row>
    <row r="128" spans="1:10" x14ac:dyDescent="0.25">
      <c r="A128" s="9"/>
      <c r="B128" s="10"/>
      <c r="C128" s="10"/>
      <c r="D128" s="10"/>
      <c r="E128" s="10"/>
      <c r="F128" s="10"/>
      <c r="G128" s="11"/>
      <c r="H128" s="9"/>
      <c r="I128" s="9"/>
      <c r="J128" s="9"/>
    </row>
    <row r="129" spans="1:10" x14ac:dyDescent="0.25">
      <c r="A129" s="9"/>
      <c r="B129" s="10"/>
      <c r="C129" s="10"/>
      <c r="D129" s="10"/>
      <c r="E129" s="10"/>
      <c r="F129" s="10"/>
      <c r="G129" s="11"/>
      <c r="H129" s="9"/>
      <c r="I129" s="9"/>
      <c r="J129" s="9"/>
    </row>
    <row r="130" spans="1:10" x14ac:dyDescent="0.25">
      <c r="A130" s="9"/>
      <c r="B130" s="10"/>
      <c r="C130" s="10"/>
      <c r="D130" s="10"/>
      <c r="E130" s="10"/>
      <c r="F130" s="10"/>
      <c r="G130" s="11"/>
      <c r="H130" s="9"/>
      <c r="I130" s="9"/>
      <c r="J130" s="9"/>
    </row>
    <row r="131" spans="1:10" x14ac:dyDescent="0.25">
      <c r="A131" s="9"/>
      <c r="B131" s="10"/>
      <c r="C131" s="10"/>
      <c r="D131" s="10"/>
      <c r="E131" s="10"/>
      <c r="F131" s="10"/>
      <c r="G131" s="11"/>
      <c r="H131" s="9"/>
      <c r="I131" s="9"/>
      <c r="J131" s="9"/>
    </row>
    <row r="132" spans="1:10" x14ac:dyDescent="0.25">
      <c r="A132" s="9"/>
      <c r="B132" s="10"/>
      <c r="C132" s="10"/>
      <c r="D132" s="10"/>
      <c r="E132" s="10"/>
      <c r="F132" s="10"/>
      <c r="G132" s="11"/>
      <c r="H132" s="9"/>
      <c r="I132" s="9"/>
      <c r="J132" s="9"/>
    </row>
    <row r="133" spans="1:10" x14ac:dyDescent="0.25">
      <c r="A133" s="9"/>
      <c r="B133" s="10"/>
      <c r="C133" s="10"/>
      <c r="D133" s="10"/>
      <c r="E133" s="10"/>
      <c r="F133" s="10"/>
      <c r="G133" s="11"/>
      <c r="H133" s="9"/>
      <c r="I133" s="9"/>
      <c r="J133" s="9"/>
    </row>
    <row r="134" spans="1:10" x14ac:dyDescent="0.25">
      <c r="A134" s="9"/>
      <c r="B134" s="10"/>
      <c r="C134" s="10"/>
      <c r="D134" s="10"/>
      <c r="E134" s="10"/>
      <c r="F134" s="10"/>
      <c r="G134" s="11"/>
      <c r="H134" s="9"/>
      <c r="I134" s="9"/>
      <c r="J134" s="9"/>
    </row>
    <row r="135" spans="1:10" x14ac:dyDescent="0.25">
      <c r="A135" s="9"/>
      <c r="B135" s="10"/>
      <c r="C135" s="10"/>
      <c r="D135" s="10"/>
      <c r="E135" s="10"/>
      <c r="F135" s="10"/>
      <c r="G135" s="11"/>
      <c r="H135" s="9"/>
      <c r="I135" s="9"/>
      <c r="J135" s="9"/>
    </row>
    <row r="136" spans="1:10" x14ac:dyDescent="0.25">
      <c r="A136" s="9"/>
      <c r="B136" s="10"/>
      <c r="C136" s="10"/>
      <c r="D136" s="10"/>
      <c r="E136" s="10"/>
      <c r="F136" s="10"/>
      <c r="G136" s="11"/>
      <c r="H136" s="9"/>
      <c r="I136" s="9"/>
      <c r="J136" s="9"/>
    </row>
    <row r="137" spans="1:10" x14ac:dyDescent="0.25">
      <c r="A137" s="9"/>
      <c r="B137" s="10"/>
      <c r="C137" s="10"/>
      <c r="D137" s="10"/>
      <c r="E137" s="10"/>
      <c r="F137" s="10"/>
      <c r="G137" s="11"/>
      <c r="H137" s="9"/>
      <c r="I137" s="9"/>
      <c r="J137" s="9"/>
    </row>
    <row r="138" spans="1:10" x14ac:dyDescent="0.25">
      <c r="A138" s="9"/>
      <c r="B138" s="10"/>
      <c r="C138" s="10"/>
      <c r="D138" s="10"/>
      <c r="E138" s="10"/>
      <c r="F138" s="10"/>
      <c r="G138" s="11"/>
      <c r="H138" s="9"/>
      <c r="I138" s="9"/>
      <c r="J138" s="9"/>
    </row>
    <row r="139" spans="1:10" x14ac:dyDescent="0.25">
      <c r="A139" s="9"/>
      <c r="B139" s="10"/>
      <c r="C139" s="10"/>
      <c r="D139" s="10"/>
      <c r="E139" s="10"/>
      <c r="F139" s="10"/>
      <c r="G139" s="11"/>
      <c r="H139" s="9"/>
      <c r="I139" s="9"/>
      <c r="J139" s="9"/>
    </row>
    <row r="140" spans="1:10" x14ac:dyDescent="0.25">
      <c r="A140" s="9"/>
      <c r="B140" s="10"/>
      <c r="C140" s="10"/>
      <c r="D140" s="10"/>
      <c r="E140" s="10"/>
      <c r="F140" s="10"/>
      <c r="G140" s="11"/>
      <c r="H140" s="9"/>
      <c r="I140" s="9"/>
      <c r="J140" s="9"/>
    </row>
    <row r="141" spans="1:10" x14ac:dyDescent="0.25">
      <c r="A141" s="9"/>
      <c r="B141" s="10"/>
      <c r="C141" s="10"/>
      <c r="D141" s="10"/>
      <c r="E141" s="10"/>
      <c r="F141" s="10"/>
      <c r="G141" s="11"/>
      <c r="H141" s="9"/>
      <c r="I141" s="9"/>
      <c r="J141" s="9"/>
    </row>
    <row r="142" spans="1:10" x14ac:dyDescent="0.25">
      <c r="A142" s="9"/>
      <c r="B142" s="10"/>
      <c r="C142" s="10"/>
      <c r="D142" s="10"/>
      <c r="E142" s="10"/>
      <c r="F142" s="10"/>
      <c r="G142" s="11"/>
      <c r="H142" s="9"/>
      <c r="I142" s="9"/>
      <c r="J142" s="9"/>
    </row>
    <row r="143" spans="1:10" x14ac:dyDescent="0.25">
      <c r="A143" s="9"/>
      <c r="B143" s="10"/>
      <c r="C143" s="10"/>
      <c r="D143" s="10"/>
      <c r="E143" s="10"/>
      <c r="F143" s="10"/>
      <c r="G143" s="11"/>
      <c r="H143" s="9"/>
      <c r="I143" s="9"/>
      <c r="J143" s="9"/>
    </row>
    <row r="144" spans="1:10" x14ac:dyDescent="0.25">
      <c r="A144" s="9"/>
      <c r="B144" s="10"/>
      <c r="C144" s="10"/>
      <c r="D144" s="10"/>
      <c r="E144" s="10"/>
      <c r="F144" s="10"/>
      <c r="G144" s="11"/>
      <c r="H144" s="9"/>
      <c r="I144" s="9"/>
      <c r="J144" s="9"/>
    </row>
    <row r="145" spans="1:10" x14ac:dyDescent="0.25">
      <c r="A145" s="9"/>
      <c r="B145" s="10"/>
      <c r="C145" s="10"/>
      <c r="D145" s="10"/>
      <c r="E145" s="10"/>
      <c r="F145" s="10"/>
      <c r="G145" s="11"/>
      <c r="H145" s="9"/>
      <c r="I145" s="9"/>
      <c r="J145" s="9"/>
    </row>
    <row r="146" spans="1:10" x14ac:dyDescent="0.25">
      <c r="A146" s="9"/>
      <c r="B146" s="10"/>
      <c r="C146" s="10"/>
      <c r="D146" s="10"/>
      <c r="E146" s="10"/>
      <c r="F146" s="10"/>
      <c r="G146" s="11"/>
      <c r="H146" s="9"/>
      <c r="I146" s="9"/>
      <c r="J146" s="9"/>
    </row>
    <row r="147" spans="1:10" x14ac:dyDescent="0.25">
      <c r="A147" s="9"/>
      <c r="B147" s="10"/>
      <c r="C147" s="10"/>
      <c r="D147" s="10"/>
      <c r="E147" s="10"/>
      <c r="F147" s="10"/>
      <c r="G147" s="11"/>
      <c r="H147" s="9"/>
      <c r="I147" s="9"/>
      <c r="J147" s="9"/>
    </row>
    <row r="148" spans="1:10" x14ac:dyDescent="0.25">
      <c r="A148" s="9"/>
      <c r="B148" s="10"/>
      <c r="C148" s="10"/>
      <c r="D148" s="10"/>
      <c r="E148" s="10"/>
      <c r="F148" s="10"/>
      <c r="G148" s="11"/>
      <c r="H148" s="9"/>
      <c r="I148" s="9"/>
      <c r="J148" s="9"/>
    </row>
    <row r="149" spans="1:10" x14ac:dyDescent="0.25">
      <c r="A149" s="9"/>
      <c r="B149" s="10"/>
      <c r="C149" s="10"/>
      <c r="D149" s="10"/>
      <c r="E149" s="10"/>
      <c r="F149" s="10"/>
      <c r="G149" s="11"/>
      <c r="H149" s="9"/>
      <c r="I149" s="9"/>
      <c r="J149" s="9"/>
    </row>
    <row r="150" spans="1:10" x14ac:dyDescent="0.25">
      <c r="A150" s="9"/>
      <c r="B150" s="10"/>
      <c r="C150" s="10"/>
      <c r="D150" s="10"/>
      <c r="E150" s="10"/>
      <c r="F150" s="10"/>
      <c r="G150" s="11"/>
      <c r="H150" s="9"/>
      <c r="I150" s="9"/>
      <c r="J150" s="9"/>
    </row>
    <row r="151" spans="1:10" x14ac:dyDescent="0.25">
      <c r="A151" s="9"/>
      <c r="B151" s="10"/>
      <c r="C151" s="10"/>
      <c r="D151" s="10"/>
      <c r="E151" s="10"/>
      <c r="F151" s="10"/>
      <c r="G151" s="11"/>
      <c r="H151" s="9"/>
      <c r="I151" s="9"/>
      <c r="J151" s="9"/>
    </row>
    <row r="152" spans="1:10" x14ac:dyDescent="0.25">
      <c r="A152" s="9"/>
      <c r="B152" s="10"/>
      <c r="C152" s="10"/>
      <c r="D152" s="10"/>
      <c r="E152" s="10"/>
      <c r="F152" s="10"/>
      <c r="G152" s="11"/>
      <c r="H152" s="9"/>
      <c r="I152" s="9"/>
      <c r="J152" s="9"/>
    </row>
    <row r="153" spans="1:10" x14ac:dyDescent="0.25">
      <c r="A153" s="9"/>
      <c r="B153" s="10"/>
      <c r="C153" s="10"/>
      <c r="D153" s="10"/>
      <c r="E153" s="10"/>
      <c r="F153" s="10"/>
      <c r="G153" s="11"/>
      <c r="H153" s="9"/>
      <c r="I153" s="9"/>
      <c r="J153" s="9"/>
    </row>
    <row r="154" spans="1:10" x14ac:dyDescent="0.25">
      <c r="A154" s="9"/>
      <c r="B154" s="10"/>
      <c r="C154" s="10"/>
      <c r="D154" s="10"/>
      <c r="E154" s="10"/>
      <c r="F154" s="10"/>
      <c r="G154" s="11"/>
      <c r="H154" s="9"/>
      <c r="I154" s="9"/>
      <c r="J154" s="9"/>
    </row>
    <row r="155" spans="1:10" x14ac:dyDescent="0.25">
      <c r="A155" s="9"/>
      <c r="B155" s="10"/>
      <c r="C155" s="10"/>
      <c r="D155" s="10"/>
      <c r="E155" s="10"/>
      <c r="F155" s="10"/>
      <c r="G155" s="11"/>
      <c r="H155" s="9"/>
      <c r="I155" s="9"/>
      <c r="J155" s="9"/>
    </row>
    <row r="156" spans="1:10" x14ac:dyDescent="0.25">
      <c r="A156" s="9"/>
      <c r="B156" s="10"/>
      <c r="C156" s="10"/>
      <c r="D156" s="10"/>
      <c r="E156" s="10"/>
      <c r="F156" s="10"/>
      <c r="G156" s="11"/>
      <c r="H156" s="9"/>
      <c r="I156" s="9"/>
      <c r="J156" s="9"/>
    </row>
    <row r="157" spans="1:10" x14ac:dyDescent="0.25">
      <c r="A157" s="9"/>
      <c r="B157" s="10"/>
      <c r="C157" s="10"/>
      <c r="D157" s="10"/>
      <c r="E157" s="10"/>
      <c r="F157" s="10"/>
      <c r="G157" s="11"/>
      <c r="H157" s="9"/>
      <c r="I157" s="9"/>
      <c r="J157" s="9"/>
    </row>
    <row r="158" spans="1:10" x14ac:dyDescent="0.25">
      <c r="A158" s="9"/>
      <c r="B158" s="10"/>
      <c r="C158" s="10"/>
      <c r="D158" s="10"/>
      <c r="E158" s="10"/>
      <c r="F158" s="10"/>
      <c r="G158" s="11"/>
      <c r="H158" s="9"/>
      <c r="I158" s="9"/>
      <c r="J158" s="9"/>
    </row>
    <row r="159" spans="1:10" x14ac:dyDescent="0.25">
      <c r="A159" s="9"/>
      <c r="B159" s="10"/>
      <c r="C159" s="10"/>
      <c r="D159" s="10"/>
      <c r="E159" s="10"/>
      <c r="F159" s="10"/>
      <c r="G159" s="11"/>
      <c r="H159" s="9"/>
      <c r="I159" s="9"/>
      <c r="J159" s="9"/>
    </row>
    <row r="160" spans="1:10" x14ac:dyDescent="0.25">
      <c r="A160" s="9"/>
      <c r="B160" s="10"/>
      <c r="C160" s="10"/>
      <c r="D160" s="10"/>
      <c r="E160" s="10"/>
      <c r="F160" s="10"/>
      <c r="G160" s="11"/>
      <c r="H160" s="9"/>
      <c r="I160" s="9"/>
      <c r="J160" s="9"/>
    </row>
    <row r="161" spans="1:10" x14ac:dyDescent="0.25">
      <c r="A161" s="9"/>
      <c r="B161" s="10"/>
      <c r="C161" s="10"/>
      <c r="D161" s="10"/>
      <c r="E161" s="10"/>
      <c r="F161" s="10"/>
      <c r="G161" s="11"/>
      <c r="H161" s="9"/>
      <c r="I161" s="9"/>
      <c r="J161" s="9"/>
    </row>
    <row r="162" spans="1:10" x14ac:dyDescent="0.25">
      <c r="A162" s="9"/>
      <c r="B162" s="10"/>
      <c r="C162" s="10"/>
      <c r="D162" s="10"/>
      <c r="E162" s="10"/>
      <c r="F162" s="10"/>
      <c r="G162" s="11"/>
      <c r="H162" s="9"/>
      <c r="I162" s="9"/>
      <c r="J162" s="9"/>
    </row>
    <row r="163" spans="1:10" x14ac:dyDescent="0.25">
      <c r="A163" s="9"/>
      <c r="B163" s="10"/>
      <c r="C163" s="10"/>
      <c r="D163" s="10"/>
      <c r="E163" s="10"/>
      <c r="F163" s="10"/>
      <c r="G163" s="11"/>
      <c r="H163" s="9"/>
      <c r="I163" s="9"/>
      <c r="J163" s="9"/>
    </row>
    <row r="164" spans="1:10" x14ac:dyDescent="0.25">
      <c r="A164" s="9"/>
      <c r="B164" s="10"/>
      <c r="C164" s="10"/>
      <c r="D164" s="10"/>
      <c r="E164" s="10"/>
      <c r="F164" s="10"/>
      <c r="G164" s="11"/>
      <c r="H164" s="9"/>
      <c r="I164" s="9"/>
      <c r="J164" s="9"/>
    </row>
    <row r="165" spans="1:10" x14ac:dyDescent="0.25">
      <c r="A165" s="9"/>
      <c r="B165" s="10"/>
      <c r="C165" s="10"/>
      <c r="D165" s="10"/>
      <c r="E165" s="10"/>
      <c r="F165" s="10"/>
      <c r="G165" s="11"/>
      <c r="H165" s="9"/>
      <c r="I165" s="9"/>
      <c r="J165" s="9"/>
    </row>
    <row r="166" spans="1:10" x14ac:dyDescent="0.25">
      <c r="A166" s="9"/>
      <c r="B166" s="10"/>
      <c r="C166" s="10"/>
      <c r="D166" s="10"/>
      <c r="E166" s="10"/>
      <c r="F166" s="10"/>
      <c r="G166" s="11"/>
      <c r="H166" s="9"/>
      <c r="I166" s="9"/>
      <c r="J166" s="9"/>
    </row>
    <row r="167" spans="1:10" x14ac:dyDescent="0.25">
      <c r="A167" s="9"/>
      <c r="B167" s="10"/>
      <c r="C167" s="10"/>
      <c r="D167" s="10"/>
      <c r="E167" s="10"/>
      <c r="F167" s="10"/>
      <c r="G167" s="11"/>
      <c r="H167" s="9"/>
      <c r="I167" s="9"/>
      <c r="J167" s="9"/>
    </row>
    <row r="168" spans="1:10" x14ac:dyDescent="0.25">
      <c r="A168" s="9"/>
      <c r="B168" s="10"/>
      <c r="C168" s="10"/>
      <c r="D168" s="10"/>
      <c r="E168" s="10"/>
      <c r="F168" s="10"/>
      <c r="G168" s="11"/>
      <c r="H168" s="9"/>
      <c r="I168" s="9"/>
      <c r="J168" s="9"/>
    </row>
    <row r="169" spans="1:10" x14ac:dyDescent="0.25">
      <c r="A169" s="9"/>
      <c r="B169" s="10"/>
      <c r="C169" s="10"/>
      <c r="D169" s="10"/>
      <c r="E169" s="10"/>
      <c r="F169" s="10"/>
      <c r="G169" s="11"/>
      <c r="H169" s="9"/>
      <c r="I169" s="9"/>
      <c r="J169" s="9"/>
    </row>
    <row r="170" spans="1:10" x14ac:dyDescent="0.25">
      <c r="A170" s="9"/>
      <c r="B170" s="10"/>
      <c r="C170" s="10"/>
      <c r="D170" s="10"/>
      <c r="E170" s="10"/>
      <c r="F170" s="10"/>
      <c r="G170" s="11"/>
      <c r="H170" s="9"/>
      <c r="I170" s="9"/>
      <c r="J170" s="9"/>
    </row>
    <row r="171" spans="1:10" x14ac:dyDescent="0.25">
      <c r="A171" s="9"/>
      <c r="B171" s="10"/>
      <c r="C171" s="10"/>
      <c r="D171" s="10"/>
      <c r="E171" s="10"/>
      <c r="F171" s="10"/>
      <c r="G171" s="9"/>
      <c r="H171" s="9"/>
      <c r="I171" s="9"/>
      <c r="J171" s="9"/>
    </row>
    <row r="172" spans="1:10" x14ac:dyDescent="0.25">
      <c r="A172" s="9"/>
      <c r="B172" s="10"/>
      <c r="C172" s="10"/>
      <c r="D172" s="10"/>
      <c r="E172" s="10"/>
      <c r="F172" s="10"/>
      <c r="G172" s="9"/>
      <c r="H172" s="9"/>
      <c r="I172" s="9"/>
      <c r="J172" s="9"/>
    </row>
    <row r="173" spans="1:10" x14ac:dyDescent="0.25">
      <c r="A173" s="9"/>
      <c r="B173" s="10"/>
      <c r="C173" s="10"/>
      <c r="D173" s="10"/>
      <c r="E173" s="10"/>
      <c r="F173" s="10"/>
      <c r="G173" s="9"/>
      <c r="H173" s="9"/>
      <c r="I173" s="9"/>
      <c r="J173" s="9"/>
    </row>
    <row r="174" spans="1:10" x14ac:dyDescent="0.25">
      <c r="A174" s="9"/>
      <c r="B174" s="9"/>
      <c r="C174" s="9"/>
      <c r="D174" s="9"/>
      <c r="E174" s="9"/>
      <c r="F174" s="11"/>
      <c r="G174" s="9"/>
      <c r="H174" s="9"/>
      <c r="I174" s="9"/>
      <c r="J174" s="9"/>
    </row>
  </sheetData>
  <mergeCells count="1">
    <mergeCell ref="L4:R4"/>
  </mergeCells>
  <pageMargins left="0.7" right="0.7" top="0.75" bottom="0.75" header="0.3" footer="0.3"/>
  <ignoredErrors>
    <ignoredError sqref="G7:K8" formulaRange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6626" r:id="rId3" name="Drop Down 2">
              <controlPr defaultSize="0" autoLine="0" autoPict="0">
                <anchor moveWithCells="1">
                  <from>
                    <xdr:col>4</xdr:col>
                    <xdr:colOff>95250</xdr:colOff>
                    <xdr:row>0</xdr:row>
                    <xdr:rowOff>66675</xdr:rowOff>
                  </from>
                  <to>
                    <xdr:col>5</xdr:col>
                    <xdr:colOff>133350</xdr:colOff>
                    <xdr:row>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9BC5-9CF2-4009-AA01-E63146696597}">
  <sheetPr>
    <tabColor theme="8" tint="-0.249977111117893"/>
  </sheetPr>
  <dimension ref="A1:W209"/>
  <sheetViews>
    <sheetView showGridLines="0" zoomScaleNormal="100" workbookViewId="0">
      <pane ySplit="4" topLeftCell="A5" activePane="bottomLeft" state="frozen"/>
      <selection pane="bottomLeft" activeCell="G12" sqref="G12"/>
    </sheetView>
  </sheetViews>
  <sheetFormatPr defaultRowHeight="15" x14ac:dyDescent="0.25"/>
  <cols>
    <col min="1" max="1" width="37.140625" customWidth="1"/>
    <col min="2" max="2" width="15.140625" customWidth="1"/>
    <col min="3" max="3" width="15.28515625" customWidth="1"/>
    <col min="4" max="4" width="15.42578125" customWidth="1"/>
    <col min="5" max="5" width="15.28515625" customWidth="1"/>
    <col min="6" max="6" width="15.85546875" customWidth="1"/>
    <col min="7" max="11" width="16.140625" customWidth="1"/>
    <col min="12" max="12" width="226.85546875" style="15" bestFit="1" customWidth="1"/>
    <col min="15" max="15" width="17.5703125" customWidth="1"/>
  </cols>
  <sheetData>
    <row r="1" spans="1:23" ht="20.25" x14ac:dyDescent="0.3">
      <c r="A1" s="359" t="s">
        <v>0</v>
      </c>
      <c r="B1" s="370"/>
      <c r="C1" s="370"/>
      <c r="D1" s="465" t="s">
        <v>421</v>
      </c>
      <c r="E1" s="360"/>
      <c r="F1" s="360"/>
      <c r="G1" s="361" t="s">
        <v>255</v>
      </c>
      <c r="H1" s="362">
        <f ca="1">'DCF &amp; RV '!F42</f>
        <v>5575928.8013237976</v>
      </c>
      <c r="I1" s="360"/>
      <c r="J1" s="361" t="s">
        <v>316</v>
      </c>
      <c r="K1" s="363">
        <f ca="1">'DCF &amp; RV '!F49</f>
        <v>53.867116866342243</v>
      </c>
      <c r="L1" s="375"/>
    </row>
    <row r="2" spans="1:23" ht="20.25" x14ac:dyDescent="0.3">
      <c r="A2" s="359"/>
      <c r="B2" s="370"/>
      <c r="C2" s="370"/>
      <c r="D2" s="465"/>
      <c r="E2" s="360"/>
      <c r="F2" s="360"/>
      <c r="G2" s="361"/>
      <c r="H2" s="362"/>
      <c r="I2" s="360"/>
      <c r="J2" s="361"/>
      <c r="K2" s="363"/>
      <c r="L2" s="375"/>
    </row>
    <row r="3" spans="1:23" ht="17.25" x14ac:dyDescent="0.3">
      <c r="A3" s="373" t="s">
        <v>103</v>
      </c>
      <c r="B3" s="374" t="s">
        <v>25</v>
      </c>
      <c r="C3" s="374" t="s">
        <v>24</v>
      </c>
      <c r="D3" s="374" t="s">
        <v>22</v>
      </c>
      <c r="E3" s="374" t="s">
        <v>23</v>
      </c>
      <c r="F3" s="374" t="s">
        <v>43</v>
      </c>
      <c r="G3" s="374" t="s">
        <v>136</v>
      </c>
      <c r="H3" s="374" t="s">
        <v>140</v>
      </c>
      <c r="I3" s="374" t="s">
        <v>141</v>
      </c>
      <c r="J3" s="374" t="s">
        <v>142</v>
      </c>
      <c r="K3" s="374" t="s">
        <v>143</v>
      </c>
      <c r="L3" s="376"/>
    </row>
    <row r="4" spans="1:23" ht="17.25" x14ac:dyDescent="0.3">
      <c r="A4" s="371" t="s">
        <v>3</v>
      </c>
      <c r="B4" s="372" t="s">
        <v>2</v>
      </c>
      <c r="C4" s="372" t="s">
        <v>2</v>
      </c>
      <c r="D4" s="372" t="s">
        <v>2</v>
      </c>
      <c r="E4" s="372" t="s">
        <v>2</v>
      </c>
      <c r="F4" s="372" t="s">
        <v>2</v>
      </c>
      <c r="G4" s="372" t="s">
        <v>19</v>
      </c>
      <c r="H4" s="372" t="s">
        <v>19</v>
      </c>
      <c r="I4" s="372" t="s">
        <v>19</v>
      </c>
      <c r="J4" s="372" t="s">
        <v>19</v>
      </c>
      <c r="K4" s="372" t="s">
        <v>19</v>
      </c>
      <c r="L4" s="553" t="s">
        <v>144</v>
      </c>
    </row>
    <row r="5" spans="1:23" s="1" customFormat="1" ht="15.75" x14ac:dyDescent="0.25">
      <c r="A5" s="100" t="s">
        <v>6</v>
      </c>
      <c r="B5" s="101">
        <f>'Income Statement'!B7</f>
        <v>2284807</v>
      </c>
      <c r="C5" s="101">
        <f>'Income Statement'!C7</f>
        <v>2333591</v>
      </c>
      <c r="D5" s="101">
        <f>'Income Statement'!D7</f>
        <v>2616700</v>
      </c>
      <c r="E5" s="101">
        <f>'Income Statement'!E7</f>
        <v>2954087</v>
      </c>
      <c r="F5" s="101">
        <f>F15+F21+F27+F33+F39+F41</f>
        <v>3095394</v>
      </c>
      <c r="G5" s="102">
        <f>G44+G59+G73+G39+G41</f>
        <v>3528980.9198444323</v>
      </c>
      <c r="H5" s="102">
        <f t="shared" ref="H5:K5" si="0">H44+H59+H73+H39+H41</f>
        <v>3628606.1822540401</v>
      </c>
      <c r="I5" s="102">
        <f t="shared" si="0"/>
        <v>3714319.1395171727</v>
      </c>
      <c r="J5" s="102">
        <f t="shared" si="0"/>
        <v>3793037.6908825561</v>
      </c>
      <c r="K5" s="102">
        <f t="shared" si="0"/>
        <v>3875317.9440171313</v>
      </c>
      <c r="L5" s="97"/>
      <c r="M5" s="12"/>
      <c r="N5" s="12"/>
      <c r="O5" s="12"/>
      <c r="P5" s="12"/>
      <c r="Q5" s="12"/>
      <c r="R5" s="12"/>
      <c r="S5" s="12"/>
      <c r="T5" s="12"/>
      <c r="U5" s="12"/>
      <c r="V5" s="12">
        <f>V15+V21+V27+V33+V39+V41</f>
        <v>0</v>
      </c>
      <c r="W5" s="12">
        <f>W15+W21+W27+W33+W39+W41</f>
        <v>0</v>
      </c>
    </row>
    <row r="6" spans="1:23" s="1" customFormat="1" ht="15.75" x14ac:dyDescent="0.25">
      <c r="A6" s="103" t="s">
        <v>153</v>
      </c>
      <c r="B6" s="104"/>
      <c r="C6" s="104">
        <f>C5/B5-1</f>
        <v>2.1351475201187631E-2</v>
      </c>
      <c r="D6" s="104">
        <f>D5/C5-1</f>
        <v>0.12131903148409462</v>
      </c>
      <c r="E6" s="104">
        <f>E5/D5-1</f>
        <v>0.1289360645087323</v>
      </c>
      <c r="F6" s="104">
        <f>F5/E5-1</f>
        <v>4.7834407043529925E-2</v>
      </c>
      <c r="G6" s="105">
        <f>G5/F5-1</f>
        <v>0.14007487248616246</v>
      </c>
      <c r="H6" s="105">
        <f t="shared" ref="H6:K6" si="1">H5/G5-1</f>
        <v>2.8230603869062509E-2</v>
      </c>
      <c r="I6" s="105">
        <f t="shared" si="1"/>
        <v>2.3621454894256155E-2</v>
      </c>
      <c r="J6" s="105">
        <f t="shared" si="1"/>
        <v>2.1193265416502793E-2</v>
      </c>
      <c r="K6" s="105">
        <f t="shared" si="1"/>
        <v>2.1692442796536149E-2</v>
      </c>
      <c r="L6" s="9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s="1" customFormat="1" ht="15.75" x14ac:dyDescent="0.25">
      <c r="A7" s="128" t="s">
        <v>5</v>
      </c>
      <c r="B7" s="147">
        <f>'Income Statement'!B6</f>
        <v>581</v>
      </c>
      <c r="C7" s="147">
        <f>'Income Statement'!C6</f>
        <v>503</v>
      </c>
      <c r="D7" s="147">
        <f>'Income Statement'!D6</f>
        <v>511</v>
      </c>
      <c r="E7" s="147">
        <f>'Income Statement'!E6</f>
        <v>673</v>
      </c>
      <c r="F7" s="147">
        <f>'Income Statement'!F6</f>
        <v>658</v>
      </c>
      <c r="G7" s="148">
        <f ca="1">'Debt Schedule'!G33</f>
        <v>602.18894892457911</v>
      </c>
      <c r="H7" s="148">
        <f ca="1">'Debt Schedule'!H33</f>
        <v>770.22990822645397</v>
      </c>
      <c r="I7" s="148">
        <f ca="1">'Debt Schedule'!I33</f>
        <v>1012.8678393562237</v>
      </c>
      <c r="J7" s="148">
        <f ca="1">'Debt Schedule'!J33</f>
        <v>1287.5734069363787</v>
      </c>
      <c r="K7" s="148">
        <f ca="1">'Debt Schedule'!K33</f>
        <v>1560.7240289649967</v>
      </c>
      <c r="L7" s="9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s="1" customFormat="1" ht="15.75" x14ac:dyDescent="0.25">
      <c r="A8" s="103"/>
      <c r="B8" s="104"/>
      <c r="C8" s="104"/>
      <c r="D8" s="104"/>
      <c r="E8" s="104"/>
      <c r="F8" s="104"/>
      <c r="G8" s="105"/>
      <c r="H8" s="105"/>
      <c r="I8" s="105"/>
      <c r="J8" s="105"/>
      <c r="K8" s="105"/>
      <c r="L8" s="9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15.75" x14ac:dyDescent="0.25">
      <c r="A9" s="106" t="s">
        <v>115</v>
      </c>
      <c r="B9" s="107"/>
      <c r="C9" s="107"/>
      <c r="D9" s="107"/>
      <c r="E9" s="107"/>
      <c r="F9" s="107"/>
      <c r="G9" s="108"/>
      <c r="H9" s="108"/>
      <c r="I9" s="109"/>
      <c r="J9" s="109"/>
      <c r="K9" s="109"/>
      <c r="L9" s="98"/>
    </row>
    <row r="10" spans="1:23" ht="15.75" x14ac:dyDescent="0.25">
      <c r="A10" s="110" t="s">
        <v>104</v>
      </c>
      <c r="B10" s="107"/>
      <c r="C10" s="107"/>
      <c r="D10" s="107"/>
      <c r="E10" s="107"/>
      <c r="F10" s="25"/>
      <c r="G10" s="108"/>
      <c r="H10" s="108"/>
      <c r="I10" s="109"/>
      <c r="J10" s="109"/>
      <c r="K10" s="109"/>
      <c r="L10" s="98"/>
    </row>
    <row r="11" spans="1:23" ht="15.75" x14ac:dyDescent="0.25">
      <c r="A11" s="111" t="s">
        <v>116</v>
      </c>
      <c r="B11" s="112">
        <v>563245</v>
      </c>
      <c r="C11" s="112">
        <v>609238</v>
      </c>
      <c r="D11" s="112">
        <v>666039</v>
      </c>
      <c r="E11" s="112">
        <v>718791</v>
      </c>
      <c r="F11" s="112">
        <v>752913</v>
      </c>
      <c r="G11" s="108">
        <f>G5*G12</f>
        <v>811665.61156421946</v>
      </c>
      <c r="H11" s="108">
        <f t="shared" ref="H11:K11" si="2">H5*H12</f>
        <v>894259.16340614669</v>
      </c>
      <c r="I11" s="108">
        <f t="shared" si="2"/>
        <v>915382.86589832022</v>
      </c>
      <c r="J11" s="108">
        <f t="shared" si="2"/>
        <v>934782.81793302216</v>
      </c>
      <c r="K11" s="108">
        <f t="shared" si="2"/>
        <v>955060.54073821905</v>
      </c>
      <c r="L11" s="98"/>
    </row>
    <row r="12" spans="1:23" ht="15.75" x14ac:dyDescent="0.25">
      <c r="A12" s="113" t="s">
        <v>135</v>
      </c>
      <c r="B12" s="114">
        <f t="shared" ref="B12:F12" si="3">B11/B5</f>
        <v>0.24651753955585745</v>
      </c>
      <c r="C12" s="114">
        <f t="shared" si="3"/>
        <v>0.26107317006279163</v>
      </c>
      <c r="D12" s="114">
        <f t="shared" si="3"/>
        <v>0.25453395498146519</v>
      </c>
      <c r="E12" s="114">
        <f t="shared" si="3"/>
        <v>0.24332086360354316</v>
      </c>
      <c r="F12" s="114">
        <f t="shared" si="3"/>
        <v>0.24323656374600455</v>
      </c>
      <c r="G12" s="115">
        <v>0.23</v>
      </c>
      <c r="H12" s="115">
        <f>AVERAGE(B12,C12,D12,E12,F12,G12)</f>
        <v>0.24644701532494365</v>
      </c>
      <c r="I12" s="115">
        <f>H12</f>
        <v>0.24644701532494365</v>
      </c>
      <c r="J12" s="115">
        <f t="shared" ref="J12:K12" si="4">I12</f>
        <v>0.24644701532494365</v>
      </c>
      <c r="K12" s="115">
        <f t="shared" si="4"/>
        <v>0.24644701532494365</v>
      </c>
      <c r="L12" s="98" t="s">
        <v>470</v>
      </c>
    </row>
    <row r="13" spans="1:23" ht="15.75" x14ac:dyDescent="0.25">
      <c r="A13" s="116" t="s">
        <v>117</v>
      </c>
      <c r="B13" s="112">
        <v>1537</v>
      </c>
      <c r="C13" s="112">
        <v>999</v>
      </c>
      <c r="D13" s="112">
        <v>294</v>
      </c>
      <c r="E13" s="26">
        <f>-590</f>
        <v>-590</v>
      </c>
      <c r="F13" s="112">
        <v>396</v>
      </c>
      <c r="G13" s="108">
        <f>G5*G14</f>
        <v>451.46964950452031</v>
      </c>
      <c r="H13" s="108">
        <f t="shared" ref="H13:K13" si="5">H5*H14</f>
        <v>464.21491033858689</v>
      </c>
      <c r="I13" s="108">
        <f t="shared" si="5"/>
        <v>475.18034190439096</v>
      </c>
      <c r="J13" s="108">
        <f t="shared" si="5"/>
        <v>485.25096501107521</v>
      </c>
      <c r="K13" s="108">
        <f t="shared" si="5"/>
        <v>495.77724381154189</v>
      </c>
      <c r="L13" s="98" t="s">
        <v>471</v>
      </c>
    </row>
    <row r="14" spans="1:23" ht="15.75" x14ac:dyDescent="0.25">
      <c r="A14" s="113" t="s">
        <v>135</v>
      </c>
      <c r="B14" s="117">
        <f t="shared" ref="B14:F14" si="6">B13/B5</f>
        <v>6.7270452165106283E-4</v>
      </c>
      <c r="C14" s="117">
        <f t="shared" si="6"/>
        <v>4.2809558315917397E-4</v>
      </c>
      <c r="D14" s="117">
        <f t="shared" si="6"/>
        <v>1.1235525662093477E-4</v>
      </c>
      <c r="E14" s="117">
        <f t="shared" si="6"/>
        <v>-1.9972329860291861E-4</v>
      </c>
      <c r="F14" s="117">
        <f t="shared" si="6"/>
        <v>1.2793201770113917E-4</v>
      </c>
      <c r="G14" s="118">
        <f>F14</f>
        <v>1.2793201770113917E-4</v>
      </c>
      <c r="H14" s="118">
        <f>G14</f>
        <v>1.2793201770113917E-4</v>
      </c>
      <c r="I14" s="118">
        <f t="shared" ref="I14:K14" si="7">H14</f>
        <v>1.2793201770113917E-4</v>
      </c>
      <c r="J14" s="118">
        <f t="shared" si="7"/>
        <v>1.2793201770113917E-4</v>
      </c>
      <c r="K14" s="118">
        <f t="shared" si="7"/>
        <v>1.2793201770113917E-4</v>
      </c>
      <c r="L14" s="98"/>
    </row>
    <row r="15" spans="1:23" ht="15.75" x14ac:dyDescent="0.25">
      <c r="A15" s="119" t="s">
        <v>119</v>
      </c>
      <c r="B15" s="120">
        <f t="shared" ref="B15:E15" si="8">B11+B13</f>
        <v>564782</v>
      </c>
      <c r="C15" s="120">
        <f t="shared" si="8"/>
        <v>610237</v>
      </c>
      <c r="D15" s="120">
        <f t="shared" si="8"/>
        <v>666333</v>
      </c>
      <c r="E15" s="120">
        <f t="shared" si="8"/>
        <v>718201</v>
      </c>
      <c r="F15" s="120">
        <f>F11+F13</f>
        <v>753309</v>
      </c>
      <c r="G15" s="121">
        <f t="shared" ref="G15:K15" si="9">G11+G13</f>
        <v>812117.08121372398</v>
      </c>
      <c r="H15" s="121">
        <f t="shared" si="9"/>
        <v>894723.37831648532</v>
      </c>
      <c r="I15" s="121">
        <f t="shared" si="9"/>
        <v>915858.04624022462</v>
      </c>
      <c r="J15" s="121">
        <f t="shared" si="9"/>
        <v>935268.06889803323</v>
      </c>
      <c r="K15" s="121">
        <f t="shared" si="9"/>
        <v>955556.31798203057</v>
      </c>
      <c r="L15" s="98"/>
      <c r="P15" s="13"/>
    </row>
    <row r="16" spans="1:23" ht="15.75" x14ac:dyDescent="0.25">
      <c r="A16" s="106" t="s">
        <v>105</v>
      </c>
      <c r="B16" s="107"/>
      <c r="C16" s="107"/>
      <c r="D16" s="107"/>
      <c r="E16" s="107"/>
      <c r="F16" s="25"/>
      <c r="G16" s="108"/>
      <c r="H16" s="108"/>
      <c r="I16" s="109"/>
      <c r="J16" s="109"/>
      <c r="K16" s="109"/>
      <c r="L16" s="98"/>
    </row>
    <row r="17" spans="1:12" ht="15.75" x14ac:dyDescent="0.25">
      <c r="A17" s="111" t="s">
        <v>116</v>
      </c>
      <c r="B17" s="112">
        <v>546423</v>
      </c>
      <c r="C17" s="112">
        <v>568056</v>
      </c>
      <c r="D17" s="112">
        <v>674679</v>
      </c>
      <c r="E17" s="112">
        <v>760844</v>
      </c>
      <c r="F17" s="112">
        <v>796545</v>
      </c>
      <c r="G17" s="108">
        <f>G18*G5</f>
        <v>811665.61156421946</v>
      </c>
      <c r="H17" s="108">
        <f t="shared" ref="H17:K17" si="10">H18*H5</f>
        <v>898264.63409663853</v>
      </c>
      <c r="I17" s="108">
        <f t="shared" si="10"/>
        <v>919482.9516340578</v>
      </c>
      <c r="J17" s="108">
        <f t="shared" si="10"/>
        <v>938969.7978739877</v>
      </c>
      <c r="K17" s="108">
        <f t="shared" si="10"/>
        <v>959338.34650204424</v>
      </c>
      <c r="L17" s="98"/>
    </row>
    <row r="18" spans="1:12" ht="15.75" x14ac:dyDescent="0.25">
      <c r="A18" s="113" t="s">
        <v>135</v>
      </c>
      <c r="B18" s="114">
        <f t="shared" ref="B18:F18" si="11">B17/B5</f>
        <v>0.23915499208467061</v>
      </c>
      <c r="C18" s="114">
        <f t="shared" si="11"/>
        <v>0.24342569027734509</v>
      </c>
      <c r="D18" s="114">
        <f t="shared" si="11"/>
        <v>0.25783582374746816</v>
      </c>
      <c r="E18" s="114">
        <f t="shared" si="11"/>
        <v>0.25755639559701526</v>
      </c>
      <c r="F18" s="114">
        <f t="shared" si="11"/>
        <v>0.25733234605998462</v>
      </c>
      <c r="G18" s="115">
        <v>0.23</v>
      </c>
      <c r="H18" s="115">
        <f>AVERAGE(B18,C18,D18,E18,F18,G18)</f>
        <v>0.24755087462774727</v>
      </c>
      <c r="I18" s="115">
        <f>H18</f>
        <v>0.24755087462774727</v>
      </c>
      <c r="J18" s="115">
        <f t="shared" ref="J18:K18" si="12">I18</f>
        <v>0.24755087462774727</v>
      </c>
      <c r="K18" s="115">
        <f t="shared" si="12"/>
        <v>0.24755087462774727</v>
      </c>
      <c r="L18" s="98"/>
    </row>
    <row r="19" spans="1:12" ht="15.75" x14ac:dyDescent="0.25">
      <c r="A19" s="116" t="s">
        <v>117</v>
      </c>
      <c r="B19" s="112">
        <v>17414</v>
      </c>
      <c r="C19" s="112">
        <v>17379</v>
      </c>
      <c r="D19" s="112">
        <v>18631</v>
      </c>
      <c r="E19" s="112">
        <v>18646</v>
      </c>
      <c r="F19" s="112">
        <v>20352</v>
      </c>
      <c r="G19" s="108">
        <f>G5*G20</f>
        <v>17644.904599222162</v>
      </c>
      <c r="H19" s="108">
        <f t="shared" ref="H19:K19" si="13">H5*H20</f>
        <v>18143.030911270202</v>
      </c>
      <c r="I19" s="108">
        <f t="shared" si="13"/>
        <v>18571.595697585864</v>
      </c>
      <c r="J19" s="108">
        <f t="shared" si="13"/>
        <v>18965.188454412782</v>
      </c>
      <c r="K19" s="108">
        <f t="shared" si="13"/>
        <v>19376.589720085656</v>
      </c>
      <c r="L19" s="98"/>
    </row>
    <row r="20" spans="1:12" ht="15.75" x14ac:dyDescent="0.25">
      <c r="A20" s="113" t="s">
        <v>135</v>
      </c>
      <c r="B20" s="117">
        <f t="shared" ref="B20:F20" si="14">B19/B5</f>
        <v>7.6216503188234284E-3</v>
      </c>
      <c r="C20" s="117">
        <f t="shared" si="14"/>
        <v>7.447320460183468E-3</v>
      </c>
      <c r="D20" s="117">
        <f t="shared" si="14"/>
        <v>7.1200366874307336E-3</v>
      </c>
      <c r="E20" s="117">
        <f t="shared" si="14"/>
        <v>6.311933263983085E-3</v>
      </c>
      <c r="F20" s="117">
        <f t="shared" si="14"/>
        <v>6.5749303642767282E-3</v>
      </c>
      <c r="G20" s="118">
        <v>5.0000000000000001E-3</v>
      </c>
      <c r="H20" s="118">
        <f>G20</f>
        <v>5.0000000000000001E-3</v>
      </c>
      <c r="I20" s="118">
        <f>H20</f>
        <v>5.0000000000000001E-3</v>
      </c>
      <c r="J20" s="118">
        <f t="shared" ref="J20:K20" si="15">I20</f>
        <v>5.0000000000000001E-3</v>
      </c>
      <c r="K20" s="118">
        <f t="shared" si="15"/>
        <v>5.0000000000000001E-3</v>
      </c>
      <c r="L20" s="98"/>
    </row>
    <row r="21" spans="1:12" ht="15.75" x14ac:dyDescent="0.25">
      <c r="A21" s="119" t="s">
        <v>120</v>
      </c>
      <c r="B21" s="120">
        <f t="shared" ref="B21:E21" si="16">B17+B19</f>
        <v>563837</v>
      </c>
      <c r="C21" s="120">
        <f t="shared" si="16"/>
        <v>585435</v>
      </c>
      <c r="D21" s="120">
        <f t="shared" si="16"/>
        <v>693310</v>
      </c>
      <c r="E21" s="120">
        <f t="shared" si="16"/>
        <v>779490</v>
      </c>
      <c r="F21" s="120">
        <f>F17+F19</f>
        <v>816897</v>
      </c>
      <c r="G21" s="121">
        <f t="shared" ref="G21:K21" si="17">G17+G19</f>
        <v>829310.51616344159</v>
      </c>
      <c r="H21" s="121">
        <f t="shared" si="17"/>
        <v>916407.66500790871</v>
      </c>
      <c r="I21" s="121">
        <f t="shared" si="17"/>
        <v>938054.54733164364</v>
      </c>
      <c r="J21" s="121">
        <f t="shared" si="17"/>
        <v>957934.98632840044</v>
      </c>
      <c r="K21" s="121">
        <f t="shared" si="17"/>
        <v>978714.93622212985</v>
      </c>
      <c r="L21" s="98"/>
    </row>
    <row r="22" spans="1:12" ht="15.75" x14ac:dyDescent="0.25">
      <c r="A22" s="106" t="s">
        <v>137</v>
      </c>
      <c r="B22" s="107"/>
      <c r="C22" s="107"/>
      <c r="D22" s="107"/>
      <c r="E22" s="107"/>
      <c r="F22" s="107"/>
      <c r="G22" s="108"/>
      <c r="H22" s="108"/>
      <c r="I22" s="109"/>
      <c r="J22" s="109"/>
      <c r="K22" s="109"/>
      <c r="L22" s="98"/>
    </row>
    <row r="23" spans="1:12" ht="15.75" x14ac:dyDescent="0.25">
      <c r="A23" s="111" t="s">
        <v>116</v>
      </c>
      <c r="B23" s="112">
        <v>675162</v>
      </c>
      <c r="C23" s="112">
        <v>615280</v>
      </c>
      <c r="D23" s="112">
        <v>608846</v>
      </c>
      <c r="E23" s="112">
        <v>725200</v>
      </c>
      <c r="F23" s="112">
        <v>761950</v>
      </c>
      <c r="G23" s="108">
        <f>G5*G24</f>
        <v>811665.61156421946</v>
      </c>
      <c r="H23" s="108">
        <f t="shared" ref="H23:K23" si="18">H5*H24</f>
        <v>915307.7342682064</v>
      </c>
      <c r="I23" s="108">
        <f t="shared" si="18"/>
        <v>936928.63462758646</v>
      </c>
      <c r="J23" s="108">
        <f t="shared" si="18"/>
        <v>956785.21185757045</v>
      </c>
      <c r="K23" s="108">
        <f t="shared" si="18"/>
        <v>977540.22033436247</v>
      </c>
      <c r="L23" s="98"/>
    </row>
    <row r="24" spans="1:12" ht="15.75" x14ac:dyDescent="0.25">
      <c r="A24" s="113" t="s">
        <v>135</v>
      </c>
      <c r="B24" s="114">
        <f t="shared" ref="B24:F24" si="19">B23/B5</f>
        <v>0.29550067029731614</v>
      </c>
      <c r="C24" s="114">
        <f t="shared" si="19"/>
        <v>0.26366231271889545</v>
      </c>
      <c r="D24" s="114">
        <f t="shared" si="19"/>
        <v>0.23267703596132533</v>
      </c>
      <c r="E24" s="114">
        <f t="shared" si="19"/>
        <v>0.24549040024887553</v>
      </c>
      <c r="F24" s="114">
        <f t="shared" si="19"/>
        <v>0.24615606284692676</v>
      </c>
      <c r="G24" s="115">
        <v>0.23</v>
      </c>
      <c r="H24" s="115">
        <f>AVERAGE(B24,C24,D24,E24,F24,G24)</f>
        <v>0.25224774701222324</v>
      </c>
      <c r="I24" s="115">
        <f>H24</f>
        <v>0.25224774701222324</v>
      </c>
      <c r="J24" s="115">
        <f t="shared" ref="J24:K24" si="20">I24</f>
        <v>0.25224774701222324</v>
      </c>
      <c r="K24" s="115">
        <f t="shared" si="20"/>
        <v>0.25224774701222324</v>
      </c>
      <c r="L24" s="98"/>
    </row>
    <row r="25" spans="1:12" ht="15.75" x14ac:dyDescent="0.25">
      <c r="A25" s="116" t="s">
        <v>117</v>
      </c>
      <c r="B25" s="112">
        <v>18792</v>
      </c>
      <c r="C25" s="112">
        <v>13785</v>
      </c>
      <c r="D25" s="112">
        <v>40811</v>
      </c>
      <c r="E25" s="112">
        <v>54544</v>
      </c>
      <c r="F25" s="112">
        <v>48421</v>
      </c>
      <c r="G25" s="108">
        <f>G5*G26</f>
        <v>35289.809198444324</v>
      </c>
      <c r="H25" s="108">
        <f t="shared" ref="H25:K25" si="21">H5*H26</f>
        <v>36286.061822540403</v>
      </c>
      <c r="I25" s="108">
        <f t="shared" si="21"/>
        <v>37143.191395171729</v>
      </c>
      <c r="J25" s="108">
        <f t="shared" si="21"/>
        <v>37930.376908825565</v>
      </c>
      <c r="K25" s="108">
        <f t="shared" si="21"/>
        <v>38753.179440171312</v>
      </c>
      <c r="L25" s="98"/>
    </row>
    <row r="26" spans="1:12" ht="15.75" x14ac:dyDescent="0.25">
      <c r="A26" s="113" t="s">
        <v>135</v>
      </c>
      <c r="B26" s="114">
        <f t="shared" ref="B26:F26" si="22">B25/B5</f>
        <v>8.224764717545071E-3</v>
      </c>
      <c r="C26" s="114">
        <f t="shared" si="22"/>
        <v>5.907204818667881E-3</v>
      </c>
      <c r="D26" s="114">
        <f t="shared" si="22"/>
        <v>1.5596361829785608E-2</v>
      </c>
      <c r="E26" s="114">
        <f t="shared" si="22"/>
        <v>1.8463911184741683E-2</v>
      </c>
      <c r="F26" s="114">
        <f t="shared" si="22"/>
        <v>1.5642919770471869E-2</v>
      </c>
      <c r="G26" s="115">
        <v>0.01</v>
      </c>
      <c r="H26" s="115">
        <f>G26</f>
        <v>0.01</v>
      </c>
      <c r="I26" s="115">
        <f t="shared" ref="I26:K26" si="23">H26</f>
        <v>0.01</v>
      </c>
      <c r="J26" s="115">
        <f t="shared" si="23"/>
        <v>0.01</v>
      </c>
      <c r="K26" s="115">
        <f t="shared" si="23"/>
        <v>0.01</v>
      </c>
      <c r="L26" s="98"/>
    </row>
    <row r="27" spans="1:12" ht="15.75" x14ac:dyDescent="0.25">
      <c r="A27" s="119" t="s">
        <v>138</v>
      </c>
      <c r="B27" s="120">
        <f t="shared" ref="B27:E27" si="24">B23+B25</f>
        <v>693954</v>
      </c>
      <c r="C27" s="120">
        <f t="shared" si="24"/>
        <v>629065</v>
      </c>
      <c r="D27" s="120">
        <f t="shared" si="24"/>
        <v>649657</v>
      </c>
      <c r="E27" s="120">
        <f t="shared" si="24"/>
        <v>779744</v>
      </c>
      <c r="F27" s="120">
        <f>F23+F25</f>
        <v>810371</v>
      </c>
      <c r="G27" s="121">
        <f t="shared" ref="G27:K27" si="25">G23+G25</f>
        <v>846955.42076266382</v>
      </c>
      <c r="H27" s="121">
        <f t="shared" si="25"/>
        <v>951593.79609074676</v>
      </c>
      <c r="I27" s="121">
        <f t="shared" si="25"/>
        <v>974071.82602275815</v>
      </c>
      <c r="J27" s="121">
        <f t="shared" si="25"/>
        <v>994715.58876639605</v>
      </c>
      <c r="K27" s="121">
        <f t="shared" si="25"/>
        <v>1016293.3997745338</v>
      </c>
      <c r="L27" s="97"/>
    </row>
    <row r="28" spans="1:12" ht="15.75" x14ac:dyDescent="0.25">
      <c r="A28" s="106" t="s">
        <v>108</v>
      </c>
      <c r="B28" s="107"/>
      <c r="C28" s="107"/>
      <c r="D28" s="107"/>
      <c r="E28" s="107"/>
      <c r="F28" s="107"/>
      <c r="G28" s="108"/>
      <c r="H28" s="108"/>
      <c r="I28" s="109"/>
      <c r="J28" s="109"/>
      <c r="K28" s="109"/>
      <c r="L28" s="98"/>
    </row>
    <row r="29" spans="1:12" ht="15.75" x14ac:dyDescent="0.25">
      <c r="A29" s="111" t="s">
        <v>116</v>
      </c>
      <c r="B29" s="112">
        <v>430570</v>
      </c>
      <c r="C29" s="112">
        <v>451689</v>
      </c>
      <c r="D29" s="112">
        <v>549828</v>
      </c>
      <c r="E29" s="112">
        <v>639931</v>
      </c>
      <c r="F29" s="112">
        <v>689200</v>
      </c>
      <c r="G29" s="108">
        <f>G5*G30</f>
        <v>705796.1839688865</v>
      </c>
      <c r="H29" s="108">
        <f t="shared" ref="H29:K29" si="26">H5*H30</f>
        <v>744717.30522360164</v>
      </c>
      <c r="I29" s="108">
        <f t="shared" si="26"/>
        <v>762308.61145791283</v>
      </c>
      <c r="J29" s="108">
        <f t="shared" si="26"/>
        <v>778464.42018982605</v>
      </c>
      <c r="K29" s="108">
        <f t="shared" si="26"/>
        <v>795351.21509393246</v>
      </c>
      <c r="L29" s="98"/>
    </row>
    <row r="30" spans="1:12" ht="15.75" x14ac:dyDescent="0.25">
      <c r="A30" s="113" t="s">
        <v>135</v>
      </c>
      <c r="B30" s="114">
        <f t="shared" ref="B30:F30" si="27">B29/B5</f>
        <v>0.18844917754541193</v>
      </c>
      <c r="C30" s="114">
        <f t="shared" si="27"/>
        <v>0.1935596254870712</v>
      </c>
      <c r="D30" s="114">
        <f t="shared" si="27"/>
        <v>0.21012267359651468</v>
      </c>
      <c r="E30" s="114">
        <f t="shared" si="27"/>
        <v>0.2166256444038378</v>
      </c>
      <c r="F30" s="114">
        <f t="shared" si="27"/>
        <v>0.22265340050410384</v>
      </c>
      <c r="G30" s="115">
        <v>0.2</v>
      </c>
      <c r="H30" s="115">
        <f>AVERAGE(B30,C30,D30,E30,F30,G30)</f>
        <v>0.20523508692282322</v>
      </c>
      <c r="I30" s="115">
        <f>H30</f>
        <v>0.20523508692282322</v>
      </c>
      <c r="J30" s="115">
        <f t="shared" ref="J30:K30" si="28">I30</f>
        <v>0.20523508692282322</v>
      </c>
      <c r="K30" s="115">
        <f t="shared" si="28"/>
        <v>0.20523508692282322</v>
      </c>
      <c r="L30" s="98"/>
    </row>
    <row r="31" spans="1:12" ht="15.75" x14ac:dyDescent="0.25">
      <c r="A31" s="116" t="s">
        <v>117</v>
      </c>
      <c r="B31" s="112">
        <v>14601</v>
      </c>
      <c r="C31" s="112">
        <v>20182</v>
      </c>
      <c r="D31" s="112">
        <v>30228</v>
      </c>
      <c r="E31" s="112">
        <v>37578</v>
      </c>
      <c r="F31" s="112">
        <v>38133</v>
      </c>
      <c r="G31" s="108">
        <f>G5*G32</f>
        <v>35289.809198444324</v>
      </c>
      <c r="H31" s="108">
        <f t="shared" ref="H31:K31" si="29">H5*H32</f>
        <v>36286.061822540403</v>
      </c>
      <c r="I31" s="108">
        <f t="shared" si="29"/>
        <v>37143.191395171729</v>
      </c>
      <c r="J31" s="108">
        <f t="shared" si="29"/>
        <v>37930.376908825565</v>
      </c>
      <c r="K31" s="108">
        <f t="shared" si="29"/>
        <v>38753.179440171312</v>
      </c>
      <c r="L31" s="98"/>
    </row>
    <row r="32" spans="1:12" ht="15.75" x14ac:dyDescent="0.25">
      <c r="A32" s="113" t="s">
        <v>135</v>
      </c>
      <c r="B32" s="104">
        <f t="shared" ref="B32:F32" si="30">B31/B5</f>
        <v>6.3904741188205395E-3</v>
      </c>
      <c r="C32" s="104">
        <f t="shared" si="30"/>
        <v>8.6484735328513015E-3</v>
      </c>
      <c r="D32" s="104">
        <f t="shared" si="30"/>
        <v>1.1551954752168763E-2</v>
      </c>
      <c r="E32" s="104">
        <f t="shared" si="30"/>
        <v>1.2720681550678771E-2</v>
      </c>
      <c r="F32" s="104">
        <f t="shared" si="30"/>
        <v>1.2319271795448334E-2</v>
      </c>
      <c r="G32" s="105">
        <v>0.01</v>
      </c>
      <c r="H32" s="105">
        <f>G32</f>
        <v>0.01</v>
      </c>
      <c r="I32" s="105">
        <f t="shared" ref="I32:K32" si="31">H32</f>
        <v>0.01</v>
      </c>
      <c r="J32" s="105">
        <f t="shared" si="31"/>
        <v>0.01</v>
      </c>
      <c r="K32" s="105">
        <f t="shared" si="31"/>
        <v>0.01</v>
      </c>
      <c r="L32" s="98"/>
    </row>
    <row r="33" spans="1:12" ht="15.75" x14ac:dyDescent="0.25">
      <c r="A33" s="119" t="s">
        <v>121</v>
      </c>
      <c r="B33" s="120">
        <f t="shared" ref="B33:E33" si="32">B29+B31</f>
        <v>445171</v>
      </c>
      <c r="C33" s="120">
        <f t="shared" si="32"/>
        <v>471871</v>
      </c>
      <c r="D33" s="120">
        <f t="shared" si="32"/>
        <v>580056</v>
      </c>
      <c r="E33" s="120">
        <f t="shared" si="32"/>
        <v>677509</v>
      </c>
      <c r="F33" s="120">
        <f>F29+F31</f>
        <v>727333</v>
      </c>
      <c r="G33" s="121">
        <f t="shared" ref="G33:K33" si="33">G29+G31</f>
        <v>741085.99316733086</v>
      </c>
      <c r="H33" s="121">
        <f t="shared" si="33"/>
        <v>781003.367046142</v>
      </c>
      <c r="I33" s="121">
        <f t="shared" si="33"/>
        <v>799451.80285308452</v>
      </c>
      <c r="J33" s="121">
        <f t="shared" si="33"/>
        <v>816394.79709865164</v>
      </c>
      <c r="K33" s="121">
        <f t="shared" si="33"/>
        <v>834104.39453410381</v>
      </c>
      <c r="L33" s="98"/>
    </row>
    <row r="34" spans="1:12" ht="15.75" x14ac:dyDescent="0.25">
      <c r="A34" s="106" t="s">
        <v>118</v>
      </c>
      <c r="B34" s="107"/>
      <c r="C34" s="107"/>
      <c r="D34" s="107"/>
      <c r="E34" s="107"/>
      <c r="F34" s="25"/>
      <c r="G34" s="108"/>
      <c r="H34" s="108"/>
      <c r="I34" s="109"/>
      <c r="J34" s="109"/>
      <c r="K34" s="109"/>
      <c r="L34" s="98"/>
    </row>
    <row r="35" spans="1:12" ht="15.75" x14ac:dyDescent="0.25">
      <c r="A35" s="111" t="s">
        <v>116</v>
      </c>
      <c r="B35" s="112">
        <v>69407</v>
      </c>
      <c r="C35" s="112">
        <v>89328</v>
      </c>
      <c r="D35" s="112">
        <v>117308</v>
      </c>
      <c r="E35" s="112">
        <v>109321</v>
      </c>
      <c r="F35" s="112">
        <v>94786</v>
      </c>
      <c r="G35" s="108">
        <f>G5*G36</f>
        <v>105869.42759533296</v>
      </c>
      <c r="H35" s="108">
        <f t="shared" ref="H35:K35" si="34">H5*H36</f>
        <v>127675.92949605962</v>
      </c>
      <c r="I35" s="108">
        <f t="shared" si="34"/>
        <v>130691.820705733</v>
      </c>
      <c r="J35" s="108">
        <f t="shared" si="34"/>
        <v>133461.60714971559</v>
      </c>
      <c r="K35" s="108">
        <f t="shared" si="34"/>
        <v>136356.71542834456</v>
      </c>
      <c r="L35" s="98"/>
    </row>
    <row r="36" spans="1:12" ht="15.75" x14ac:dyDescent="0.25">
      <c r="A36" s="113" t="s">
        <v>135</v>
      </c>
      <c r="B36" s="117">
        <f t="shared" ref="B36:F36" si="35">B35/B5</f>
        <v>3.0377620516743864E-2</v>
      </c>
      <c r="C36" s="117">
        <f t="shared" si="35"/>
        <v>3.8279201453896593E-2</v>
      </c>
      <c r="D36" s="117">
        <f t="shared" si="35"/>
        <v>4.4830511713226585E-2</v>
      </c>
      <c r="E36" s="117">
        <f t="shared" si="35"/>
        <v>3.7006696146728246E-2</v>
      </c>
      <c r="F36" s="117">
        <f t="shared" si="35"/>
        <v>3.0621626842980247E-2</v>
      </c>
      <c r="G36" s="118">
        <v>0.03</v>
      </c>
      <c r="H36" s="118">
        <f>AVERAGE(B36,C36,D36,E36,F36,G36)</f>
        <v>3.5185942778929259E-2</v>
      </c>
      <c r="I36" s="118">
        <f>H36</f>
        <v>3.5185942778929259E-2</v>
      </c>
      <c r="J36" s="118">
        <f t="shared" ref="J36:K36" si="36">I36</f>
        <v>3.5185942778929259E-2</v>
      </c>
      <c r="K36" s="118">
        <f t="shared" si="36"/>
        <v>3.5185942778929259E-2</v>
      </c>
      <c r="L36" s="98"/>
    </row>
    <row r="37" spans="1:12" ht="15.75" x14ac:dyDescent="0.25">
      <c r="A37" s="116" t="s">
        <v>117</v>
      </c>
      <c r="B37" s="112">
        <v>87455</v>
      </c>
      <c r="C37" s="112">
        <v>73809</v>
      </c>
      <c r="D37" s="112">
        <v>64084</v>
      </c>
      <c r="E37" s="112">
        <v>77409</v>
      </c>
      <c r="F37" s="112">
        <v>73489</v>
      </c>
      <c r="G37" s="108">
        <f>G5*G38</f>
        <v>35289.809198444324</v>
      </c>
      <c r="H37" s="108">
        <f t="shared" ref="H37:K37" si="37">H5*H38</f>
        <v>36286.061822540403</v>
      </c>
      <c r="I37" s="108">
        <f t="shared" si="37"/>
        <v>37143.191395171729</v>
      </c>
      <c r="J37" s="108">
        <f t="shared" si="37"/>
        <v>37930.376908825565</v>
      </c>
      <c r="K37" s="108">
        <f t="shared" si="37"/>
        <v>38753.179440171312</v>
      </c>
      <c r="L37" s="98"/>
    </row>
    <row r="38" spans="1:12" ht="15.75" x14ac:dyDescent="0.25">
      <c r="A38" s="113" t="s">
        <v>135</v>
      </c>
      <c r="B38" s="104">
        <f t="shared" ref="B38:F38" si="38">B37/B5</f>
        <v>3.8276755979826743E-2</v>
      </c>
      <c r="C38" s="104">
        <f t="shared" si="38"/>
        <v>3.1628935833228705E-2</v>
      </c>
      <c r="D38" s="104">
        <f t="shared" si="38"/>
        <v>2.4490388657469331E-2</v>
      </c>
      <c r="E38" s="104">
        <f t="shared" si="38"/>
        <v>2.6204035290768347E-2</v>
      </c>
      <c r="F38" s="104">
        <f t="shared" si="38"/>
        <v>2.3741404163734891E-2</v>
      </c>
      <c r="G38" s="105">
        <v>0.01</v>
      </c>
      <c r="H38" s="105">
        <f>G38</f>
        <v>0.01</v>
      </c>
      <c r="I38" s="105">
        <f t="shared" ref="I38:K38" si="39">H38</f>
        <v>0.01</v>
      </c>
      <c r="J38" s="105">
        <f t="shared" si="39"/>
        <v>0.01</v>
      </c>
      <c r="K38" s="105">
        <f t="shared" si="39"/>
        <v>0.01</v>
      </c>
      <c r="L38" s="16"/>
    </row>
    <row r="39" spans="1:12" ht="15.75" x14ac:dyDescent="0.25">
      <c r="A39" s="119" t="s">
        <v>122</v>
      </c>
      <c r="B39" s="120">
        <f t="shared" ref="B39:E39" si="40">B35+B37</f>
        <v>156862</v>
      </c>
      <c r="C39" s="120">
        <f t="shared" si="40"/>
        <v>163137</v>
      </c>
      <c r="D39" s="120">
        <f t="shared" si="40"/>
        <v>181392</v>
      </c>
      <c r="E39" s="120">
        <f t="shared" si="40"/>
        <v>186730</v>
      </c>
      <c r="F39" s="120">
        <f>F35+F37</f>
        <v>168275</v>
      </c>
      <c r="G39" s="121">
        <f>F39*(1+G40)</f>
        <v>177530.125</v>
      </c>
      <c r="H39" s="121">
        <f t="shared" ref="H39:K39" si="41">G39*(1+H40)</f>
        <v>187294.28187499999</v>
      </c>
      <c r="I39" s="121">
        <f t="shared" si="41"/>
        <v>195722.52455937499</v>
      </c>
      <c r="J39" s="121">
        <f t="shared" si="41"/>
        <v>202572.8129189531</v>
      </c>
      <c r="K39" s="121">
        <f t="shared" si="41"/>
        <v>209662.86137111645</v>
      </c>
      <c r="L39" s="98"/>
    </row>
    <row r="40" spans="1:12" ht="15.75" x14ac:dyDescent="0.25">
      <c r="A40" s="103" t="s">
        <v>153</v>
      </c>
      <c r="B40" s="120"/>
      <c r="C40" s="122">
        <f>C39/B39-1</f>
        <v>4.0003315015746388E-2</v>
      </c>
      <c r="D40" s="122">
        <f>D39/C39-1</f>
        <v>0.11189981426653661</v>
      </c>
      <c r="E40" s="122">
        <f>E39/D39-1</f>
        <v>2.9427979183205499E-2</v>
      </c>
      <c r="F40" s="122">
        <f>F39/E39-1</f>
        <v>-9.8832538959995664E-2</v>
      </c>
      <c r="G40" s="105">
        <f>Scenarios!G16</f>
        <v>5.5E-2</v>
      </c>
      <c r="H40" s="105">
        <f>Scenarios!H16</f>
        <v>5.5E-2</v>
      </c>
      <c r="I40" s="105">
        <f>Scenarios!I16</f>
        <v>4.4999999999999998E-2</v>
      </c>
      <c r="J40" s="105">
        <f>Scenarios!J16</f>
        <v>3.4999999999999996E-2</v>
      </c>
      <c r="K40" s="105">
        <f>Scenarios!K16</f>
        <v>3.4999999999999996E-2</v>
      </c>
      <c r="L40" s="98"/>
    </row>
    <row r="41" spans="1:12" ht="15.75" x14ac:dyDescent="0.25">
      <c r="A41" s="123" t="s">
        <v>117</v>
      </c>
      <c r="B41" s="124">
        <v>-139799</v>
      </c>
      <c r="C41" s="124">
        <v>-126154</v>
      </c>
      <c r="D41" s="124">
        <v>-154048</v>
      </c>
      <c r="E41" s="124">
        <v>-187587</v>
      </c>
      <c r="F41" s="124">
        <v>-180791</v>
      </c>
      <c r="G41" s="125">
        <f>F41*(1+G42)</f>
        <v>-179344.67199999999</v>
      </c>
      <c r="H41" s="125">
        <f t="shared" ref="H41:K41" si="42">G41*(1+H42)</f>
        <v>-177909.914624</v>
      </c>
      <c r="I41" s="125">
        <f t="shared" si="42"/>
        <v>-176486.63530700799</v>
      </c>
      <c r="J41" s="125">
        <f t="shared" si="42"/>
        <v>-175074.74222455194</v>
      </c>
      <c r="K41" s="125">
        <f t="shared" si="42"/>
        <v>-173674.14428675553</v>
      </c>
      <c r="L41" s="98"/>
    </row>
    <row r="42" spans="1:12" ht="15.75" x14ac:dyDescent="0.25">
      <c r="A42" s="103" t="s">
        <v>153</v>
      </c>
      <c r="B42" s="104"/>
      <c r="C42" s="104">
        <f>C41/B41-1</f>
        <v>-9.7604417771228746E-2</v>
      </c>
      <c r="D42" s="104">
        <f>D41/C41-1</f>
        <v>0.22111070596255367</v>
      </c>
      <c r="E42" s="104">
        <f>E41/D41-1</f>
        <v>0.21771785417532197</v>
      </c>
      <c r="F42" s="104">
        <f>F41/E41-1</f>
        <v>-3.6228523298522775E-2</v>
      </c>
      <c r="G42" s="105">
        <f>Scenarios!G17</f>
        <v>-8.0000000000000002E-3</v>
      </c>
      <c r="H42" s="105">
        <f>Scenarios!H17</f>
        <v>-8.0000000000000002E-3</v>
      </c>
      <c r="I42" s="105">
        <f>Scenarios!I17</f>
        <v>-8.0000000000000002E-3</v>
      </c>
      <c r="J42" s="105">
        <f>Scenarios!J17</f>
        <v>-8.0000000000000002E-3</v>
      </c>
      <c r="K42" s="105">
        <f>Scenarios!K17</f>
        <v>-8.0000000000000002E-3</v>
      </c>
      <c r="L42" s="98"/>
    </row>
    <row r="43" spans="1:12" ht="15.75" x14ac:dyDescent="0.25">
      <c r="A43" s="126" t="s">
        <v>123</v>
      </c>
      <c r="B43" s="107"/>
      <c r="C43" s="107"/>
      <c r="D43" s="107"/>
      <c r="E43" s="107"/>
      <c r="F43" s="127"/>
      <c r="G43" s="108"/>
      <c r="H43" s="108"/>
      <c r="I43" s="109"/>
      <c r="J43" s="109"/>
      <c r="K43" s="109"/>
      <c r="L43" s="98"/>
    </row>
    <row r="44" spans="1:12" ht="15.75" x14ac:dyDescent="0.25">
      <c r="A44" s="128" t="s">
        <v>124</v>
      </c>
      <c r="B44" s="120">
        <f>1315550-B73</f>
        <v>1109917.3700000001</v>
      </c>
      <c r="C44" s="120">
        <f>1387693-C73</f>
        <v>1177669.81</v>
      </c>
      <c r="D44" s="120">
        <v>1297013</v>
      </c>
      <c r="E44" s="120">
        <v>1450942</v>
      </c>
      <c r="F44" s="120">
        <v>1576320</v>
      </c>
      <c r="G44" s="121">
        <f>G55*G57</f>
        <v>1705083.9367499999</v>
      </c>
      <c r="H44" s="121">
        <f t="shared" ref="H44:J44" si="43">H55*H57</f>
        <v>1722134.7761174999</v>
      </c>
      <c r="I44" s="121">
        <f t="shared" si="43"/>
        <v>1739356.1238786748</v>
      </c>
      <c r="J44" s="121">
        <f t="shared" si="43"/>
        <v>1756749.6851174615</v>
      </c>
      <c r="K44" s="121">
        <f>K55*K57</f>
        <v>1774317.1819686361</v>
      </c>
      <c r="L44" s="98"/>
    </row>
    <row r="45" spans="1:12" ht="15.75" x14ac:dyDescent="0.25">
      <c r="A45" s="103" t="s">
        <v>106</v>
      </c>
      <c r="B45" s="107"/>
      <c r="C45" s="104">
        <f>C44/B44-1</f>
        <v>6.1042778346643845E-2</v>
      </c>
      <c r="D45" s="104">
        <f>D44/C44-1</f>
        <v>0.10133841335373961</v>
      </c>
      <c r="E45" s="104">
        <f>E44/D44-1</f>
        <v>0.11867961230920576</v>
      </c>
      <c r="F45" s="104">
        <f>F44/E44-1</f>
        <v>8.6411448562382143E-2</v>
      </c>
      <c r="G45" s="105"/>
      <c r="H45" s="105"/>
      <c r="I45" s="105"/>
      <c r="J45" s="105"/>
      <c r="K45" s="105"/>
      <c r="L45" s="98"/>
    </row>
    <row r="46" spans="1:12" ht="15.75" x14ac:dyDescent="0.25">
      <c r="A46" s="129" t="s">
        <v>114</v>
      </c>
      <c r="B46" s="107"/>
      <c r="C46" s="107"/>
      <c r="D46" s="107"/>
      <c r="E46" s="107"/>
      <c r="F46" s="107"/>
      <c r="G46" s="108"/>
      <c r="H46" s="108"/>
      <c r="I46" s="109"/>
      <c r="J46" s="109"/>
      <c r="K46" s="109"/>
      <c r="L46" s="98"/>
    </row>
    <row r="47" spans="1:12" ht="15.75" x14ac:dyDescent="0.25">
      <c r="A47" s="130" t="s">
        <v>104</v>
      </c>
      <c r="B47" s="112">
        <v>2181655</v>
      </c>
      <c r="C47" s="112">
        <v>2353180</v>
      </c>
      <c r="D47" s="112">
        <v>2346179</v>
      </c>
      <c r="E47" s="112">
        <v>2447916</v>
      </c>
      <c r="F47" s="112">
        <v>2533167</v>
      </c>
      <c r="G47" s="108">
        <f>F47*(1+G48)</f>
        <v>2583830.34</v>
      </c>
      <c r="H47" s="108">
        <f t="shared" ref="H47:K47" si="44">G47*(1+H48)</f>
        <v>2635506.9468</v>
      </c>
      <c r="I47" s="108">
        <f t="shared" si="44"/>
        <v>2688217.085736</v>
      </c>
      <c r="J47" s="108">
        <f t="shared" si="44"/>
        <v>2741981.4274507202</v>
      </c>
      <c r="K47" s="108">
        <f t="shared" si="44"/>
        <v>2796821.0559997349</v>
      </c>
      <c r="L47" s="98" t="s">
        <v>145</v>
      </c>
    </row>
    <row r="48" spans="1:12" ht="15.75" x14ac:dyDescent="0.25">
      <c r="A48" s="103" t="s">
        <v>106</v>
      </c>
      <c r="B48" s="104"/>
      <c r="C48" s="104">
        <f>C47/B47-1</f>
        <v>7.862150523341227E-2</v>
      </c>
      <c r="D48" s="104">
        <f>D47/C47-1</f>
        <v>-2.9751230250130156E-3</v>
      </c>
      <c r="E48" s="104">
        <f>E47/D47-1</f>
        <v>4.3362846568825386E-2</v>
      </c>
      <c r="F48" s="104">
        <f>F47/E47-1</f>
        <v>3.4825949910045839E-2</v>
      </c>
      <c r="G48" s="105">
        <v>0.02</v>
      </c>
      <c r="H48" s="105">
        <v>0.02</v>
      </c>
      <c r="I48" s="105">
        <v>0.02</v>
      </c>
      <c r="J48" s="105">
        <v>0.02</v>
      </c>
      <c r="K48" s="105">
        <v>0.02</v>
      </c>
      <c r="L48" s="98"/>
    </row>
    <row r="49" spans="1:12" ht="15.75" x14ac:dyDescent="0.25">
      <c r="A49" s="130" t="s">
        <v>105</v>
      </c>
      <c r="B49" s="112">
        <v>913632</v>
      </c>
      <c r="C49" s="112">
        <v>929338</v>
      </c>
      <c r="D49" s="112">
        <v>1096989</v>
      </c>
      <c r="E49" s="112">
        <v>1183991</v>
      </c>
      <c r="F49" s="112">
        <v>1142128</v>
      </c>
      <c r="G49" s="108">
        <f>F49*G50+F49</f>
        <v>1153549.28</v>
      </c>
      <c r="H49" s="108">
        <f>G49*(1+H50)</f>
        <v>1165084.7728000002</v>
      </c>
      <c r="I49" s="108">
        <f t="shared" ref="I49:K49" si="45">H49*(1+I50)</f>
        <v>1176735.6205280002</v>
      </c>
      <c r="J49" s="108">
        <f t="shared" si="45"/>
        <v>1188502.9767332801</v>
      </c>
      <c r="K49" s="108">
        <f t="shared" si="45"/>
        <v>1200388.0065006129</v>
      </c>
      <c r="L49" s="98" t="s">
        <v>146</v>
      </c>
    </row>
    <row r="50" spans="1:12" ht="15.75" x14ac:dyDescent="0.25">
      <c r="A50" s="103" t="s">
        <v>106</v>
      </c>
      <c r="B50" s="104"/>
      <c r="C50" s="104">
        <f>C49/B49-1</f>
        <v>1.7190728871142813E-2</v>
      </c>
      <c r="D50" s="104">
        <f>D49/C49-1</f>
        <v>0.18039830503003218</v>
      </c>
      <c r="E50" s="104">
        <f>E49/D49-1</f>
        <v>7.9309819879688881E-2</v>
      </c>
      <c r="F50" s="104">
        <f>F49/E49-1</f>
        <v>-3.5357532278539328E-2</v>
      </c>
      <c r="G50" s="105">
        <v>0.01</v>
      </c>
      <c r="H50" s="105">
        <v>0.01</v>
      </c>
      <c r="I50" s="105">
        <v>0.01</v>
      </c>
      <c r="J50" s="105">
        <v>0.01</v>
      </c>
      <c r="K50" s="105">
        <v>0.01</v>
      </c>
      <c r="L50" s="98"/>
    </row>
    <row r="51" spans="1:12" ht="15.75" x14ac:dyDescent="0.25">
      <c r="A51" s="130" t="s">
        <v>107</v>
      </c>
      <c r="B51" s="112">
        <v>167303</v>
      </c>
      <c r="C51" s="112">
        <v>184748</v>
      </c>
      <c r="D51" s="112">
        <v>211796</v>
      </c>
      <c r="E51" s="112">
        <v>235440</v>
      </c>
      <c r="F51" s="112">
        <v>210085</v>
      </c>
      <c r="G51" s="108">
        <f>F51*G52+F51</f>
        <v>220589.25</v>
      </c>
      <c r="H51" s="108">
        <f>G51*(1+H52)</f>
        <v>247059.96000000002</v>
      </c>
      <c r="I51" s="108">
        <f t="shared" ref="I51:K51" si="46">H51*(1+I52)</f>
        <v>276707.15520000004</v>
      </c>
      <c r="J51" s="108">
        <f t="shared" si="46"/>
        <v>307144.94227200007</v>
      </c>
      <c r="K51" s="108">
        <f t="shared" si="46"/>
        <v>337859.43649920012</v>
      </c>
      <c r="L51" s="98"/>
    </row>
    <row r="52" spans="1:12" ht="15.75" x14ac:dyDescent="0.25">
      <c r="A52" s="103" t="s">
        <v>106</v>
      </c>
      <c r="B52" s="104"/>
      <c r="C52" s="104">
        <f>C51/B51-1</f>
        <v>0.10427188992426917</v>
      </c>
      <c r="D52" s="104">
        <f>D51/C51-1</f>
        <v>0.14640483252863357</v>
      </c>
      <c r="E52" s="104">
        <f>E51/D51-1</f>
        <v>0.11163572494286966</v>
      </c>
      <c r="F52" s="104">
        <f>F51/E51-1</f>
        <v>-0.10769198097179744</v>
      </c>
      <c r="G52" s="105">
        <v>0.05</v>
      </c>
      <c r="H52" s="105">
        <v>0.12</v>
      </c>
      <c r="I52" s="105">
        <f>H52</f>
        <v>0.12</v>
      </c>
      <c r="J52" s="105">
        <v>0.11</v>
      </c>
      <c r="K52" s="105">
        <v>0.1</v>
      </c>
      <c r="L52" s="98" t="s">
        <v>147</v>
      </c>
    </row>
    <row r="53" spans="1:12" ht="15.75" x14ac:dyDescent="0.25">
      <c r="A53" s="130" t="s">
        <v>108</v>
      </c>
      <c r="B53" s="112">
        <v>3110100</v>
      </c>
      <c r="C53" s="112">
        <v>3210900</v>
      </c>
      <c r="D53" s="112">
        <v>3211903</v>
      </c>
      <c r="E53" s="112">
        <v>3747615</v>
      </c>
      <c r="F53" s="112">
        <v>3549198</v>
      </c>
      <c r="G53" s="108">
        <f>F53*G54+F53</f>
        <v>3620181.96</v>
      </c>
      <c r="H53" s="108">
        <f>G53*(1+H54)</f>
        <v>3764989.2384000001</v>
      </c>
      <c r="I53" s="108">
        <f t="shared" ref="I53:J53" si="47">H53*(1+I54)</f>
        <v>3915588.8079360002</v>
      </c>
      <c r="J53" s="108">
        <f t="shared" si="47"/>
        <v>4072212.3602534402</v>
      </c>
      <c r="K53" s="108">
        <f>J53*(1+K54)</f>
        <v>4235100.8546635779</v>
      </c>
      <c r="L53" s="98"/>
    </row>
    <row r="54" spans="1:12" ht="15.75" x14ac:dyDescent="0.25">
      <c r="A54" s="103" t="s">
        <v>106</v>
      </c>
      <c r="B54" s="104"/>
      <c r="C54" s="104">
        <f>C53/B53-1</f>
        <v>3.2410533423362642E-2</v>
      </c>
      <c r="D54" s="104">
        <f>D53/C53-1</f>
        <v>3.1237347784118796E-4</v>
      </c>
      <c r="E54" s="104">
        <f>E53/D53-1</f>
        <v>0.16678959482898459</v>
      </c>
      <c r="F54" s="104">
        <f>F53/E53-1</f>
        <v>-5.2944872939189369E-2</v>
      </c>
      <c r="G54" s="105">
        <v>0.02</v>
      </c>
      <c r="H54" s="105">
        <v>0.04</v>
      </c>
      <c r="I54" s="105">
        <f>H54</f>
        <v>0.04</v>
      </c>
      <c r="J54" s="105">
        <f t="shared" ref="J54:K54" si="48">I54</f>
        <v>0.04</v>
      </c>
      <c r="K54" s="105">
        <f t="shared" si="48"/>
        <v>0.04</v>
      </c>
      <c r="L54" s="98"/>
    </row>
    <row r="55" spans="1:12" ht="15.75" x14ac:dyDescent="0.25">
      <c r="A55" s="130" t="s">
        <v>125</v>
      </c>
      <c r="B55" s="107">
        <f t="shared" ref="B55:E55" si="49">B47+B49+B51+B53</f>
        <v>6372690</v>
      </c>
      <c r="C55" s="107">
        <f t="shared" si="49"/>
        <v>6678166</v>
      </c>
      <c r="D55" s="107">
        <f t="shared" si="49"/>
        <v>6866867</v>
      </c>
      <c r="E55" s="107">
        <f t="shared" si="49"/>
        <v>7614962</v>
      </c>
      <c r="F55" s="107">
        <f>F47+F49+F51+F53</f>
        <v>7434578</v>
      </c>
      <c r="G55" s="108">
        <f>G47+G49+G51+G53</f>
        <v>7578150.8300000001</v>
      </c>
      <c r="H55" s="108">
        <f>G55*(1+H56)</f>
        <v>7653932.3382999999</v>
      </c>
      <c r="I55" s="108">
        <f t="shared" ref="I55:K55" si="50">H55*(1+I56)</f>
        <v>7730471.6616829997</v>
      </c>
      <c r="J55" s="108">
        <f t="shared" si="50"/>
        <v>7807776.3782998296</v>
      </c>
      <c r="K55" s="108">
        <f t="shared" si="50"/>
        <v>7885854.1420828281</v>
      </c>
      <c r="L55" s="98"/>
    </row>
    <row r="56" spans="1:12" ht="15.75" x14ac:dyDescent="0.25">
      <c r="A56" s="103" t="s">
        <v>106</v>
      </c>
      <c r="B56" s="131" t="s">
        <v>139</v>
      </c>
      <c r="C56" s="131" t="s">
        <v>139</v>
      </c>
      <c r="D56" s="132">
        <f>D55/C55-1</f>
        <v>2.8256410517498276E-2</v>
      </c>
      <c r="E56" s="132">
        <f>E55/D55-1</f>
        <v>0.10894269540971169</v>
      </c>
      <c r="F56" s="132">
        <f>F55/E55-1</f>
        <v>-2.3688102448836901E-2</v>
      </c>
      <c r="G56" s="133">
        <v>0.02</v>
      </c>
      <c r="H56" s="105">
        <v>0.01</v>
      </c>
      <c r="I56" s="105">
        <f>H56</f>
        <v>0.01</v>
      </c>
      <c r="J56" s="105">
        <f t="shared" ref="J56:K56" si="51">I56</f>
        <v>0.01</v>
      </c>
      <c r="K56" s="105">
        <f t="shared" si="51"/>
        <v>0.01</v>
      </c>
      <c r="L56" s="98"/>
    </row>
    <row r="57" spans="1:12" ht="15.75" x14ac:dyDescent="0.25">
      <c r="A57" s="130" t="s">
        <v>126</v>
      </c>
      <c r="B57" s="134">
        <f t="shared" ref="B57:E57" si="52">B44/B55</f>
        <v>0.17416779570322738</v>
      </c>
      <c r="C57" s="134">
        <f t="shared" si="52"/>
        <v>0.17634629178130642</v>
      </c>
      <c r="D57" s="134">
        <f t="shared" si="52"/>
        <v>0.18887987782492366</v>
      </c>
      <c r="E57" s="134">
        <f t="shared" si="52"/>
        <v>0.19053831128769913</v>
      </c>
      <c r="F57" s="134">
        <f>F44/F55</f>
        <v>0.2120254841633244</v>
      </c>
      <c r="G57" s="135">
        <f>Scenarios!G18</f>
        <v>0.22499999999999998</v>
      </c>
      <c r="H57" s="135">
        <f>Scenarios!H18</f>
        <v>0.22499999999999998</v>
      </c>
      <c r="I57" s="135">
        <f>Scenarios!I18</f>
        <v>0.22499999999999998</v>
      </c>
      <c r="J57" s="135">
        <f>Scenarios!J18</f>
        <v>0.22499999999999998</v>
      </c>
      <c r="K57" s="135">
        <f>Scenarios!K18</f>
        <v>0.22499999999999998</v>
      </c>
      <c r="L57" s="98" t="s">
        <v>148</v>
      </c>
    </row>
    <row r="58" spans="1:12" ht="15.75" x14ac:dyDescent="0.25">
      <c r="A58" s="136" t="s">
        <v>109</v>
      </c>
      <c r="B58" s="107"/>
      <c r="C58" s="107"/>
      <c r="D58" s="107"/>
      <c r="E58" s="107"/>
      <c r="F58" s="107"/>
      <c r="G58" s="108"/>
      <c r="H58" s="108"/>
      <c r="I58" s="109"/>
      <c r="J58" s="109"/>
      <c r="K58" s="109"/>
      <c r="L58" s="98"/>
    </row>
    <row r="59" spans="1:12" ht="15.75" x14ac:dyDescent="0.25">
      <c r="A59" s="128" t="s">
        <v>127</v>
      </c>
      <c r="B59" s="120"/>
      <c r="C59" s="120">
        <v>945898</v>
      </c>
      <c r="D59" s="120">
        <v>1030607</v>
      </c>
      <c r="E59" s="120">
        <v>1156578</v>
      </c>
      <c r="F59" s="120">
        <v>1135346</v>
      </c>
      <c r="G59" s="121">
        <f>G68*G69</f>
        <v>1186569.1253944323</v>
      </c>
      <c r="H59" s="121">
        <f t="shared" ref="H59:K59" si="53">H68*H69</f>
        <v>1221986.07639754</v>
      </c>
      <c r="I59" s="121">
        <f t="shared" si="53"/>
        <v>1246425.7979254909</v>
      </c>
      <c r="J59" s="121">
        <f t="shared" si="53"/>
        <v>1271354.3138840008</v>
      </c>
      <c r="K59" s="121">
        <f t="shared" si="53"/>
        <v>1296590.2524491393</v>
      </c>
      <c r="L59" s="98"/>
    </row>
    <row r="60" spans="1:12" ht="15.75" x14ac:dyDescent="0.25">
      <c r="A60" s="103" t="s">
        <v>106</v>
      </c>
      <c r="B60" s="104"/>
      <c r="C60" s="104"/>
      <c r="D60" s="104">
        <f>D59/C59-1</f>
        <v>8.9554053396877942E-2</v>
      </c>
      <c r="E60" s="104">
        <f t="shared" ref="E60:K60" si="54">E59/D59-1</f>
        <v>0.12222990917003274</v>
      </c>
      <c r="F60" s="104">
        <f t="shared" si="54"/>
        <v>-1.8357603205317763E-2</v>
      </c>
      <c r="G60" s="293">
        <f t="shared" si="54"/>
        <v>4.5116753302017587E-2</v>
      </c>
      <c r="H60" s="293">
        <f t="shared" si="54"/>
        <v>2.9848198680658022E-2</v>
      </c>
      <c r="I60" s="293">
        <f t="shared" si="54"/>
        <v>2.0000000000000018E-2</v>
      </c>
      <c r="J60" s="293">
        <f t="shared" si="54"/>
        <v>2.0000000000000018E-2</v>
      </c>
      <c r="K60" s="293">
        <f t="shared" si="54"/>
        <v>1.9849650321350998E-2</v>
      </c>
      <c r="L60" s="98"/>
    </row>
    <row r="61" spans="1:12" ht="15.75" x14ac:dyDescent="0.25">
      <c r="A61" s="130" t="s">
        <v>110</v>
      </c>
      <c r="B61" s="112">
        <v>113119965</v>
      </c>
      <c r="C61" s="112">
        <v>121552658</v>
      </c>
      <c r="D61" s="112">
        <v>127173601</v>
      </c>
      <c r="E61" s="112">
        <v>126070780</v>
      </c>
      <c r="F61" s="112">
        <v>126668564</v>
      </c>
      <c r="G61" s="108">
        <f>F61*(1+G62)</f>
        <v>130369160.82412621</v>
      </c>
      <c r="H61" s="108">
        <f t="shared" ref="H61:K61" si="55">G61*(1+H62)</f>
        <v>132976544.04060873</v>
      </c>
      <c r="I61" s="108">
        <f t="shared" si="55"/>
        <v>135636074.9214209</v>
      </c>
      <c r="J61" s="108">
        <f t="shared" si="55"/>
        <v>138348796.41984934</v>
      </c>
      <c r="K61" s="108">
        <f t="shared" si="55"/>
        <v>139732284.38404784</v>
      </c>
      <c r="L61" s="98"/>
    </row>
    <row r="62" spans="1:12" ht="15.75" x14ac:dyDescent="0.25">
      <c r="A62" s="103" t="s">
        <v>106</v>
      </c>
      <c r="B62" s="104"/>
      <c r="C62" s="104">
        <f>C61/B61-1</f>
        <v>7.4546460476716092E-2</v>
      </c>
      <c r="D62" s="104">
        <f>D61/C61-1</f>
        <v>4.6242863730713291E-2</v>
      </c>
      <c r="E62" s="104">
        <f>E61/D61-1</f>
        <v>-8.6717761495170853E-3</v>
      </c>
      <c r="F62" s="104">
        <f>F61/E61-1</f>
        <v>4.7416538550804077E-3</v>
      </c>
      <c r="G62" s="105">
        <f>AVERAGE(C62,D62,E62,F62)</f>
        <v>2.9214800478248176E-2</v>
      </c>
      <c r="H62" s="105">
        <v>0.02</v>
      </c>
      <c r="I62" s="105">
        <v>0.02</v>
      </c>
      <c r="J62" s="105">
        <f t="shared" ref="J62" si="56">I62</f>
        <v>0.02</v>
      </c>
      <c r="K62" s="105">
        <v>0.01</v>
      </c>
      <c r="L62" s="98" t="s">
        <v>149</v>
      </c>
    </row>
    <row r="63" spans="1:12" ht="15.75" x14ac:dyDescent="0.25">
      <c r="A63" s="103" t="s">
        <v>128</v>
      </c>
      <c r="B63" s="107">
        <f t="shared" ref="B63:E63" si="57">B59/B61</f>
        <v>0</v>
      </c>
      <c r="C63" s="137">
        <f t="shared" si="57"/>
        <v>7.7817961002547556E-3</v>
      </c>
      <c r="D63" s="137">
        <f t="shared" si="57"/>
        <v>8.1039381750305246E-3</v>
      </c>
      <c r="E63" s="137">
        <f t="shared" si="57"/>
        <v>9.1740369973121443E-3</v>
      </c>
      <c r="F63" s="137">
        <f>F59/F61</f>
        <v>8.9631236365796327E-3</v>
      </c>
      <c r="G63" s="138">
        <f>F63</f>
        <v>8.9631236365796327E-3</v>
      </c>
      <c r="H63" s="138">
        <f>G63</f>
        <v>8.9631236365796327E-3</v>
      </c>
      <c r="I63" s="138">
        <f t="shared" ref="I63:K63" si="58">H63</f>
        <v>8.9631236365796327E-3</v>
      </c>
      <c r="J63" s="138">
        <f t="shared" si="58"/>
        <v>8.9631236365796327E-3</v>
      </c>
      <c r="K63" s="138">
        <f t="shared" si="58"/>
        <v>8.9631236365796327E-3</v>
      </c>
      <c r="L63" s="98" t="s">
        <v>150</v>
      </c>
    </row>
    <row r="64" spans="1:12" ht="15.75" x14ac:dyDescent="0.25">
      <c r="A64" s="130" t="s">
        <v>111</v>
      </c>
      <c r="B64" s="112">
        <v>267144</v>
      </c>
      <c r="C64" s="112">
        <v>280539</v>
      </c>
      <c r="D64" s="112">
        <v>311586</v>
      </c>
      <c r="E64" s="112">
        <v>337504</v>
      </c>
      <c r="F64" s="112">
        <v>342143</v>
      </c>
      <c r="G64" s="108">
        <f>G65/24000</f>
        <v>352407.29</v>
      </c>
      <c r="H64" s="108"/>
      <c r="I64" s="109"/>
      <c r="J64" s="109"/>
      <c r="K64" s="109"/>
      <c r="L64" s="98"/>
    </row>
    <row r="65" spans="1:12" ht="15.75" x14ac:dyDescent="0.25">
      <c r="A65" s="130" t="s">
        <v>130</v>
      </c>
      <c r="B65" s="107">
        <f t="shared" ref="B65:C65" si="59">B64*$A$71</f>
        <v>6411456000</v>
      </c>
      <c r="C65" s="107">
        <f t="shared" si="59"/>
        <v>6732936000</v>
      </c>
      <c r="D65" s="107">
        <f>D64*$A$71</f>
        <v>7478064000</v>
      </c>
      <c r="E65" s="107">
        <f>E64*24000</f>
        <v>8100096000</v>
      </c>
      <c r="F65" s="107">
        <f>F64*$A$71</f>
        <v>8211432000</v>
      </c>
      <c r="G65" s="108">
        <f>F65*(1+G66)</f>
        <v>8457774960</v>
      </c>
      <c r="H65" s="108">
        <f t="shared" ref="H65:K65" si="60">G65*(1+H66)</f>
        <v>8711508208.8000011</v>
      </c>
      <c r="I65" s="108">
        <f t="shared" si="60"/>
        <v>8885738372.9760017</v>
      </c>
      <c r="J65" s="108">
        <f t="shared" si="60"/>
        <v>9063453140.4355221</v>
      </c>
      <c r="K65" s="108">
        <f t="shared" si="60"/>
        <v>9244722203.2442322</v>
      </c>
      <c r="L65" s="98"/>
    </row>
    <row r="66" spans="1:12" ht="15.75" x14ac:dyDescent="0.25">
      <c r="A66" s="103" t="s">
        <v>106</v>
      </c>
      <c r="B66" s="104"/>
      <c r="C66" s="104">
        <f>C65/B65-1</f>
        <v>5.0141496720869538E-2</v>
      </c>
      <c r="D66" s="104">
        <f>D65/C65-1</f>
        <v>0.11066910483034453</v>
      </c>
      <c r="E66" s="104">
        <f>E65/D65-1</f>
        <v>8.3180887459642028E-2</v>
      </c>
      <c r="F66" s="104">
        <f>F65/E65-1</f>
        <v>1.3745022281217434E-2</v>
      </c>
      <c r="G66" s="105">
        <v>0.03</v>
      </c>
      <c r="H66" s="105">
        <v>0.03</v>
      </c>
      <c r="I66" s="105">
        <v>0.02</v>
      </c>
      <c r="J66" s="105">
        <v>0.02</v>
      </c>
      <c r="K66" s="105">
        <f>J66</f>
        <v>0.02</v>
      </c>
      <c r="L66" s="98" t="s">
        <v>151</v>
      </c>
    </row>
    <row r="67" spans="1:12" ht="15.75" x14ac:dyDescent="0.25">
      <c r="A67" s="103" t="s">
        <v>128</v>
      </c>
      <c r="B67" s="107">
        <f t="shared" ref="B67:E67" si="61">B59/B65</f>
        <v>0</v>
      </c>
      <c r="C67" s="139">
        <f t="shared" si="61"/>
        <v>1.4048819118435107E-4</v>
      </c>
      <c r="D67" s="139">
        <f t="shared" si="61"/>
        <v>1.3781735486617926E-4</v>
      </c>
      <c r="E67" s="139">
        <f t="shared" si="61"/>
        <v>1.427857151322651E-4</v>
      </c>
      <c r="F67" s="139">
        <f>F59/F65</f>
        <v>1.3826406892244862E-4</v>
      </c>
      <c r="G67" s="140">
        <f>F67</f>
        <v>1.3826406892244862E-4</v>
      </c>
      <c r="H67" s="140">
        <f>G67</f>
        <v>1.3826406892244862E-4</v>
      </c>
      <c r="I67" s="140">
        <f t="shared" ref="I67:K67" si="62">H67</f>
        <v>1.3826406892244862E-4</v>
      </c>
      <c r="J67" s="140">
        <f t="shared" si="62"/>
        <v>1.3826406892244862E-4</v>
      </c>
      <c r="K67" s="140">
        <f t="shared" si="62"/>
        <v>1.3826406892244862E-4</v>
      </c>
      <c r="L67" s="98" t="s">
        <v>150</v>
      </c>
    </row>
    <row r="68" spans="1:12" ht="15.75" x14ac:dyDescent="0.25">
      <c r="A68" s="130" t="s">
        <v>131</v>
      </c>
      <c r="B68" s="107">
        <f t="shared" ref="B68:E68" si="63">B61+B65</f>
        <v>6524575965</v>
      </c>
      <c r="C68" s="107">
        <f t="shared" si="63"/>
        <v>6854488658</v>
      </c>
      <c r="D68" s="107">
        <f t="shared" si="63"/>
        <v>7605237601</v>
      </c>
      <c r="E68" s="107">
        <f t="shared" si="63"/>
        <v>8226166780</v>
      </c>
      <c r="F68" s="107">
        <f>F61+F65</f>
        <v>8338100564</v>
      </c>
      <c r="G68" s="108">
        <f>G61+G65</f>
        <v>8588144120.8241262</v>
      </c>
      <c r="H68" s="108">
        <f t="shared" ref="H68:K68" si="64">H61+H65</f>
        <v>8844484752.8406105</v>
      </c>
      <c r="I68" s="108">
        <f t="shared" si="64"/>
        <v>9021374447.8974228</v>
      </c>
      <c r="J68" s="108">
        <f t="shared" si="64"/>
        <v>9201801936.8553715</v>
      </c>
      <c r="K68" s="108">
        <f t="shared" si="64"/>
        <v>9384454487.6282806</v>
      </c>
      <c r="L68" s="98"/>
    </row>
    <row r="69" spans="1:12" ht="15.75" x14ac:dyDescent="0.25">
      <c r="A69" s="103" t="s">
        <v>128</v>
      </c>
      <c r="B69" s="107">
        <f t="shared" ref="B69:E69" si="65">B59/B68</f>
        <v>0</v>
      </c>
      <c r="C69" s="139">
        <f t="shared" si="65"/>
        <v>1.3799687288066704E-4</v>
      </c>
      <c r="D69" s="139">
        <f t="shared" si="65"/>
        <v>1.3551279448054156E-4</v>
      </c>
      <c r="E69" s="139">
        <f t="shared" si="65"/>
        <v>1.4059744118146848E-4</v>
      </c>
      <c r="F69" s="139">
        <f>F59/F68</f>
        <v>1.361636251908367E-4</v>
      </c>
      <c r="G69" s="140">
        <f>Scenarios!G19</f>
        <v>1.3816362519083669E-4</v>
      </c>
      <c r="H69" s="140">
        <f>Scenarios!H19</f>
        <v>1.3816362519083669E-4</v>
      </c>
      <c r="I69" s="140">
        <f>Scenarios!I19</f>
        <v>1.3816362519083669E-4</v>
      </c>
      <c r="J69" s="140">
        <f>Scenarios!J19</f>
        <v>1.3816362519083669E-4</v>
      </c>
      <c r="K69" s="140">
        <f>Scenarios!K19</f>
        <v>1.3816362519083669E-4</v>
      </c>
      <c r="L69" s="98" t="s">
        <v>150</v>
      </c>
    </row>
    <row r="70" spans="1:12" ht="15.75" x14ac:dyDescent="0.25">
      <c r="A70" s="130" t="s">
        <v>129</v>
      </c>
      <c r="B70" s="107"/>
      <c r="C70" s="107"/>
      <c r="D70" s="107"/>
      <c r="E70" s="107"/>
      <c r="F70" s="137"/>
      <c r="G70" s="138"/>
      <c r="H70" s="108"/>
      <c r="I70" s="109"/>
      <c r="J70" s="109"/>
      <c r="K70" s="109"/>
      <c r="L70" s="98"/>
    </row>
    <row r="71" spans="1:12" ht="15.75" x14ac:dyDescent="0.25">
      <c r="A71" s="141">
        <v>24000</v>
      </c>
      <c r="B71" s="107"/>
      <c r="C71" s="107"/>
      <c r="D71" s="107"/>
      <c r="E71" s="107"/>
      <c r="F71" s="137"/>
      <c r="G71" s="138"/>
      <c r="H71" s="108"/>
      <c r="I71" s="109"/>
      <c r="J71" s="109"/>
      <c r="K71" s="109"/>
      <c r="L71" s="98"/>
    </row>
    <row r="72" spans="1:12" ht="15.75" x14ac:dyDescent="0.25">
      <c r="A72" s="136" t="s">
        <v>112</v>
      </c>
      <c r="B72" s="107"/>
      <c r="C72" s="107"/>
      <c r="D72" s="107"/>
      <c r="E72" s="107"/>
      <c r="F72" s="107"/>
      <c r="G72" s="108"/>
      <c r="H72" s="108"/>
      <c r="I72" s="109"/>
      <c r="J72" s="109"/>
      <c r="K72" s="109"/>
      <c r="L72" s="98"/>
    </row>
    <row r="73" spans="1:12" ht="15.75" x14ac:dyDescent="0.25">
      <c r="A73" s="128" t="s">
        <v>132</v>
      </c>
      <c r="B73" s="120">
        <f>0.09*B5</f>
        <v>205632.63</v>
      </c>
      <c r="C73" s="120">
        <f>0.09*C5</f>
        <v>210023.19</v>
      </c>
      <c r="D73" s="120">
        <v>346567</v>
      </c>
      <c r="E73" s="120">
        <v>346567</v>
      </c>
      <c r="F73" s="120">
        <v>383728</v>
      </c>
      <c r="G73" s="121">
        <f>G84*G85</f>
        <v>639142.40470000007</v>
      </c>
      <c r="H73" s="121">
        <f t="shared" ref="H73:K73" si="66">H84*H85</f>
        <v>675100.96248800016</v>
      </c>
      <c r="I73" s="121">
        <f t="shared" si="66"/>
        <v>709301.32846064004</v>
      </c>
      <c r="J73" s="121">
        <f t="shared" si="66"/>
        <v>737435.62118669285</v>
      </c>
      <c r="K73" s="121">
        <f t="shared" si="66"/>
        <v>768421.79251499497</v>
      </c>
      <c r="L73" s="98" t="s">
        <v>152</v>
      </c>
    </row>
    <row r="74" spans="1:12" ht="15.75" x14ac:dyDescent="0.25">
      <c r="A74" s="103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98"/>
    </row>
    <row r="75" spans="1:12" ht="15.75" x14ac:dyDescent="0.25">
      <c r="A75" s="130" t="s">
        <v>113</v>
      </c>
      <c r="B75" s="107"/>
      <c r="C75" s="107"/>
      <c r="D75" s="107"/>
      <c r="E75" s="25"/>
      <c r="F75" s="25"/>
      <c r="G75" s="108"/>
      <c r="H75" s="108"/>
      <c r="I75" s="109"/>
      <c r="J75" s="109"/>
      <c r="K75" s="109"/>
      <c r="L75" s="98"/>
    </row>
    <row r="76" spans="1:12" ht="15.75" x14ac:dyDescent="0.25">
      <c r="A76" s="130" t="s">
        <v>104</v>
      </c>
      <c r="B76" s="112">
        <v>130582</v>
      </c>
      <c r="C76" s="112">
        <v>140000</v>
      </c>
      <c r="D76" s="112">
        <v>145000</v>
      </c>
      <c r="E76" s="112">
        <v>150500</v>
      </c>
      <c r="F76" s="107">
        <v>161300</v>
      </c>
      <c r="G76" s="142">
        <f>F76*(1+G77)</f>
        <v>164526</v>
      </c>
      <c r="H76" s="142">
        <f t="shared" ref="H76:K76" si="67">G76*(1+H77)</f>
        <v>167816.52</v>
      </c>
      <c r="I76" s="142">
        <f t="shared" si="67"/>
        <v>169494.68519999998</v>
      </c>
      <c r="J76" s="142">
        <f t="shared" si="67"/>
        <v>171189.63205199997</v>
      </c>
      <c r="K76" s="142">
        <f t="shared" si="67"/>
        <v>172901.52837251997</v>
      </c>
      <c r="L76" s="98"/>
    </row>
    <row r="77" spans="1:12" ht="15.75" x14ac:dyDescent="0.25">
      <c r="A77" s="103" t="s">
        <v>106</v>
      </c>
      <c r="B77" s="143" t="s">
        <v>139</v>
      </c>
      <c r="C77" s="104">
        <f>C76/B76-1</f>
        <v>7.21232635432143E-2</v>
      </c>
      <c r="D77" s="104">
        <f>D76/C76-1</f>
        <v>3.5714285714285809E-2</v>
      </c>
      <c r="E77" s="104">
        <f>E76/D76-1</f>
        <v>3.7931034482758585E-2</v>
      </c>
      <c r="F77" s="104">
        <f>F76/E76-1</f>
        <v>7.1760797342192761E-2</v>
      </c>
      <c r="G77" s="105">
        <v>0.02</v>
      </c>
      <c r="H77" s="105">
        <f>G77</f>
        <v>0.02</v>
      </c>
      <c r="I77" s="105">
        <v>0.01</v>
      </c>
      <c r="J77" s="105">
        <f>I77</f>
        <v>0.01</v>
      </c>
      <c r="K77" s="105">
        <f>J77</f>
        <v>0.01</v>
      </c>
      <c r="L77" s="98"/>
    </row>
    <row r="78" spans="1:12" ht="15.75" x14ac:dyDescent="0.25">
      <c r="A78" s="130" t="s">
        <v>105</v>
      </c>
      <c r="B78" s="46">
        <v>102231</v>
      </c>
      <c r="C78" s="112">
        <v>108322</v>
      </c>
      <c r="D78" s="112">
        <v>113071</v>
      </c>
      <c r="E78" s="112">
        <v>146700</v>
      </c>
      <c r="F78" s="107">
        <v>165096</v>
      </c>
      <c r="G78" s="142">
        <f>F78*(1+G79)</f>
        <v>176652.72</v>
      </c>
      <c r="H78" s="142">
        <f t="shared" ref="H78:K78" si="68">G78*(1+H79)</f>
        <v>183718.82880000002</v>
      </c>
      <c r="I78" s="142">
        <f t="shared" si="68"/>
        <v>189230.39366400003</v>
      </c>
      <c r="J78" s="142">
        <f t="shared" si="68"/>
        <v>193015.00153728004</v>
      </c>
      <c r="K78" s="142">
        <f t="shared" si="68"/>
        <v>196875.30156802564</v>
      </c>
      <c r="L78" s="98"/>
    </row>
    <row r="79" spans="1:12" ht="15.75" x14ac:dyDescent="0.25">
      <c r="A79" s="103" t="s">
        <v>106</v>
      </c>
      <c r="B79" s="143" t="s">
        <v>139</v>
      </c>
      <c r="C79" s="104">
        <f>C78/B78-1</f>
        <v>5.9580753391828223E-2</v>
      </c>
      <c r="D79" s="104">
        <f>D78/C78-1</f>
        <v>4.3841509573309123E-2</v>
      </c>
      <c r="E79" s="104">
        <f>E78/D78-1</f>
        <v>0.29741489860353232</v>
      </c>
      <c r="F79" s="104">
        <f>F78/E78-1</f>
        <v>0.125398773006135</v>
      </c>
      <c r="G79" s="105">
        <v>7.0000000000000007E-2</v>
      </c>
      <c r="H79" s="105">
        <v>0.04</v>
      </c>
      <c r="I79" s="105">
        <v>0.03</v>
      </c>
      <c r="J79" s="105">
        <v>0.02</v>
      </c>
      <c r="K79" s="105">
        <f>J79</f>
        <v>0.02</v>
      </c>
      <c r="L79" s="98"/>
    </row>
    <row r="80" spans="1:12" ht="15.75" x14ac:dyDescent="0.25">
      <c r="A80" s="130" t="s">
        <v>107</v>
      </c>
      <c r="B80" s="46">
        <v>49146</v>
      </c>
      <c r="C80" s="112">
        <v>49146</v>
      </c>
      <c r="D80" s="112">
        <v>59500</v>
      </c>
      <c r="E80" s="112">
        <v>59500</v>
      </c>
      <c r="F80" s="107">
        <v>85935</v>
      </c>
      <c r="G80" s="142">
        <f>F80*(1+G81)</f>
        <v>98825.249999999985</v>
      </c>
      <c r="H80" s="142">
        <f t="shared" ref="H80:K80" si="69">G80*(1+H81)</f>
        <v>118590.29999999997</v>
      </c>
      <c r="I80" s="142">
        <f t="shared" si="69"/>
        <v>142308.35999999996</v>
      </c>
      <c r="J80" s="142">
        <f t="shared" si="69"/>
        <v>163654.61399999994</v>
      </c>
      <c r="K80" s="142">
        <f t="shared" si="69"/>
        <v>188202.80609999993</v>
      </c>
      <c r="L80" s="98"/>
    </row>
    <row r="81" spans="1:12" ht="15.75" x14ac:dyDescent="0.25">
      <c r="A81" s="103" t="s">
        <v>106</v>
      </c>
      <c r="B81" s="143" t="s">
        <v>139</v>
      </c>
      <c r="C81" s="104">
        <f>C80/B80-1</f>
        <v>0</v>
      </c>
      <c r="D81" s="104">
        <f>D80/C80-1</f>
        <v>0.21067838684735274</v>
      </c>
      <c r="E81" s="104">
        <f>E80/D80-1</f>
        <v>0</v>
      </c>
      <c r="F81" s="104">
        <f>F80/E80-1</f>
        <v>0.44428571428571439</v>
      </c>
      <c r="G81" s="105">
        <v>0.15</v>
      </c>
      <c r="H81" s="105">
        <v>0.2</v>
      </c>
      <c r="I81" s="105">
        <f>H81</f>
        <v>0.2</v>
      </c>
      <c r="J81" s="105">
        <v>0.15</v>
      </c>
      <c r="K81" s="105">
        <f>J81</f>
        <v>0.15</v>
      </c>
      <c r="L81" s="98"/>
    </row>
    <row r="82" spans="1:12" ht="15.75" x14ac:dyDescent="0.25">
      <c r="A82" s="130" t="s">
        <v>108</v>
      </c>
      <c r="B82" s="46">
        <v>242836</v>
      </c>
      <c r="C82" s="112">
        <v>281256</v>
      </c>
      <c r="D82" s="112">
        <v>296466</v>
      </c>
      <c r="E82" s="112">
        <v>322525</v>
      </c>
      <c r="F82" s="107">
        <v>317353</v>
      </c>
      <c r="G82" s="142">
        <f>F82*(1+G83)</f>
        <v>330047.12</v>
      </c>
      <c r="H82" s="142">
        <f t="shared" ref="H82:K82" si="70">G82*(1+H83)</f>
        <v>343249.0048</v>
      </c>
      <c r="I82" s="142">
        <f t="shared" si="70"/>
        <v>353546.47494400002</v>
      </c>
      <c r="J82" s="142">
        <f t="shared" si="70"/>
        <v>360617.40444288001</v>
      </c>
      <c r="K82" s="142">
        <f t="shared" si="70"/>
        <v>367829.75253173761</v>
      </c>
      <c r="L82" s="98"/>
    </row>
    <row r="83" spans="1:12" ht="15.75" x14ac:dyDescent="0.25">
      <c r="A83" s="103" t="s">
        <v>106</v>
      </c>
      <c r="B83" s="143" t="s">
        <v>139</v>
      </c>
      <c r="C83" s="104">
        <f>C82/B82-1</f>
        <v>0.15821377390502223</v>
      </c>
      <c r="D83" s="104">
        <f>D82/C82-1</f>
        <v>5.4078846317945128E-2</v>
      </c>
      <c r="E83" s="104">
        <f>E82/D82-1</f>
        <v>8.7898780973197699E-2</v>
      </c>
      <c r="F83" s="104">
        <f>F82/E82-1</f>
        <v>-1.6035966204170249E-2</v>
      </c>
      <c r="G83" s="105">
        <v>0.04</v>
      </c>
      <c r="H83" s="105">
        <f>G83</f>
        <v>0.04</v>
      </c>
      <c r="I83" s="105">
        <v>0.03</v>
      </c>
      <c r="J83" s="105">
        <v>0.02</v>
      </c>
      <c r="K83" s="105">
        <f>J83</f>
        <v>0.02</v>
      </c>
      <c r="L83" s="98"/>
    </row>
    <row r="84" spans="1:12" ht="15.75" x14ac:dyDescent="0.25">
      <c r="A84" s="130" t="s">
        <v>133</v>
      </c>
      <c r="B84" s="107">
        <f t="shared" ref="B84:E84" si="71">B76+B78+B80+B82</f>
        <v>524795</v>
      </c>
      <c r="C84" s="107">
        <f t="shared" si="71"/>
        <v>578724</v>
      </c>
      <c r="D84" s="107">
        <f t="shared" si="71"/>
        <v>614037</v>
      </c>
      <c r="E84" s="107">
        <f t="shared" si="71"/>
        <v>679225</v>
      </c>
      <c r="F84" s="107">
        <f>F76+F78+F80+F82</f>
        <v>729684</v>
      </c>
      <c r="G84" s="108">
        <f>G76+G78+G80+G82</f>
        <v>770051.09</v>
      </c>
      <c r="H84" s="108">
        <f t="shared" ref="H84:K84" si="72">H76+H78+H80+H82</f>
        <v>813374.65360000008</v>
      </c>
      <c r="I84" s="108">
        <f t="shared" si="72"/>
        <v>854579.91380800004</v>
      </c>
      <c r="J84" s="108">
        <f t="shared" si="72"/>
        <v>888476.65203215997</v>
      </c>
      <c r="K84" s="108">
        <f t="shared" si="72"/>
        <v>925809.38857228309</v>
      </c>
      <c r="L84" s="98"/>
    </row>
    <row r="85" spans="1:12" ht="15.75" x14ac:dyDescent="0.25">
      <c r="A85" s="144" t="s">
        <v>134</v>
      </c>
      <c r="B85" s="145">
        <f t="shared" ref="B85:E85" si="73">B73/B84</f>
        <v>0.39183420192646651</v>
      </c>
      <c r="C85" s="145">
        <f t="shared" si="73"/>
        <v>0.36290734443361605</v>
      </c>
      <c r="D85" s="145">
        <f t="shared" si="73"/>
        <v>0.56440735655994667</v>
      </c>
      <c r="E85" s="145">
        <f t="shared" si="73"/>
        <v>0.51023887518863409</v>
      </c>
      <c r="F85" s="145">
        <f>F73/F84</f>
        <v>0.52588243678085311</v>
      </c>
      <c r="G85" s="146">
        <f>Scenarios!G20</f>
        <v>0.83000000000000007</v>
      </c>
      <c r="H85" s="146">
        <f>Scenarios!H20</f>
        <v>0.83000000000000007</v>
      </c>
      <c r="I85" s="146">
        <f>Scenarios!I20</f>
        <v>0.83000000000000007</v>
      </c>
      <c r="J85" s="146">
        <f>Scenarios!J20</f>
        <v>0.83000000000000007</v>
      </c>
      <c r="K85" s="146">
        <f>Scenarios!K20</f>
        <v>0.83000000000000007</v>
      </c>
      <c r="L85" s="99"/>
    </row>
    <row r="86" spans="1:12" x14ac:dyDescent="0.25">
      <c r="A86" s="8"/>
      <c r="B86" s="8"/>
      <c r="C86" s="8"/>
      <c r="D86" s="8"/>
      <c r="E86" s="8"/>
      <c r="F86" s="8"/>
      <c r="G86" s="8"/>
      <c r="H86" s="8"/>
    </row>
    <row r="87" spans="1:12" x14ac:dyDescent="0.25">
      <c r="A87" s="8"/>
      <c r="B87" s="8"/>
      <c r="C87" s="8"/>
      <c r="D87" s="8"/>
      <c r="E87" s="8"/>
      <c r="F87" s="8"/>
      <c r="G87" s="8"/>
      <c r="H87" s="8"/>
    </row>
    <row r="88" spans="1:12" x14ac:dyDescent="0.25">
      <c r="A88" s="8"/>
      <c r="B88" s="8"/>
      <c r="C88" s="8"/>
      <c r="D88" s="8"/>
      <c r="E88" s="8"/>
      <c r="F88" s="8"/>
      <c r="G88" s="8"/>
      <c r="H88" s="8"/>
    </row>
    <row r="89" spans="1:12" x14ac:dyDescent="0.25">
      <c r="A89" s="8"/>
      <c r="B89" s="8"/>
      <c r="C89" s="8"/>
      <c r="D89" s="8"/>
      <c r="E89" s="8"/>
      <c r="F89" s="8"/>
      <c r="G89" s="8"/>
      <c r="H89" s="8"/>
    </row>
    <row r="90" spans="1:12" x14ac:dyDescent="0.25">
      <c r="A90" s="8"/>
      <c r="B90" s="8"/>
      <c r="C90" s="8"/>
      <c r="D90" s="8"/>
      <c r="E90" s="8"/>
      <c r="F90" s="8"/>
      <c r="G90" s="8"/>
      <c r="H90" s="8"/>
    </row>
    <row r="91" spans="1:12" x14ac:dyDescent="0.25">
      <c r="A91" s="8"/>
      <c r="B91" s="8"/>
      <c r="C91" s="8"/>
      <c r="D91" s="8"/>
      <c r="E91" s="8"/>
      <c r="F91" s="8"/>
      <c r="G91" s="8"/>
      <c r="H91" s="8"/>
    </row>
    <row r="92" spans="1:12" x14ac:dyDescent="0.25">
      <c r="A92" s="8"/>
      <c r="B92" s="8"/>
      <c r="C92" s="8"/>
      <c r="D92" s="8"/>
      <c r="E92" s="8"/>
      <c r="F92" s="8"/>
      <c r="G92" s="8"/>
      <c r="H92" s="8"/>
    </row>
    <row r="93" spans="1:12" x14ac:dyDescent="0.25">
      <c r="A93" s="8"/>
      <c r="B93" s="8"/>
      <c r="C93" s="8"/>
      <c r="D93" s="8"/>
      <c r="E93" s="8"/>
      <c r="F93" s="8"/>
      <c r="G93" s="8"/>
      <c r="H93" s="8"/>
    </row>
    <row r="94" spans="1:12" x14ac:dyDescent="0.25">
      <c r="A94" s="8"/>
      <c r="B94" s="8"/>
      <c r="C94" s="8"/>
      <c r="D94" s="8"/>
      <c r="E94" s="8"/>
      <c r="F94" s="8"/>
      <c r="G94" s="8"/>
      <c r="H94" s="8"/>
    </row>
    <row r="95" spans="1:12" x14ac:dyDescent="0.25">
      <c r="A95" s="8"/>
      <c r="B95" s="8"/>
      <c r="C95" s="8"/>
      <c r="D95" s="8"/>
      <c r="E95" s="8"/>
      <c r="F95" s="8"/>
      <c r="G95" s="8"/>
      <c r="H95" s="8"/>
    </row>
    <row r="96" spans="1:12" x14ac:dyDescent="0.25">
      <c r="A96" s="8"/>
      <c r="B96" s="8"/>
      <c r="C96" s="8"/>
      <c r="D96" s="8"/>
      <c r="E96" s="8"/>
      <c r="F96" s="8"/>
      <c r="G96" s="8"/>
      <c r="H96" s="8"/>
    </row>
    <row r="97" spans="1:8" x14ac:dyDescent="0.25">
      <c r="A97" s="8"/>
      <c r="B97" s="8"/>
      <c r="C97" s="8"/>
      <c r="D97" s="8"/>
      <c r="E97" s="8"/>
      <c r="F97" s="8"/>
      <c r="G97" s="8"/>
      <c r="H97" s="8"/>
    </row>
    <row r="98" spans="1:8" x14ac:dyDescent="0.25">
      <c r="A98" s="8"/>
      <c r="B98" s="8"/>
      <c r="C98" s="8"/>
      <c r="D98" s="8"/>
      <c r="E98" s="8"/>
      <c r="F98" s="8"/>
      <c r="G98" s="8"/>
      <c r="H98" s="8"/>
    </row>
    <row r="99" spans="1:8" x14ac:dyDescent="0.25">
      <c r="A99" s="8"/>
      <c r="B99" s="8"/>
      <c r="C99" s="8"/>
      <c r="D99" s="8"/>
      <c r="E99" s="8"/>
      <c r="F99" s="8"/>
      <c r="G99" s="8"/>
      <c r="H99" s="8"/>
    </row>
    <row r="100" spans="1:8" x14ac:dyDescent="0.25">
      <c r="A100" s="8"/>
      <c r="B100" s="8"/>
      <c r="C100" s="8"/>
      <c r="D100" s="8"/>
      <c r="E100" s="8"/>
      <c r="F100" s="8"/>
      <c r="G100" s="8"/>
      <c r="H100" s="8"/>
    </row>
    <row r="101" spans="1:8" x14ac:dyDescent="0.25">
      <c r="A101" s="8"/>
      <c r="B101" s="8"/>
      <c r="C101" s="8"/>
      <c r="D101" s="8"/>
      <c r="E101" s="8"/>
      <c r="F101" s="8"/>
      <c r="G101" s="8"/>
      <c r="H101" s="8"/>
    </row>
    <row r="102" spans="1:8" x14ac:dyDescent="0.25">
      <c r="A102" s="8"/>
      <c r="B102" s="8"/>
      <c r="C102" s="8"/>
      <c r="D102" s="8"/>
      <c r="E102" s="8"/>
      <c r="F102" s="8"/>
      <c r="G102" s="8"/>
      <c r="H102" s="8"/>
    </row>
    <row r="103" spans="1:8" x14ac:dyDescent="0.25">
      <c r="A103" s="8"/>
      <c r="B103" s="8"/>
      <c r="C103" s="8"/>
      <c r="D103" s="8"/>
      <c r="E103" s="8"/>
      <c r="F103" s="8"/>
      <c r="G103" s="8"/>
      <c r="H103" s="8"/>
    </row>
    <row r="104" spans="1:8" x14ac:dyDescent="0.25">
      <c r="A104" s="8"/>
      <c r="B104" s="8"/>
      <c r="C104" s="8"/>
      <c r="D104" s="8"/>
      <c r="E104" s="8"/>
      <c r="F104" s="8"/>
      <c r="G104" s="8"/>
      <c r="H104" s="8"/>
    </row>
    <row r="105" spans="1:8" x14ac:dyDescent="0.25">
      <c r="A105" s="8"/>
      <c r="B105" s="8"/>
      <c r="C105" s="8"/>
      <c r="D105" s="8"/>
      <c r="E105" s="8"/>
      <c r="F105" s="8"/>
      <c r="G105" s="8"/>
      <c r="H105" s="8"/>
    </row>
    <row r="106" spans="1:8" x14ac:dyDescent="0.25">
      <c r="A106" s="8"/>
      <c r="B106" s="8"/>
      <c r="C106" s="8"/>
      <c r="D106" s="8"/>
      <c r="E106" s="8"/>
      <c r="F106" s="8"/>
      <c r="G106" s="8"/>
      <c r="H106" s="8"/>
    </row>
    <row r="107" spans="1:8" x14ac:dyDescent="0.25">
      <c r="A107" s="8"/>
      <c r="B107" s="8"/>
      <c r="C107" s="8"/>
      <c r="D107" s="8"/>
      <c r="E107" s="8"/>
      <c r="F107" s="8"/>
      <c r="G107" s="8"/>
      <c r="H107" s="8"/>
    </row>
    <row r="108" spans="1:8" x14ac:dyDescent="0.25">
      <c r="A108" s="8"/>
      <c r="B108" s="8"/>
      <c r="C108" s="8"/>
      <c r="D108" s="8"/>
      <c r="E108" s="8"/>
      <c r="F108" s="8"/>
      <c r="G108" s="8"/>
      <c r="H108" s="8"/>
    </row>
    <row r="109" spans="1:8" x14ac:dyDescent="0.25">
      <c r="A109" s="8"/>
      <c r="B109" s="8"/>
      <c r="C109" s="8"/>
      <c r="D109" s="8"/>
      <c r="E109" s="8"/>
      <c r="F109" s="8"/>
      <c r="G109" s="8"/>
      <c r="H109" s="8"/>
    </row>
    <row r="110" spans="1:8" x14ac:dyDescent="0.25">
      <c r="A110" s="8"/>
      <c r="B110" s="8"/>
      <c r="C110" s="8"/>
      <c r="D110" s="8"/>
      <c r="E110" s="8"/>
      <c r="F110" s="8"/>
      <c r="G110" s="8"/>
      <c r="H110" s="8"/>
    </row>
    <row r="111" spans="1:8" x14ac:dyDescent="0.25">
      <c r="A111" s="8"/>
      <c r="B111" s="8"/>
      <c r="C111" s="8"/>
      <c r="D111" s="8"/>
      <c r="E111" s="8"/>
      <c r="F111" s="8"/>
      <c r="G111" s="8"/>
      <c r="H111" s="8"/>
    </row>
    <row r="112" spans="1:8" x14ac:dyDescent="0.25">
      <c r="A112" s="8"/>
      <c r="B112" s="8"/>
      <c r="C112" s="8"/>
      <c r="D112" s="8"/>
      <c r="E112" s="8"/>
      <c r="F112" s="8"/>
      <c r="G112" s="8"/>
      <c r="H112" s="8"/>
    </row>
    <row r="113" spans="1:8" x14ac:dyDescent="0.25">
      <c r="A113" s="8"/>
      <c r="B113" s="8"/>
      <c r="C113" s="8"/>
      <c r="D113" s="8"/>
      <c r="E113" s="8"/>
      <c r="F113" s="8"/>
      <c r="G113" s="8"/>
      <c r="H113" s="8"/>
    </row>
    <row r="114" spans="1:8" x14ac:dyDescent="0.25">
      <c r="A114" s="8"/>
      <c r="B114" s="8"/>
      <c r="C114" s="8"/>
      <c r="D114" s="8"/>
      <c r="E114" s="8"/>
      <c r="F114" s="8"/>
      <c r="G114" s="8"/>
      <c r="H114" s="8"/>
    </row>
    <row r="115" spans="1:8" x14ac:dyDescent="0.25">
      <c r="A115" s="8"/>
      <c r="B115" s="8"/>
      <c r="C115" s="8"/>
      <c r="D115" s="8"/>
      <c r="E115" s="8"/>
      <c r="F115" s="8"/>
      <c r="G115" s="8"/>
      <c r="H115" s="8"/>
    </row>
    <row r="116" spans="1:8" x14ac:dyDescent="0.25">
      <c r="A116" s="8"/>
      <c r="B116" s="8"/>
      <c r="C116" s="8"/>
      <c r="D116" s="8"/>
      <c r="E116" s="8"/>
      <c r="F116" s="8"/>
      <c r="G116" s="8"/>
      <c r="H116" s="8"/>
    </row>
    <row r="117" spans="1:8" x14ac:dyDescent="0.25">
      <c r="A117" s="8"/>
      <c r="B117" s="8"/>
      <c r="C117" s="8"/>
      <c r="D117" s="8"/>
      <c r="E117" s="8"/>
      <c r="F117" s="8"/>
      <c r="G117" s="8"/>
      <c r="H117" s="8"/>
    </row>
    <row r="118" spans="1:8" x14ac:dyDescent="0.25">
      <c r="A118" s="8"/>
      <c r="B118" s="8"/>
      <c r="C118" s="8"/>
      <c r="D118" s="8"/>
      <c r="E118" s="8"/>
      <c r="F118" s="8"/>
      <c r="G118" s="8"/>
      <c r="H118" s="8"/>
    </row>
    <row r="119" spans="1:8" x14ac:dyDescent="0.25">
      <c r="A119" s="8"/>
      <c r="B119" s="8"/>
      <c r="C119" s="8"/>
      <c r="D119" s="8"/>
      <c r="E119" s="8"/>
      <c r="F119" s="8"/>
      <c r="G119" s="8"/>
      <c r="H119" s="8"/>
    </row>
    <row r="120" spans="1:8" x14ac:dyDescent="0.25">
      <c r="A120" s="8"/>
      <c r="B120" s="8"/>
      <c r="C120" s="8"/>
      <c r="D120" s="8"/>
      <c r="E120" s="8"/>
      <c r="F120" s="8"/>
      <c r="G120" s="8"/>
      <c r="H120" s="8"/>
    </row>
    <row r="121" spans="1:8" x14ac:dyDescent="0.25">
      <c r="A121" s="8"/>
      <c r="B121" s="8"/>
      <c r="C121" s="8"/>
      <c r="D121" s="8"/>
      <c r="E121" s="8"/>
      <c r="F121" s="8"/>
      <c r="G121" s="8"/>
      <c r="H121" s="8"/>
    </row>
    <row r="122" spans="1:8" x14ac:dyDescent="0.25">
      <c r="A122" s="8"/>
      <c r="B122" s="8"/>
      <c r="C122" s="8"/>
      <c r="D122" s="8"/>
      <c r="E122" s="8"/>
      <c r="F122" s="8"/>
      <c r="G122" s="8"/>
      <c r="H122" s="8"/>
    </row>
    <row r="123" spans="1:8" x14ac:dyDescent="0.25">
      <c r="A123" s="8"/>
      <c r="B123" s="8"/>
      <c r="C123" s="8"/>
      <c r="D123" s="8"/>
      <c r="E123" s="8"/>
      <c r="F123" s="8"/>
      <c r="G123" s="8"/>
      <c r="H123" s="8"/>
    </row>
    <row r="124" spans="1:8" x14ac:dyDescent="0.25">
      <c r="A124" s="8"/>
      <c r="B124" s="8"/>
      <c r="C124" s="8"/>
      <c r="D124" s="8"/>
      <c r="E124" s="8"/>
      <c r="F124" s="8"/>
      <c r="G124" s="8"/>
      <c r="H124" s="8"/>
    </row>
    <row r="125" spans="1:8" x14ac:dyDescent="0.25">
      <c r="A125" s="8"/>
      <c r="B125" s="8"/>
      <c r="C125" s="8"/>
      <c r="D125" s="8"/>
      <c r="E125" s="8"/>
      <c r="F125" s="8"/>
      <c r="G125" s="8"/>
      <c r="H125" s="8"/>
    </row>
    <row r="126" spans="1:8" x14ac:dyDescent="0.25">
      <c r="A126" s="8"/>
      <c r="B126" s="8"/>
      <c r="C126" s="8"/>
      <c r="D126" s="8"/>
      <c r="E126" s="8"/>
      <c r="F126" s="8"/>
      <c r="G126" s="8"/>
      <c r="H126" s="8"/>
    </row>
    <row r="127" spans="1:8" x14ac:dyDescent="0.25">
      <c r="A127" s="8"/>
      <c r="B127" s="8"/>
      <c r="C127" s="8"/>
      <c r="D127" s="8"/>
      <c r="E127" s="8"/>
      <c r="F127" s="8"/>
      <c r="G127" s="8"/>
      <c r="H127" s="8"/>
    </row>
    <row r="128" spans="1:8" x14ac:dyDescent="0.25">
      <c r="A128" s="8"/>
      <c r="B128" s="8"/>
      <c r="C128" s="8"/>
      <c r="D128" s="8"/>
      <c r="E128" s="8"/>
      <c r="F128" s="8"/>
      <c r="G128" s="8"/>
      <c r="H128" s="8"/>
    </row>
    <row r="129" spans="1:8" x14ac:dyDescent="0.25">
      <c r="A129" s="8"/>
      <c r="B129" s="8"/>
      <c r="C129" s="8"/>
      <c r="D129" s="8"/>
      <c r="E129" s="8"/>
      <c r="F129" s="8"/>
      <c r="G129" s="8"/>
      <c r="H129" s="8"/>
    </row>
    <row r="130" spans="1:8" x14ac:dyDescent="0.25">
      <c r="A130" s="8"/>
      <c r="B130" s="8"/>
      <c r="C130" s="8"/>
      <c r="D130" s="8"/>
      <c r="E130" s="8"/>
      <c r="F130" s="8"/>
      <c r="G130" s="8"/>
      <c r="H130" s="8"/>
    </row>
    <row r="131" spans="1:8" x14ac:dyDescent="0.25">
      <c r="A131" s="8"/>
      <c r="B131" s="8"/>
      <c r="C131" s="8"/>
      <c r="D131" s="8"/>
      <c r="E131" s="8"/>
      <c r="F131" s="8"/>
      <c r="G131" s="8"/>
      <c r="H131" s="8"/>
    </row>
    <row r="132" spans="1:8" x14ac:dyDescent="0.25">
      <c r="A132" s="8"/>
      <c r="B132" s="8"/>
      <c r="C132" s="8"/>
      <c r="D132" s="8"/>
      <c r="E132" s="8"/>
      <c r="F132" s="8"/>
      <c r="G132" s="8"/>
      <c r="H132" s="8"/>
    </row>
    <row r="133" spans="1:8" x14ac:dyDescent="0.25">
      <c r="A133" s="8"/>
      <c r="B133" s="8"/>
      <c r="C133" s="8"/>
      <c r="D133" s="8"/>
      <c r="E133" s="8"/>
      <c r="F133" s="8"/>
      <c r="G133" s="8"/>
      <c r="H133" s="8"/>
    </row>
    <row r="134" spans="1:8" x14ac:dyDescent="0.25">
      <c r="A134" s="8"/>
      <c r="B134" s="8"/>
      <c r="C134" s="8"/>
      <c r="D134" s="8"/>
      <c r="E134" s="8"/>
      <c r="F134" s="8"/>
      <c r="G134" s="8"/>
      <c r="H134" s="8"/>
    </row>
    <row r="135" spans="1:8" x14ac:dyDescent="0.25">
      <c r="A135" s="8"/>
      <c r="B135" s="8"/>
      <c r="C135" s="8"/>
      <c r="D135" s="8"/>
      <c r="E135" s="8"/>
      <c r="F135" s="8"/>
      <c r="G135" s="8"/>
      <c r="H135" s="8"/>
    </row>
    <row r="136" spans="1:8" x14ac:dyDescent="0.25">
      <c r="A136" s="8"/>
      <c r="B136" s="8"/>
      <c r="C136" s="8"/>
      <c r="D136" s="8"/>
      <c r="E136" s="8"/>
      <c r="F136" s="8"/>
      <c r="G136" s="8"/>
      <c r="H136" s="8"/>
    </row>
    <row r="137" spans="1:8" x14ac:dyDescent="0.25">
      <c r="A137" s="8"/>
      <c r="B137" s="8"/>
      <c r="C137" s="8"/>
      <c r="D137" s="8"/>
      <c r="E137" s="8"/>
      <c r="F137" s="8"/>
      <c r="G137" s="8"/>
      <c r="H137" s="8"/>
    </row>
    <row r="138" spans="1:8" x14ac:dyDescent="0.25">
      <c r="A138" s="8"/>
      <c r="B138" s="8"/>
      <c r="C138" s="8"/>
      <c r="D138" s="8"/>
      <c r="E138" s="8"/>
      <c r="F138" s="8"/>
      <c r="G138" s="8"/>
      <c r="H138" s="8"/>
    </row>
    <row r="139" spans="1:8" x14ac:dyDescent="0.25">
      <c r="A139" s="8"/>
      <c r="B139" s="8"/>
      <c r="C139" s="8"/>
      <c r="D139" s="8"/>
      <c r="E139" s="8"/>
      <c r="F139" s="8"/>
      <c r="G139" s="8"/>
      <c r="H139" s="8"/>
    </row>
    <row r="140" spans="1:8" x14ac:dyDescent="0.25">
      <c r="A140" s="8"/>
      <c r="B140" s="8"/>
      <c r="C140" s="8"/>
      <c r="D140" s="8"/>
      <c r="E140" s="8"/>
      <c r="F140" s="8"/>
      <c r="G140" s="8"/>
      <c r="H140" s="8"/>
    </row>
    <row r="141" spans="1:8" x14ac:dyDescent="0.25">
      <c r="A141" s="8"/>
      <c r="B141" s="8"/>
      <c r="C141" s="8"/>
      <c r="D141" s="8"/>
      <c r="E141" s="8"/>
      <c r="F141" s="8"/>
      <c r="G141" s="8"/>
      <c r="H141" s="8"/>
    </row>
    <row r="142" spans="1:8" x14ac:dyDescent="0.25">
      <c r="A142" s="8"/>
      <c r="B142" s="8"/>
      <c r="C142" s="8"/>
      <c r="D142" s="8"/>
      <c r="E142" s="8"/>
      <c r="F142" s="8"/>
      <c r="G142" s="8"/>
      <c r="H142" s="8"/>
    </row>
    <row r="143" spans="1:8" x14ac:dyDescent="0.25">
      <c r="A143" s="8"/>
      <c r="B143" s="8"/>
      <c r="C143" s="8"/>
      <c r="D143" s="8"/>
      <c r="E143" s="8"/>
      <c r="F143" s="8"/>
      <c r="G143" s="8"/>
      <c r="H143" s="8"/>
    </row>
    <row r="144" spans="1:8" x14ac:dyDescent="0.25">
      <c r="A144" s="8"/>
      <c r="B144" s="8"/>
      <c r="C144" s="8"/>
      <c r="D144" s="8"/>
      <c r="E144" s="8"/>
      <c r="F144" s="8"/>
      <c r="G144" s="8"/>
      <c r="H144" s="8"/>
    </row>
    <row r="145" spans="1:8" x14ac:dyDescent="0.25">
      <c r="A145" s="8"/>
      <c r="B145" s="8"/>
      <c r="C145" s="8"/>
      <c r="D145" s="8"/>
      <c r="E145" s="8"/>
      <c r="F145" s="8"/>
      <c r="G145" s="8"/>
      <c r="H145" s="8"/>
    </row>
    <row r="146" spans="1:8" x14ac:dyDescent="0.25">
      <c r="A146" s="8"/>
      <c r="B146" s="8"/>
      <c r="C146" s="8"/>
      <c r="D146" s="8"/>
      <c r="E146" s="8"/>
      <c r="F146" s="8"/>
      <c r="G146" s="8"/>
      <c r="H146" s="8"/>
    </row>
    <row r="147" spans="1:8" x14ac:dyDescent="0.25">
      <c r="A147" s="8"/>
      <c r="B147" s="8"/>
      <c r="C147" s="8"/>
      <c r="D147" s="8"/>
      <c r="E147" s="8"/>
      <c r="F147" s="8"/>
      <c r="G147" s="8"/>
      <c r="H147" s="8"/>
    </row>
    <row r="148" spans="1:8" x14ac:dyDescent="0.25">
      <c r="A148" s="8"/>
      <c r="B148" s="8"/>
      <c r="C148" s="8"/>
      <c r="D148" s="8"/>
      <c r="E148" s="8"/>
      <c r="F148" s="8"/>
      <c r="G148" s="8"/>
      <c r="H148" s="8"/>
    </row>
    <row r="149" spans="1:8" x14ac:dyDescent="0.25">
      <c r="A149" s="8"/>
      <c r="B149" s="8"/>
      <c r="C149" s="8"/>
      <c r="D149" s="8"/>
      <c r="E149" s="8"/>
      <c r="F149" s="8"/>
      <c r="G149" s="8"/>
      <c r="H149" s="8"/>
    </row>
    <row r="150" spans="1:8" x14ac:dyDescent="0.25">
      <c r="A150" s="8"/>
      <c r="B150" s="8"/>
      <c r="C150" s="8"/>
      <c r="D150" s="8"/>
      <c r="E150" s="8"/>
      <c r="F150" s="8"/>
      <c r="G150" s="8"/>
      <c r="H150" s="8"/>
    </row>
    <row r="151" spans="1:8" x14ac:dyDescent="0.25">
      <c r="A151" s="8"/>
      <c r="B151" s="8"/>
      <c r="C151" s="8"/>
      <c r="D151" s="8"/>
      <c r="E151" s="8"/>
      <c r="F151" s="8"/>
      <c r="G151" s="8"/>
      <c r="H151" s="8"/>
    </row>
    <row r="152" spans="1:8" x14ac:dyDescent="0.25">
      <c r="A152" s="8"/>
      <c r="B152" s="8"/>
      <c r="C152" s="8"/>
      <c r="D152" s="8"/>
      <c r="E152" s="8"/>
      <c r="F152" s="8"/>
      <c r="G152" s="8"/>
      <c r="H152" s="8"/>
    </row>
    <row r="153" spans="1:8" x14ac:dyDescent="0.25">
      <c r="A153" s="8"/>
      <c r="B153" s="8"/>
      <c r="C153" s="8"/>
      <c r="D153" s="8"/>
      <c r="E153" s="8"/>
      <c r="F153" s="8"/>
      <c r="G153" s="8"/>
      <c r="H153" s="8"/>
    </row>
    <row r="154" spans="1:8" x14ac:dyDescent="0.25">
      <c r="A154" s="8"/>
      <c r="B154" s="8"/>
      <c r="C154" s="8"/>
      <c r="D154" s="8"/>
      <c r="E154" s="8"/>
      <c r="F154" s="8"/>
      <c r="G154" s="8"/>
      <c r="H154" s="8"/>
    </row>
    <row r="155" spans="1:8" x14ac:dyDescent="0.25">
      <c r="A155" s="8"/>
      <c r="B155" s="8"/>
      <c r="C155" s="8"/>
      <c r="D155" s="8"/>
      <c r="E155" s="8"/>
      <c r="F155" s="8"/>
      <c r="G155" s="8"/>
      <c r="H155" s="8"/>
    </row>
    <row r="156" spans="1:8" x14ac:dyDescent="0.25">
      <c r="A156" s="8"/>
      <c r="B156" s="8"/>
      <c r="C156" s="8"/>
      <c r="D156" s="8"/>
      <c r="E156" s="8"/>
      <c r="F156" s="8"/>
      <c r="G156" s="8"/>
      <c r="H156" s="8"/>
    </row>
    <row r="157" spans="1:8" x14ac:dyDescent="0.25">
      <c r="A157" s="8"/>
      <c r="B157" s="8"/>
      <c r="C157" s="8"/>
      <c r="D157" s="8"/>
      <c r="E157" s="8"/>
      <c r="F157" s="8"/>
      <c r="G157" s="8"/>
      <c r="H157" s="8"/>
    </row>
    <row r="158" spans="1:8" x14ac:dyDescent="0.25">
      <c r="A158" s="8"/>
      <c r="B158" s="8"/>
      <c r="C158" s="8"/>
      <c r="D158" s="8"/>
      <c r="E158" s="8"/>
      <c r="F158" s="8"/>
      <c r="G158" s="8"/>
      <c r="H158" s="8"/>
    </row>
    <row r="159" spans="1:8" x14ac:dyDescent="0.25">
      <c r="A159" s="8"/>
      <c r="B159" s="8"/>
      <c r="C159" s="8"/>
      <c r="D159" s="8"/>
      <c r="E159" s="8"/>
      <c r="F159" s="8"/>
      <c r="G159" s="8"/>
      <c r="H159" s="8"/>
    </row>
    <row r="160" spans="1:8" x14ac:dyDescent="0.25">
      <c r="A160" s="8"/>
      <c r="B160" s="8"/>
      <c r="C160" s="8"/>
      <c r="D160" s="8"/>
      <c r="E160" s="8"/>
      <c r="F160" s="8"/>
      <c r="G160" s="8"/>
      <c r="H160" s="8"/>
    </row>
    <row r="161" spans="1:8" x14ac:dyDescent="0.25">
      <c r="A161" s="8"/>
      <c r="B161" s="8"/>
      <c r="C161" s="8"/>
      <c r="D161" s="8"/>
      <c r="E161" s="8"/>
      <c r="F161" s="8"/>
      <c r="G161" s="8"/>
      <c r="H161" s="8"/>
    </row>
    <row r="162" spans="1:8" x14ac:dyDescent="0.25">
      <c r="A162" s="8"/>
      <c r="B162" s="8"/>
      <c r="C162" s="8"/>
      <c r="D162" s="8"/>
      <c r="E162" s="8"/>
      <c r="F162" s="8"/>
      <c r="G162" s="8"/>
      <c r="H162" s="8"/>
    </row>
    <row r="163" spans="1:8" x14ac:dyDescent="0.25">
      <c r="A163" s="8"/>
      <c r="B163" s="8"/>
      <c r="C163" s="8"/>
      <c r="D163" s="8"/>
      <c r="E163" s="8"/>
      <c r="F163" s="8"/>
      <c r="G163" s="8"/>
      <c r="H163" s="8"/>
    </row>
    <row r="164" spans="1:8" x14ac:dyDescent="0.25">
      <c r="A164" s="8"/>
      <c r="B164" s="8"/>
      <c r="C164" s="8"/>
      <c r="D164" s="8"/>
      <c r="E164" s="8"/>
      <c r="F164" s="8"/>
      <c r="G164" s="8"/>
      <c r="H164" s="8"/>
    </row>
    <row r="165" spans="1:8" x14ac:dyDescent="0.25">
      <c r="A165" s="8"/>
      <c r="B165" s="8"/>
      <c r="C165" s="8"/>
      <c r="D165" s="8"/>
      <c r="E165" s="8"/>
      <c r="F165" s="8"/>
      <c r="G165" s="8"/>
      <c r="H165" s="8"/>
    </row>
    <row r="166" spans="1:8" x14ac:dyDescent="0.25">
      <c r="A166" s="8"/>
      <c r="B166" s="8"/>
      <c r="C166" s="8"/>
      <c r="D166" s="8"/>
      <c r="E166" s="8"/>
      <c r="F166" s="8"/>
      <c r="G166" s="8"/>
      <c r="H166" s="8"/>
    </row>
    <row r="167" spans="1:8" x14ac:dyDescent="0.25">
      <c r="A167" s="8"/>
      <c r="B167" s="8"/>
      <c r="C167" s="8"/>
      <c r="D167" s="8"/>
      <c r="E167" s="8"/>
      <c r="F167" s="8"/>
      <c r="G167" s="8"/>
      <c r="H167" s="8"/>
    </row>
    <row r="168" spans="1:8" x14ac:dyDescent="0.25">
      <c r="A168" s="8"/>
      <c r="B168" s="8"/>
      <c r="C168" s="8"/>
      <c r="D168" s="8"/>
      <c r="E168" s="8"/>
      <c r="F168" s="8"/>
      <c r="G168" s="8"/>
      <c r="H168" s="8"/>
    </row>
    <row r="169" spans="1:8" x14ac:dyDescent="0.25">
      <c r="A169" s="8"/>
      <c r="B169" s="8"/>
      <c r="C169" s="8"/>
      <c r="D169" s="8"/>
      <c r="E169" s="8"/>
      <c r="F169" s="8"/>
      <c r="G169" s="8"/>
      <c r="H169" s="8"/>
    </row>
    <row r="170" spans="1:8" x14ac:dyDescent="0.25">
      <c r="A170" s="8"/>
      <c r="B170" s="8"/>
      <c r="C170" s="8"/>
      <c r="D170" s="8"/>
      <c r="E170" s="8"/>
      <c r="F170" s="8"/>
      <c r="G170" s="8"/>
      <c r="H170" s="8"/>
    </row>
    <row r="171" spans="1:8" x14ac:dyDescent="0.25">
      <c r="A171" s="8"/>
      <c r="B171" s="8"/>
      <c r="C171" s="8"/>
      <c r="D171" s="8"/>
      <c r="E171" s="8"/>
      <c r="F171" s="8"/>
      <c r="G171" s="8"/>
      <c r="H171" s="8"/>
    </row>
    <row r="172" spans="1:8" x14ac:dyDescent="0.25">
      <c r="A172" s="8"/>
      <c r="B172" s="8"/>
      <c r="C172" s="8"/>
      <c r="D172" s="8"/>
      <c r="E172" s="8"/>
      <c r="F172" s="8"/>
      <c r="G172" s="8"/>
      <c r="H172" s="8"/>
    </row>
    <row r="173" spans="1:8" x14ac:dyDescent="0.25">
      <c r="A173" s="8"/>
      <c r="B173" s="8"/>
      <c r="C173" s="8"/>
      <c r="D173" s="8"/>
      <c r="E173" s="8"/>
      <c r="F173" s="8"/>
      <c r="G173" s="8"/>
      <c r="H173" s="8"/>
    </row>
    <row r="174" spans="1:8" x14ac:dyDescent="0.25">
      <c r="A174" s="8"/>
      <c r="B174" s="8"/>
      <c r="C174" s="8"/>
      <c r="D174" s="8"/>
      <c r="E174" s="8"/>
      <c r="F174" s="8"/>
      <c r="G174" s="8"/>
      <c r="H174" s="8"/>
    </row>
    <row r="175" spans="1:8" x14ac:dyDescent="0.25">
      <c r="A175" s="8"/>
      <c r="B175" s="8"/>
      <c r="C175" s="8"/>
      <c r="D175" s="8"/>
      <c r="E175" s="8"/>
      <c r="F175" s="8"/>
      <c r="G175" s="8"/>
      <c r="H175" s="8"/>
    </row>
    <row r="176" spans="1:8" x14ac:dyDescent="0.25">
      <c r="A176" s="8"/>
      <c r="B176" s="8"/>
      <c r="C176" s="8"/>
      <c r="D176" s="8"/>
      <c r="E176" s="8"/>
      <c r="F176" s="8"/>
      <c r="G176" s="8"/>
      <c r="H176" s="8"/>
    </row>
    <row r="177" spans="1:8" x14ac:dyDescent="0.25">
      <c r="A177" s="8"/>
      <c r="B177" s="8"/>
      <c r="C177" s="8"/>
      <c r="D177" s="8"/>
      <c r="E177" s="8"/>
      <c r="F177" s="8"/>
      <c r="G177" s="8"/>
      <c r="H177" s="8"/>
    </row>
    <row r="178" spans="1:8" x14ac:dyDescent="0.25">
      <c r="A178" s="8"/>
      <c r="B178" s="8"/>
      <c r="C178" s="8"/>
      <c r="D178" s="8"/>
      <c r="E178" s="8"/>
      <c r="F178" s="8"/>
      <c r="G178" s="8"/>
      <c r="H178" s="8"/>
    </row>
    <row r="179" spans="1:8" x14ac:dyDescent="0.25">
      <c r="A179" s="8"/>
      <c r="B179" s="8"/>
      <c r="C179" s="8"/>
      <c r="D179" s="8"/>
      <c r="E179" s="8"/>
      <c r="F179" s="8"/>
      <c r="G179" s="8"/>
      <c r="H179" s="8"/>
    </row>
    <row r="180" spans="1:8" x14ac:dyDescent="0.25">
      <c r="A180" s="8"/>
      <c r="B180" s="8"/>
      <c r="C180" s="8"/>
      <c r="D180" s="8"/>
      <c r="E180" s="8"/>
      <c r="F180" s="8"/>
      <c r="G180" s="8"/>
      <c r="H180" s="8"/>
    </row>
    <row r="181" spans="1:8" x14ac:dyDescent="0.25">
      <c r="A181" s="8"/>
      <c r="B181" s="8"/>
      <c r="C181" s="8"/>
      <c r="D181" s="8"/>
      <c r="E181" s="8"/>
      <c r="F181" s="8"/>
      <c r="G181" s="8"/>
      <c r="H181" s="8"/>
    </row>
    <row r="182" spans="1:8" x14ac:dyDescent="0.25">
      <c r="A182" s="8"/>
      <c r="B182" s="8"/>
      <c r="C182" s="8"/>
      <c r="D182" s="8"/>
      <c r="E182" s="8"/>
      <c r="F182" s="8"/>
      <c r="G182" s="8"/>
      <c r="H182" s="8"/>
    </row>
    <row r="183" spans="1:8" x14ac:dyDescent="0.25">
      <c r="A183" s="8"/>
      <c r="B183" s="8"/>
      <c r="C183" s="8"/>
      <c r="D183" s="8"/>
      <c r="E183" s="8"/>
      <c r="F183" s="8"/>
      <c r="G183" s="8"/>
      <c r="H183" s="8"/>
    </row>
    <row r="184" spans="1:8" x14ac:dyDescent="0.25">
      <c r="A184" s="8"/>
      <c r="B184" s="8"/>
      <c r="C184" s="8"/>
      <c r="D184" s="8"/>
      <c r="E184" s="8"/>
      <c r="F184" s="8"/>
      <c r="G184" s="8"/>
      <c r="H184" s="8"/>
    </row>
    <row r="185" spans="1:8" x14ac:dyDescent="0.25">
      <c r="A185" s="8"/>
      <c r="B185" s="8"/>
      <c r="C185" s="8"/>
      <c r="D185" s="8"/>
      <c r="E185" s="8"/>
      <c r="F185" s="8"/>
      <c r="G185" s="8"/>
      <c r="H185" s="8"/>
    </row>
    <row r="186" spans="1:8" x14ac:dyDescent="0.25">
      <c r="A186" s="8"/>
      <c r="B186" s="8"/>
      <c r="C186" s="8"/>
      <c r="D186" s="8"/>
      <c r="E186" s="8"/>
      <c r="F186" s="8"/>
      <c r="G186" s="8"/>
      <c r="H186" s="8"/>
    </row>
    <row r="187" spans="1:8" x14ac:dyDescent="0.25">
      <c r="A187" s="8"/>
      <c r="B187" s="8"/>
      <c r="C187" s="8"/>
      <c r="D187" s="8"/>
      <c r="E187" s="8"/>
      <c r="F187" s="8"/>
      <c r="G187" s="8"/>
      <c r="H187" s="8"/>
    </row>
    <row r="188" spans="1:8" x14ac:dyDescent="0.25">
      <c r="A188" s="8"/>
      <c r="B188" s="8"/>
      <c r="C188" s="8"/>
      <c r="D188" s="8"/>
      <c r="E188" s="8"/>
      <c r="F188" s="8"/>
      <c r="G188" s="8"/>
      <c r="H188" s="8"/>
    </row>
    <row r="189" spans="1:8" x14ac:dyDescent="0.25">
      <c r="A189" s="8"/>
      <c r="B189" s="8"/>
      <c r="C189" s="8"/>
      <c r="D189" s="8"/>
      <c r="E189" s="8"/>
      <c r="F189" s="8"/>
      <c r="G189" s="8"/>
      <c r="H189" s="8"/>
    </row>
    <row r="190" spans="1:8" x14ac:dyDescent="0.25">
      <c r="A190" s="8"/>
      <c r="B190" s="8"/>
      <c r="C190" s="8"/>
      <c r="D190" s="8"/>
      <c r="E190" s="8"/>
      <c r="F190" s="8"/>
      <c r="G190" s="8"/>
      <c r="H190" s="8"/>
    </row>
    <row r="191" spans="1:8" x14ac:dyDescent="0.25">
      <c r="A191" s="8"/>
      <c r="B191" s="8"/>
      <c r="C191" s="8"/>
      <c r="D191" s="8"/>
      <c r="E191" s="8"/>
      <c r="F191" s="8"/>
      <c r="G191" s="8"/>
      <c r="H191" s="8"/>
    </row>
    <row r="192" spans="1:8" x14ac:dyDescent="0.25">
      <c r="A192" s="8"/>
      <c r="B192" s="8"/>
      <c r="C192" s="8"/>
      <c r="D192" s="8"/>
      <c r="E192" s="8"/>
      <c r="F192" s="8"/>
      <c r="G192" s="8"/>
      <c r="H192" s="8"/>
    </row>
    <row r="193" spans="1:8" x14ac:dyDescent="0.25">
      <c r="A193" s="8"/>
      <c r="B193" s="8"/>
      <c r="C193" s="8"/>
      <c r="D193" s="8"/>
      <c r="E193" s="8"/>
      <c r="F193" s="8"/>
      <c r="G193" s="8"/>
      <c r="H193" s="8"/>
    </row>
    <row r="194" spans="1:8" x14ac:dyDescent="0.25">
      <c r="A194" s="8"/>
      <c r="B194" s="8"/>
      <c r="C194" s="8"/>
      <c r="D194" s="8"/>
      <c r="E194" s="8"/>
      <c r="F194" s="8"/>
      <c r="G194" s="8"/>
      <c r="H194" s="8"/>
    </row>
    <row r="195" spans="1:8" x14ac:dyDescent="0.25">
      <c r="A195" s="8"/>
      <c r="B195" s="8"/>
      <c r="C195" s="8"/>
      <c r="D195" s="8"/>
      <c r="E195" s="8"/>
      <c r="F195" s="8"/>
      <c r="G195" s="8"/>
      <c r="H195" s="8"/>
    </row>
    <row r="196" spans="1:8" x14ac:dyDescent="0.25">
      <c r="A196" s="8"/>
      <c r="B196" s="8"/>
      <c r="C196" s="8"/>
      <c r="D196" s="8"/>
      <c r="E196" s="8"/>
      <c r="F196" s="8"/>
      <c r="G196" s="8"/>
      <c r="H196" s="8"/>
    </row>
    <row r="197" spans="1:8" x14ac:dyDescent="0.25">
      <c r="A197" s="8"/>
      <c r="B197" s="8"/>
      <c r="C197" s="8"/>
      <c r="D197" s="8"/>
      <c r="E197" s="8"/>
      <c r="F197" s="8"/>
      <c r="G197" s="8"/>
      <c r="H197" s="8"/>
    </row>
    <row r="198" spans="1:8" x14ac:dyDescent="0.25">
      <c r="A198" s="8"/>
      <c r="B198" s="8"/>
      <c r="C198" s="8"/>
      <c r="D198" s="8"/>
      <c r="E198" s="8"/>
      <c r="F198" s="8"/>
      <c r="G198" s="8"/>
      <c r="H198" s="8"/>
    </row>
    <row r="199" spans="1:8" x14ac:dyDescent="0.25">
      <c r="A199" s="8"/>
      <c r="B199" s="8"/>
      <c r="C199" s="8"/>
      <c r="D199" s="8"/>
      <c r="E199" s="8"/>
      <c r="F199" s="8"/>
      <c r="G199" s="8"/>
      <c r="H199" s="8"/>
    </row>
    <row r="200" spans="1:8" x14ac:dyDescent="0.25">
      <c r="A200" s="8"/>
      <c r="B200" s="8"/>
      <c r="C200" s="8"/>
      <c r="D200" s="8"/>
      <c r="E200" s="8"/>
      <c r="F200" s="8"/>
      <c r="G200" s="8"/>
      <c r="H200" s="8"/>
    </row>
    <row r="201" spans="1:8" x14ac:dyDescent="0.25">
      <c r="A201" s="8"/>
      <c r="B201" s="8"/>
      <c r="C201" s="8"/>
      <c r="D201" s="8"/>
      <c r="E201" s="8"/>
      <c r="F201" s="8"/>
      <c r="G201" s="8"/>
      <c r="H201" s="8"/>
    </row>
    <row r="202" spans="1:8" x14ac:dyDescent="0.25">
      <c r="A202" s="8"/>
      <c r="B202" s="8"/>
      <c r="C202" s="8"/>
      <c r="D202" s="8"/>
      <c r="E202" s="8"/>
      <c r="F202" s="8"/>
      <c r="G202" s="8"/>
      <c r="H202" s="8"/>
    </row>
    <row r="203" spans="1:8" x14ac:dyDescent="0.25">
      <c r="A203" s="8"/>
      <c r="B203" s="8"/>
      <c r="C203" s="8"/>
      <c r="D203" s="8"/>
      <c r="E203" s="8"/>
      <c r="F203" s="8"/>
      <c r="G203" s="8"/>
      <c r="H203" s="8"/>
    </row>
    <row r="204" spans="1:8" x14ac:dyDescent="0.25">
      <c r="A204" s="8"/>
      <c r="B204" s="8"/>
      <c r="C204" s="8"/>
      <c r="D204" s="8"/>
      <c r="E204" s="8"/>
      <c r="F204" s="8"/>
      <c r="G204" s="8"/>
      <c r="H204" s="8"/>
    </row>
    <row r="205" spans="1:8" x14ac:dyDescent="0.25">
      <c r="A205" s="8"/>
      <c r="B205" s="8"/>
      <c r="C205" s="8"/>
      <c r="D205" s="8"/>
      <c r="E205" s="8"/>
      <c r="F205" s="8"/>
      <c r="G205" s="8"/>
      <c r="H205" s="8"/>
    </row>
    <row r="206" spans="1:8" x14ac:dyDescent="0.25">
      <c r="A206" s="8"/>
      <c r="B206" s="8"/>
      <c r="C206" s="8"/>
      <c r="D206" s="8"/>
      <c r="E206" s="8"/>
      <c r="F206" s="8"/>
      <c r="G206" s="8"/>
      <c r="H206" s="8"/>
    </row>
    <row r="207" spans="1:8" x14ac:dyDescent="0.25">
      <c r="A207" s="8"/>
      <c r="B207" s="8"/>
      <c r="C207" s="8"/>
      <c r="D207" s="8"/>
      <c r="E207" s="8"/>
      <c r="F207" s="8"/>
      <c r="G207" s="8"/>
      <c r="H207" s="8"/>
    </row>
    <row r="208" spans="1:8" x14ac:dyDescent="0.25">
      <c r="A208" s="8"/>
      <c r="B208" s="8"/>
      <c r="C208" s="8"/>
      <c r="D208" s="8"/>
      <c r="E208" s="8"/>
      <c r="F208" s="8"/>
      <c r="G208" s="8"/>
      <c r="H208" s="8"/>
    </row>
    <row r="209" spans="1:8" x14ac:dyDescent="0.25">
      <c r="A209" s="8"/>
      <c r="B209" s="8"/>
      <c r="C209" s="8"/>
      <c r="D209" s="8"/>
      <c r="E209" s="8"/>
      <c r="F209" s="8"/>
      <c r="G209" s="8"/>
      <c r="H209" s="8"/>
    </row>
  </sheetData>
  <pageMargins left="0.7" right="0.7" top="0.75" bottom="0.75" header="0.3" footer="0.3"/>
  <pageSetup orientation="portrait" horizontalDpi="300" verticalDpi="300" r:id="rId1"/>
  <ignoredErrors>
    <ignoredError sqref="G40:K40 K77:K80 J77 I81 H77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Drop Down 5">
              <controlPr defaultSize="0" autoLine="0" autoPict="0">
                <anchor moveWithCells="1">
                  <from>
                    <xdr:col>4</xdr:col>
                    <xdr:colOff>95250</xdr:colOff>
                    <xdr:row>0</xdr:row>
                    <xdr:rowOff>66675</xdr:rowOff>
                  </from>
                  <to>
                    <xdr:col>4</xdr:col>
                    <xdr:colOff>981075</xdr:colOff>
                    <xdr:row>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08C1-E327-49D2-B1C2-C6817B401F1A}">
  <sheetPr>
    <tabColor theme="7" tint="0.39997558519241921"/>
  </sheetPr>
  <dimension ref="A1:T38"/>
  <sheetViews>
    <sheetView showGridLines="0" zoomScaleNormal="100" workbookViewId="0">
      <selection activeCell="G15" sqref="G15"/>
    </sheetView>
  </sheetViews>
  <sheetFormatPr defaultRowHeight="15" x14ac:dyDescent="0.25"/>
  <cols>
    <col min="1" max="1" width="45.42578125" customWidth="1"/>
    <col min="2" max="11" width="13.28515625" customWidth="1"/>
    <col min="12" max="12" width="24.28515625" customWidth="1"/>
  </cols>
  <sheetData>
    <row r="1" spans="1:20" ht="20.25" x14ac:dyDescent="0.3">
      <c r="A1" s="377" t="s">
        <v>0</v>
      </c>
      <c r="B1" s="378"/>
      <c r="C1" s="378"/>
      <c r="D1" s="378"/>
      <c r="E1" s="465" t="s">
        <v>421</v>
      </c>
      <c r="F1" s="360"/>
      <c r="G1" s="360"/>
      <c r="H1" s="361" t="s">
        <v>255</v>
      </c>
      <c r="I1" s="362">
        <f ca="1">'DCF &amp; RV '!F42</f>
        <v>5575928.8013237976</v>
      </c>
      <c r="J1" s="360"/>
      <c r="K1" s="361" t="s">
        <v>316</v>
      </c>
      <c r="L1" s="363">
        <f ca="1">'DCF &amp; RV '!F49</f>
        <v>53.867116866342243</v>
      </c>
      <c r="M1" s="378"/>
      <c r="N1" s="378"/>
      <c r="O1" s="378"/>
      <c r="P1" s="378"/>
      <c r="Q1" s="2"/>
      <c r="R1" s="2"/>
      <c r="S1" s="2"/>
      <c r="T1" s="2"/>
    </row>
    <row r="2" spans="1:20" ht="15.75" x14ac:dyDescent="0.25">
      <c r="A2" s="379" t="s">
        <v>214</v>
      </c>
      <c r="B2" s="378"/>
      <c r="C2" s="378"/>
      <c r="D2" s="378"/>
      <c r="E2" s="378"/>
      <c r="F2" s="378"/>
      <c r="G2" s="378"/>
      <c r="H2" s="378"/>
      <c r="I2" s="378"/>
      <c r="J2" s="378"/>
      <c r="K2" s="378"/>
      <c r="L2" s="378"/>
      <c r="M2" s="378"/>
      <c r="N2" s="378"/>
      <c r="O2" s="378"/>
      <c r="P2" s="378"/>
      <c r="Q2" s="2"/>
      <c r="R2" s="2"/>
      <c r="S2" s="2"/>
      <c r="T2" s="2"/>
    </row>
    <row r="3" spans="1:20" ht="17.25" x14ac:dyDescent="0.3">
      <c r="A3" s="373" t="s">
        <v>196</v>
      </c>
      <c r="B3" s="374" t="s">
        <v>25</v>
      </c>
      <c r="C3" s="374" t="s">
        <v>24</v>
      </c>
      <c r="D3" s="374" t="s">
        <v>22</v>
      </c>
      <c r="E3" s="374" t="s">
        <v>23</v>
      </c>
      <c r="F3" s="374" t="s">
        <v>43</v>
      </c>
      <c r="G3" s="374" t="s">
        <v>136</v>
      </c>
      <c r="H3" s="374" t="s">
        <v>140</v>
      </c>
      <c r="I3" s="374" t="s">
        <v>141</v>
      </c>
      <c r="J3" s="374" t="s">
        <v>142</v>
      </c>
      <c r="K3" s="374" t="s">
        <v>143</v>
      </c>
      <c r="L3" s="612" t="s">
        <v>144</v>
      </c>
      <c r="M3" s="612"/>
      <c r="N3" s="612"/>
      <c r="O3" s="612"/>
      <c r="P3" s="612"/>
      <c r="Q3" s="2"/>
      <c r="R3" s="2"/>
      <c r="S3" s="2"/>
      <c r="T3" s="2"/>
    </row>
    <row r="4" spans="1:20" ht="17.25" x14ac:dyDescent="0.3">
      <c r="A4" s="371" t="s">
        <v>3</v>
      </c>
      <c r="B4" s="372" t="s">
        <v>2</v>
      </c>
      <c r="C4" s="372" t="s">
        <v>2</v>
      </c>
      <c r="D4" s="372" t="s">
        <v>2</v>
      </c>
      <c r="E4" s="372" t="s">
        <v>2</v>
      </c>
      <c r="F4" s="372" t="s">
        <v>2</v>
      </c>
      <c r="G4" s="372" t="s">
        <v>19</v>
      </c>
      <c r="H4" s="372" t="s">
        <v>19</v>
      </c>
      <c r="I4" s="372" t="s">
        <v>19</v>
      </c>
      <c r="J4" s="372" t="s">
        <v>19</v>
      </c>
      <c r="K4" s="372" t="s">
        <v>19</v>
      </c>
      <c r="L4" s="612"/>
      <c r="M4" s="612"/>
      <c r="N4" s="612"/>
      <c r="O4" s="612"/>
      <c r="P4" s="612"/>
      <c r="Q4" s="2"/>
      <c r="R4" s="2"/>
      <c r="S4" s="2"/>
      <c r="T4" s="2"/>
    </row>
    <row r="5" spans="1:20" ht="15.75" x14ac:dyDescent="0.25">
      <c r="A5" s="187" t="s">
        <v>6</v>
      </c>
      <c r="B5" s="78">
        <f>'Income Statement'!B7</f>
        <v>2284807</v>
      </c>
      <c r="C5" s="78">
        <f>'Income Statement'!C7</f>
        <v>2333591</v>
      </c>
      <c r="D5" s="78">
        <f>'Income Statement'!D7</f>
        <v>2616700</v>
      </c>
      <c r="E5" s="78">
        <f>'Income Statement'!E7</f>
        <v>2954087</v>
      </c>
      <c r="F5" s="78">
        <f>'Income Statement'!F7</f>
        <v>3095394</v>
      </c>
      <c r="G5" s="34">
        <f ca="1">'Income Statement'!G7</f>
        <v>3529583.1087933569</v>
      </c>
      <c r="H5" s="34">
        <f ca="1">'Income Statement'!H7</f>
        <v>3629376.4121622667</v>
      </c>
      <c r="I5" s="34">
        <f ca="1">'Income Statement'!I7</f>
        <v>3715332.0073565291</v>
      </c>
      <c r="J5" s="34">
        <f ca="1">'Income Statement'!J7</f>
        <v>3794325.2642894927</v>
      </c>
      <c r="K5" s="34">
        <f ca="1">'Income Statement'!K7</f>
        <v>3876878.6680460963</v>
      </c>
      <c r="L5" s="167"/>
      <c r="M5" s="167"/>
      <c r="N5" s="167"/>
      <c r="O5" s="167"/>
      <c r="P5" s="53"/>
    </row>
    <row r="6" spans="1:20" ht="15.75" x14ac:dyDescent="0.25">
      <c r="A6" s="187" t="s">
        <v>197</v>
      </c>
      <c r="B6" s="78">
        <f>'Income Statement'!B8</f>
        <v>-1426847</v>
      </c>
      <c r="C6" s="78">
        <f>'Income Statement'!C8</f>
        <v>-1432556</v>
      </c>
      <c r="D6" s="78">
        <f>'Income Statement'!D8</f>
        <v>-1605459</v>
      </c>
      <c r="E6" s="78">
        <f>'Income Statement'!E8</f>
        <v>-1791573</v>
      </c>
      <c r="F6" s="78">
        <f>'Income Statement'!F8</f>
        <v>-1803460</v>
      </c>
      <c r="G6" s="34">
        <f ca="1">'Income Statement'!G8</f>
        <v>-2082454.0341880806</v>
      </c>
      <c r="H6" s="34">
        <f ca="1">'Income Statement'!H8</f>
        <v>-2141332.0831757374</v>
      </c>
      <c r="I6" s="34">
        <f ca="1">'Income Statement'!I8</f>
        <v>-2192045.8843403519</v>
      </c>
      <c r="J6" s="34">
        <f ca="1">'Income Statement'!J8</f>
        <v>-2238651.9059308008</v>
      </c>
      <c r="K6" s="34">
        <f ca="1">'Income Statement'!K8</f>
        <v>-2287358.4141471968</v>
      </c>
      <c r="L6" s="167"/>
      <c r="M6" s="167"/>
      <c r="N6" s="167"/>
      <c r="O6" s="167"/>
      <c r="P6" s="53"/>
    </row>
    <row r="7" spans="1:20" ht="15.75" x14ac:dyDescent="0.25">
      <c r="A7" s="188" t="s">
        <v>28</v>
      </c>
      <c r="B7" s="38"/>
      <c r="C7" s="38"/>
      <c r="D7" s="38"/>
      <c r="E7" s="38"/>
      <c r="F7" s="38"/>
      <c r="G7" s="31"/>
      <c r="H7" s="31"/>
      <c r="I7" s="31"/>
      <c r="J7" s="31"/>
      <c r="K7" s="31"/>
      <c r="L7" s="167"/>
      <c r="M7" s="167"/>
      <c r="N7" s="167"/>
      <c r="O7" s="167"/>
      <c r="P7" s="53"/>
    </row>
    <row r="8" spans="1:20" ht="15.75" x14ac:dyDescent="0.25">
      <c r="A8" s="187" t="str">
        <f>'Balance Sheet'!A7</f>
        <v>Trade Debtors</v>
      </c>
      <c r="B8" s="38">
        <f>'Balance Sheet'!B7</f>
        <v>293194</v>
      </c>
      <c r="C8" s="38">
        <f>'Balance Sheet'!C7</f>
        <v>314888</v>
      </c>
      <c r="D8" s="38">
        <f>'Balance Sheet'!D7</f>
        <v>361737</v>
      </c>
      <c r="E8" s="38">
        <f>'Balance Sheet'!E7</f>
        <v>389376</v>
      </c>
      <c r="F8" s="38">
        <f>'Balance Sheet'!F7</f>
        <v>420839</v>
      </c>
      <c r="G8" s="31">
        <f ca="1">G13*G5/365</f>
        <v>472447.30877283291</v>
      </c>
      <c r="H8" s="31">
        <f ca="1">H13*H5/365</f>
        <v>485804.99894670449</v>
      </c>
      <c r="I8" s="31">
        <f ca="1">I13*I5/365</f>
        <v>497310.46244530432</v>
      </c>
      <c r="J8" s="31">
        <f ca="1">J13*J5/365</f>
        <v>507883.99209423165</v>
      </c>
      <c r="K8" s="31">
        <f ca="1">K13*K5/365</f>
        <v>518934.06011435477</v>
      </c>
      <c r="L8" s="167"/>
      <c r="M8" s="167"/>
      <c r="N8" s="167"/>
      <c r="O8" s="167"/>
      <c r="P8" s="53"/>
      <c r="Q8" s="466"/>
    </row>
    <row r="9" spans="1:20" ht="15.75" x14ac:dyDescent="0.25">
      <c r="A9" s="189" t="s">
        <v>47</v>
      </c>
      <c r="B9" s="38"/>
      <c r="C9" s="38"/>
      <c r="D9" s="38"/>
      <c r="E9" s="38"/>
      <c r="F9" s="38"/>
      <c r="G9" s="31"/>
      <c r="H9" s="31"/>
      <c r="I9" s="31"/>
      <c r="J9" s="31"/>
      <c r="K9" s="31"/>
      <c r="L9" s="167"/>
      <c r="M9" s="167"/>
      <c r="N9" s="167"/>
      <c r="O9" s="167"/>
      <c r="P9" s="53"/>
      <c r="Q9" s="466"/>
    </row>
    <row r="10" spans="1:20" ht="15.75" x14ac:dyDescent="0.25">
      <c r="A10" s="190" t="str">
        <f>'Balance Sheet'!A26</f>
        <v>Trade Creditors &amp; Accruals</v>
      </c>
      <c r="B10" s="151">
        <f>'Balance Sheet'!B26</f>
        <v>262640</v>
      </c>
      <c r="C10" s="151">
        <f>'Balance Sheet'!C26</f>
        <v>261206</v>
      </c>
      <c r="D10" s="151">
        <f>'Balance Sheet'!D26</f>
        <v>298916</v>
      </c>
      <c r="E10" s="151">
        <f>'Balance Sheet'!E26</f>
        <v>314925</v>
      </c>
      <c r="F10" s="151">
        <f>'Balance Sheet'!F26</f>
        <v>339562</v>
      </c>
      <c r="G10" s="152">
        <f ca="1">-G15*G6/365</f>
        <v>381779.62511475798</v>
      </c>
      <c r="H10" s="152">
        <f ca="1">-H15*H6/365</f>
        <v>392257.51711881399</v>
      </c>
      <c r="I10" s="152">
        <f ca="1">-I15*I6/365</f>
        <v>401919.34829272015</v>
      </c>
      <c r="J10" s="152">
        <f ca="1">-J15*J6/365</f>
        <v>409195.98270545562</v>
      </c>
      <c r="K10" s="152">
        <f ca="1">-K15*K6/365</f>
        <v>421303.70724205807</v>
      </c>
      <c r="L10" s="167"/>
      <c r="M10" s="167"/>
      <c r="N10" s="167"/>
      <c r="O10" s="167"/>
      <c r="P10" s="53"/>
    </row>
    <row r="11" spans="1:20" ht="15.75" x14ac:dyDescent="0.25">
      <c r="A11" s="191" t="s">
        <v>198</v>
      </c>
      <c r="B11" s="192"/>
      <c r="C11" s="192"/>
      <c r="D11" s="192"/>
      <c r="E11" s="192"/>
      <c r="F11" s="192"/>
      <c r="G11" s="563"/>
      <c r="H11" s="563"/>
      <c r="I11" s="563"/>
      <c r="J11" s="563"/>
      <c r="K11" s="563"/>
      <c r="L11" s="167"/>
      <c r="M11" s="167"/>
      <c r="N11" s="167"/>
      <c r="O11" s="167"/>
      <c r="P11" s="53"/>
      <c r="Q11" s="466"/>
    </row>
    <row r="12" spans="1:20" ht="15.75" x14ac:dyDescent="0.25">
      <c r="A12" s="193" t="s">
        <v>28</v>
      </c>
      <c r="B12" s="194"/>
      <c r="C12" s="194"/>
      <c r="D12" s="194"/>
      <c r="E12" s="194"/>
      <c r="F12" s="194"/>
      <c r="G12" s="564"/>
      <c r="H12" s="564"/>
      <c r="I12" s="564"/>
      <c r="J12" s="564"/>
      <c r="K12" s="564"/>
      <c r="L12" s="167"/>
      <c r="M12" s="167"/>
      <c r="N12" s="167"/>
      <c r="O12" s="167"/>
      <c r="P12" s="53"/>
    </row>
    <row r="13" spans="1:20" ht="15.75" x14ac:dyDescent="0.25">
      <c r="A13" s="187" t="s">
        <v>200</v>
      </c>
      <c r="B13" s="38">
        <f>B8/B5*365</f>
        <v>46.83800863705337</v>
      </c>
      <c r="C13" s="38">
        <f>C8/C5*365</f>
        <v>49.252041167453939</v>
      </c>
      <c r="D13" s="38">
        <f>D8/D5*365</f>
        <v>50.458212634233959</v>
      </c>
      <c r="E13" s="38">
        <f>E8/E5*365</f>
        <v>48.110377250229938</v>
      </c>
      <c r="F13" s="38">
        <f>F8/F5*365</f>
        <v>49.624130239962987</v>
      </c>
      <c r="G13" s="31">
        <f>AVERAGE(B13:F13)</f>
        <v>48.856553985786846</v>
      </c>
      <c r="H13" s="31">
        <f>G13</f>
        <v>48.856553985786846</v>
      </c>
      <c r="I13" s="31">
        <f t="shared" ref="I13:K13" si="0">H13</f>
        <v>48.856553985786846</v>
      </c>
      <c r="J13" s="31">
        <f t="shared" si="0"/>
        <v>48.856553985786846</v>
      </c>
      <c r="K13" s="31">
        <f t="shared" si="0"/>
        <v>48.856553985786846</v>
      </c>
      <c r="L13" s="167" t="s">
        <v>202</v>
      </c>
      <c r="M13" s="167"/>
      <c r="N13" s="167"/>
      <c r="O13" s="167"/>
      <c r="P13" s="53"/>
    </row>
    <row r="14" spans="1:20" ht="15.75" x14ac:dyDescent="0.25">
      <c r="A14" s="189" t="s">
        <v>47</v>
      </c>
      <c r="B14" s="38"/>
      <c r="C14" s="38"/>
      <c r="D14" s="38"/>
      <c r="E14" s="38"/>
      <c r="F14" s="38"/>
      <c r="G14" s="31"/>
      <c r="H14" s="31"/>
      <c r="I14" s="31"/>
      <c r="J14" s="31"/>
      <c r="K14" s="31"/>
      <c r="L14" s="167"/>
      <c r="M14" s="167"/>
      <c r="N14" s="167"/>
      <c r="O14" s="167"/>
      <c r="P14" s="53"/>
    </row>
    <row r="15" spans="1:20" ht="15.75" x14ac:dyDescent="0.25">
      <c r="A15" s="190" t="s">
        <v>199</v>
      </c>
      <c r="B15" s="151">
        <f>-B10/B6*365</f>
        <v>67.185619761614248</v>
      </c>
      <c r="C15" s="151">
        <f>-C10/C6*365</f>
        <v>66.552504753740862</v>
      </c>
      <c r="D15" s="151">
        <f>-D10/D6*365</f>
        <v>67.958347114438922</v>
      </c>
      <c r="E15" s="151">
        <f>-E10/E6*365</f>
        <v>64.160168187397332</v>
      </c>
      <c r="F15" s="151">
        <f>-F10/F6*365</f>
        <v>68.723525889124232</v>
      </c>
      <c r="G15" s="152">
        <f>AVERAGE(B15:F15)</f>
        <v>66.916033141263114</v>
      </c>
      <c r="H15" s="152">
        <f t="shared" ref="H15:K15" si="1">AVERAGE(C15:G15)</f>
        <v>66.862115817192901</v>
      </c>
      <c r="I15" s="152">
        <f t="shared" si="1"/>
        <v>66.924038029883292</v>
      </c>
      <c r="J15" s="152">
        <f t="shared" si="1"/>
        <v>66.717176212972191</v>
      </c>
      <c r="K15" s="152">
        <f t="shared" si="1"/>
        <v>67.228577818087132</v>
      </c>
      <c r="L15" s="167" t="s">
        <v>203</v>
      </c>
      <c r="M15" s="167"/>
      <c r="N15" s="167"/>
      <c r="O15" s="167"/>
      <c r="P15" s="53"/>
    </row>
    <row r="16" spans="1:20" ht="15.75" x14ac:dyDescent="0.25">
      <c r="A16" s="28" t="s">
        <v>201</v>
      </c>
      <c r="B16" s="29">
        <f t="shared" ref="B16:K16" si="2">B8-B10</f>
        <v>30554</v>
      </c>
      <c r="C16" s="29">
        <f t="shared" si="2"/>
        <v>53682</v>
      </c>
      <c r="D16" s="29">
        <f t="shared" si="2"/>
        <v>62821</v>
      </c>
      <c r="E16" s="29">
        <f t="shared" si="2"/>
        <v>74451</v>
      </c>
      <c r="F16" s="29">
        <f t="shared" si="2"/>
        <v>81277</v>
      </c>
      <c r="G16" s="30">
        <f t="shared" ca="1" si="2"/>
        <v>90667.683658074937</v>
      </c>
      <c r="H16" s="30">
        <f t="shared" ca="1" si="2"/>
        <v>93547.4818278905</v>
      </c>
      <c r="I16" s="30">
        <f t="shared" ca="1" si="2"/>
        <v>95391.114152584167</v>
      </c>
      <c r="J16" s="30">
        <f t="shared" ca="1" si="2"/>
        <v>98688.00938877603</v>
      </c>
      <c r="K16" s="30">
        <f t="shared" ca="1" si="2"/>
        <v>97630.352872296702</v>
      </c>
      <c r="L16" s="195"/>
      <c r="M16" s="195"/>
      <c r="N16" s="195"/>
      <c r="O16" s="195"/>
      <c r="P16" s="54"/>
    </row>
    <row r="17" spans="1:16" ht="15.75" x14ac:dyDescent="0.25">
      <c r="A17" s="467" t="s">
        <v>438</v>
      </c>
      <c r="B17" s="468"/>
      <c r="C17" s="468">
        <f t="shared" ref="C17:F17" si="3">-(C16-B16)</f>
        <v>-23128</v>
      </c>
      <c r="D17" s="468">
        <f t="shared" si="3"/>
        <v>-9139</v>
      </c>
      <c r="E17" s="468">
        <f t="shared" si="3"/>
        <v>-11630</v>
      </c>
      <c r="F17" s="468">
        <f t="shared" si="3"/>
        <v>-6826</v>
      </c>
      <c r="G17" s="468">
        <f ca="1">-(G16-F16)</f>
        <v>-9390.6836580749368</v>
      </c>
      <c r="H17" s="468">
        <f ca="1">-(H16-G16)</f>
        <v>-2879.7981698155636</v>
      </c>
      <c r="I17" s="468">
        <f t="shared" ref="I17:K17" ca="1" si="4">-(I16-H16)</f>
        <v>-1843.6323246936663</v>
      </c>
      <c r="J17" s="468">
        <f t="shared" ca="1" si="4"/>
        <v>-3296.8952361918637</v>
      </c>
      <c r="K17" s="468">
        <f t="shared" ca="1" si="4"/>
        <v>1057.6565164793283</v>
      </c>
      <c r="L17" s="167"/>
      <c r="M17" s="167"/>
      <c r="N17" s="167"/>
      <c r="O17" s="167"/>
      <c r="P17" s="167"/>
    </row>
    <row r="18" spans="1:16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6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6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6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6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6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6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6" x14ac:dyDescent="0.25"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6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6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6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6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6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6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6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2:11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2:11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2:11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2:11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2:11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2:11" x14ac:dyDescent="0.25">
      <c r="B38" s="14"/>
      <c r="C38" s="14"/>
      <c r="D38" s="14"/>
      <c r="E38" s="14"/>
      <c r="F38" s="14"/>
      <c r="G38" s="14"/>
      <c r="H38" s="14"/>
      <c r="I38" s="14"/>
      <c r="J38" s="14"/>
      <c r="K38" s="14"/>
    </row>
  </sheetData>
  <mergeCells count="1">
    <mergeCell ref="L3:P4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4" name="Drop Down 1">
              <controlPr defaultSize="0" autoLine="0" autoPict="0">
                <anchor moveWithCells="1">
                  <from>
                    <xdr:col>5</xdr:col>
                    <xdr:colOff>95250</xdr:colOff>
                    <xdr:row>0</xdr:row>
                    <xdr:rowOff>66675</xdr:rowOff>
                  </from>
                  <to>
                    <xdr:col>6</xdr:col>
                    <xdr:colOff>95250</xdr:colOff>
                    <xdr:row>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EADF-6533-4F6E-810F-435CA0B8AA0C}">
  <sheetPr>
    <tabColor theme="5"/>
  </sheetPr>
  <dimension ref="A1:P144"/>
  <sheetViews>
    <sheetView showGridLines="0" workbookViewId="0">
      <selection activeCell="G32" sqref="G32"/>
    </sheetView>
  </sheetViews>
  <sheetFormatPr defaultRowHeight="15" x14ac:dyDescent="0.25"/>
  <cols>
    <col min="1" max="1" width="48.42578125" customWidth="1"/>
    <col min="2" max="15" width="12.7109375" customWidth="1"/>
    <col min="16" max="16" width="31.85546875" customWidth="1"/>
  </cols>
  <sheetData>
    <row r="1" spans="1:16" s="23" customFormat="1" ht="20.25" x14ac:dyDescent="0.3">
      <c r="A1" s="377" t="s">
        <v>0</v>
      </c>
      <c r="B1" s="377"/>
      <c r="C1" s="377"/>
      <c r="D1" s="377"/>
      <c r="E1" s="465" t="s">
        <v>421</v>
      </c>
      <c r="F1" s="360"/>
      <c r="G1" s="360"/>
      <c r="H1" s="361" t="s">
        <v>255</v>
      </c>
      <c r="I1" s="362">
        <f ca="1">'DCF &amp; RV '!F42</f>
        <v>5575928.8013237976</v>
      </c>
      <c r="J1" s="360"/>
      <c r="K1" s="361" t="s">
        <v>316</v>
      </c>
      <c r="L1" s="363">
        <f ca="1">'DCF &amp; RV '!F49</f>
        <v>53.867116866342243</v>
      </c>
      <c r="M1" s="377"/>
      <c r="N1" s="377"/>
      <c r="O1" s="377"/>
      <c r="P1" s="377"/>
    </row>
    <row r="2" spans="1:16" s="24" customFormat="1" ht="15.75" x14ac:dyDescent="0.25">
      <c r="A2" s="379" t="s">
        <v>214</v>
      </c>
      <c r="B2" s="379"/>
      <c r="C2" s="379"/>
      <c r="D2" s="379"/>
      <c r="E2" s="379"/>
      <c r="F2" s="379"/>
      <c r="G2" s="379"/>
      <c r="H2" s="379"/>
      <c r="I2" s="379"/>
      <c r="J2" s="379"/>
      <c r="K2" s="379"/>
      <c r="L2" s="379"/>
      <c r="M2" s="379"/>
      <c r="N2" s="379"/>
      <c r="O2" s="379"/>
      <c r="P2" s="379"/>
    </row>
    <row r="3" spans="1:16" ht="17.25" x14ac:dyDescent="0.3">
      <c r="A3" s="483" t="s">
        <v>204</v>
      </c>
      <c r="B3" s="482" t="s">
        <v>25</v>
      </c>
      <c r="C3" s="482" t="s">
        <v>24</v>
      </c>
      <c r="D3" s="482" t="s">
        <v>22</v>
      </c>
      <c r="E3" s="482" t="s">
        <v>23</v>
      </c>
      <c r="F3" s="482" t="s">
        <v>43</v>
      </c>
      <c r="G3" s="482" t="s">
        <v>136</v>
      </c>
      <c r="H3" s="482" t="s">
        <v>140</v>
      </c>
      <c r="I3" s="482" t="s">
        <v>141</v>
      </c>
      <c r="J3" s="482" t="s">
        <v>142</v>
      </c>
      <c r="K3" s="482" t="s">
        <v>143</v>
      </c>
      <c r="L3" s="610" t="s">
        <v>144</v>
      </c>
      <c r="M3" s="610"/>
      <c r="N3" s="610"/>
      <c r="O3" s="610"/>
      <c r="P3" s="610"/>
    </row>
    <row r="4" spans="1:16" ht="17.25" x14ac:dyDescent="0.3">
      <c r="A4" s="371" t="s">
        <v>3</v>
      </c>
      <c r="B4" s="484" t="s">
        <v>2</v>
      </c>
      <c r="C4" s="484" t="s">
        <v>2</v>
      </c>
      <c r="D4" s="484" t="s">
        <v>2</v>
      </c>
      <c r="E4" s="484" t="s">
        <v>2</v>
      </c>
      <c r="F4" s="484" t="s">
        <v>2</v>
      </c>
      <c r="G4" s="484" t="s">
        <v>19</v>
      </c>
      <c r="H4" s="484" t="s">
        <v>19</v>
      </c>
      <c r="I4" s="484" t="s">
        <v>19</v>
      </c>
      <c r="J4" s="484" t="s">
        <v>19</v>
      </c>
      <c r="K4" s="484" t="s">
        <v>19</v>
      </c>
      <c r="L4" s="610"/>
      <c r="M4" s="610"/>
      <c r="N4" s="610"/>
      <c r="O4" s="610"/>
      <c r="P4" s="610"/>
    </row>
    <row r="5" spans="1:16" s="24" customFormat="1" ht="15.75" x14ac:dyDescent="0.25">
      <c r="A5" s="187"/>
      <c r="B5" s="485"/>
      <c r="C5" s="486"/>
      <c r="D5" s="485"/>
      <c r="E5" s="486"/>
      <c r="F5" s="485"/>
      <c r="G5" s="554"/>
      <c r="H5" s="555"/>
      <c r="I5" s="554"/>
      <c r="J5" s="555"/>
      <c r="K5" s="554"/>
      <c r="L5" s="86"/>
      <c r="M5" s="167"/>
      <c r="N5" s="167"/>
      <c r="O5" s="167"/>
      <c r="P5" s="53"/>
    </row>
    <row r="6" spans="1:16" s="24" customFormat="1" ht="15.75" x14ac:dyDescent="0.25">
      <c r="A6" s="188" t="s">
        <v>426</v>
      </c>
      <c r="B6" s="485"/>
      <c r="C6" s="486"/>
      <c r="D6" s="485"/>
      <c r="E6" s="486"/>
      <c r="F6" s="485"/>
      <c r="G6" s="554"/>
      <c r="H6" s="555"/>
      <c r="I6" s="554"/>
      <c r="J6" s="555"/>
      <c r="K6" s="554"/>
      <c r="L6" s="86"/>
      <c r="M6" s="167"/>
      <c r="N6" s="167"/>
      <c r="O6" s="167"/>
      <c r="P6" s="53"/>
    </row>
    <row r="7" spans="1:16" s="24" customFormat="1" ht="15.75" x14ac:dyDescent="0.25">
      <c r="A7" s="459" t="s">
        <v>427</v>
      </c>
      <c r="B7" s="485"/>
      <c r="C7" s="486"/>
      <c r="D7" s="485"/>
      <c r="E7" s="486"/>
      <c r="F7" s="485"/>
      <c r="G7" s="554">
        <f>F32</f>
        <v>116140</v>
      </c>
      <c r="H7" s="554">
        <f t="shared" ref="H7:K7" ca="1" si="0">G32</f>
        <v>140110.61656365066</v>
      </c>
      <c r="I7" s="554">
        <f t="shared" ca="1" si="0"/>
        <v>187646.79119228717</v>
      </c>
      <c r="J7" s="554">
        <f t="shared" ca="1" si="0"/>
        <v>243360.80002312717</v>
      </c>
      <c r="K7" s="554">
        <f t="shared" ca="1" si="0"/>
        <v>304542.77739660844</v>
      </c>
      <c r="L7" s="86"/>
      <c r="M7" s="167"/>
      <c r="N7" s="167"/>
      <c r="O7" s="167"/>
      <c r="P7" s="53"/>
    </row>
    <row r="8" spans="1:16" s="24" customFormat="1" ht="15.75" x14ac:dyDescent="0.25">
      <c r="A8" s="459" t="s">
        <v>428</v>
      </c>
      <c r="B8" s="485"/>
      <c r="C8" s="486"/>
      <c r="D8" s="485"/>
      <c r="E8" s="486"/>
      <c r="F8" s="485"/>
      <c r="G8" s="554">
        <f ca="1">'Cash Flow Statement'!G17+'Cash Flow Statement'!G27+'Cash Flow Statement'!G31+'Cash Flow Statement'!G32</f>
        <v>73976.616563650663</v>
      </c>
      <c r="H8" s="554">
        <f ca="1">'Cash Flow Statement'!H17+'Cash Flow Statement'!H27+'Cash Flow Statement'!H31+'Cash Flow Statement'!H32</f>
        <v>97536.174628636509</v>
      </c>
      <c r="I8" s="554">
        <f ca="1">'Cash Flow Statement'!I17+'Cash Flow Statement'!I27+'Cash Flow Statement'!I31+'Cash Flow Statement'!I32</f>
        <v>105714.00883084002</v>
      </c>
      <c r="J8" s="554">
        <f ca="1">'Cash Flow Statement'!J17+'Cash Flow Statement'!J27+'Cash Flow Statement'!J31+'Cash Flow Statement'!J32</f>
        <v>111181.97737348125</v>
      </c>
      <c r="K8" s="554">
        <f ca="1">'Cash Flow Statement'!K17+'Cash Flow Statement'!K27+'Cash Flow Statement'!K31+'Cash Flow Statement'!K32</f>
        <v>122750.32987273918</v>
      </c>
      <c r="L8" s="86"/>
      <c r="M8" s="167"/>
      <c r="N8" s="167"/>
      <c r="O8" s="167"/>
      <c r="P8" s="53"/>
    </row>
    <row r="9" spans="1:16" s="24" customFormat="1" ht="15.75" x14ac:dyDescent="0.25">
      <c r="A9" s="459" t="s">
        <v>429</v>
      </c>
      <c r="B9" s="485"/>
      <c r="C9" s="486"/>
      <c r="D9" s="485"/>
      <c r="E9" s="486"/>
      <c r="F9" s="485"/>
      <c r="G9" s="554">
        <f>-AVERAGE('Balance Sheet'!B6:F6)</f>
        <v>-96197.2</v>
      </c>
      <c r="H9" s="554">
        <f ca="1">-AVERAGE('Balance Sheet'!C6:G6)</f>
        <v>-105453.52331273013</v>
      </c>
      <c r="I9" s="554">
        <f ca="1">-AVERAGE('Balance Sheet'!D6:H6)</f>
        <v>-127920.48155118758</v>
      </c>
      <c r="J9" s="554">
        <f ca="1">-AVERAGE('Balance Sheet'!E6:I6)</f>
        <v>-160488.44155581301</v>
      </c>
      <c r="K9" s="554">
        <f ca="1">-AVERAGE('Balance Sheet'!F6:J6)</f>
        <v>-198360.19703513468</v>
      </c>
      <c r="L9" s="86" t="s">
        <v>450</v>
      </c>
      <c r="M9" s="167"/>
      <c r="N9" s="167"/>
      <c r="O9" s="167"/>
      <c r="P9" s="53"/>
    </row>
    <row r="10" spans="1:16" s="24" customFormat="1" ht="15.75" x14ac:dyDescent="0.25">
      <c r="A10" s="191" t="s">
        <v>430</v>
      </c>
      <c r="B10" s="487"/>
      <c r="C10" s="488"/>
      <c r="D10" s="487"/>
      <c r="E10" s="488"/>
      <c r="F10" s="487"/>
      <c r="G10" s="556">
        <f ca="1">SUM(G7:G9)</f>
        <v>93919.416563650666</v>
      </c>
      <c r="H10" s="556">
        <f t="shared" ref="H10:K10" ca="1" si="1">SUM(H7:H9)</f>
        <v>132193.26787955704</v>
      </c>
      <c r="I10" s="556">
        <f t="shared" ca="1" si="1"/>
        <v>165440.31847193959</v>
      </c>
      <c r="J10" s="556">
        <f t="shared" ca="1" si="1"/>
        <v>194054.33584079542</v>
      </c>
      <c r="K10" s="556">
        <f t="shared" ca="1" si="1"/>
        <v>228932.91023421296</v>
      </c>
      <c r="L10" s="86" t="s">
        <v>451</v>
      </c>
      <c r="M10" s="167"/>
      <c r="N10" s="167"/>
      <c r="O10" s="167"/>
      <c r="P10" s="53"/>
    </row>
    <row r="11" spans="1:16" s="24" customFormat="1" ht="15.75" x14ac:dyDescent="0.25">
      <c r="A11" s="187"/>
      <c r="B11" s="485"/>
      <c r="C11" s="486"/>
      <c r="D11" s="485"/>
      <c r="E11" s="486"/>
      <c r="F11" s="485"/>
      <c r="G11" s="554"/>
      <c r="H11" s="555"/>
      <c r="I11" s="554"/>
      <c r="J11" s="555"/>
      <c r="K11" s="554"/>
      <c r="L11" s="86" t="s">
        <v>452</v>
      </c>
      <c r="M11" s="167"/>
      <c r="N11" s="167"/>
      <c r="O11" s="167"/>
      <c r="P11" s="53"/>
    </row>
    <row r="12" spans="1:16" s="24" customFormat="1" ht="15.75" x14ac:dyDescent="0.25">
      <c r="A12" s="188" t="s">
        <v>431</v>
      </c>
      <c r="B12" s="485"/>
      <c r="C12" s="486"/>
      <c r="D12" s="485"/>
      <c r="E12" s="486"/>
      <c r="F12" s="490"/>
      <c r="G12" s="557"/>
      <c r="H12" s="555"/>
      <c r="I12" s="554"/>
      <c r="J12" s="555"/>
      <c r="K12" s="554"/>
      <c r="L12" s="86"/>
      <c r="M12" s="167"/>
      <c r="N12" s="167"/>
      <c r="O12" s="167"/>
      <c r="P12" s="53"/>
    </row>
    <row r="13" spans="1:16" s="24" customFormat="1" ht="15.75" x14ac:dyDescent="0.25">
      <c r="A13" s="459" t="s">
        <v>432</v>
      </c>
      <c r="B13" s="485"/>
      <c r="C13" s="486"/>
      <c r="D13" s="485"/>
      <c r="E13" s="486"/>
      <c r="F13" s="490"/>
      <c r="G13" s="557">
        <f>F16</f>
        <v>6</v>
      </c>
      <c r="H13" s="557">
        <f t="shared" ref="H13:K13" si="2">G16</f>
        <v>0</v>
      </c>
      <c r="I13" s="557">
        <f t="shared" si="2"/>
        <v>0</v>
      </c>
      <c r="J13" s="557">
        <f t="shared" si="2"/>
        <v>0</v>
      </c>
      <c r="K13" s="557">
        <f t="shared" si="2"/>
        <v>0</v>
      </c>
      <c r="L13" s="86"/>
      <c r="M13" s="167"/>
      <c r="N13" s="167"/>
      <c r="O13" s="167"/>
      <c r="P13" s="53"/>
    </row>
    <row r="14" spans="1:16" s="24" customFormat="1" ht="15.75" x14ac:dyDescent="0.25">
      <c r="A14" s="459" t="s">
        <v>433</v>
      </c>
      <c r="B14" s="485"/>
      <c r="C14" s="486"/>
      <c r="D14" s="485"/>
      <c r="E14" s="486"/>
      <c r="F14" s="490"/>
      <c r="G14" s="557">
        <v>-6</v>
      </c>
      <c r="H14" s="557">
        <v>0</v>
      </c>
      <c r="I14" s="557">
        <v>0</v>
      </c>
      <c r="J14" s="557">
        <v>0</v>
      </c>
      <c r="K14" s="557">
        <v>0</v>
      </c>
      <c r="L14" s="86" t="s">
        <v>518</v>
      </c>
      <c r="M14" s="167"/>
      <c r="N14" s="167"/>
      <c r="O14" s="167"/>
      <c r="P14" s="53"/>
    </row>
    <row r="15" spans="1:16" s="24" customFormat="1" ht="15.75" x14ac:dyDescent="0.25">
      <c r="A15" s="459" t="s">
        <v>434</v>
      </c>
      <c r="B15" s="485"/>
      <c r="C15" s="486"/>
      <c r="D15" s="485"/>
      <c r="E15" s="486"/>
      <c r="F15" s="490"/>
      <c r="G15" s="557">
        <v>0</v>
      </c>
      <c r="H15" s="557">
        <v>0</v>
      </c>
      <c r="I15" s="557">
        <v>0</v>
      </c>
      <c r="J15" s="557">
        <v>0</v>
      </c>
      <c r="K15" s="557">
        <v>0</v>
      </c>
      <c r="L15" s="86"/>
      <c r="M15" s="167"/>
      <c r="N15" s="167"/>
      <c r="O15" s="167"/>
      <c r="P15" s="53"/>
    </row>
    <row r="16" spans="1:16" s="24" customFormat="1" ht="15.75" x14ac:dyDescent="0.25">
      <c r="A16" s="481" t="s">
        <v>435</v>
      </c>
      <c r="B16" s="487"/>
      <c r="C16" s="488"/>
      <c r="D16" s="487"/>
      <c r="E16" s="488"/>
      <c r="F16" s="491">
        <f>'Balance Sheet'!F25</f>
        <v>6</v>
      </c>
      <c r="G16" s="558">
        <f>SUM(G13:G15)</f>
        <v>0</v>
      </c>
      <c r="H16" s="558">
        <f t="shared" ref="H16:K16" si="3">SUM(H13:H15)</f>
        <v>0</v>
      </c>
      <c r="I16" s="558">
        <f t="shared" si="3"/>
        <v>0</v>
      </c>
      <c r="J16" s="558">
        <f t="shared" si="3"/>
        <v>0</v>
      </c>
      <c r="K16" s="558">
        <f t="shared" si="3"/>
        <v>0</v>
      </c>
      <c r="L16" s="86"/>
      <c r="M16" s="167"/>
      <c r="N16" s="167"/>
      <c r="O16" s="167"/>
      <c r="P16" s="53"/>
    </row>
    <row r="17" spans="1:16" s="24" customFormat="1" ht="15.75" x14ac:dyDescent="0.25">
      <c r="A17" s="187" t="s">
        <v>436</v>
      </c>
      <c r="B17" s="485"/>
      <c r="C17" s="486"/>
      <c r="D17" s="485"/>
      <c r="E17" s="486"/>
      <c r="F17" s="490"/>
      <c r="G17" s="557">
        <f>AVERAGE(F16:G16)*G18</f>
        <v>5.5499999999999994E-2</v>
      </c>
      <c r="H17" s="557">
        <f t="shared" ref="H17:K17" si="4">AVERAGE(G16:H16)*H18</f>
        <v>0</v>
      </c>
      <c r="I17" s="557">
        <f t="shared" si="4"/>
        <v>0</v>
      </c>
      <c r="J17" s="557">
        <f t="shared" si="4"/>
        <v>0</v>
      </c>
      <c r="K17" s="557">
        <f t="shared" si="4"/>
        <v>0</v>
      </c>
      <c r="L17" s="86"/>
      <c r="M17" s="167"/>
      <c r="N17" s="167"/>
      <c r="O17" s="167"/>
      <c r="P17" s="53"/>
    </row>
    <row r="18" spans="1:16" s="24" customFormat="1" ht="15.75" x14ac:dyDescent="0.25">
      <c r="A18" s="479" t="s">
        <v>437</v>
      </c>
      <c r="B18" s="489"/>
      <c r="C18" s="489"/>
      <c r="D18" s="489"/>
      <c r="E18" s="489"/>
      <c r="F18" s="489"/>
      <c r="G18" s="559">
        <v>1.8499999999999999E-2</v>
      </c>
      <c r="H18" s="559">
        <f>G18</f>
        <v>1.8499999999999999E-2</v>
      </c>
      <c r="I18" s="559">
        <f t="shared" ref="I18:K18" si="5">H18</f>
        <v>1.8499999999999999E-2</v>
      </c>
      <c r="J18" s="559">
        <f t="shared" si="5"/>
        <v>1.8499999999999999E-2</v>
      </c>
      <c r="K18" s="559">
        <f t="shared" si="5"/>
        <v>1.8499999999999999E-2</v>
      </c>
      <c r="L18" s="86" t="s">
        <v>449</v>
      </c>
      <c r="M18" s="167"/>
      <c r="N18" s="167"/>
      <c r="O18" s="167"/>
      <c r="P18" s="53"/>
    </row>
    <row r="19" spans="1:16" s="24" customFormat="1" ht="15.75" x14ac:dyDescent="0.25">
      <c r="A19" s="187"/>
      <c r="B19" s="485"/>
      <c r="C19" s="486"/>
      <c r="D19" s="485"/>
      <c r="E19" s="486"/>
      <c r="F19" s="485"/>
      <c r="G19" s="554"/>
      <c r="H19" s="555"/>
      <c r="I19" s="554"/>
      <c r="J19" s="555"/>
      <c r="K19" s="554"/>
      <c r="L19" s="86"/>
      <c r="M19" s="167"/>
      <c r="N19" s="167"/>
      <c r="O19" s="167"/>
      <c r="P19" s="53"/>
    </row>
    <row r="20" spans="1:16" s="24" customFormat="1" ht="15.75" x14ac:dyDescent="0.25">
      <c r="A20" s="188" t="s">
        <v>55</v>
      </c>
      <c r="B20" s="485"/>
      <c r="C20" s="486"/>
      <c r="D20" s="485"/>
      <c r="E20" s="486"/>
      <c r="F20" s="485"/>
      <c r="G20" s="554"/>
      <c r="H20" s="555"/>
      <c r="I20" s="554"/>
      <c r="J20" s="555"/>
      <c r="K20" s="554"/>
      <c r="L20" s="86"/>
      <c r="M20" s="167"/>
      <c r="N20" s="167"/>
      <c r="O20" s="167"/>
      <c r="P20" s="53"/>
    </row>
    <row r="21" spans="1:16" s="24" customFormat="1" ht="15.75" x14ac:dyDescent="0.25">
      <c r="A21" s="459" t="s">
        <v>441</v>
      </c>
      <c r="B21" s="485"/>
      <c r="C21" s="486"/>
      <c r="D21" s="485"/>
      <c r="E21" s="486"/>
      <c r="F21" s="485"/>
      <c r="G21" s="554">
        <f>F24</f>
        <v>267698</v>
      </c>
      <c r="H21" s="554">
        <f t="shared" ref="H21:K21" si="6">G24</f>
        <v>217698</v>
      </c>
      <c r="I21" s="554">
        <f t="shared" si="6"/>
        <v>167698</v>
      </c>
      <c r="J21" s="554">
        <f t="shared" si="6"/>
        <v>117698</v>
      </c>
      <c r="K21" s="554">
        <f t="shared" si="6"/>
        <v>67698</v>
      </c>
      <c r="L21" s="86"/>
      <c r="M21" s="167"/>
      <c r="N21" s="167"/>
      <c r="O21" s="167"/>
      <c r="P21" s="53"/>
    </row>
    <row r="22" spans="1:16" s="24" customFormat="1" ht="15.75" x14ac:dyDescent="0.25">
      <c r="A22" s="459" t="s">
        <v>433</v>
      </c>
      <c r="B22" s="485"/>
      <c r="C22" s="486"/>
      <c r="D22" s="485"/>
      <c r="E22" s="486"/>
      <c r="F22" s="485"/>
      <c r="G22" s="554">
        <v>-50000</v>
      </c>
      <c r="H22" s="554">
        <f>G22</f>
        <v>-50000</v>
      </c>
      <c r="I22" s="554">
        <f>H22</f>
        <v>-50000</v>
      </c>
      <c r="J22" s="554">
        <f>I22</f>
        <v>-50000</v>
      </c>
      <c r="K22" s="554">
        <v>-67698</v>
      </c>
      <c r="L22" s="86" t="s">
        <v>453</v>
      </c>
      <c r="M22" s="167"/>
      <c r="N22" s="167"/>
      <c r="O22" s="167"/>
      <c r="P22" s="53"/>
    </row>
    <row r="23" spans="1:16" s="24" customFormat="1" ht="15.75" x14ac:dyDescent="0.25">
      <c r="A23" s="459" t="s">
        <v>434</v>
      </c>
      <c r="B23" s="485"/>
      <c r="C23" s="486"/>
      <c r="D23" s="485"/>
      <c r="E23" s="486"/>
      <c r="F23" s="485"/>
      <c r="G23" s="554">
        <v>0</v>
      </c>
      <c r="H23" s="554">
        <v>0</v>
      </c>
      <c r="I23" s="554">
        <v>0</v>
      </c>
      <c r="J23" s="554">
        <v>0</v>
      </c>
      <c r="K23" s="554">
        <v>0</v>
      </c>
      <c r="L23" s="86" t="s">
        <v>454</v>
      </c>
      <c r="M23" s="167"/>
      <c r="N23" s="167"/>
      <c r="O23" s="167"/>
      <c r="P23" s="53"/>
    </row>
    <row r="24" spans="1:16" s="24" customFormat="1" ht="15.75" x14ac:dyDescent="0.25">
      <c r="A24" s="481" t="s">
        <v>442</v>
      </c>
      <c r="B24" s="487"/>
      <c r="C24" s="488"/>
      <c r="D24" s="487"/>
      <c r="E24" s="488"/>
      <c r="F24" s="487">
        <f>'Balance Sheet'!F33</f>
        <v>267698</v>
      </c>
      <c r="G24" s="556">
        <f>SUM(G21:G23)</f>
        <v>217698</v>
      </c>
      <c r="H24" s="556">
        <f t="shared" ref="H24:K24" si="7">SUM(H21:H23)</f>
        <v>167698</v>
      </c>
      <c r="I24" s="556">
        <f t="shared" si="7"/>
        <v>117698</v>
      </c>
      <c r="J24" s="556">
        <f t="shared" si="7"/>
        <v>67698</v>
      </c>
      <c r="K24" s="556">
        <f t="shared" si="7"/>
        <v>0</v>
      </c>
      <c r="L24" s="86"/>
      <c r="M24" s="167"/>
      <c r="N24" s="167"/>
      <c r="O24" s="167"/>
      <c r="P24" s="53"/>
    </row>
    <row r="25" spans="1:16" s="24" customFormat="1" ht="15.75" x14ac:dyDescent="0.25">
      <c r="A25" s="187" t="s">
        <v>443</v>
      </c>
      <c r="B25" s="485"/>
      <c r="C25" s="486"/>
      <c r="D25" s="485"/>
      <c r="E25" s="486"/>
      <c r="F25" s="485"/>
      <c r="G25" s="554">
        <f>AVERAGE(F24:G24)*G26</f>
        <v>4489.9129999999996</v>
      </c>
      <c r="H25" s="554">
        <f t="shared" ref="H25:K25" si="8">AVERAGE(G24:H24)*H26</f>
        <v>3564.913</v>
      </c>
      <c r="I25" s="554">
        <f t="shared" si="8"/>
        <v>2639.913</v>
      </c>
      <c r="J25" s="554">
        <f t="shared" si="8"/>
        <v>1714.913</v>
      </c>
      <c r="K25" s="554">
        <f t="shared" si="8"/>
        <v>626.20650000000001</v>
      </c>
      <c r="L25" s="86"/>
      <c r="M25" s="167"/>
      <c r="N25" s="167"/>
      <c r="O25" s="167"/>
      <c r="P25" s="53"/>
    </row>
    <row r="26" spans="1:16" s="24" customFormat="1" ht="15.75" x14ac:dyDescent="0.25">
      <c r="A26" s="479" t="s">
        <v>437</v>
      </c>
      <c r="B26" s="485"/>
      <c r="C26" s="486"/>
      <c r="D26" s="485"/>
      <c r="E26" s="486"/>
      <c r="F26" s="485"/>
      <c r="G26" s="559">
        <v>1.8499999999999999E-2</v>
      </c>
      <c r="H26" s="559">
        <f>G26</f>
        <v>1.8499999999999999E-2</v>
      </c>
      <c r="I26" s="559">
        <f t="shared" ref="I26:K26" si="9">H26</f>
        <v>1.8499999999999999E-2</v>
      </c>
      <c r="J26" s="559">
        <f t="shared" si="9"/>
        <v>1.8499999999999999E-2</v>
      </c>
      <c r="K26" s="559">
        <f t="shared" si="9"/>
        <v>1.8499999999999999E-2</v>
      </c>
      <c r="L26" s="86" t="s">
        <v>449</v>
      </c>
      <c r="M26" s="167"/>
      <c r="N26" s="167"/>
      <c r="O26" s="167"/>
      <c r="P26" s="53"/>
    </row>
    <row r="27" spans="1:16" s="24" customFormat="1" ht="15.75" x14ac:dyDescent="0.25">
      <c r="A27" s="187"/>
      <c r="B27" s="485"/>
      <c r="C27" s="486"/>
      <c r="D27" s="485"/>
      <c r="E27" s="486"/>
      <c r="F27" s="485"/>
      <c r="G27" s="554"/>
      <c r="H27" s="555"/>
      <c r="I27" s="554"/>
      <c r="J27" s="555"/>
      <c r="K27" s="554"/>
      <c r="L27" s="86"/>
      <c r="M27" s="167"/>
      <c r="N27" s="167"/>
      <c r="O27" s="167"/>
      <c r="P27" s="53"/>
    </row>
    <row r="28" spans="1:16" s="24" customFormat="1" ht="15.75" x14ac:dyDescent="0.25">
      <c r="A28" s="191" t="s">
        <v>444</v>
      </c>
      <c r="B28" s="487"/>
      <c r="C28" s="488"/>
      <c r="D28" s="487"/>
      <c r="E28" s="488"/>
      <c r="F28" s="487"/>
      <c r="G28" s="556">
        <f>G14+G15+G22+G23</f>
        <v>-50006</v>
      </c>
      <c r="H28" s="556">
        <f t="shared" ref="H28:K28" si="10">H14+H15+H22+H23</f>
        <v>-50000</v>
      </c>
      <c r="I28" s="556">
        <f t="shared" si="10"/>
        <v>-50000</v>
      </c>
      <c r="J28" s="556">
        <f t="shared" si="10"/>
        <v>-50000</v>
      </c>
      <c r="K28" s="556">
        <f t="shared" si="10"/>
        <v>-67698</v>
      </c>
      <c r="L28" s="86"/>
      <c r="M28" s="167"/>
      <c r="N28" s="167"/>
      <c r="O28" s="167"/>
      <c r="P28" s="53"/>
    </row>
    <row r="29" spans="1:16" s="24" customFormat="1" ht="15.75" x14ac:dyDescent="0.25">
      <c r="A29" s="187"/>
      <c r="B29" s="485"/>
      <c r="C29" s="486"/>
      <c r="D29" s="485"/>
      <c r="E29" s="486"/>
      <c r="F29" s="485"/>
      <c r="G29" s="554"/>
      <c r="H29" s="555"/>
      <c r="I29" s="554"/>
      <c r="J29" s="555"/>
      <c r="K29" s="554"/>
      <c r="L29" s="86"/>
      <c r="M29" s="167"/>
      <c r="N29" s="167"/>
      <c r="O29" s="167"/>
      <c r="P29" s="53"/>
    </row>
    <row r="30" spans="1:16" s="24" customFormat="1" ht="15.75" x14ac:dyDescent="0.25">
      <c r="A30" s="188" t="s">
        <v>445</v>
      </c>
      <c r="B30" s="492"/>
      <c r="C30" s="493"/>
      <c r="D30" s="492"/>
      <c r="E30" s="493"/>
      <c r="F30" s="492"/>
      <c r="G30" s="560">
        <f>G17+G25</f>
        <v>4489.9684999999999</v>
      </c>
      <c r="H30" s="560">
        <f t="shared" ref="H30:K30" si="11">H17+H25</f>
        <v>3564.913</v>
      </c>
      <c r="I30" s="560">
        <f t="shared" si="11"/>
        <v>2639.913</v>
      </c>
      <c r="J30" s="560">
        <f t="shared" si="11"/>
        <v>1714.913</v>
      </c>
      <c r="K30" s="560">
        <f t="shared" si="11"/>
        <v>626.20650000000001</v>
      </c>
      <c r="L30" s="86"/>
      <c r="M30" s="167"/>
      <c r="N30" s="167"/>
      <c r="O30" s="167"/>
      <c r="P30" s="53"/>
    </row>
    <row r="31" spans="1:16" s="24" customFormat="1" ht="15.75" x14ac:dyDescent="0.25">
      <c r="A31" s="187"/>
      <c r="B31" s="485"/>
      <c r="C31" s="486"/>
      <c r="D31" s="485"/>
      <c r="E31" s="486"/>
      <c r="F31" s="485"/>
      <c r="G31" s="554"/>
      <c r="H31" s="555"/>
      <c r="I31" s="554"/>
      <c r="J31" s="555"/>
      <c r="K31" s="554"/>
      <c r="L31" s="86"/>
      <c r="M31" s="167"/>
      <c r="N31" s="167"/>
      <c r="O31" s="167"/>
      <c r="P31" s="53"/>
    </row>
    <row r="32" spans="1:16" s="24" customFormat="1" ht="15.75" x14ac:dyDescent="0.25">
      <c r="A32" s="191" t="s">
        <v>446</v>
      </c>
      <c r="B32" s="487"/>
      <c r="C32" s="488"/>
      <c r="D32" s="487"/>
      <c r="E32" s="488"/>
      <c r="F32" s="487">
        <f>'Balance Sheet'!F6</f>
        <v>116140</v>
      </c>
      <c r="G32" s="556">
        <f ca="1">G7+G8+G28</f>
        <v>140110.61656365066</v>
      </c>
      <c r="H32" s="556">
        <f t="shared" ref="H32:K32" ca="1" si="12">H7+H8+H28</f>
        <v>187646.79119228717</v>
      </c>
      <c r="I32" s="556">
        <f t="shared" ca="1" si="12"/>
        <v>243360.80002312717</v>
      </c>
      <c r="J32" s="556">
        <f t="shared" ca="1" si="12"/>
        <v>304542.77739660844</v>
      </c>
      <c r="K32" s="556">
        <f t="shared" ca="1" si="12"/>
        <v>359595.10726934765</v>
      </c>
      <c r="L32" s="86"/>
      <c r="M32" s="167"/>
      <c r="N32" s="167"/>
      <c r="O32" s="167"/>
      <c r="P32" s="53"/>
    </row>
    <row r="33" spans="1:16" s="24" customFormat="1" ht="15.75" x14ac:dyDescent="0.25">
      <c r="A33" s="187" t="s">
        <v>447</v>
      </c>
      <c r="B33" s="485"/>
      <c r="C33" s="486"/>
      <c r="D33" s="485"/>
      <c r="E33" s="486"/>
      <c r="F33" s="485"/>
      <c r="G33" s="554">
        <f ca="1">AVERAGE(F32:G32)*G34</f>
        <v>602.18894892457911</v>
      </c>
      <c r="H33" s="554">
        <f t="shared" ref="H33:K33" ca="1" si="13">AVERAGE(G32:H32)*H34</f>
        <v>770.22990822645397</v>
      </c>
      <c r="I33" s="554">
        <f t="shared" ca="1" si="13"/>
        <v>1012.8678393562237</v>
      </c>
      <c r="J33" s="554">
        <f t="shared" ca="1" si="13"/>
        <v>1287.5734069363787</v>
      </c>
      <c r="K33" s="554">
        <f t="shared" ca="1" si="13"/>
        <v>1560.7240289649967</v>
      </c>
      <c r="L33" s="86" t="s">
        <v>455</v>
      </c>
      <c r="M33" s="167"/>
      <c r="N33" s="167"/>
      <c r="O33" s="167"/>
      <c r="P33" s="53"/>
    </row>
    <row r="34" spans="1:16" s="24" customFormat="1" ht="15.75" x14ac:dyDescent="0.25">
      <c r="A34" s="480" t="s">
        <v>448</v>
      </c>
      <c r="B34" s="529"/>
      <c r="C34" s="530"/>
      <c r="D34" s="529"/>
      <c r="E34" s="530"/>
      <c r="F34" s="529"/>
      <c r="G34" s="561">
        <v>4.7000000000000002E-3</v>
      </c>
      <c r="H34" s="562">
        <f>G34</f>
        <v>4.7000000000000002E-3</v>
      </c>
      <c r="I34" s="561">
        <f t="shared" ref="I34:K34" si="14">H34</f>
        <v>4.7000000000000002E-3</v>
      </c>
      <c r="J34" s="562">
        <f t="shared" si="14"/>
        <v>4.7000000000000002E-3</v>
      </c>
      <c r="K34" s="561">
        <f t="shared" si="14"/>
        <v>4.7000000000000002E-3</v>
      </c>
      <c r="L34" s="317" t="s">
        <v>456</v>
      </c>
      <c r="M34" s="195"/>
      <c r="N34" s="195"/>
      <c r="O34" s="195"/>
      <c r="P34" s="54"/>
    </row>
    <row r="35" spans="1:16" s="24" customFormat="1" ht="15.75" x14ac:dyDescent="0.25"/>
    <row r="36" spans="1:16" s="24" customFormat="1" ht="15.75" x14ac:dyDescent="0.25"/>
    <row r="37" spans="1:16" s="24" customFormat="1" ht="15.75" x14ac:dyDescent="0.25"/>
    <row r="38" spans="1:16" s="24" customFormat="1" ht="15.75" x14ac:dyDescent="0.25"/>
    <row r="39" spans="1:16" s="24" customFormat="1" ht="15.75" x14ac:dyDescent="0.25"/>
    <row r="40" spans="1:16" s="24" customFormat="1" ht="15.75" x14ac:dyDescent="0.25"/>
    <row r="41" spans="1:16" s="24" customFormat="1" ht="15.75" x14ac:dyDescent="0.25"/>
    <row r="42" spans="1:16" s="24" customFormat="1" ht="15.75" x14ac:dyDescent="0.25"/>
    <row r="43" spans="1:16" s="24" customFormat="1" ht="15.75" x14ac:dyDescent="0.25"/>
    <row r="44" spans="1:16" s="24" customFormat="1" ht="15.75" x14ac:dyDescent="0.25"/>
    <row r="45" spans="1:16" s="24" customFormat="1" ht="15.75" x14ac:dyDescent="0.25"/>
    <row r="46" spans="1:16" s="24" customFormat="1" ht="15.75" x14ac:dyDescent="0.25"/>
    <row r="47" spans="1:16" s="24" customFormat="1" ht="15.75" x14ac:dyDescent="0.25"/>
    <row r="48" spans="1:16" s="24" customFormat="1" ht="15.75" x14ac:dyDescent="0.25"/>
    <row r="49" s="24" customFormat="1" ht="15.75" x14ac:dyDescent="0.25"/>
    <row r="50" s="24" customFormat="1" ht="15.75" x14ac:dyDescent="0.25"/>
    <row r="51" s="24" customFormat="1" ht="15.75" x14ac:dyDescent="0.25"/>
    <row r="52" s="24" customFormat="1" ht="15.75" x14ac:dyDescent="0.25"/>
    <row r="53" s="24" customFormat="1" ht="15.75" x14ac:dyDescent="0.25"/>
    <row r="54" s="24" customFormat="1" ht="15.75" x14ac:dyDescent="0.25"/>
    <row r="55" s="24" customFormat="1" ht="15.75" x14ac:dyDescent="0.25"/>
    <row r="56" s="24" customFormat="1" ht="15.75" x14ac:dyDescent="0.25"/>
    <row r="57" s="24" customFormat="1" ht="15.75" x14ac:dyDescent="0.25"/>
    <row r="58" s="24" customFormat="1" ht="15.75" x14ac:dyDescent="0.25"/>
    <row r="59" s="24" customFormat="1" ht="15.75" x14ac:dyDescent="0.25"/>
    <row r="60" s="24" customFormat="1" ht="15.75" x14ac:dyDescent="0.25"/>
    <row r="61" s="24" customFormat="1" ht="15.75" x14ac:dyDescent="0.25"/>
    <row r="62" s="24" customFormat="1" ht="15.75" x14ac:dyDescent="0.25"/>
    <row r="63" s="24" customFormat="1" ht="15.75" x14ac:dyDescent="0.25"/>
    <row r="64" s="24" customFormat="1" ht="15.75" x14ac:dyDescent="0.25"/>
    <row r="65" s="24" customFormat="1" ht="15.75" x14ac:dyDescent="0.25"/>
    <row r="66" s="24" customFormat="1" ht="15.75" x14ac:dyDescent="0.25"/>
    <row r="67" s="24" customFormat="1" ht="15.75" x14ac:dyDescent="0.25"/>
    <row r="68" s="24" customFormat="1" ht="15.75" x14ac:dyDescent="0.25"/>
    <row r="69" s="24" customFormat="1" ht="15.75" x14ac:dyDescent="0.25"/>
    <row r="70" s="24" customFormat="1" ht="15.75" x14ac:dyDescent="0.25"/>
    <row r="71" s="24" customFormat="1" ht="15.75" x14ac:dyDescent="0.25"/>
    <row r="72" s="24" customFormat="1" ht="15.75" x14ac:dyDescent="0.25"/>
    <row r="73" s="24" customFormat="1" ht="15.75" x14ac:dyDescent="0.25"/>
    <row r="74" s="24" customFormat="1" ht="15.75" x14ac:dyDescent="0.25"/>
    <row r="75" s="24" customFormat="1" ht="15.75" x14ac:dyDescent="0.25"/>
    <row r="76" s="24" customFormat="1" ht="15.75" x14ac:dyDescent="0.25"/>
    <row r="77" s="24" customFormat="1" ht="15.75" x14ac:dyDescent="0.25"/>
    <row r="78" s="24" customFormat="1" ht="15.75" x14ac:dyDescent="0.25"/>
    <row r="79" s="24" customFormat="1" ht="15.75" x14ac:dyDescent="0.25"/>
    <row r="80" s="24" customFormat="1" ht="15.75" x14ac:dyDescent="0.25"/>
    <row r="81" s="24" customFormat="1" ht="15.75" x14ac:dyDescent="0.25"/>
    <row r="82" s="24" customFormat="1" ht="15.75" x14ac:dyDescent="0.25"/>
    <row r="83" s="24" customFormat="1" ht="15.75" x14ac:dyDescent="0.25"/>
    <row r="84" s="24" customFormat="1" ht="15.75" x14ac:dyDescent="0.25"/>
    <row r="85" s="24" customFormat="1" ht="15.75" x14ac:dyDescent="0.25"/>
    <row r="86" s="24" customFormat="1" ht="15.75" x14ac:dyDescent="0.25"/>
    <row r="87" s="24" customFormat="1" ht="15.75" x14ac:dyDescent="0.25"/>
    <row r="88" s="24" customFormat="1" ht="15.75" x14ac:dyDescent="0.25"/>
    <row r="89" s="24" customFormat="1" ht="15.75" x14ac:dyDescent="0.25"/>
    <row r="90" s="24" customFormat="1" ht="15.75" x14ac:dyDescent="0.25"/>
    <row r="91" s="24" customFormat="1" ht="15.75" x14ac:dyDescent="0.25"/>
    <row r="92" s="24" customFormat="1" ht="15.75" x14ac:dyDescent="0.25"/>
    <row r="93" s="24" customFormat="1" ht="15.75" x14ac:dyDescent="0.25"/>
    <row r="94" s="24" customFormat="1" ht="15.75" x14ac:dyDescent="0.25"/>
    <row r="95" s="24" customFormat="1" ht="15.75" x14ac:dyDescent="0.25"/>
    <row r="96" s="24" customFormat="1" ht="15.75" x14ac:dyDescent="0.25"/>
    <row r="97" s="24" customFormat="1" ht="15.75" x14ac:dyDescent="0.25"/>
    <row r="98" s="24" customFormat="1" ht="15.75" x14ac:dyDescent="0.25"/>
    <row r="99" s="24" customFormat="1" ht="15.75" x14ac:dyDescent="0.25"/>
    <row r="100" s="24" customFormat="1" ht="15.75" x14ac:dyDescent="0.25"/>
    <row r="101" s="24" customFormat="1" ht="15.75" x14ac:dyDescent="0.25"/>
    <row r="102" s="24" customFormat="1" ht="15.75" x14ac:dyDescent="0.25"/>
    <row r="103" s="24" customFormat="1" ht="15.75" x14ac:dyDescent="0.25"/>
    <row r="104" s="24" customFormat="1" ht="15.75" x14ac:dyDescent="0.25"/>
    <row r="105" s="24" customFormat="1" ht="15.75" x14ac:dyDescent="0.25"/>
    <row r="106" s="24" customFormat="1" ht="15.75" x14ac:dyDescent="0.25"/>
    <row r="107" s="24" customFormat="1" ht="15.75" x14ac:dyDescent="0.25"/>
    <row r="108" s="24" customFormat="1" ht="15.75" x14ac:dyDescent="0.25"/>
    <row r="109" s="24" customFormat="1" ht="15.75" x14ac:dyDescent="0.25"/>
    <row r="110" s="24" customFormat="1" ht="15.75" x14ac:dyDescent="0.25"/>
    <row r="111" s="24" customFormat="1" ht="15.75" x14ac:dyDescent="0.25"/>
    <row r="112" s="24" customFormat="1" ht="15.75" x14ac:dyDescent="0.25"/>
    <row r="113" s="24" customFormat="1" ht="15.75" x14ac:dyDescent="0.25"/>
    <row r="114" s="24" customFormat="1" ht="15.75" x14ac:dyDescent="0.25"/>
    <row r="115" s="24" customFormat="1" ht="15.75" x14ac:dyDescent="0.25"/>
    <row r="116" s="24" customFormat="1" ht="15.75" x14ac:dyDescent="0.25"/>
    <row r="117" s="24" customFormat="1" ht="15.75" x14ac:dyDescent="0.25"/>
    <row r="118" s="24" customFormat="1" ht="15.75" x14ac:dyDescent="0.25"/>
    <row r="119" s="24" customFormat="1" ht="15.75" x14ac:dyDescent="0.25"/>
    <row r="120" s="24" customFormat="1" ht="15.75" x14ac:dyDescent="0.25"/>
    <row r="121" s="24" customFormat="1" ht="15.75" x14ac:dyDescent="0.25"/>
    <row r="122" s="24" customFormat="1" ht="15.75" x14ac:dyDescent="0.25"/>
    <row r="123" s="24" customFormat="1" ht="15.75" x14ac:dyDescent="0.25"/>
    <row r="124" s="24" customFormat="1" ht="15.75" x14ac:dyDescent="0.25"/>
    <row r="125" s="24" customFormat="1" ht="15.75" x14ac:dyDescent="0.25"/>
    <row r="126" s="24" customFormat="1" ht="15.75" x14ac:dyDescent="0.25"/>
    <row r="127" s="24" customFormat="1" ht="15.75" x14ac:dyDescent="0.25"/>
    <row r="128" s="24" customFormat="1" ht="15.75" x14ac:dyDescent="0.25"/>
    <row r="129" s="24" customFormat="1" ht="15.75" x14ac:dyDescent="0.25"/>
    <row r="130" s="24" customFormat="1" ht="15.75" x14ac:dyDescent="0.25"/>
    <row r="131" s="24" customFormat="1" ht="15.75" x14ac:dyDescent="0.25"/>
    <row r="132" s="24" customFormat="1" ht="15.75" x14ac:dyDescent="0.25"/>
    <row r="133" s="24" customFormat="1" ht="15.75" x14ac:dyDescent="0.25"/>
    <row r="134" s="24" customFormat="1" ht="15.75" x14ac:dyDescent="0.25"/>
    <row r="135" s="24" customFormat="1" ht="15.75" x14ac:dyDescent="0.25"/>
    <row r="136" s="24" customFormat="1" ht="15.75" x14ac:dyDescent="0.25"/>
    <row r="137" s="24" customFormat="1" ht="15.75" x14ac:dyDescent="0.25"/>
    <row r="138" s="24" customFormat="1" ht="15.75" x14ac:dyDescent="0.25"/>
    <row r="139" s="24" customFormat="1" ht="15.75" x14ac:dyDescent="0.25"/>
    <row r="140" s="24" customFormat="1" ht="15.75" x14ac:dyDescent="0.25"/>
    <row r="141" s="24" customFormat="1" ht="15.75" x14ac:dyDescent="0.25"/>
    <row r="142" s="24" customFormat="1" ht="15.75" x14ac:dyDescent="0.25"/>
    <row r="143" s="24" customFormat="1" ht="15.75" x14ac:dyDescent="0.25"/>
    <row r="144" s="24" customFormat="1" ht="15.75" x14ac:dyDescent="0.25"/>
  </sheetData>
  <mergeCells count="1">
    <mergeCell ref="L3:P4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5841" r:id="rId4" name="Drop Down 1">
              <controlPr defaultSize="0" autoLine="0" autoPict="0">
                <anchor moveWithCells="1">
                  <from>
                    <xdr:col>5</xdr:col>
                    <xdr:colOff>95250</xdr:colOff>
                    <xdr:row>0</xdr:row>
                    <xdr:rowOff>66675</xdr:rowOff>
                  </from>
                  <to>
                    <xdr:col>6</xdr:col>
                    <xdr:colOff>133350</xdr:colOff>
                    <xdr:row>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4D9B-3A33-4709-B97D-CF267E85B295}">
  <sheetPr>
    <tabColor theme="9"/>
  </sheetPr>
  <dimension ref="A1:T57"/>
  <sheetViews>
    <sheetView showGridLines="0" zoomScaleNormal="100" workbookViewId="0">
      <pane ySplit="4" topLeftCell="A5" activePane="bottomLeft" state="frozen"/>
      <selection pane="bottomLeft" activeCell="E10" sqref="E10"/>
    </sheetView>
  </sheetViews>
  <sheetFormatPr defaultRowHeight="15" x14ac:dyDescent="0.25"/>
  <cols>
    <col min="1" max="1" width="55" bestFit="1" customWidth="1"/>
    <col min="2" max="2" width="14.85546875" customWidth="1"/>
    <col min="3" max="10" width="13.140625" customWidth="1"/>
    <col min="11" max="11" width="13.7109375" customWidth="1"/>
    <col min="12" max="12" width="13.140625" customWidth="1"/>
    <col min="17" max="17" width="13.85546875" bestFit="1" customWidth="1"/>
  </cols>
  <sheetData>
    <row r="1" spans="1:20" ht="20.25" x14ac:dyDescent="0.3">
      <c r="A1" s="504" t="s">
        <v>0</v>
      </c>
      <c r="B1" s="505"/>
      <c r="C1" s="505"/>
      <c r="D1" s="505"/>
      <c r="E1" s="505"/>
      <c r="F1" s="505"/>
      <c r="G1" s="505"/>
      <c r="H1" s="505"/>
      <c r="I1" s="505"/>
      <c r="J1" s="505"/>
      <c r="K1" s="506"/>
      <c r="L1" s="378"/>
      <c r="M1" s="378"/>
      <c r="N1" s="378"/>
      <c r="O1" s="378"/>
      <c r="P1" s="378"/>
      <c r="Q1" s="2"/>
      <c r="R1" s="2"/>
      <c r="S1" s="2"/>
      <c r="T1" s="2"/>
    </row>
    <row r="2" spans="1:20" ht="15.75" x14ac:dyDescent="0.25">
      <c r="A2" s="507" t="s">
        <v>213</v>
      </c>
      <c r="B2" s="378"/>
      <c r="C2" s="378"/>
      <c r="D2" s="378"/>
      <c r="E2" s="378"/>
      <c r="F2" s="378"/>
      <c r="G2" s="378"/>
      <c r="H2" s="378"/>
      <c r="I2" s="378"/>
      <c r="J2" s="378"/>
      <c r="K2" s="508"/>
      <c r="L2" s="378"/>
      <c r="M2" s="378"/>
      <c r="N2" s="378"/>
      <c r="O2" s="378"/>
      <c r="P2" s="378"/>
      <c r="Q2" s="2"/>
      <c r="R2" s="2"/>
      <c r="S2" s="2"/>
      <c r="T2" s="2"/>
    </row>
    <row r="3" spans="1:20" ht="17.25" x14ac:dyDescent="0.3">
      <c r="A3" s="509" t="s">
        <v>291</v>
      </c>
      <c r="B3" s="374" t="s">
        <v>25</v>
      </c>
      <c r="C3" s="374" t="s">
        <v>24</v>
      </c>
      <c r="D3" s="374" t="s">
        <v>22</v>
      </c>
      <c r="E3" s="374" t="s">
        <v>23</v>
      </c>
      <c r="F3" s="374" t="s">
        <v>43</v>
      </c>
      <c r="G3" s="374" t="s">
        <v>136</v>
      </c>
      <c r="H3" s="374" t="s">
        <v>140</v>
      </c>
      <c r="I3" s="374" t="s">
        <v>141</v>
      </c>
      <c r="J3" s="374" t="s">
        <v>142</v>
      </c>
      <c r="K3" s="510" t="s">
        <v>143</v>
      </c>
      <c r="L3" s="378"/>
      <c r="M3" s="378"/>
      <c r="N3" s="378"/>
      <c r="O3" s="378"/>
      <c r="P3" s="378"/>
      <c r="Q3" s="2"/>
      <c r="R3" s="2"/>
      <c r="S3" s="2"/>
      <c r="T3" s="2"/>
    </row>
    <row r="4" spans="1:20" ht="17.25" x14ac:dyDescent="0.3">
      <c r="A4" s="511" t="s">
        <v>3</v>
      </c>
      <c r="B4" s="372" t="s">
        <v>2</v>
      </c>
      <c r="C4" s="372" t="s">
        <v>2</v>
      </c>
      <c r="D4" s="372" t="s">
        <v>2</v>
      </c>
      <c r="E4" s="372" t="s">
        <v>2</v>
      </c>
      <c r="F4" s="372" t="s">
        <v>2</v>
      </c>
      <c r="G4" s="372" t="s">
        <v>19</v>
      </c>
      <c r="H4" s="372" t="s">
        <v>19</v>
      </c>
      <c r="I4" s="372" t="s">
        <v>19</v>
      </c>
      <c r="J4" s="372" t="s">
        <v>19</v>
      </c>
      <c r="K4" s="512" t="s">
        <v>19</v>
      </c>
      <c r="L4" s="378" t="s">
        <v>144</v>
      </c>
      <c r="M4" s="378"/>
      <c r="N4" s="378"/>
      <c r="O4" s="378"/>
      <c r="P4" s="378"/>
      <c r="Q4" s="2"/>
      <c r="R4" s="2"/>
      <c r="S4" s="2"/>
      <c r="T4" s="2"/>
    </row>
    <row r="5" spans="1:20" ht="15.75" x14ac:dyDescent="0.25">
      <c r="A5" s="86" t="s">
        <v>6</v>
      </c>
      <c r="B5" s="26">
        <f>'Income Statement'!B7</f>
        <v>2284807</v>
      </c>
      <c r="C5" s="26">
        <f>'Income Statement'!C7</f>
        <v>2333591</v>
      </c>
      <c r="D5" s="26">
        <f>'Income Statement'!D7</f>
        <v>2616700</v>
      </c>
      <c r="E5" s="26">
        <f>'Income Statement'!E7</f>
        <v>2954087</v>
      </c>
      <c r="F5" s="26">
        <f>'Income Statement'!F7</f>
        <v>3095394</v>
      </c>
      <c r="G5" s="31">
        <f ca="1">'Income Statement'!G7</f>
        <v>3529583.1087933569</v>
      </c>
      <c r="H5" s="31">
        <f ca="1">'Income Statement'!H7</f>
        <v>3629376.4121622667</v>
      </c>
      <c r="I5" s="31">
        <f ca="1">'Income Statement'!I7</f>
        <v>3715332.0073565291</v>
      </c>
      <c r="J5" s="31">
        <f ca="1">'Income Statement'!J7</f>
        <v>3794325.2642894927</v>
      </c>
      <c r="K5" s="31">
        <f ca="1">'Income Statement'!K7</f>
        <v>3876878.6680460963</v>
      </c>
      <c r="L5" s="495"/>
      <c r="M5" s="495"/>
      <c r="N5" s="495"/>
      <c r="O5" s="495"/>
      <c r="P5" s="496"/>
    </row>
    <row r="6" spans="1:20" ht="15.75" x14ac:dyDescent="0.25">
      <c r="A6" s="86" t="s">
        <v>176</v>
      </c>
      <c r="B6" s="26">
        <f>-'Cash Flow Statement'!B23</f>
        <v>91515</v>
      </c>
      <c r="C6" s="26">
        <f>-'Cash Flow Statement'!C23</f>
        <v>47696</v>
      </c>
      <c r="D6" s="26">
        <f>-'Cash Flow Statement'!D23</f>
        <v>51509</v>
      </c>
      <c r="E6" s="26">
        <f>-'Cash Flow Statement'!E23</f>
        <v>87673</v>
      </c>
      <c r="F6" s="26">
        <f>-'Cash Flow Statement'!F23</f>
        <v>143286</v>
      </c>
      <c r="G6" s="31">
        <v>80000</v>
      </c>
      <c r="H6" s="31">
        <f ca="1">H5*H7</f>
        <v>72587.528243245339</v>
      </c>
      <c r="I6" s="31">
        <f t="shared" ref="I6:K6" ca="1" si="0">I5*I7</f>
        <v>74306.640147130587</v>
      </c>
      <c r="J6" s="31">
        <f t="shared" ca="1" si="0"/>
        <v>75886.505285789855</v>
      </c>
      <c r="K6" s="31">
        <f t="shared" ca="1" si="0"/>
        <v>77537.573360921931</v>
      </c>
      <c r="L6" s="9" t="s">
        <v>290</v>
      </c>
      <c r="M6" s="9"/>
      <c r="N6" s="9"/>
      <c r="O6" s="9"/>
      <c r="P6" s="498"/>
    </row>
    <row r="7" spans="1:20" ht="15.75" x14ac:dyDescent="0.25">
      <c r="A7" s="86" t="s">
        <v>177</v>
      </c>
      <c r="B7" s="149">
        <f>B6/B5</f>
        <v>4.00537113200371E-2</v>
      </c>
      <c r="C7" s="149">
        <f t="shared" ref="C7:G7" si="1">C6/C5</f>
        <v>2.0438885820180143E-2</v>
      </c>
      <c r="D7" s="149">
        <f t="shared" si="1"/>
        <v>1.9684717392135131E-2</v>
      </c>
      <c r="E7" s="149">
        <f t="shared" si="1"/>
        <v>2.9678543658328276E-2</v>
      </c>
      <c r="F7" s="149">
        <f t="shared" si="1"/>
        <v>4.6290068404862189E-2</v>
      </c>
      <c r="G7" s="150">
        <f t="shared" ca="1" si="1"/>
        <v>2.2665566310279984E-2</v>
      </c>
      <c r="H7" s="56">
        <v>0.02</v>
      </c>
      <c r="I7" s="56">
        <f>H7</f>
        <v>0.02</v>
      </c>
      <c r="J7" s="56">
        <f t="shared" ref="J7:K7" si="2">I7</f>
        <v>0.02</v>
      </c>
      <c r="K7" s="56">
        <f t="shared" si="2"/>
        <v>0.02</v>
      </c>
      <c r="L7" s="9"/>
      <c r="M7" s="9"/>
      <c r="N7" s="9"/>
      <c r="O7" s="9"/>
      <c r="P7" s="498"/>
    </row>
    <row r="8" spans="1:20" ht="15.75" x14ac:dyDescent="0.25">
      <c r="A8" s="86"/>
      <c r="B8" s="38"/>
      <c r="C8" s="38"/>
      <c r="D8" s="38"/>
      <c r="E8" s="38"/>
      <c r="F8" s="38"/>
      <c r="G8" s="31"/>
      <c r="H8" s="31"/>
      <c r="I8" s="31"/>
      <c r="J8" s="31"/>
      <c r="K8" s="31"/>
      <c r="L8" s="9"/>
      <c r="M8" s="9"/>
      <c r="N8" s="9"/>
      <c r="O8" s="9"/>
      <c r="P8" s="498"/>
    </row>
    <row r="9" spans="1:20" ht="15.75" x14ac:dyDescent="0.25">
      <c r="A9" s="86" t="s">
        <v>175</v>
      </c>
      <c r="B9" s="38"/>
      <c r="C9" s="38"/>
      <c r="D9" s="38"/>
      <c r="E9" s="38"/>
      <c r="F9" s="38"/>
      <c r="G9" s="31">
        <f>F12</f>
        <v>776575</v>
      </c>
      <c r="H9" s="31">
        <f t="shared" ref="H9:K9" si="3">G12</f>
        <v>835759.26287730166</v>
      </c>
      <c r="I9" s="31">
        <f t="shared" ca="1" si="3"/>
        <v>881817.78299493587</v>
      </c>
      <c r="J9" s="31">
        <f t="shared" ca="1" si="3"/>
        <v>923746.83492630767</v>
      </c>
      <c r="K9" s="31">
        <f t="shared" ca="1" si="3"/>
        <v>961282.8227527804</v>
      </c>
      <c r="L9" s="9"/>
      <c r="M9" s="9"/>
      <c r="N9" s="9"/>
      <c r="O9" s="9"/>
      <c r="P9" s="498"/>
    </row>
    <row r="10" spans="1:20" ht="15.75" x14ac:dyDescent="0.25">
      <c r="A10" s="86" t="s">
        <v>176</v>
      </c>
      <c r="B10" s="38"/>
      <c r="C10" s="38"/>
      <c r="D10" s="38"/>
      <c r="E10" s="38"/>
      <c r="F10" s="38"/>
      <c r="G10" s="31">
        <f>G6</f>
        <v>80000</v>
      </c>
      <c r="H10" s="31">
        <f t="shared" ref="H10:K10" ca="1" si="4">H6</f>
        <v>72587.528243245339</v>
      </c>
      <c r="I10" s="31">
        <f t="shared" ca="1" si="4"/>
        <v>74306.640147130587</v>
      </c>
      <c r="J10" s="31">
        <f t="shared" ca="1" si="4"/>
        <v>75886.505285789855</v>
      </c>
      <c r="K10" s="31">
        <f t="shared" ca="1" si="4"/>
        <v>77537.573360921931</v>
      </c>
      <c r="L10" s="9"/>
      <c r="M10" s="9"/>
      <c r="N10" s="9"/>
      <c r="O10" s="9"/>
      <c r="P10" s="498"/>
    </row>
    <row r="11" spans="1:20" ht="15.75" x14ac:dyDescent="0.25">
      <c r="A11" s="86" t="s">
        <v>178</v>
      </c>
      <c r="B11" s="38"/>
      <c r="C11" s="38"/>
      <c r="D11" s="38"/>
      <c r="E11" s="38"/>
      <c r="F11" s="38"/>
      <c r="G11" s="31">
        <f>-(G34+G45+G56)</f>
        <v>-20815.737122698298</v>
      </c>
      <c r="H11" s="31">
        <f t="shared" ref="H11:K11" ca="1" si="5">-(H34+H45+H56)</f>
        <v>-26529.008125611104</v>
      </c>
      <c r="I11" s="31">
        <f t="shared" ca="1" si="5"/>
        <v>-32377.588215758791</v>
      </c>
      <c r="J11" s="31">
        <f t="shared" ca="1" si="5"/>
        <v>-38350.517459317067</v>
      </c>
      <c r="K11" s="31">
        <f t="shared" ca="1" si="5"/>
        <v>-44453.400147851142</v>
      </c>
      <c r="L11" s="9"/>
      <c r="M11" s="9"/>
      <c r="N11" s="499"/>
      <c r="O11" s="9"/>
      <c r="P11" s="498"/>
    </row>
    <row r="12" spans="1:20" ht="15.75" x14ac:dyDescent="0.25">
      <c r="A12" s="317" t="s">
        <v>179</v>
      </c>
      <c r="B12" s="151"/>
      <c r="C12" s="151"/>
      <c r="D12" s="151"/>
      <c r="E12" s="151"/>
      <c r="F12" s="151">
        <f>'Balance Sheet'!F15</f>
        <v>776575</v>
      </c>
      <c r="G12" s="152">
        <f>SUM(G9:G11)</f>
        <v>835759.26287730166</v>
      </c>
      <c r="H12" s="152">
        <f t="shared" ref="H12:K12" ca="1" si="6">SUM(H9:H11)</f>
        <v>881817.78299493587</v>
      </c>
      <c r="I12" s="152">
        <f t="shared" ca="1" si="6"/>
        <v>923746.83492630767</v>
      </c>
      <c r="J12" s="152">
        <f t="shared" ca="1" si="6"/>
        <v>961282.8227527804</v>
      </c>
      <c r="K12" s="152">
        <f t="shared" ca="1" si="6"/>
        <v>994366.99596585124</v>
      </c>
      <c r="L12" s="9"/>
      <c r="M12" s="9"/>
      <c r="N12" s="500">
        <v>0.08</v>
      </c>
      <c r="O12" s="9"/>
      <c r="P12" s="498"/>
      <c r="Q12" s="8"/>
    </row>
    <row r="13" spans="1:20" ht="15.75" x14ac:dyDescent="0.25">
      <c r="A13" s="86"/>
      <c r="B13" s="153"/>
      <c r="C13" s="153"/>
      <c r="D13" s="153"/>
      <c r="E13" s="153"/>
      <c r="F13" s="153"/>
      <c r="G13" s="153"/>
      <c r="H13" s="153"/>
      <c r="I13" s="153"/>
      <c r="J13" s="153"/>
      <c r="K13" s="159"/>
      <c r="L13" s="9"/>
      <c r="M13" s="9"/>
      <c r="N13" s="500">
        <v>0.36</v>
      </c>
      <c r="O13" s="9"/>
      <c r="P13" s="498"/>
    </row>
    <row r="14" spans="1:20" ht="15.75" x14ac:dyDescent="0.25">
      <c r="A14" s="88" t="s">
        <v>180</v>
      </c>
      <c r="B14" s="154" t="s">
        <v>183</v>
      </c>
      <c r="C14" s="155" t="s">
        <v>184</v>
      </c>
      <c r="D14" s="154" t="s">
        <v>185</v>
      </c>
      <c r="E14" s="156"/>
      <c r="F14" s="153"/>
      <c r="G14" s="153"/>
      <c r="H14" s="153"/>
      <c r="I14" s="153"/>
      <c r="J14" s="153"/>
      <c r="K14" s="159"/>
      <c r="L14" s="9"/>
      <c r="M14" s="9"/>
      <c r="N14" s="500">
        <f>AVERAGE(N12:N13)</f>
        <v>0.22</v>
      </c>
      <c r="O14" s="9"/>
      <c r="P14" s="498"/>
    </row>
    <row r="15" spans="1:20" ht="15.75" x14ac:dyDescent="0.25">
      <c r="A15" s="86" t="s">
        <v>181</v>
      </c>
      <c r="B15" s="157">
        <v>294658</v>
      </c>
      <c r="C15" s="153">
        <f>100%/3%</f>
        <v>33.333333333333336</v>
      </c>
      <c r="D15" s="158">
        <f>B15/$B$18</f>
        <v>0.68749591690076439</v>
      </c>
      <c r="E15" s="159"/>
      <c r="F15" s="153"/>
      <c r="G15" s="153"/>
      <c r="H15" s="153"/>
      <c r="I15" s="153"/>
      <c r="J15" s="153"/>
      <c r="K15" s="159"/>
      <c r="L15" s="9"/>
      <c r="M15" s="9"/>
      <c r="N15" s="499"/>
      <c r="O15" s="9"/>
      <c r="P15" s="498"/>
    </row>
    <row r="16" spans="1:20" ht="15.75" x14ac:dyDescent="0.25">
      <c r="A16" s="86" t="s">
        <v>182</v>
      </c>
      <c r="B16" s="157">
        <v>18931</v>
      </c>
      <c r="C16" s="153">
        <f>100%/10%</f>
        <v>10</v>
      </c>
      <c r="D16" s="158">
        <f>B16/$B$18</f>
        <v>4.4169800931413268E-2</v>
      </c>
      <c r="E16" s="159"/>
      <c r="F16" s="153"/>
      <c r="G16" s="153"/>
      <c r="H16" s="153"/>
      <c r="I16" s="153"/>
      <c r="J16" s="153"/>
      <c r="K16" s="159"/>
      <c r="L16" s="9"/>
      <c r="M16" s="9"/>
      <c r="N16" s="499"/>
      <c r="O16" s="9"/>
      <c r="P16" s="498"/>
    </row>
    <row r="17" spans="1:16" ht="15.75" x14ac:dyDescent="0.25">
      <c r="A17" s="86" t="s">
        <v>186</v>
      </c>
      <c r="B17" s="157">
        <v>115007</v>
      </c>
      <c r="C17" s="153">
        <f>100%/22%</f>
        <v>4.5454545454545459</v>
      </c>
      <c r="D17" s="158">
        <f>B17/$B$18</f>
        <v>0.2683342821678224</v>
      </c>
      <c r="E17" s="159"/>
      <c r="F17" s="153"/>
      <c r="G17" s="153"/>
      <c r="H17" s="153"/>
      <c r="I17" s="153"/>
      <c r="J17" s="153"/>
      <c r="K17" s="159"/>
      <c r="L17" s="9"/>
      <c r="M17" s="9"/>
      <c r="N17" s="9"/>
      <c r="O17" s="9"/>
      <c r="P17" s="498"/>
    </row>
    <row r="18" spans="1:16" ht="15.75" x14ac:dyDescent="0.25">
      <c r="A18" s="513" t="s">
        <v>187</v>
      </c>
      <c r="B18" s="155">
        <f>SUM(B15:B17)</f>
        <v>428596</v>
      </c>
      <c r="C18" s="155"/>
      <c r="D18" s="160">
        <f>SUM(D15:D17)</f>
        <v>1</v>
      </c>
      <c r="E18" s="156"/>
      <c r="F18" s="153"/>
      <c r="G18" s="153"/>
      <c r="H18" s="153"/>
      <c r="I18" s="153"/>
      <c r="J18" s="153"/>
      <c r="K18" s="159"/>
      <c r="L18" s="9"/>
      <c r="M18" s="9"/>
      <c r="N18" s="9"/>
      <c r="O18" s="9"/>
      <c r="P18" s="498"/>
    </row>
    <row r="19" spans="1:16" ht="15.75" x14ac:dyDescent="0.25">
      <c r="A19" s="86"/>
      <c r="B19" s="153"/>
      <c r="C19" s="153"/>
      <c r="D19" s="153"/>
      <c r="E19" s="153"/>
      <c r="F19" s="153"/>
      <c r="G19" s="153"/>
      <c r="H19" s="153"/>
      <c r="I19" s="153"/>
      <c r="J19" s="153"/>
      <c r="K19" s="159"/>
      <c r="L19" s="9"/>
      <c r="M19" s="9"/>
      <c r="N19" s="9"/>
      <c r="O19" s="9"/>
      <c r="P19" s="498"/>
    </row>
    <row r="20" spans="1:16" ht="15.75" x14ac:dyDescent="0.25">
      <c r="A20" s="514" t="s">
        <v>188</v>
      </c>
      <c r="B20" s="153"/>
      <c r="C20" s="153"/>
      <c r="D20" s="153"/>
      <c r="E20" s="153"/>
      <c r="F20" s="153"/>
      <c r="G20" s="153"/>
      <c r="H20" s="153"/>
      <c r="I20" s="153"/>
      <c r="J20" s="153"/>
      <c r="K20" s="159"/>
      <c r="L20" s="9"/>
      <c r="M20" s="9"/>
      <c r="N20" s="9"/>
      <c r="O20" s="9"/>
      <c r="P20" s="498"/>
    </row>
    <row r="21" spans="1:16" ht="15.75" x14ac:dyDescent="0.25">
      <c r="A21" s="86" t="s">
        <v>181</v>
      </c>
      <c r="B21" s="153"/>
      <c r="C21" s="153"/>
      <c r="D21" s="153"/>
      <c r="E21" s="153"/>
      <c r="F21" s="153"/>
      <c r="G21" s="161">
        <f>$D$15*G10</f>
        <v>54999.673352061152</v>
      </c>
      <c r="H21" s="162">
        <f ca="1">$D$15*H10</f>
        <v>49903.629285150084</v>
      </c>
      <c r="I21" s="162">
        <f ca="1">$D$15*I10</f>
        <v>51085.511699766692</v>
      </c>
      <c r="J21" s="162">
        <f ca="1">$D$15*J10</f>
        <v>52171.6625318488</v>
      </c>
      <c r="K21" s="515">
        <f ca="1">$D$15*K10</f>
        <v>53306.765092027308</v>
      </c>
      <c r="L21" s="9"/>
      <c r="M21" s="9"/>
      <c r="N21" s="9"/>
      <c r="O21" s="9"/>
      <c r="P21" s="498"/>
    </row>
    <row r="22" spans="1:16" ht="15.75" x14ac:dyDescent="0.25">
      <c r="A22" s="86" t="s">
        <v>182</v>
      </c>
      <c r="B22" s="153"/>
      <c r="C22" s="153"/>
      <c r="D22" s="153"/>
      <c r="E22" s="153"/>
      <c r="F22" s="153"/>
      <c r="G22" s="163">
        <f>$D$16*G10</f>
        <v>3533.5840745130613</v>
      </c>
      <c r="H22" s="164">
        <f ca="1">$D$16*H10</f>
        <v>3206.1766726074848</v>
      </c>
      <c r="I22" s="164">
        <f ca="1">$D$16*I10</f>
        <v>3282.1095031809191</v>
      </c>
      <c r="J22" s="164">
        <f ca="1">$D$16*J10</f>
        <v>3351.8918318539786</v>
      </c>
      <c r="K22" s="516">
        <f ca="1">$D$16*K10</f>
        <v>3424.8191800567743</v>
      </c>
      <c r="L22" s="9"/>
      <c r="M22" s="9"/>
      <c r="N22" s="9"/>
      <c r="O22" s="9"/>
      <c r="P22" s="498"/>
    </row>
    <row r="23" spans="1:16" ht="15.75" x14ac:dyDescent="0.25">
      <c r="A23" s="86" t="s">
        <v>186</v>
      </c>
      <c r="B23" s="153"/>
      <c r="C23" s="153"/>
      <c r="D23" s="153"/>
      <c r="E23" s="153"/>
      <c r="F23" s="153"/>
      <c r="G23" s="165">
        <f>$D$17*G10</f>
        <v>21466.742573425792</v>
      </c>
      <c r="H23" s="166">
        <f ca="1">$D$17*H10</f>
        <v>19477.722285487773</v>
      </c>
      <c r="I23" s="166">
        <f ca="1">$D$17*I10</f>
        <v>19939.018944182979</v>
      </c>
      <c r="J23" s="166">
        <f ca="1">$D$17*J10</f>
        <v>20362.950922087082</v>
      </c>
      <c r="K23" s="517">
        <f ca="1">$D$17*K10</f>
        <v>20805.989088837854</v>
      </c>
      <c r="L23" s="9"/>
      <c r="M23" s="9"/>
      <c r="N23" s="9"/>
      <c r="O23" s="9"/>
      <c r="P23" s="498"/>
    </row>
    <row r="24" spans="1:16" ht="15.75" x14ac:dyDescent="0.25">
      <c r="A24" s="86"/>
      <c r="B24" s="153"/>
      <c r="C24" s="153"/>
      <c r="D24" s="153"/>
      <c r="E24" s="153"/>
      <c r="F24" s="153"/>
      <c r="G24" s="153"/>
      <c r="H24" s="153"/>
      <c r="I24" s="153"/>
      <c r="J24" s="153"/>
      <c r="K24" s="159"/>
      <c r="L24" s="9"/>
      <c r="M24" s="9"/>
      <c r="N24" s="9"/>
      <c r="O24" s="9"/>
      <c r="P24" s="498"/>
    </row>
    <row r="25" spans="1:16" ht="15.75" x14ac:dyDescent="0.25">
      <c r="A25" s="81" t="s">
        <v>181</v>
      </c>
      <c r="B25" s="153"/>
      <c r="C25" s="153"/>
      <c r="D25" s="153"/>
      <c r="E25" s="153"/>
      <c r="F25" s="153"/>
      <c r="G25" s="153"/>
      <c r="H25" s="153"/>
      <c r="I25" s="153"/>
      <c r="J25" s="153"/>
      <c r="K25" s="159"/>
      <c r="L25" s="9"/>
      <c r="M25" s="9"/>
      <c r="N25" s="9"/>
      <c r="O25" s="9"/>
      <c r="P25" s="498"/>
    </row>
    <row r="26" spans="1:16" ht="15.75" x14ac:dyDescent="0.25">
      <c r="A26" s="518" t="s">
        <v>184</v>
      </c>
      <c r="B26" s="167"/>
      <c r="C26" s="153"/>
      <c r="D26" s="153">
        <f>C15</f>
        <v>33.333333333333336</v>
      </c>
      <c r="E26" s="153"/>
      <c r="F26" s="153"/>
      <c r="G26" s="153"/>
      <c r="H26" s="153"/>
      <c r="I26" s="153"/>
      <c r="J26" s="153"/>
      <c r="K26" s="159"/>
      <c r="L26" s="9"/>
      <c r="M26" s="9"/>
      <c r="N26" s="9"/>
      <c r="O26" s="9"/>
      <c r="P26" s="498"/>
    </row>
    <row r="27" spans="1:16" ht="15.75" x14ac:dyDescent="0.25">
      <c r="A27" s="86" t="s">
        <v>181</v>
      </c>
      <c r="B27" s="167"/>
      <c r="C27" s="153"/>
      <c r="D27" s="153">
        <f>B15</f>
        <v>294658</v>
      </c>
      <c r="E27" s="153"/>
      <c r="F27" s="153"/>
      <c r="G27" s="153"/>
      <c r="H27" s="153"/>
      <c r="I27" s="153"/>
      <c r="J27" s="153"/>
      <c r="K27" s="159"/>
      <c r="L27" s="9"/>
      <c r="M27" s="9"/>
      <c r="N27" s="9"/>
      <c r="O27" s="9"/>
      <c r="P27" s="498"/>
    </row>
    <row r="28" spans="1:16" ht="15.75" x14ac:dyDescent="0.25">
      <c r="A28" s="518" t="s">
        <v>189</v>
      </c>
      <c r="B28" s="167"/>
      <c r="C28" s="153"/>
      <c r="D28" s="153">
        <f>D27/D26</f>
        <v>8839.74</v>
      </c>
      <c r="E28" s="153"/>
      <c r="F28" s="153"/>
      <c r="G28" s="164">
        <f>D28</f>
        <v>8839.74</v>
      </c>
      <c r="H28" s="164">
        <f>G28</f>
        <v>8839.74</v>
      </c>
      <c r="I28" s="164">
        <f t="shared" ref="I28:K28" si="7">H28</f>
        <v>8839.74</v>
      </c>
      <c r="J28" s="164">
        <f t="shared" si="7"/>
        <v>8839.74</v>
      </c>
      <c r="K28" s="516">
        <f t="shared" si="7"/>
        <v>8839.74</v>
      </c>
      <c r="L28" s="9"/>
      <c r="M28" s="9"/>
      <c r="N28" s="9"/>
      <c r="O28" s="9"/>
      <c r="P28" s="498"/>
    </row>
    <row r="29" spans="1:16" ht="15.75" x14ac:dyDescent="0.25">
      <c r="A29" s="86"/>
      <c r="B29" s="168">
        <v>2021</v>
      </c>
      <c r="C29" s="153">
        <f>G21</f>
        <v>54999.673352061152</v>
      </c>
      <c r="D29" s="153"/>
      <c r="E29" s="153"/>
      <c r="F29" s="153"/>
      <c r="G29" s="161">
        <f>$C29/$D$26</f>
        <v>1649.9902005618344</v>
      </c>
      <c r="H29" s="162">
        <f>$C29/$D$26</f>
        <v>1649.9902005618344</v>
      </c>
      <c r="I29" s="162">
        <f>$C29/$D$26</f>
        <v>1649.9902005618344</v>
      </c>
      <c r="J29" s="162">
        <f>$C29/$D$26</f>
        <v>1649.9902005618344</v>
      </c>
      <c r="K29" s="515">
        <f>$C29/$D$26</f>
        <v>1649.9902005618344</v>
      </c>
      <c r="L29" s="9"/>
      <c r="M29" s="9"/>
      <c r="N29" s="9"/>
      <c r="O29" s="9"/>
      <c r="P29" s="498"/>
    </row>
    <row r="30" spans="1:16" ht="15.75" x14ac:dyDescent="0.25">
      <c r="A30" s="86"/>
      <c r="B30" s="168">
        <v>2022</v>
      </c>
      <c r="C30" s="153">
        <f ca="1">H21</f>
        <v>49903.629285150084</v>
      </c>
      <c r="D30" s="153"/>
      <c r="E30" s="153"/>
      <c r="F30" s="153"/>
      <c r="G30" s="163"/>
      <c r="H30" s="164">
        <f ca="1">$C30/$D$26</f>
        <v>1497.1088785545023</v>
      </c>
      <c r="I30" s="164">
        <f ca="1">$C30/$D$26</f>
        <v>1497.1088785545023</v>
      </c>
      <c r="J30" s="164">
        <f ca="1">$C30/$D$26</f>
        <v>1497.1088785545023</v>
      </c>
      <c r="K30" s="516">
        <f ca="1">$C30/$D$26</f>
        <v>1497.1088785545023</v>
      </c>
      <c r="L30" s="9"/>
      <c r="M30" s="9"/>
      <c r="N30" s="9"/>
      <c r="O30" s="9"/>
      <c r="P30" s="498"/>
    </row>
    <row r="31" spans="1:16" ht="15.75" x14ac:dyDescent="0.25">
      <c r="A31" s="86"/>
      <c r="B31" s="168">
        <v>2023</v>
      </c>
      <c r="C31" s="153">
        <f ca="1">I21</f>
        <v>51085.511699766692</v>
      </c>
      <c r="D31" s="153"/>
      <c r="E31" s="153"/>
      <c r="F31" s="153"/>
      <c r="G31" s="163"/>
      <c r="H31" s="164"/>
      <c r="I31" s="164">
        <f ca="1">$C31/$D$26</f>
        <v>1532.5653509930007</v>
      </c>
      <c r="J31" s="164">
        <f ca="1">$C31/$D$26</f>
        <v>1532.5653509930007</v>
      </c>
      <c r="K31" s="516">
        <f ca="1">$C31/$D$26</f>
        <v>1532.5653509930007</v>
      </c>
      <c r="L31" s="9"/>
      <c r="M31" s="9"/>
      <c r="N31" s="9"/>
      <c r="O31" s="9"/>
      <c r="P31" s="498"/>
    </row>
    <row r="32" spans="1:16" ht="15.75" x14ac:dyDescent="0.25">
      <c r="A32" s="86"/>
      <c r="B32" s="168">
        <v>2024</v>
      </c>
      <c r="C32" s="153">
        <f ca="1">J21</f>
        <v>52171.6625318488</v>
      </c>
      <c r="D32" s="153"/>
      <c r="E32" s="153"/>
      <c r="F32" s="153"/>
      <c r="G32" s="163"/>
      <c r="H32" s="164"/>
      <c r="I32" s="169"/>
      <c r="J32" s="164">
        <f ca="1">$C32/$D$26</f>
        <v>1565.1498759554638</v>
      </c>
      <c r="K32" s="516">
        <f ca="1">$C32/$D$26</f>
        <v>1565.1498759554638</v>
      </c>
      <c r="L32" s="9"/>
      <c r="M32" s="9"/>
      <c r="N32" s="9"/>
      <c r="O32" s="9"/>
      <c r="P32" s="498"/>
    </row>
    <row r="33" spans="1:16" ht="15.75" x14ac:dyDescent="0.25">
      <c r="A33" s="86"/>
      <c r="B33" s="168">
        <v>2025</v>
      </c>
      <c r="C33" s="153">
        <f ca="1">K21</f>
        <v>53306.765092027308</v>
      </c>
      <c r="D33" s="153"/>
      <c r="E33" s="153"/>
      <c r="F33" s="153"/>
      <c r="G33" s="163"/>
      <c r="H33" s="164"/>
      <c r="I33" s="164"/>
      <c r="J33" s="164"/>
      <c r="K33" s="516">
        <f ca="1">C33/$D$26</f>
        <v>1599.2029527608192</v>
      </c>
      <c r="L33" s="9"/>
      <c r="M33" s="9"/>
      <c r="N33" s="9"/>
      <c r="O33" s="9"/>
      <c r="P33" s="498"/>
    </row>
    <row r="34" spans="1:16" ht="15.75" x14ac:dyDescent="0.25">
      <c r="A34" s="88" t="s">
        <v>190</v>
      </c>
      <c r="B34" s="155"/>
      <c r="C34" s="155"/>
      <c r="D34" s="155"/>
      <c r="E34" s="155"/>
      <c r="F34" s="155"/>
      <c r="G34" s="170">
        <f>SUM(G28:G33)</f>
        <v>10489.730200561835</v>
      </c>
      <c r="H34" s="170">
        <f ca="1">SUM(H28:H33)</f>
        <v>11986.839079116337</v>
      </c>
      <c r="I34" s="170">
        <f ca="1">SUM(I28:I33)</f>
        <v>13519.404430109338</v>
      </c>
      <c r="J34" s="170">
        <f ca="1">SUM(J28:J33)</f>
        <v>15084.554306064801</v>
      </c>
      <c r="K34" s="519">
        <f ca="1">SUM(K28:K33)</f>
        <v>16683.757258825623</v>
      </c>
      <c r="L34" s="9"/>
      <c r="M34" s="9"/>
      <c r="N34" s="9"/>
      <c r="O34" s="9"/>
      <c r="P34" s="498"/>
    </row>
    <row r="35" spans="1:16" ht="15.75" x14ac:dyDescent="0.25">
      <c r="A35" s="86"/>
      <c r="B35" s="153"/>
      <c r="C35" s="153"/>
      <c r="D35" s="153"/>
      <c r="E35" s="153"/>
      <c r="F35" s="153"/>
      <c r="G35" s="153"/>
      <c r="H35" s="153"/>
      <c r="I35" s="153"/>
      <c r="J35" s="153"/>
      <c r="K35" s="159"/>
      <c r="L35" s="9"/>
      <c r="M35" s="9"/>
      <c r="N35" s="9"/>
      <c r="O35" s="9"/>
      <c r="P35" s="498"/>
    </row>
    <row r="36" spans="1:16" ht="15.75" x14ac:dyDescent="0.25">
      <c r="A36" s="81" t="s">
        <v>182</v>
      </c>
      <c r="B36" s="167"/>
      <c r="C36" s="167"/>
      <c r="D36" s="167"/>
      <c r="E36" s="167"/>
      <c r="F36" s="167"/>
      <c r="G36" s="167"/>
      <c r="H36" s="167"/>
      <c r="I36" s="167"/>
      <c r="J36" s="167"/>
      <c r="K36" s="53"/>
      <c r="L36" s="9"/>
      <c r="M36" s="9"/>
      <c r="N36" s="9"/>
      <c r="O36" s="9"/>
      <c r="P36" s="498"/>
    </row>
    <row r="37" spans="1:16" ht="15.75" x14ac:dyDescent="0.25">
      <c r="A37" s="518" t="s">
        <v>184</v>
      </c>
      <c r="B37" s="167"/>
      <c r="C37" s="167"/>
      <c r="D37" s="171">
        <f>C16</f>
        <v>10</v>
      </c>
      <c r="E37" s="167"/>
      <c r="F37" s="167"/>
      <c r="G37" s="167"/>
      <c r="H37" s="167"/>
      <c r="I37" s="167"/>
      <c r="J37" s="167"/>
      <c r="K37" s="53"/>
      <c r="L37" s="9"/>
      <c r="M37" s="9"/>
      <c r="N37" s="9"/>
      <c r="O37" s="9"/>
      <c r="P37" s="498"/>
    </row>
    <row r="38" spans="1:16" ht="15.75" x14ac:dyDescent="0.25">
      <c r="A38" s="86" t="s">
        <v>182</v>
      </c>
      <c r="B38" s="167"/>
      <c r="C38" s="167"/>
      <c r="D38" s="171">
        <f>B16</f>
        <v>18931</v>
      </c>
      <c r="E38" s="167"/>
      <c r="F38" s="167"/>
      <c r="G38" s="167"/>
      <c r="H38" s="167"/>
      <c r="I38" s="167"/>
      <c r="J38" s="167"/>
      <c r="K38" s="53"/>
      <c r="L38" s="9"/>
      <c r="M38" s="9"/>
      <c r="N38" s="9"/>
      <c r="O38" s="9"/>
      <c r="P38" s="498"/>
    </row>
    <row r="39" spans="1:16" ht="15.75" x14ac:dyDescent="0.25">
      <c r="A39" s="518" t="s">
        <v>189</v>
      </c>
      <c r="B39" s="167"/>
      <c r="C39" s="167"/>
      <c r="D39" s="172">
        <f>D38/D37</f>
        <v>1893.1</v>
      </c>
      <c r="E39" s="167"/>
      <c r="F39" s="167"/>
      <c r="G39" s="173">
        <f>D39</f>
        <v>1893.1</v>
      </c>
      <c r="H39" s="173">
        <f>G39</f>
        <v>1893.1</v>
      </c>
      <c r="I39" s="173">
        <f t="shared" ref="I39:K39" si="8">H39</f>
        <v>1893.1</v>
      </c>
      <c r="J39" s="173">
        <f t="shared" si="8"/>
        <v>1893.1</v>
      </c>
      <c r="K39" s="520">
        <f t="shared" si="8"/>
        <v>1893.1</v>
      </c>
      <c r="L39" s="9"/>
      <c r="M39" s="9"/>
      <c r="N39" s="9"/>
      <c r="O39" s="9"/>
      <c r="P39" s="498"/>
    </row>
    <row r="40" spans="1:16" ht="15.75" x14ac:dyDescent="0.25">
      <c r="A40" s="86"/>
      <c r="B40" s="168">
        <v>2021</v>
      </c>
      <c r="C40" s="171">
        <f>G22</f>
        <v>3533.5840745130613</v>
      </c>
      <c r="D40" s="167"/>
      <c r="E40" s="167"/>
      <c r="F40" s="167"/>
      <c r="G40" s="174">
        <f>$C40/$D$37</f>
        <v>353.35840745130611</v>
      </c>
      <c r="H40" s="175">
        <f>$C40/$D$37</f>
        <v>353.35840745130611</v>
      </c>
      <c r="I40" s="175">
        <f>$C40/$D$37</f>
        <v>353.35840745130611</v>
      </c>
      <c r="J40" s="175">
        <f>$C40/$D$37</f>
        <v>353.35840745130611</v>
      </c>
      <c r="K40" s="521">
        <f>$C40/$D$37</f>
        <v>353.35840745130611</v>
      </c>
      <c r="L40" s="9"/>
      <c r="M40" s="9"/>
      <c r="N40" s="9"/>
      <c r="O40" s="9"/>
      <c r="P40" s="498"/>
    </row>
    <row r="41" spans="1:16" ht="15.75" x14ac:dyDescent="0.25">
      <c r="A41" s="86"/>
      <c r="B41" s="168">
        <v>2022</v>
      </c>
      <c r="C41" s="171">
        <f ca="1">H22</f>
        <v>3206.1766726074848</v>
      </c>
      <c r="D41" s="167"/>
      <c r="E41" s="167"/>
      <c r="F41" s="167"/>
      <c r="G41" s="176"/>
      <c r="H41" s="177">
        <f ca="1">$C41/$D$37</f>
        <v>320.61766726074848</v>
      </c>
      <c r="I41" s="177">
        <f ca="1">$C41/$D$37</f>
        <v>320.61766726074848</v>
      </c>
      <c r="J41" s="177">
        <f ca="1">$C41/$D$37</f>
        <v>320.61766726074848</v>
      </c>
      <c r="K41" s="522">
        <f ca="1">$C41/$D$37</f>
        <v>320.61766726074848</v>
      </c>
      <c r="L41" s="9"/>
      <c r="M41" s="9"/>
      <c r="N41" s="9"/>
      <c r="O41" s="9"/>
      <c r="P41" s="498"/>
    </row>
    <row r="42" spans="1:16" ht="15.75" x14ac:dyDescent="0.25">
      <c r="A42" s="86"/>
      <c r="B42" s="168">
        <v>2023</v>
      </c>
      <c r="C42" s="171">
        <f ca="1">I22</f>
        <v>3282.1095031809191</v>
      </c>
      <c r="D42" s="167"/>
      <c r="E42" s="167"/>
      <c r="F42" s="167"/>
      <c r="G42" s="176"/>
      <c r="H42" s="177"/>
      <c r="I42" s="177">
        <f ca="1">$C42/$D$37</f>
        <v>328.21095031809193</v>
      </c>
      <c r="J42" s="177">
        <f ca="1">$C42/$D$37</f>
        <v>328.21095031809193</v>
      </c>
      <c r="K42" s="522">
        <f ca="1">$C42/$D$37</f>
        <v>328.21095031809193</v>
      </c>
      <c r="L42" s="9"/>
      <c r="M42" s="9"/>
      <c r="N42" s="9"/>
      <c r="O42" s="9"/>
      <c r="P42" s="498"/>
    </row>
    <row r="43" spans="1:16" ht="15.75" x14ac:dyDescent="0.25">
      <c r="A43" s="86"/>
      <c r="B43" s="168">
        <v>2024</v>
      </c>
      <c r="C43" s="171">
        <f ca="1">J22</f>
        <v>3351.8918318539786</v>
      </c>
      <c r="D43" s="167"/>
      <c r="E43" s="167"/>
      <c r="F43" s="167"/>
      <c r="G43" s="176"/>
      <c r="H43" s="177"/>
      <c r="I43" s="177"/>
      <c r="J43" s="177">
        <f ca="1">$C43/$D$37</f>
        <v>335.18918318539784</v>
      </c>
      <c r="K43" s="522">
        <f ca="1">$C43/$D$37</f>
        <v>335.18918318539784</v>
      </c>
      <c r="L43" s="9"/>
      <c r="M43" s="9"/>
      <c r="N43" s="9"/>
      <c r="O43" s="9"/>
      <c r="P43" s="498"/>
    </row>
    <row r="44" spans="1:16" ht="15.75" x14ac:dyDescent="0.25">
      <c r="A44" s="86"/>
      <c r="B44" s="168">
        <v>2025</v>
      </c>
      <c r="C44" s="171">
        <f ca="1">K22</f>
        <v>3424.8191800567743</v>
      </c>
      <c r="D44" s="167"/>
      <c r="E44" s="167"/>
      <c r="F44" s="167"/>
      <c r="G44" s="178"/>
      <c r="H44" s="179"/>
      <c r="I44" s="179"/>
      <c r="J44" s="179"/>
      <c r="K44" s="523">
        <f ca="1">$C44/$D$37</f>
        <v>342.48191800567741</v>
      </c>
      <c r="L44" s="9"/>
      <c r="M44" s="9"/>
      <c r="N44" s="9"/>
      <c r="O44" s="9"/>
      <c r="P44" s="498"/>
    </row>
    <row r="45" spans="1:16" ht="15.75" x14ac:dyDescent="0.25">
      <c r="A45" s="88" t="s">
        <v>191</v>
      </c>
      <c r="B45" s="180"/>
      <c r="C45" s="180"/>
      <c r="D45" s="180"/>
      <c r="E45" s="180"/>
      <c r="F45" s="180"/>
      <c r="G45" s="181">
        <f>SUM(G39:G44)</f>
        <v>2246.4584074513059</v>
      </c>
      <c r="H45" s="181">
        <f ca="1">SUM(H39:H44)</f>
        <v>2567.0760747120544</v>
      </c>
      <c r="I45" s="181">
        <f ca="1">SUM(I39:I44)</f>
        <v>2895.2870250301462</v>
      </c>
      <c r="J45" s="181">
        <f ca="1">SUM(J39:J44)</f>
        <v>3230.4762082155439</v>
      </c>
      <c r="K45" s="524">
        <f ca="1">SUM(K39:K44)</f>
        <v>3572.9581262212214</v>
      </c>
      <c r="L45" s="9"/>
      <c r="M45" s="9"/>
      <c r="N45" s="9"/>
      <c r="O45" s="9"/>
      <c r="P45" s="498"/>
    </row>
    <row r="46" spans="1:16" ht="15.75" x14ac:dyDescent="0.25">
      <c r="A46" s="81"/>
      <c r="B46" s="167"/>
      <c r="C46" s="167"/>
      <c r="D46" s="167"/>
      <c r="E46" s="167"/>
      <c r="F46" s="167"/>
      <c r="G46" s="182"/>
      <c r="H46" s="182"/>
      <c r="I46" s="182"/>
      <c r="J46" s="182"/>
      <c r="K46" s="60"/>
      <c r="L46" s="9"/>
      <c r="M46" s="9"/>
      <c r="N46" s="9"/>
      <c r="O46" s="9"/>
      <c r="P46" s="498"/>
    </row>
    <row r="47" spans="1:16" ht="15.75" x14ac:dyDescent="0.25">
      <c r="A47" s="81" t="s">
        <v>186</v>
      </c>
      <c r="B47" s="167"/>
      <c r="C47" s="167"/>
      <c r="D47" s="167"/>
      <c r="E47" s="167"/>
      <c r="F47" s="167"/>
      <c r="G47" s="182"/>
      <c r="H47" s="182"/>
      <c r="I47" s="182"/>
      <c r="J47" s="182"/>
      <c r="K47" s="60"/>
      <c r="L47" s="9"/>
      <c r="M47" s="9"/>
      <c r="N47" s="9"/>
      <c r="O47" s="9"/>
      <c r="P47" s="498"/>
    </row>
    <row r="48" spans="1:16" ht="15.75" x14ac:dyDescent="0.25">
      <c r="A48" s="518" t="s">
        <v>184</v>
      </c>
      <c r="B48" s="167"/>
      <c r="C48" s="167"/>
      <c r="D48" s="167">
        <v>5</v>
      </c>
      <c r="E48" s="167"/>
      <c r="F48" s="167"/>
      <c r="G48" s="167"/>
      <c r="H48" s="167"/>
      <c r="I48" s="167"/>
      <c r="J48" s="167"/>
      <c r="K48" s="53"/>
      <c r="L48" s="9"/>
      <c r="M48" s="9"/>
      <c r="N48" s="9"/>
      <c r="O48" s="9"/>
      <c r="P48" s="498"/>
    </row>
    <row r="49" spans="1:16" ht="15.75" x14ac:dyDescent="0.25">
      <c r="A49" s="86" t="s">
        <v>182</v>
      </c>
      <c r="B49" s="167"/>
      <c r="C49" s="167"/>
      <c r="D49" s="171">
        <f>B16</f>
        <v>18931</v>
      </c>
      <c r="E49" s="167"/>
      <c r="F49" s="167"/>
      <c r="G49" s="167"/>
      <c r="H49" s="167"/>
      <c r="I49" s="167"/>
      <c r="J49" s="167"/>
      <c r="K49" s="53"/>
      <c r="L49" s="9"/>
      <c r="M49" s="9"/>
      <c r="N49" s="9"/>
      <c r="O49" s="9"/>
      <c r="P49" s="498"/>
    </row>
    <row r="50" spans="1:16" ht="15.75" x14ac:dyDescent="0.25">
      <c r="A50" s="518" t="s">
        <v>189</v>
      </c>
      <c r="B50" s="167"/>
      <c r="C50" s="167"/>
      <c r="D50" s="171">
        <f>D49/D48</f>
        <v>3786.2</v>
      </c>
      <c r="E50" s="167"/>
      <c r="F50" s="167"/>
      <c r="G50" s="183">
        <f>D50</f>
        <v>3786.2</v>
      </c>
      <c r="H50" s="183">
        <f>G50</f>
        <v>3786.2</v>
      </c>
      <c r="I50" s="183">
        <f t="shared" ref="I50:K50" si="9">H50</f>
        <v>3786.2</v>
      </c>
      <c r="J50" s="183">
        <f t="shared" si="9"/>
        <v>3786.2</v>
      </c>
      <c r="K50" s="525">
        <f t="shared" si="9"/>
        <v>3786.2</v>
      </c>
      <c r="L50" s="9"/>
      <c r="M50" s="9"/>
      <c r="N50" s="9"/>
      <c r="O50" s="9"/>
      <c r="P50" s="498"/>
    </row>
    <row r="51" spans="1:16" ht="15.75" x14ac:dyDescent="0.25">
      <c r="A51" s="86"/>
      <c r="B51" s="168">
        <v>2021</v>
      </c>
      <c r="C51" s="171">
        <f>G23</f>
        <v>21466.742573425792</v>
      </c>
      <c r="D51" s="167"/>
      <c r="E51" s="167"/>
      <c r="F51" s="167"/>
      <c r="G51" s="184">
        <f>$C51/$D$48</f>
        <v>4293.3485146851581</v>
      </c>
      <c r="H51" s="185">
        <f>$C51/$D$48</f>
        <v>4293.3485146851581</v>
      </c>
      <c r="I51" s="185">
        <f>$C51/$D$48</f>
        <v>4293.3485146851581</v>
      </c>
      <c r="J51" s="185">
        <f>$C51/$D$48</f>
        <v>4293.3485146851581</v>
      </c>
      <c r="K51" s="526">
        <f>$C51/$D$48</f>
        <v>4293.3485146851581</v>
      </c>
      <c r="L51" s="9"/>
      <c r="M51" s="9"/>
      <c r="N51" s="9"/>
      <c r="O51" s="9"/>
      <c r="P51" s="498"/>
    </row>
    <row r="52" spans="1:16" ht="15.75" x14ac:dyDescent="0.25">
      <c r="A52" s="86"/>
      <c r="B52" s="168">
        <v>2022</v>
      </c>
      <c r="C52" s="171">
        <f ca="1">H23</f>
        <v>19477.722285487773</v>
      </c>
      <c r="D52" s="167"/>
      <c r="E52" s="167"/>
      <c r="F52" s="167"/>
      <c r="G52" s="186"/>
      <c r="H52" s="177">
        <f ca="1">$C52/$D$48</f>
        <v>3895.5444570975546</v>
      </c>
      <c r="I52" s="177">
        <f ca="1">$C52/$D$48</f>
        <v>3895.5444570975546</v>
      </c>
      <c r="J52" s="177">
        <f ca="1">$C52/$D$48</f>
        <v>3895.5444570975546</v>
      </c>
      <c r="K52" s="522">
        <f ca="1">$C52/$D$48</f>
        <v>3895.5444570975546</v>
      </c>
      <c r="L52" s="9"/>
      <c r="M52" s="9"/>
      <c r="N52" s="9"/>
      <c r="O52" s="9"/>
      <c r="P52" s="498"/>
    </row>
    <row r="53" spans="1:16" ht="15.75" x14ac:dyDescent="0.25">
      <c r="A53" s="86"/>
      <c r="B53" s="168">
        <v>2023</v>
      </c>
      <c r="C53" s="171">
        <f ca="1">I23</f>
        <v>19939.018944182979</v>
      </c>
      <c r="D53" s="167"/>
      <c r="E53" s="167"/>
      <c r="F53" s="167"/>
      <c r="G53" s="186"/>
      <c r="H53" s="177"/>
      <c r="I53" s="177">
        <f ca="1">$C53/$D$48</f>
        <v>3987.8037888365957</v>
      </c>
      <c r="J53" s="177">
        <f ca="1">$C53/$D$48</f>
        <v>3987.8037888365957</v>
      </c>
      <c r="K53" s="522">
        <f ca="1">$C53/$D$48</f>
        <v>3987.8037888365957</v>
      </c>
      <c r="L53" s="9"/>
      <c r="M53" s="9"/>
      <c r="N53" s="9"/>
      <c r="O53" s="9"/>
      <c r="P53" s="498"/>
    </row>
    <row r="54" spans="1:16" ht="15.75" x14ac:dyDescent="0.25">
      <c r="A54" s="86"/>
      <c r="B54" s="168">
        <v>2024</v>
      </c>
      <c r="C54" s="171">
        <f ca="1">J23</f>
        <v>20362.950922087082</v>
      </c>
      <c r="D54" s="167"/>
      <c r="E54" s="167"/>
      <c r="F54" s="167"/>
      <c r="G54" s="186"/>
      <c r="H54" s="177"/>
      <c r="I54" s="177"/>
      <c r="J54" s="177">
        <f ca="1">$C54/$D$48</f>
        <v>4072.5901844174164</v>
      </c>
      <c r="K54" s="522">
        <f ca="1">$C54/$D$48</f>
        <v>4072.5901844174164</v>
      </c>
      <c r="L54" s="9"/>
      <c r="M54" s="9"/>
      <c r="N54" s="9"/>
      <c r="O54" s="9"/>
      <c r="P54" s="498"/>
    </row>
    <row r="55" spans="1:16" ht="15.75" x14ac:dyDescent="0.25">
      <c r="A55" s="86"/>
      <c r="B55" s="168">
        <v>2025</v>
      </c>
      <c r="C55" s="171">
        <f ca="1">K23</f>
        <v>20805.989088837854</v>
      </c>
      <c r="D55" s="167"/>
      <c r="E55" s="167"/>
      <c r="F55" s="167"/>
      <c r="G55" s="186"/>
      <c r="H55" s="177"/>
      <c r="I55" s="177"/>
      <c r="J55" s="177"/>
      <c r="K55" s="522">
        <f ca="1">$C55/$D$48</f>
        <v>4161.197817767571</v>
      </c>
      <c r="L55" s="9"/>
      <c r="M55" s="9"/>
      <c r="N55" s="9"/>
      <c r="O55" s="9"/>
      <c r="P55" s="498"/>
    </row>
    <row r="56" spans="1:16" ht="15.75" x14ac:dyDescent="0.25">
      <c r="A56" s="88" t="s">
        <v>192</v>
      </c>
      <c r="B56" s="180"/>
      <c r="C56" s="180"/>
      <c r="D56" s="180"/>
      <c r="E56" s="180"/>
      <c r="F56" s="180"/>
      <c r="G56" s="527">
        <f>SUM(G50:G55)</f>
        <v>8079.5485146851579</v>
      </c>
      <c r="H56" s="527">
        <f t="shared" ref="H56:K56" ca="1" si="10">SUM(H50:H55)</f>
        <v>11975.092971782713</v>
      </c>
      <c r="I56" s="527">
        <f t="shared" ca="1" si="10"/>
        <v>15962.896760619309</v>
      </c>
      <c r="J56" s="527">
        <f t="shared" ca="1" si="10"/>
        <v>20035.486945036726</v>
      </c>
      <c r="K56" s="528">
        <f t="shared" ca="1" si="10"/>
        <v>24196.684762804296</v>
      </c>
      <c r="L56" s="502"/>
      <c r="M56" s="502"/>
      <c r="N56" s="502"/>
      <c r="O56" s="502"/>
      <c r="P56" s="503"/>
    </row>
    <row r="57" spans="1:16" x14ac:dyDescent="0.25">
      <c r="A57" s="14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BED8-9F67-4E24-95A1-A5D3BB9B003A}">
  <sheetPr>
    <tabColor theme="4" tint="-0.499984740745262"/>
  </sheetPr>
  <dimension ref="A1:O120"/>
  <sheetViews>
    <sheetView showGridLines="0" topLeftCell="A19" zoomScaleNormal="100" workbookViewId="0">
      <selection activeCell="D20" sqref="D20"/>
    </sheetView>
  </sheetViews>
  <sheetFormatPr defaultRowHeight="15" x14ac:dyDescent="0.25"/>
  <cols>
    <col min="1" max="1" width="38.85546875" customWidth="1"/>
    <col min="2" max="2" width="15.28515625" customWidth="1"/>
    <col min="3" max="7" width="16.7109375" customWidth="1"/>
    <col min="8" max="8" width="17.5703125" customWidth="1"/>
    <col min="9" max="12" width="16.7109375" customWidth="1"/>
    <col min="13" max="13" width="14.28515625" customWidth="1"/>
    <col min="15" max="15" width="11.28515625" customWidth="1"/>
  </cols>
  <sheetData>
    <row r="1" spans="1:15" ht="20.25" x14ac:dyDescent="0.3">
      <c r="A1" s="377" t="s">
        <v>0</v>
      </c>
      <c r="B1" s="378"/>
      <c r="C1" s="378"/>
      <c r="D1" s="380"/>
      <c r="E1" s="378"/>
      <c r="F1" s="380" t="s">
        <v>255</v>
      </c>
      <c r="G1" s="381">
        <f ca="1">'DCF &amp; RV '!F42</f>
        <v>5575928.8013237976</v>
      </c>
      <c r="H1" s="378"/>
      <c r="I1" s="380" t="s">
        <v>316</v>
      </c>
      <c r="J1" s="382">
        <f ca="1">'DCF &amp; RV '!F49</f>
        <v>53.867116866342243</v>
      </c>
      <c r="K1" s="378"/>
      <c r="L1" s="2"/>
      <c r="M1" s="2"/>
      <c r="N1" s="2"/>
    </row>
    <row r="2" spans="1:15" ht="15.75" x14ac:dyDescent="0.25">
      <c r="A2" s="379" t="s">
        <v>222</v>
      </c>
      <c r="B2" s="378"/>
      <c r="C2" s="378"/>
      <c r="D2" s="378"/>
      <c r="E2" s="378"/>
      <c r="F2" s="378"/>
      <c r="G2" s="378"/>
      <c r="H2" s="378"/>
      <c r="I2" s="378"/>
      <c r="J2" s="378"/>
      <c r="K2" s="378"/>
      <c r="L2" s="2"/>
      <c r="M2" s="2"/>
      <c r="N2" s="2"/>
    </row>
    <row r="3" spans="1:15" ht="17.25" x14ac:dyDescent="0.3">
      <c r="A3" s="373" t="s">
        <v>215</v>
      </c>
      <c r="B3" s="374" t="s">
        <v>25</v>
      </c>
      <c r="C3" s="374" t="s">
        <v>24</v>
      </c>
      <c r="D3" s="374" t="s">
        <v>22</v>
      </c>
      <c r="E3" s="374" t="s">
        <v>23</v>
      </c>
      <c r="F3" s="374" t="s">
        <v>43</v>
      </c>
      <c r="G3" s="374" t="s">
        <v>136</v>
      </c>
      <c r="H3" s="374" t="s">
        <v>140</v>
      </c>
      <c r="I3" s="374" t="s">
        <v>141</v>
      </c>
      <c r="J3" s="374" t="s">
        <v>142</v>
      </c>
      <c r="K3" s="374" t="s">
        <v>143</v>
      </c>
      <c r="L3" s="2"/>
      <c r="M3" s="2"/>
      <c r="N3" s="2"/>
      <c r="O3" s="2"/>
    </row>
    <row r="4" spans="1:15" ht="17.25" x14ac:dyDescent="0.3">
      <c r="A4" s="373" t="s">
        <v>229</v>
      </c>
      <c r="B4" s="383">
        <v>42460</v>
      </c>
      <c r="C4" s="383">
        <v>42825</v>
      </c>
      <c r="D4" s="383">
        <v>43190</v>
      </c>
      <c r="E4" s="383">
        <v>43555</v>
      </c>
      <c r="F4" s="383">
        <v>43921</v>
      </c>
      <c r="G4" s="383">
        <v>44286</v>
      </c>
      <c r="H4" s="383">
        <v>44651</v>
      </c>
      <c r="I4" s="383">
        <v>45016</v>
      </c>
      <c r="J4" s="383">
        <v>45382</v>
      </c>
      <c r="K4" s="383">
        <v>45747</v>
      </c>
      <c r="L4" s="2"/>
      <c r="M4" s="2"/>
      <c r="N4" s="2"/>
      <c r="O4" s="2"/>
    </row>
    <row r="5" spans="1:15" ht="17.25" x14ac:dyDescent="0.3">
      <c r="A5" s="371" t="s">
        <v>3</v>
      </c>
      <c r="B5" s="372" t="s">
        <v>2</v>
      </c>
      <c r="C5" s="372" t="s">
        <v>2</v>
      </c>
      <c r="D5" s="372" t="s">
        <v>2</v>
      </c>
      <c r="E5" s="372" t="s">
        <v>2</v>
      </c>
      <c r="F5" s="372" t="s">
        <v>2</v>
      </c>
      <c r="G5" s="372" t="s">
        <v>19</v>
      </c>
      <c r="H5" s="372" t="s">
        <v>19</v>
      </c>
      <c r="I5" s="372" t="s">
        <v>19</v>
      </c>
      <c r="J5" s="372" t="s">
        <v>19</v>
      </c>
      <c r="K5" s="372" t="s">
        <v>19</v>
      </c>
      <c r="L5" s="2"/>
      <c r="M5" s="2"/>
      <c r="N5" s="2"/>
      <c r="O5" s="2"/>
    </row>
    <row r="6" spans="1:15" ht="15.75" x14ac:dyDescent="0.25">
      <c r="A6" s="81" t="s">
        <v>15</v>
      </c>
      <c r="B6" s="208">
        <f>'Income Statement'!B19</f>
        <v>175072</v>
      </c>
      <c r="C6" s="208">
        <f>'Income Statement'!C19</f>
        <v>197990</v>
      </c>
      <c r="D6" s="208">
        <f>'Income Statement'!D19</f>
        <v>215625</v>
      </c>
      <c r="E6" s="208">
        <f>'Income Statement'!E19</f>
        <v>358852</v>
      </c>
      <c r="F6" s="208">
        <f>'Income Statement'!F19</f>
        <v>399329</v>
      </c>
      <c r="G6" s="209">
        <f ca="1">'Income Statement'!G19</f>
        <v>471743.9442884163</v>
      </c>
      <c r="H6" s="209">
        <f ca="1">'Income Statement'!H19</f>
        <v>485081.74795920553</v>
      </c>
      <c r="I6" s="209">
        <f ca="1">'Income Statement'!I19</f>
        <v>496570.08249071997</v>
      </c>
      <c r="J6" s="209">
        <f ca="1">'Income Statement'!J19</f>
        <v>507127.87060595234</v>
      </c>
      <c r="K6" s="209">
        <f ca="1">'Income Statement'!K19</f>
        <v>518161.48763725342</v>
      </c>
      <c r="L6" s="2"/>
      <c r="M6" s="2"/>
    </row>
    <row r="7" spans="1:15" ht="15.75" x14ac:dyDescent="0.25">
      <c r="A7" s="81" t="s">
        <v>216</v>
      </c>
      <c r="B7" s="208">
        <f>'Income Statement'!B18</f>
        <v>135752</v>
      </c>
      <c r="C7" s="208">
        <f>'Income Statement'!C18</f>
        <v>154498</v>
      </c>
      <c r="D7" s="208">
        <f>'Income Statement'!D18</f>
        <v>167837</v>
      </c>
      <c r="E7" s="208">
        <f>'Income Statement'!E18</f>
        <v>305745</v>
      </c>
      <c r="F7" s="208">
        <f>'Income Statement'!F18</f>
        <v>229600</v>
      </c>
      <c r="G7" s="209">
        <f ca="1">'Income Statement'!G18</f>
        <v>320960.20716571802</v>
      </c>
      <c r="H7" s="209">
        <f ca="1">'Income Statement'!H18</f>
        <v>328584.73983359442</v>
      </c>
      <c r="I7" s="209">
        <f ca="1">'Income Statement'!I18</f>
        <v>334224.49427496118</v>
      </c>
      <c r="J7" s="209">
        <f ca="1">'Income Statement'!J18</f>
        <v>338809.35314663529</v>
      </c>
      <c r="K7" s="209">
        <f ca="1">'Income Statement'!K18</f>
        <v>343740.08748940227</v>
      </c>
      <c r="L7" s="2"/>
      <c r="M7" s="2"/>
    </row>
    <row r="8" spans="1:15" ht="15.75" x14ac:dyDescent="0.25">
      <c r="A8" s="86" t="s">
        <v>219</v>
      </c>
      <c r="B8" s="210">
        <f>1-'Income Statement'!B43</f>
        <v>0.69539980599216089</v>
      </c>
      <c r="C8" s="210">
        <f>1-'Income Statement'!C43</f>
        <v>0.70289568712952244</v>
      </c>
      <c r="D8" s="210">
        <f>1-'Income Statement'!D43</f>
        <v>0.69049145847227211</v>
      </c>
      <c r="E8" s="210">
        <f>1-'Income Statement'!E43</f>
        <v>0.71081636658506098</v>
      </c>
      <c r="F8" s="210">
        <f>1-'Income Statement'!F43</f>
        <v>0.73202929938062988</v>
      </c>
      <c r="G8" s="56">
        <f>1-'Income Statement'!G43</f>
        <v>0.73202929938062988</v>
      </c>
      <c r="H8" s="56">
        <f>1-'Income Statement'!H43</f>
        <v>0.73202929938062988</v>
      </c>
      <c r="I8" s="56">
        <f>1-'Income Statement'!I43</f>
        <v>0.73202929938062988</v>
      </c>
      <c r="J8" s="56">
        <f>1-'Income Statement'!J43</f>
        <v>0.73202929938062988</v>
      </c>
      <c r="K8" s="56">
        <f>1-'Income Statement'!K43</f>
        <v>0.73202929938062988</v>
      </c>
      <c r="L8" s="2"/>
      <c r="M8" s="2"/>
    </row>
    <row r="9" spans="1:15" ht="15.75" x14ac:dyDescent="0.25">
      <c r="A9" s="86" t="s">
        <v>217</v>
      </c>
      <c r="B9" s="38">
        <f>B7*B8</f>
        <v>94401.914463047826</v>
      </c>
      <c r="C9" s="38">
        <f t="shared" ref="C9:K9" si="0">C7*C8</f>
        <v>108595.97787013697</v>
      </c>
      <c r="D9" s="38">
        <f t="shared" si="0"/>
        <v>115890.01491561074</v>
      </c>
      <c r="E9" s="38">
        <f t="shared" si="0"/>
        <v>217328.55000154948</v>
      </c>
      <c r="F9" s="38">
        <f t="shared" ref="F9" si="1">F7*F8</f>
        <v>168073.92713779263</v>
      </c>
      <c r="G9" s="31">
        <f t="shared" ca="1" si="0"/>
        <v>234952.27558058238</v>
      </c>
      <c r="H9" s="31">
        <f t="shared" ca="1" si="0"/>
        <v>240533.65688755267</v>
      </c>
      <c r="I9" s="31">
        <f t="shared" ca="1" si="0"/>
        <v>244662.12237994518</v>
      </c>
      <c r="J9" s="31">
        <f t="shared" ca="1" si="0"/>
        <v>248018.37340753584</v>
      </c>
      <c r="K9" s="31">
        <f t="shared" ca="1" si="0"/>
        <v>251627.81541390356</v>
      </c>
      <c r="L9" s="2"/>
      <c r="M9" s="2"/>
    </row>
    <row r="10" spans="1:15" ht="15.75" x14ac:dyDescent="0.25">
      <c r="A10" s="86" t="s">
        <v>218</v>
      </c>
      <c r="B10" s="78">
        <f>-'Income Statement'!B15</f>
        <v>39320</v>
      </c>
      <c r="C10" s="78">
        <f>-'Income Statement'!C15</f>
        <v>43492</v>
      </c>
      <c r="D10" s="78">
        <f>-'Income Statement'!D15</f>
        <v>47788</v>
      </c>
      <c r="E10" s="78">
        <f>-'Income Statement'!E15</f>
        <v>53107</v>
      </c>
      <c r="F10" s="78">
        <f>-'Income Statement'!F15</f>
        <v>57852</v>
      </c>
      <c r="G10" s="34">
        <f>-'Income Statement'!G15</f>
        <v>38906.737122698294</v>
      </c>
      <c r="H10" s="34">
        <f ca="1">-'Income Statement'!H15</f>
        <v>44620.008125611101</v>
      </c>
      <c r="I10" s="34">
        <f ca="1">-'Income Statement'!I15</f>
        <v>50468.588215758791</v>
      </c>
      <c r="J10" s="34">
        <f ca="1">-'Income Statement'!J15</f>
        <v>56441.517459317067</v>
      </c>
      <c r="K10" s="34">
        <f ca="1">-'Income Statement'!K15</f>
        <v>62544.400147851142</v>
      </c>
      <c r="L10" s="2"/>
      <c r="M10" s="2"/>
    </row>
    <row r="11" spans="1:15" ht="15.75" x14ac:dyDescent="0.25">
      <c r="A11" s="86" t="s">
        <v>439</v>
      </c>
      <c r="B11" s="78">
        <v>0</v>
      </c>
      <c r="C11" s="78">
        <f>-'Working Capital Schedule'!C17</f>
        <v>23128</v>
      </c>
      <c r="D11" s="78">
        <f>-'Working Capital Schedule'!D17</f>
        <v>9139</v>
      </c>
      <c r="E11" s="78">
        <f>-'Working Capital Schedule'!E17</f>
        <v>11630</v>
      </c>
      <c r="F11" s="78">
        <f>-'Working Capital Schedule'!F17</f>
        <v>6826</v>
      </c>
      <c r="G11" s="34">
        <f ca="1">-'Working Capital Schedule'!G17</f>
        <v>9390.6836580749368</v>
      </c>
      <c r="H11" s="34">
        <f ca="1">-'Working Capital Schedule'!H17</f>
        <v>2879.7981698155636</v>
      </c>
      <c r="I11" s="34">
        <f ca="1">-'Working Capital Schedule'!I17</f>
        <v>1843.6323246936663</v>
      </c>
      <c r="J11" s="34">
        <f ca="1">-'Working Capital Schedule'!J17</f>
        <v>3296.8952361918637</v>
      </c>
      <c r="K11" s="34">
        <f ca="1">-'Working Capital Schedule'!K17</f>
        <v>-1057.6565164793283</v>
      </c>
      <c r="L11" s="2"/>
      <c r="M11" s="2"/>
    </row>
    <row r="12" spans="1:15" ht="15.75" x14ac:dyDescent="0.25">
      <c r="A12" s="167" t="s">
        <v>220</v>
      </c>
      <c r="B12" s="78">
        <f>'Cash Flow Statement'!B23</f>
        <v>-91515</v>
      </c>
      <c r="C12" s="78">
        <f>'Cash Flow Statement'!C23</f>
        <v>-47696</v>
      </c>
      <c r="D12" s="78">
        <f>'Cash Flow Statement'!D23</f>
        <v>-51509</v>
      </c>
      <c r="E12" s="78">
        <f>'Cash Flow Statement'!E23</f>
        <v>-87673</v>
      </c>
      <c r="F12" s="78">
        <f>'Cash Flow Statement'!F23</f>
        <v>-143286</v>
      </c>
      <c r="G12" s="34">
        <f>'Cash Flow Statement'!G23</f>
        <v>-80000</v>
      </c>
      <c r="H12" s="34">
        <f ca="1">'Cash Flow Statement'!H23</f>
        <v>-72587.528243245339</v>
      </c>
      <c r="I12" s="34">
        <f ca="1">'Cash Flow Statement'!I23</f>
        <v>-74306.640147130587</v>
      </c>
      <c r="J12" s="34">
        <f ca="1">'Cash Flow Statement'!J23</f>
        <v>-75886.505285789855</v>
      </c>
      <c r="K12" s="34">
        <f ca="1">'Cash Flow Statement'!K23</f>
        <v>-77537.573360921931</v>
      </c>
      <c r="L12" s="2"/>
      <c r="M12" s="2"/>
    </row>
    <row r="13" spans="1:15" ht="15.75" x14ac:dyDescent="0.25">
      <c r="A13" s="211" t="s">
        <v>221</v>
      </c>
      <c r="B13" s="29">
        <f>SUM(B9:B12)</f>
        <v>42206.914463047811</v>
      </c>
      <c r="C13" s="29">
        <f t="shared" ref="C13:K13" si="2">SUM(C9:C12)</f>
        <v>127519.97787013697</v>
      </c>
      <c r="D13" s="29">
        <f t="shared" si="2"/>
        <v>121308.01491561072</v>
      </c>
      <c r="E13" s="29">
        <f t="shared" si="2"/>
        <v>194392.55000154948</v>
      </c>
      <c r="F13" s="29">
        <f t="shared" si="2"/>
        <v>89465.927137792634</v>
      </c>
      <c r="G13" s="30">
        <f t="shared" ca="1" si="2"/>
        <v>203249.6963613556</v>
      </c>
      <c r="H13" s="30">
        <f t="shared" ca="1" si="2"/>
        <v>215445.934939734</v>
      </c>
      <c r="I13" s="30">
        <f t="shared" ca="1" si="2"/>
        <v>222667.70277326705</v>
      </c>
      <c r="J13" s="30">
        <f t="shared" ca="1" si="2"/>
        <v>231870.28081725491</v>
      </c>
      <c r="K13" s="30">
        <f t="shared" ca="1" si="2"/>
        <v>235576.98568435345</v>
      </c>
      <c r="L13" s="2"/>
      <c r="M13" s="2"/>
    </row>
    <row r="14" spans="1:15" ht="15.75" x14ac:dyDescent="0.25">
      <c r="A14" s="167"/>
      <c r="B14" s="213"/>
      <c r="C14" s="213"/>
      <c r="D14" s="213"/>
      <c r="E14" s="213"/>
      <c r="F14" s="213"/>
      <c r="G14" s="213"/>
      <c r="H14" s="213"/>
      <c r="I14" s="213"/>
      <c r="J14" s="213"/>
      <c r="K14" s="213"/>
      <c r="L14" s="2"/>
      <c r="M14" s="2"/>
    </row>
    <row r="15" spans="1:15" ht="15.75" x14ac:dyDescent="0.25">
      <c r="A15" s="384" t="s">
        <v>223</v>
      </c>
      <c r="B15" s="153"/>
      <c r="E15" s="213"/>
      <c r="F15" s="213"/>
      <c r="G15" s="213"/>
      <c r="H15" s="213"/>
      <c r="I15" s="213"/>
      <c r="J15" s="213"/>
      <c r="K15" s="213"/>
      <c r="L15" s="2"/>
      <c r="M15" s="2"/>
    </row>
    <row r="16" spans="1:15" ht="15.75" x14ac:dyDescent="0.25">
      <c r="A16" s="88" t="s">
        <v>227</v>
      </c>
      <c r="B16" s="192"/>
      <c r="C16" s="211" t="s">
        <v>228</v>
      </c>
      <c r="D16" s="192"/>
      <c r="E16" s="213"/>
      <c r="F16" s="213"/>
      <c r="G16" s="213"/>
      <c r="H16" s="213"/>
      <c r="I16" s="213"/>
      <c r="J16" s="213"/>
      <c r="K16" s="213"/>
      <c r="L16" s="2"/>
      <c r="M16" s="2"/>
    </row>
    <row r="17" spans="1:13" ht="15.75" x14ac:dyDescent="0.25">
      <c r="A17" s="86" t="s">
        <v>233</v>
      </c>
      <c r="B17" s="215">
        <f>-'Income Statement'!F21</f>
        <v>17021</v>
      </c>
      <c r="C17" s="216" t="s">
        <v>244</v>
      </c>
      <c r="D17" s="217">
        <v>1.2999999999999999E-2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 ht="15.75" x14ac:dyDescent="0.25">
      <c r="A18" s="86" t="s">
        <v>224</v>
      </c>
      <c r="B18" s="78">
        <f>'Balance Sheet'!F25</f>
        <v>6</v>
      </c>
      <c r="C18" s="597" t="s">
        <v>513</v>
      </c>
      <c r="D18" s="595">
        <f>HLOOKUP(C18,'Regression Analysis - BETA'!T7:U8,2,FALSE)</f>
        <v>0.77538396287674016</v>
      </c>
      <c r="E18" s="2"/>
      <c r="F18" s="598" t="s">
        <v>514</v>
      </c>
      <c r="G18" s="599"/>
      <c r="H18" s="600"/>
      <c r="I18" s="600"/>
      <c r="J18" s="2"/>
      <c r="K18" s="2"/>
    </row>
    <row r="19" spans="1:13" ht="15.75" x14ac:dyDescent="0.25">
      <c r="A19" s="86" t="s">
        <v>225</v>
      </c>
      <c r="B19" s="78">
        <f>'Balance Sheet'!F33</f>
        <v>267698</v>
      </c>
      <c r="C19" s="216" t="s">
        <v>245</v>
      </c>
      <c r="D19" s="218">
        <v>7.4999999999999997E-2</v>
      </c>
      <c r="E19" s="2"/>
      <c r="F19" s="2"/>
      <c r="G19" s="2"/>
      <c r="H19" s="2"/>
      <c r="I19" s="2"/>
      <c r="J19" s="2"/>
      <c r="K19" s="2"/>
    </row>
    <row r="20" spans="1:13" ht="15.75" x14ac:dyDescent="0.25">
      <c r="A20" s="88" t="s">
        <v>226</v>
      </c>
      <c r="B20" s="29">
        <f>SUM(B17:B19)</f>
        <v>284725</v>
      </c>
      <c r="C20" s="219" t="s">
        <v>230</v>
      </c>
      <c r="D20" s="220">
        <f>D17+D18*(D19-D17)</f>
        <v>6.1073805698357887E-2</v>
      </c>
      <c r="E20" s="2"/>
      <c r="F20" s="2"/>
      <c r="G20" s="2"/>
      <c r="H20" s="2"/>
      <c r="I20" s="2"/>
      <c r="J20" s="2"/>
      <c r="K20" s="2"/>
    </row>
    <row r="21" spans="1:13" ht="15.75" x14ac:dyDescent="0.25">
      <c r="A21" s="86"/>
      <c r="B21" s="187"/>
      <c r="C21" s="221" t="s">
        <v>232</v>
      </c>
      <c r="D21" s="78">
        <f>'Income Statement'!F31</f>
        <v>100699</v>
      </c>
      <c r="E21" s="2"/>
      <c r="F21" s="2"/>
      <c r="G21" s="2"/>
      <c r="H21" s="2"/>
      <c r="I21" s="2"/>
      <c r="J21" s="2"/>
      <c r="K21" s="2"/>
    </row>
    <row r="22" spans="1:13" ht="15.75" x14ac:dyDescent="0.25">
      <c r="A22" s="86" t="s">
        <v>234</v>
      </c>
      <c r="B22" s="214">
        <f>B17/B20</f>
        <v>5.9780489946439544E-2</v>
      </c>
      <c r="C22" s="154" t="s">
        <v>231</v>
      </c>
      <c r="D22" s="567">
        <f>44.1*D21</f>
        <v>4440825.9000000004</v>
      </c>
      <c r="E22" s="2"/>
      <c r="F22" s="2"/>
      <c r="G22" s="2"/>
      <c r="H22" s="2"/>
      <c r="I22" s="2"/>
      <c r="J22" s="2"/>
      <c r="K22" s="2"/>
    </row>
    <row r="23" spans="1:13" ht="15.75" x14ac:dyDescent="0.25">
      <c r="A23" s="86" t="s">
        <v>235</v>
      </c>
      <c r="B23" s="214">
        <f>E8</f>
        <v>0.71081636658506098</v>
      </c>
      <c r="C23" s="221" t="s">
        <v>237</v>
      </c>
      <c r="D23" s="222">
        <f>B20/(B20+D22)</f>
        <v>6.0252234295053296E-2</v>
      </c>
      <c r="E23" s="2"/>
      <c r="F23" s="2"/>
      <c r="G23" s="2"/>
      <c r="H23" s="2"/>
      <c r="I23" s="2"/>
      <c r="J23" s="2"/>
      <c r="K23" s="2"/>
    </row>
    <row r="24" spans="1:13" ht="15.75" x14ac:dyDescent="0.25">
      <c r="A24" s="86"/>
      <c r="B24" s="187"/>
      <c r="C24" s="221" t="s">
        <v>238</v>
      </c>
      <c r="D24" s="222">
        <f>1-D23</f>
        <v>0.93974776570494667</v>
      </c>
      <c r="E24" s="2"/>
      <c r="F24" s="2"/>
      <c r="G24" s="2"/>
      <c r="H24" s="2"/>
      <c r="I24" s="2"/>
      <c r="J24" s="2"/>
      <c r="K24" s="2"/>
    </row>
    <row r="25" spans="1:13" ht="15.75" x14ac:dyDescent="0.25">
      <c r="A25" s="88" t="s">
        <v>236</v>
      </c>
      <c r="B25" s="220">
        <f>B22/B23</f>
        <v>8.4101172618801567E-2</v>
      </c>
      <c r="C25" s="154" t="s">
        <v>239</v>
      </c>
      <c r="D25" s="281">
        <f>B25*D23+D20*D24</f>
        <v>6.2461256005246622E-2</v>
      </c>
      <c r="E25" s="2"/>
      <c r="F25" s="602"/>
      <c r="G25" s="601"/>
      <c r="H25" s="601"/>
      <c r="I25" s="602"/>
      <c r="J25" s="602"/>
      <c r="K25" s="2"/>
    </row>
    <row r="26" spans="1:13" ht="15.75" x14ac:dyDescent="0.25">
      <c r="A26" s="167"/>
      <c r="B26" s="213"/>
      <c r="C26" s="213"/>
      <c r="D26" s="213"/>
      <c r="E26" s="2"/>
      <c r="F26" s="2"/>
      <c r="G26" s="2"/>
      <c r="H26" s="2"/>
      <c r="I26" s="2"/>
      <c r="J26" s="2"/>
      <c r="K26" s="2"/>
    </row>
    <row r="27" spans="1:13" ht="15.75" x14ac:dyDescent="0.25">
      <c r="A27" s="384" t="s">
        <v>329</v>
      </c>
      <c r="B27" s="213"/>
      <c r="C27" s="213"/>
      <c r="D27" s="213"/>
      <c r="E27" s="2"/>
      <c r="F27" s="2"/>
      <c r="G27" s="2"/>
      <c r="H27" s="2"/>
      <c r="I27" s="2"/>
      <c r="J27" s="2"/>
      <c r="K27" s="2"/>
    </row>
    <row r="28" spans="1:13" ht="15.75" x14ac:dyDescent="0.25">
      <c r="A28" s="212"/>
      <c r="B28" s="236" t="s">
        <v>330</v>
      </c>
      <c r="C28" s="233" t="s">
        <v>331</v>
      </c>
      <c r="D28" s="156" t="s">
        <v>332</v>
      </c>
      <c r="E28" s="153"/>
    </row>
    <row r="29" spans="1:13" ht="15.75" x14ac:dyDescent="0.25">
      <c r="A29" s="86" t="s">
        <v>333</v>
      </c>
      <c r="B29" s="241" t="s">
        <v>331</v>
      </c>
      <c r="C29" s="235">
        <v>12</v>
      </c>
      <c r="D29" s="234">
        <v>1.4999999999999999E-2</v>
      </c>
      <c r="E29" s="153"/>
    </row>
    <row r="30" spans="1:13" ht="15.75" x14ac:dyDescent="0.25">
      <c r="A30" s="86" t="s">
        <v>334</v>
      </c>
      <c r="B30" s="242">
        <f ca="1">HLOOKUP(B29,C28:D30,3,FALSE)</f>
        <v>6217937.8516470408</v>
      </c>
      <c r="C30" s="153">
        <f ca="1">C29*K6</f>
        <v>6217937.8516470408</v>
      </c>
      <c r="D30" s="159">
        <f ca="1">((K41*(1+D29)/(B31-D29)))</f>
        <v>5038017.5451569622</v>
      </c>
      <c r="E30" s="153"/>
    </row>
    <row r="31" spans="1:13" ht="15.75" x14ac:dyDescent="0.25">
      <c r="A31" s="86" t="s">
        <v>335</v>
      </c>
      <c r="B31" s="231">
        <f>D25</f>
        <v>6.2461256005246622E-2</v>
      </c>
      <c r="C31" s="153"/>
      <c r="D31" s="127"/>
      <c r="E31" s="153"/>
    </row>
    <row r="32" spans="1:13" ht="15.75" x14ac:dyDescent="0.25">
      <c r="A32" s="86" t="s">
        <v>326</v>
      </c>
      <c r="B32" s="232">
        <v>44074</v>
      </c>
      <c r="C32" s="153"/>
      <c r="D32" s="127"/>
      <c r="E32" s="153"/>
    </row>
    <row r="33" spans="1:12" ht="15.75" x14ac:dyDescent="0.25">
      <c r="A33" s="86" t="s">
        <v>337</v>
      </c>
      <c r="B33" s="239">
        <f>'Income Statement'!F31</f>
        <v>100699</v>
      </c>
      <c r="C33" s="213"/>
      <c r="D33" s="127"/>
      <c r="E33" s="153"/>
      <c r="F33" s="153"/>
      <c r="G33" s="153"/>
      <c r="H33" s="153"/>
      <c r="I33" s="153"/>
      <c r="J33" s="153"/>
      <c r="K33" s="153"/>
    </row>
    <row r="34" spans="1:12" ht="15.75" x14ac:dyDescent="0.25">
      <c r="A34" s="195" t="s">
        <v>336</v>
      </c>
      <c r="B34" s="240">
        <v>47.99</v>
      </c>
      <c r="C34" s="237"/>
      <c r="D34" s="238"/>
      <c r="E34" s="153"/>
      <c r="F34" s="153"/>
      <c r="G34" s="153"/>
      <c r="H34" s="153"/>
      <c r="I34" s="153"/>
      <c r="J34" s="153"/>
      <c r="K34" s="153"/>
    </row>
    <row r="35" spans="1:12" ht="15.75" x14ac:dyDescent="0.25">
      <c r="A35" s="24"/>
      <c r="B35" s="153"/>
      <c r="E35" s="14"/>
      <c r="F35" s="14"/>
      <c r="G35" s="14"/>
      <c r="H35" s="14"/>
      <c r="I35" s="14"/>
      <c r="J35" s="14"/>
      <c r="K35" s="14"/>
    </row>
    <row r="36" spans="1:12" x14ac:dyDescent="0.25">
      <c r="B36" s="14"/>
    </row>
    <row r="37" spans="1:12" ht="15.75" x14ac:dyDescent="0.25">
      <c r="A37" s="245" t="s">
        <v>325</v>
      </c>
      <c r="B37" s="246"/>
      <c r="C37" s="246"/>
      <c r="D37" s="246"/>
      <c r="E37" s="246"/>
      <c r="F37" s="247" t="s">
        <v>326</v>
      </c>
      <c r="G37" s="246"/>
      <c r="H37" s="246"/>
      <c r="I37" s="246"/>
      <c r="J37" s="246"/>
      <c r="K37" s="248"/>
      <c r="L37" s="249" t="s">
        <v>243</v>
      </c>
    </row>
    <row r="38" spans="1:12" ht="15.75" x14ac:dyDescent="0.25">
      <c r="A38" s="250"/>
      <c r="B38" s="224"/>
      <c r="C38" s="225"/>
      <c r="D38" s="224"/>
      <c r="E38" s="224"/>
      <c r="F38" s="228">
        <f>B32</f>
        <v>44074</v>
      </c>
      <c r="G38" s="226">
        <f>G4</f>
        <v>44286</v>
      </c>
      <c r="H38" s="226">
        <f>H4</f>
        <v>44651</v>
      </c>
      <c r="I38" s="226">
        <f>I4</f>
        <v>45016</v>
      </c>
      <c r="J38" s="226">
        <f>J4</f>
        <v>45382</v>
      </c>
      <c r="K38" s="226">
        <f>K4</f>
        <v>45747</v>
      </c>
      <c r="L38" s="251">
        <f>K38</f>
        <v>45747</v>
      </c>
    </row>
    <row r="39" spans="1:12" ht="17.25" x14ac:dyDescent="0.3">
      <c r="A39" s="385"/>
      <c r="B39" s="374"/>
      <c r="C39" s="374"/>
      <c r="D39" s="374"/>
      <c r="E39" s="374"/>
      <c r="F39" s="386" t="s">
        <v>327</v>
      </c>
      <c r="G39" s="387">
        <f>YEARFRAC(F38,G38)</f>
        <v>0.58333333333333337</v>
      </c>
      <c r="H39" s="387">
        <f t="shared" ref="H39:K39" si="3">YEARFRAC(G38,H38)</f>
        <v>1</v>
      </c>
      <c r="I39" s="387">
        <f t="shared" si="3"/>
        <v>1</v>
      </c>
      <c r="J39" s="387">
        <f t="shared" si="3"/>
        <v>1</v>
      </c>
      <c r="K39" s="387">
        <f t="shared" si="3"/>
        <v>1</v>
      </c>
      <c r="L39" s="229">
        <v>1</v>
      </c>
    </row>
    <row r="40" spans="1:12" ht="15.75" x14ac:dyDescent="0.25">
      <c r="A40" s="86"/>
      <c r="B40" s="223"/>
      <c r="C40" s="227"/>
      <c r="D40" s="223"/>
      <c r="E40" s="223"/>
      <c r="F40" s="223"/>
      <c r="G40" s="223"/>
      <c r="H40" s="223"/>
      <c r="I40" s="223"/>
      <c r="J40" s="223"/>
      <c r="K40" s="223"/>
      <c r="L40" s="53"/>
    </row>
    <row r="41" spans="1:12" ht="15.75" x14ac:dyDescent="0.25">
      <c r="A41" s="86" t="s">
        <v>328</v>
      </c>
      <c r="B41" s="223"/>
      <c r="C41" s="227"/>
      <c r="D41" s="223"/>
      <c r="E41" s="223"/>
      <c r="F41" s="243">
        <v>0</v>
      </c>
      <c r="G41" s="230">
        <f ca="1">G39*G13</f>
        <v>118562.32287745744</v>
      </c>
      <c r="H41" s="230">
        <f ca="1">H39*H13</f>
        <v>215445.934939734</v>
      </c>
      <c r="I41" s="230">
        <f ca="1">I39*I13</f>
        <v>222667.70277326705</v>
      </c>
      <c r="J41" s="230">
        <f ca="1">J39*J13</f>
        <v>231870.28081725491</v>
      </c>
      <c r="K41" s="230">
        <f ca="1">K39*K13</f>
        <v>235576.98568435345</v>
      </c>
      <c r="L41" s="252">
        <f ca="1">B30</f>
        <v>6217937.8516470408</v>
      </c>
    </row>
    <row r="42" spans="1:12" s="1" customFormat="1" ht="15.75" x14ac:dyDescent="0.25">
      <c r="A42" s="254" t="s">
        <v>338</v>
      </c>
      <c r="B42" s="255"/>
      <c r="C42" s="256"/>
      <c r="D42" s="255"/>
      <c r="E42" s="255"/>
      <c r="F42" s="261">
        <f ca="1">XNPV($B$31,F41:$L$41,F38:$L$38)</f>
        <v>5575928.8013237976</v>
      </c>
      <c r="G42" s="261">
        <f ca="1">XNPV($B$31,G41:$L$41,G38:$L$38)</f>
        <v>5775644.3947739583</v>
      </c>
      <c r="H42" s="261">
        <f ca="1">XNPV($B$31,H41:$L$41,H38:$L$38)</f>
        <v>6010430.5234319204</v>
      </c>
      <c r="I42" s="261">
        <f ca="1">XNPV($B$31,I41:$L$41,I38:$L$38)</f>
        <v>6156946.6044204561</v>
      </c>
      <c r="J42" s="261">
        <f ca="1">XNPV($B$31,J41:$L$41,J38:$L$38)</f>
        <v>6305988.0906242654</v>
      </c>
      <c r="K42" s="261">
        <f ca="1">XNPV($B$31,K41:$L$41,K38:$L$38)</f>
        <v>6453514.8373313947</v>
      </c>
      <c r="L42" s="262"/>
    </row>
    <row r="43" spans="1:12" ht="15.75" x14ac:dyDescent="0.25">
      <c r="A43" s="86"/>
      <c r="B43" s="223"/>
      <c r="C43" s="227"/>
      <c r="D43" s="223"/>
      <c r="E43" s="223"/>
      <c r="F43" s="223"/>
      <c r="G43" s="223"/>
      <c r="H43" s="223"/>
      <c r="I43" s="223"/>
      <c r="J43" s="223"/>
      <c r="K43" s="223"/>
      <c r="L43" s="53"/>
    </row>
    <row r="44" spans="1:12" ht="15.75" x14ac:dyDescent="0.25">
      <c r="A44" s="86" t="s">
        <v>339</v>
      </c>
      <c r="B44" s="223"/>
      <c r="C44" s="227"/>
      <c r="D44" s="223"/>
      <c r="E44" s="223"/>
      <c r="F44" s="244">
        <f>'Balance Sheet'!F6</f>
        <v>116140</v>
      </c>
      <c r="G44" s="244">
        <f ca="1">'Balance Sheet'!G6</f>
        <v>140110.61656365066</v>
      </c>
      <c r="H44" s="244">
        <f ca="1">'Balance Sheet'!H6</f>
        <v>187646.79119228717</v>
      </c>
      <c r="I44" s="244">
        <f ca="1">'Balance Sheet'!I6</f>
        <v>243360.80002312717</v>
      </c>
      <c r="J44" s="244">
        <f ca="1">'Balance Sheet'!J6</f>
        <v>304542.77739660844</v>
      </c>
      <c r="K44" s="244">
        <f ca="1">'Balance Sheet'!K6</f>
        <v>359595.10726934765</v>
      </c>
      <c r="L44" s="53"/>
    </row>
    <row r="45" spans="1:12" ht="15.75" x14ac:dyDescent="0.25">
      <c r="A45" s="86" t="s">
        <v>340</v>
      </c>
      <c r="B45" s="223"/>
      <c r="C45" s="227"/>
      <c r="D45" s="223"/>
      <c r="E45" s="223"/>
      <c r="F45" s="244">
        <f>-('Balance Sheet'!F25+'Balance Sheet'!F33)</f>
        <v>-267704</v>
      </c>
      <c r="G45" s="244">
        <f>-('Balance Sheet'!G25+'Balance Sheet'!G33)</f>
        <v>-217698</v>
      </c>
      <c r="H45" s="244">
        <f>-('Balance Sheet'!H25+'Balance Sheet'!H33)</f>
        <v>-167698</v>
      </c>
      <c r="I45" s="244">
        <f>-('Balance Sheet'!I25+'Balance Sheet'!I33)</f>
        <v>-117698</v>
      </c>
      <c r="J45" s="244">
        <f>-('Balance Sheet'!J25+'Balance Sheet'!J33)</f>
        <v>-67698</v>
      </c>
      <c r="K45" s="244">
        <f>-('Balance Sheet'!K25+'Balance Sheet'!K33)</f>
        <v>0</v>
      </c>
      <c r="L45" s="53"/>
    </row>
    <row r="46" spans="1:12" s="1" customFormat="1" ht="15.75" x14ac:dyDescent="0.25">
      <c r="A46" s="254" t="s">
        <v>341</v>
      </c>
      <c r="B46" s="255"/>
      <c r="C46" s="256"/>
      <c r="D46" s="255"/>
      <c r="E46" s="255"/>
      <c r="F46" s="261">
        <f ca="1">SUM(F42:F45)</f>
        <v>5424364.8013237976</v>
      </c>
      <c r="G46" s="261">
        <f t="shared" ref="G46:K46" ca="1" si="4">SUM(G42:G45)</f>
        <v>5698057.011337609</v>
      </c>
      <c r="H46" s="261">
        <f t="shared" ca="1" si="4"/>
        <v>6030379.314624208</v>
      </c>
      <c r="I46" s="261">
        <f t="shared" ca="1" si="4"/>
        <v>6282609.4044435835</v>
      </c>
      <c r="J46" s="261">
        <f t="shared" ca="1" si="4"/>
        <v>6542832.8680208735</v>
      </c>
      <c r="K46" s="261">
        <f t="shared" ca="1" si="4"/>
        <v>6813109.9446007423</v>
      </c>
      <c r="L46" s="257"/>
    </row>
    <row r="47" spans="1:12" ht="15.75" x14ac:dyDescent="0.25">
      <c r="A47" s="86"/>
      <c r="B47" s="223"/>
      <c r="C47" s="227"/>
      <c r="D47" s="223"/>
      <c r="E47" s="223"/>
      <c r="F47" s="223"/>
      <c r="G47" s="223"/>
      <c r="H47" s="223"/>
      <c r="I47" s="223"/>
      <c r="J47" s="223"/>
      <c r="K47" s="223"/>
      <c r="L47" s="53"/>
    </row>
    <row r="48" spans="1:12" ht="15.75" x14ac:dyDescent="0.25">
      <c r="A48" s="86" t="s">
        <v>342</v>
      </c>
      <c r="B48" s="223"/>
      <c r="C48" s="227"/>
      <c r="D48" s="223"/>
      <c r="E48" s="223"/>
      <c r="F48" s="230">
        <f>'Income Statement'!F31</f>
        <v>100699</v>
      </c>
      <c r="G48" s="230">
        <f>'Income Statement'!G31</f>
        <v>100699</v>
      </c>
      <c r="H48" s="230">
        <f>'Income Statement'!H31</f>
        <v>100699</v>
      </c>
      <c r="I48" s="230">
        <f>'Income Statement'!I31</f>
        <v>100699</v>
      </c>
      <c r="J48" s="230">
        <f>'Income Statement'!J31</f>
        <v>100699</v>
      </c>
      <c r="K48" s="230">
        <f>'Income Statement'!K31</f>
        <v>100699</v>
      </c>
      <c r="L48" s="253"/>
    </row>
    <row r="49" spans="1:14" ht="15.75" x14ac:dyDescent="0.25">
      <c r="A49" s="254" t="s">
        <v>343</v>
      </c>
      <c r="B49" s="255"/>
      <c r="C49" s="256"/>
      <c r="D49" s="255"/>
      <c r="E49" s="255"/>
      <c r="F49" s="282">
        <f ca="1">F46/F48</f>
        <v>53.867116866342243</v>
      </c>
      <c r="G49" s="282">
        <f t="shared" ref="G49:K49" ca="1" si="5">G46/G48</f>
        <v>56.585040679029674</v>
      </c>
      <c r="H49" s="282">
        <f t="shared" ca="1" si="5"/>
        <v>59.885195628796794</v>
      </c>
      <c r="I49" s="282">
        <f t="shared" ca="1" si="5"/>
        <v>62.389988028119284</v>
      </c>
      <c r="J49" s="282">
        <f t="shared" ca="1" si="5"/>
        <v>64.97415930665521</v>
      </c>
      <c r="K49" s="282">
        <f t="shared" ca="1" si="5"/>
        <v>67.65816884577545</v>
      </c>
      <c r="L49" s="257"/>
    </row>
    <row r="50" spans="1:14" ht="15.75" x14ac:dyDescent="0.25">
      <c r="A50" s="86"/>
      <c r="B50" s="223"/>
      <c r="C50" s="227"/>
      <c r="D50" s="223"/>
      <c r="E50" s="223"/>
      <c r="F50" s="223"/>
      <c r="G50" s="223"/>
      <c r="H50" s="223"/>
      <c r="I50" s="223"/>
      <c r="J50" s="223"/>
      <c r="K50" s="223"/>
      <c r="L50" s="53"/>
    </row>
    <row r="51" spans="1:14" ht="15.75" x14ac:dyDescent="0.25">
      <c r="A51" s="81" t="s">
        <v>344</v>
      </c>
      <c r="B51" s="223"/>
      <c r="C51" s="227"/>
      <c r="D51" s="223"/>
      <c r="E51" s="223"/>
      <c r="F51" s="223"/>
      <c r="G51" s="223"/>
      <c r="H51" s="223"/>
      <c r="I51" s="223"/>
      <c r="J51" s="223"/>
      <c r="K51" s="223"/>
      <c r="L51" s="53"/>
    </row>
    <row r="52" spans="1:14" ht="15.75" x14ac:dyDescent="0.25">
      <c r="A52" s="254" t="s">
        <v>345</v>
      </c>
      <c r="B52" s="255"/>
      <c r="C52" s="256"/>
      <c r="D52" s="255"/>
      <c r="E52" s="255"/>
      <c r="F52" s="283">
        <f>-B34</f>
        <v>-47.99</v>
      </c>
      <c r="G52" s="283"/>
      <c r="H52" s="283"/>
      <c r="I52" s="283"/>
      <c r="J52" s="283"/>
      <c r="K52" s="283">
        <f ca="1">K49</f>
        <v>67.65816884577545</v>
      </c>
      <c r="L52" s="257"/>
    </row>
    <row r="53" spans="1:14" ht="15.75" x14ac:dyDescent="0.25">
      <c r="A53" s="254" t="s">
        <v>346</v>
      </c>
      <c r="B53" s="258"/>
      <c r="C53" s="259"/>
      <c r="D53" s="258"/>
      <c r="E53" s="258"/>
      <c r="F53" s="260">
        <f ca="1">XIRR(F52:K52,F38:K38)</f>
        <v>7.7815559506416318E-2</v>
      </c>
      <c r="G53" s="223"/>
      <c r="H53" s="223"/>
      <c r="I53" s="223"/>
      <c r="J53" s="223"/>
      <c r="K53" s="223"/>
      <c r="L53" s="24"/>
    </row>
    <row r="54" spans="1:14" ht="15.75" x14ac:dyDescent="0.25">
      <c r="A54" s="24"/>
      <c r="B54" s="223"/>
      <c r="C54" s="227"/>
      <c r="D54" s="223"/>
      <c r="E54" s="223"/>
      <c r="F54" s="223"/>
      <c r="G54" s="223"/>
      <c r="H54" s="223"/>
      <c r="I54" s="223"/>
      <c r="J54" s="223"/>
      <c r="K54" s="223"/>
      <c r="L54" s="24"/>
    </row>
    <row r="55" spans="1:14" ht="15.75" x14ac:dyDescent="0.25">
      <c r="A55" s="24"/>
      <c r="B55" s="223"/>
      <c r="C55" s="227"/>
      <c r="D55" s="223"/>
      <c r="E55" s="223"/>
      <c r="F55" s="223"/>
      <c r="G55" s="223"/>
      <c r="H55" s="223"/>
      <c r="I55" s="223"/>
      <c r="J55" s="223"/>
      <c r="K55" s="223"/>
      <c r="L55" s="24"/>
    </row>
    <row r="56" spans="1:14" ht="15.75" x14ac:dyDescent="0.25">
      <c r="A56" s="24"/>
      <c r="B56" s="614" t="s">
        <v>347</v>
      </c>
      <c r="C56" s="614"/>
      <c r="D56" s="614"/>
      <c r="E56" s="614"/>
      <c r="F56" s="614"/>
      <c r="G56" s="614"/>
      <c r="I56" s="614" t="s">
        <v>348</v>
      </c>
      <c r="J56" s="614"/>
      <c r="K56" s="614"/>
      <c r="L56" s="614"/>
      <c r="M56" s="614"/>
      <c r="N56" s="614"/>
    </row>
    <row r="57" spans="1:14" s="22" customFormat="1" ht="16.5" x14ac:dyDescent="0.3">
      <c r="A57" s="24"/>
      <c r="B57" s="223"/>
      <c r="C57" s="615" t="s">
        <v>349</v>
      </c>
      <c r="D57" s="615"/>
      <c r="E57" s="615"/>
      <c r="F57" s="615"/>
      <c r="G57" s="615"/>
      <c r="H57" s="24"/>
      <c r="I57" s="223"/>
      <c r="J57" s="615" t="s">
        <v>350</v>
      </c>
      <c r="K57" s="615"/>
      <c r="L57" s="615"/>
      <c r="M57" s="615"/>
      <c r="N57" s="615"/>
    </row>
    <row r="58" spans="1:14" s="22" customFormat="1" ht="16.5" x14ac:dyDescent="0.3">
      <c r="A58" s="24"/>
      <c r="B58" s="280">
        <f ca="1">F49</f>
        <v>53.867116866342243</v>
      </c>
      <c r="C58" s="289">
        <v>6.6340973540851486E-2</v>
      </c>
      <c r="D58" s="290">
        <v>5.6340973540851484E-2</v>
      </c>
      <c r="E58" s="290">
        <v>4.6340973540851482E-2</v>
      </c>
      <c r="F58" s="290">
        <v>3.634097354085148E-2</v>
      </c>
      <c r="G58" s="290">
        <v>2.6340973540851478E-2</v>
      </c>
      <c r="H58" s="24"/>
      <c r="I58" s="280">
        <f ca="1">F53</f>
        <v>7.7815559506416318E-2</v>
      </c>
      <c r="J58" s="291">
        <v>57.99</v>
      </c>
      <c r="K58" s="292">
        <f>J58-5</f>
        <v>52.99</v>
      </c>
      <c r="L58" s="292">
        <f>K58-5</f>
        <v>47.99</v>
      </c>
      <c r="M58" s="292">
        <f>L58-5</f>
        <v>42.99</v>
      </c>
      <c r="N58" s="292">
        <f>M58-5</f>
        <v>37.99</v>
      </c>
    </row>
    <row r="59" spans="1:14" s="22" customFormat="1" ht="16.5" x14ac:dyDescent="0.3">
      <c r="A59" s="24"/>
      <c r="B59" s="284">
        <v>8</v>
      </c>
      <c r="C59" s="603">
        <f t="dataTable" ref="C59:G63" dt2D="1" dtr="1" r1="B31" r2="C29" ca="1"/>
        <v>37.674118597184304</v>
      </c>
      <c r="D59" s="603">
        <v>39.248603318723539</v>
      </c>
      <c r="E59" s="603">
        <v>40.90591691759176</v>
      </c>
      <c r="F59" s="603">
        <v>42.651327433073391</v>
      </c>
      <c r="G59" s="603">
        <v>44.490495127091137</v>
      </c>
      <c r="H59" s="24"/>
      <c r="I59" s="284">
        <v>8</v>
      </c>
      <c r="J59" s="286">
        <f t="dataTable" ref="J59:N63" dt2D="1" dtr="1" r1="B34" r2="C29" ca="1"/>
        <v>-4.4472911953926095E-2</v>
      </c>
      <c r="K59" s="286">
        <v>-2.5489774346351624E-2</v>
      </c>
      <c r="L59" s="286">
        <v>-4.1884273290634152E-3</v>
      </c>
      <c r="M59" s="286">
        <v>2.0004525780677802E-2</v>
      </c>
      <c r="N59" s="286">
        <v>4.7894296050071714E-2</v>
      </c>
    </row>
    <row r="60" spans="1:14" s="22" customFormat="1" ht="16.5" x14ac:dyDescent="0.3">
      <c r="A60" s="24"/>
      <c r="B60" s="285">
        <f>B59+2</f>
        <v>10</v>
      </c>
      <c r="C60" s="603">
        <v>45.340783623295671</v>
      </c>
      <c r="D60" s="604">
        <v>47.253620929489465</v>
      </c>
      <c r="E60" s="604">
        <v>49.267653780874539</v>
      </c>
      <c r="F60" s="604">
        <v>51.389337272589579</v>
      </c>
      <c r="G60" s="603">
        <v>53.625607969910881</v>
      </c>
      <c r="H60" s="24"/>
      <c r="I60" s="285">
        <f>I59+2</f>
        <v>10</v>
      </c>
      <c r="J60" s="286">
        <v>-2.354243397712708E-3</v>
      </c>
      <c r="K60" s="287">
        <v>1.7465654015541076E-2</v>
      </c>
      <c r="L60" s="287">
        <v>3.970594704151155E-2</v>
      </c>
      <c r="M60" s="287">
        <v>6.4965298771858221E-2</v>
      </c>
      <c r="N60" s="286">
        <v>9.408442080020904E-2</v>
      </c>
    </row>
    <row r="61" spans="1:14" s="22" customFormat="1" ht="16.5" x14ac:dyDescent="0.3">
      <c r="A61" s="24"/>
      <c r="B61" s="285">
        <f>B60+2</f>
        <v>12</v>
      </c>
      <c r="C61" s="603">
        <v>53.007448649407031</v>
      </c>
      <c r="D61" s="604">
        <v>55.258638540255397</v>
      </c>
      <c r="E61" s="605">
        <v>57.629390644157318</v>
      </c>
      <c r="F61" s="604">
        <v>60.127347112105767</v>
      </c>
      <c r="G61" s="603">
        <v>62.760720812730625</v>
      </c>
      <c r="H61" s="24"/>
      <c r="I61" s="285">
        <f t="shared" ref="I61:I63" si="6">I60+2</f>
        <v>12</v>
      </c>
      <c r="J61" s="286">
        <v>3.4213688969612119E-2</v>
      </c>
      <c r="K61" s="287">
        <v>5.476007163524628E-2</v>
      </c>
      <c r="L61" s="288">
        <v>7.7815559506416318E-2</v>
      </c>
      <c r="M61" s="287">
        <v>0.10400077700614929</v>
      </c>
      <c r="N61" s="286">
        <v>0.13418723940849306</v>
      </c>
    </row>
    <row r="62" spans="1:14" s="22" customFormat="1" ht="16.5" x14ac:dyDescent="0.3">
      <c r="A62" s="24"/>
      <c r="B62" s="285">
        <f>B61+2</f>
        <v>14</v>
      </c>
      <c r="C62" s="603">
        <v>60.674113675518406</v>
      </c>
      <c r="D62" s="604">
        <v>63.26365615102133</v>
      </c>
      <c r="E62" s="604">
        <v>65.991127507440098</v>
      </c>
      <c r="F62" s="604">
        <v>68.865356951621962</v>
      </c>
      <c r="G62" s="603">
        <v>71.895833655550376</v>
      </c>
      <c r="H62" s="24"/>
      <c r="I62" s="285">
        <f t="shared" si="6"/>
        <v>14</v>
      </c>
      <c r="J62" s="286">
        <v>6.6660574078559895E-2</v>
      </c>
      <c r="K62" s="287">
        <v>8.785156309604647E-2</v>
      </c>
      <c r="L62" s="287">
        <v>0.11163038611412049</v>
      </c>
      <c r="M62" s="287">
        <v>0.13863711953163146</v>
      </c>
      <c r="N62" s="286">
        <v>0.16977064013481141</v>
      </c>
    </row>
    <row r="63" spans="1:14" s="22" customFormat="1" ht="16.5" x14ac:dyDescent="0.3">
      <c r="A63" s="24"/>
      <c r="B63" s="285">
        <f>B62+2</f>
        <v>16</v>
      </c>
      <c r="C63" s="603">
        <v>68.340778701629759</v>
      </c>
      <c r="D63" s="603">
        <v>71.268673761787255</v>
      </c>
      <c r="E63" s="603">
        <v>74.352864370722855</v>
      </c>
      <c r="F63" s="603">
        <v>77.603366791138157</v>
      </c>
      <c r="G63" s="603">
        <v>81.030946498370113</v>
      </c>
      <c r="H63" s="24"/>
      <c r="I63" s="285">
        <f t="shared" si="6"/>
        <v>16</v>
      </c>
      <c r="J63" s="286">
        <v>9.5913001894950875E-2</v>
      </c>
      <c r="K63" s="286">
        <v>0.11768514513969422</v>
      </c>
      <c r="L63" s="286">
        <v>0.14211607575416568</v>
      </c>
      <c r="M63" s="286">
        <v>0.16986345648765563</v>
      </c>
      <c r="N63" s="286">
        <v>0.20185078978538515</v>
      </c>
    </row>
    <row r="64" spans="1:14" s="22" customFormat="1" ht="16.5" x14ac:dyDescent="0.3">
      <c r="A64" s="24"/>
      <c r="B64" s="223"/>
      <c r="C64" s="227"/>
      <c r="D64" s="223"/>
      <c r="E64" s="223"/>
      <c r="F64" s="223"/>
      <c r="G64" s="223"/>
      <c r="H64" s="223"/>
      <c r="I64" s="223"/>
      <c r="J64" s="223"/>
      <c r="K64" s="223"/>
      <c r="L64" s="24"/>
    </row>
    <row r="65" spans="1:12" s="22" customFormat="1" ht="16.5" x14ac:dyDescent="0.3">
      <c r="A65" s="24"/>
      <c r="B65" s="223"/>
      <c r="C65" s="227"/>
      <c r="D65" s="223"/>
      <c r="E65" s="223"/>
      <c r="F65" s="223"/>
      <c r="G65" s="223"/>
      <c r="H65" s="223"/>
      <c r="I65" s="223"/>
      <c r="J65" s="223"/>
      <c r="K65" s="223"/>
      <c r="L65" s="24"/>
    </row>
    <row r="66" spans="1:12" s="22" customFormat="1" ht="16.5" x14ac:dyDescent="0.3">
      <c r="A66" s="24"/>
      <c r="B66" s="223"/>
      <c r="C66" s="227"/>
      <c r="D66" s="223"/>
      <c r="E66" s="223"/>
      <c r="F66" s="223"/>
      <c r="G66" s="223"/>
      <c r="H66" s="223"/>
      <c r="I66" s="223"/>
      <c r="J66" s="223"/>
      <c r="K66" s="223"/>
      <c r="L66" s="24"/>
    </row>
    <row r="67" spans="1:12" s="22" customFormat="1" ht="16.5" x14ac:dyDescent="0.3">
      <c r="A67" s="24"/>
      <c r="B67" s="223"/>
      <c r="C67" s="227"/>
      <c r="D67" s="223"/>
      <c r="E67" s="223"/>
      <c r="F67" s="223"/>
      <c r="G67" s="223"/>
      <c r="H67" s="223"/>
      <c r="I67" s="223"/>
      <c r="J67" s="223"/>
      <c r="K67" s="223"/>
      <c r="L67" s="24"/>
    </row>
    <row r="68" spans="1:12" s="22" customFormat="1" ht="16.5" x14ac:dyDescent="0.3">
      <c r="A68" s="24"/>
      <c r="B68" s="223"/>
      <c r="C68" s="227"/>
      <c r="D68" s="223"/>
      <c r="E68" s="223"/>
      <c r="F68" s="223"/>
      <c r="G68" s="223"/>
      <c r="H68" s="223"/>
      <c r="I68" s="223"/>
      <c r="J68" s="223"/>
      <c r="K68" s="223"/>
      <c r="L68" s="24"/>
    </row>
    <row r="69" spans="1:12" s="22" customFormat="1" ht="16.5" x14ac:dyDescent="0.3">
      <c r="A69" s="24"/>
      <c r="B69" s="223"/>
    </row>
    <row r="70" spans="1:12" s="22" customFormat="1" ht="16.5" x14ac:dyDescent="0.3">
      <c r="B70" s="264"/>
    </row>
    <row r="71" spans="1:12" s="22" customFormat="1" ht="16.5" x14ac:dyDescent="0.3">
      <c r="A71" s="384" t="s">
        <v>246</v>
      </c>
      <c r="B71" s="388"/>
      <c r="C71" s="389"/>
      <c r="D71" s="389"/>
      <c r="E71" s="389"/>
      <c r="F71" s="389"/>
      <c r="G71" s="389"/>
      <c r="H71" s="389"/>
      <c r="I71" s="389"/>
    </row>
    <row r="72" spans="1:12" s="22" customFormat="1" ht="16.5" x14ac:dyDescent="0.3">
      <c r="A72" s="390" t="s">
        <v>262</v>
      </c>
      <c r="B72" s="391" t="s">
        <v>252</v>
      </c>
      <c r="C72" s="391" t="s">
        <v>390</v>
      </c>
      <c r="D72" s="391" t="s">
        <v>253</v>
      </c>
      <c r="E72" s="391" t="s">
        <v>389</v>
      </c>
      <c r="F72" s="391" t="s">
        <v>258</v>
      </c>
      <c r="G72" s="391" t="s">
        <v>388</v>
      </c>
      <c r="H72" s="391" t="s">
        <v>259</v>
      </c>
      <c r="I72" s="391" t="s">
        <v>387</v>
      </c>
    </row>
    <row r="73" spans="1:12" s="22" customFormat="1" ht="16.5" x14ac:dyDescent="0.3">
      <c r="A73" s="269">
        <v>2016</v>
      </c>
      <c r="B73" s="265">
        <f>C110</f>
        <v>22.02</v>
      </c>
      <c r="C73" s="265">
        <f>AVERAGE(C92,C98,C104)</f>
        <v>21.64</v>
      </c>
      <c r="D73" s="265">
        <f>D110</f>
        <v>3.52</v>
      </c>
      <c r="E73" s="265">
        <f>AVERAGE(D92,D98,D104)</f>
        <v>3.1466666666666665</v>
      </c>
      <c r="F73" s="266">
        <f>E110</f>
        <v>1.07</v>
      </c>
      <c r="G73" s="265">
        <f>AVERAGE(E92,E98,E104)</f>
        <v>5.1366666666666667</v>
      </c>
      <c r="H73" s="266">
        <f>F110</f>
        <v>12.6</v>
      </c>
      <c r="I73" s="265">
        <f>AVERAGE(F92,F98,F104)</f>
        <v>14.083333333333334</v>
      </c>
    </row>
    <row r="74" spans="1:12" s="22" customFormat="1" ht="16.5" x14ac:dyDescent="0.3">
      <c r="A74" s="269">
        <v>2017</v>
      </c>
      <c r="B74" s="265">
        <f>C111</f>
        <v>56.42</v>
      </c>
      <c r="C74" s="265">
        <f t="shared" ref="C74:C76" si="7">AVERAGE(C93,C99,C105)</f>
        <v>21.823333333333334</v>
      </c>
      <c r="D74" s="265">
        <f t="shared" ref="D74:D76" si="8">D111</f>
        <v>3.49</v>
      </c>
      <c r="E74" s="265">
        <f>AVERAGE(D93,D99,D105)</f>
        <v>3.2333333333333329</v>
      </c>
      <c r="F74" s="266">
        <f t="shared" ref="F74:F76" si="9">E111</f>
        <v>1.02</v>
      </c>
      <c r="G74" s="265">
        <f t="shared" ref="G74:G76" si="10">AVERAGE(E93,E99,E105)</f>
        <v>5.3533333333333344</v>
      </c>
      <c r="H74" s="266">
        <f t="shared" ref="H74:H76" si="11">F111</f>
        <v>12.43</v>
      </c>
      <c r="I74" s="265">
        <f t="shared" ref="I74:I76" si="12">AVERAGE(F93,F99,F105)</f>
        <v>14.473333333333334</v>
      </c>
    </row>
    <row r="75" spans="1:12" s="22" customFormat="1" ht="16.5" x14ac:dyDescent="0.3">
      <c r="A75" s="269">
        <v>2018</v>
      </c>
      <c r="B75" s="265">
        <f>C112</f>
        <v>25.59</v>
      </c>
      <c r="C75" s="265">
        <f t="shared" si="7"/>
        <v>27.24</v>
      </c>
      <c r="D75" s="265">
        <f t="shared" si="8"/>
        <v>4.3099999999999996</v>
      </c>
      <c r="E75" s="265">
        <f>AVERAGE(D94,D100,D106)</f>
        <v>3.0733333333333337</v>
      </c>
      <c r="F75" s="266">
        <f t="shared" si="9"/>
        <v>1.26</v>
      </c>
      <c r="G75" s="265">
        <f t="shared" si="10"/>
        <v>5.4233333333333329</v>
      </c>
      <c r="H75" s="266">
        <f t="shared" si="11"/>
        <v>14.5</v>
      </c>
      <c r="I75" s="265">
        <f t="shared" si="12"/>
        <v>14.536666666666667</v>
      </c>
    </row>
    <row r="76" spans="1:12" s="22" customFormat="1" ht="16.5" x14ac:dyDescent="0.3">
      <c r="A76" s="272">
        <v>2019</v>
      </c>
      <c r="B76" s="267">
        <f>C113</f>
        <v>23.51</v>
      </c>
      <c r="C76" s="267">
        <f t="shared" si="7"/>
        <v>25.136666666666667</v>
      </c>
      <c r="D76" s="267">
        <f t="shared" si="8"/>
        <v>3.6</v>
      </c>
      <c r="E76" s="267">
        <f>AVERAGE(D95,D101,D107)</f>
        <v>3.3733333333333335</v>
      </c>
      <c r="F76" s="268">
        <f t="shared" si="9"/>
        <v>1.38</v>
      </c>
      <c r="G76" s="267">
        <f t="shared" si="10"/>
        <v>5.93</v>
      </c>
      <c r="H76" s="268">
        <f t="shared" si="11"/>
        <v>10.69</v>
      </c>
      <c r="I76" s="267">
        <f t="shared" si="12"/>
        <v>15.176666666666668</v>
      </c>
    </row>
    <row r="77" spans="1:12" s="22" customFormat="1" ht="16.5" x14ac:dyDescent="0.3">
      <c r="A77" s="273" t="s">
        <v>261</v>
      </c>
      <c r="B77" s="271">
        <f>AVERAGE(B73:B76)</f>
        <v>31.885000000000002</v>
      </c>
      <c r="C77" s="270">
        <f t="shared" ref="C77:I77" si="13">AVERAGE(C73:C76)</f>
        <v>23.96</v>
      </c>
      <c r="D77" s="270">
        <f t="shared" si="13"/>
        <v>3.73</v>
      </c>
      <c r="E77" s="271">
        <f t="shared" si="13"/>
        <v>3.2066666666666666</v>
      </c>
      <c r="F77" s="271">
        <f t="shared" si="13"/>
        <v>1.1824999999999999</v>
      </c>
      <c r="G77" s="271">
        <f t="shared" si="13"/>
        <v>5.4608333333333334</v>
      </c>
      <c r="H77" s="271">
        <f t="shared" si="13"/>
        <v>12.555</v>
      </c>
      <c r="I77" s="271">
        <f t="shared" si="13"/>
        <v>14.567500000000001</v>
      </c>
    </row>
    <row r="78" spans="1:12" s="22" customFormat="1" ht="16.5" x14ac:dyDescent="0.3">
      <c r="A78" s="392" t="s">
        <v>273</v>
      </c>
      <c r="B78" s="476" t="s">
        <v>275</v>
      </c>
      <c r="C78" s="394"/>
      <c r="D78" s="477" t="s">
        <v>275</v>
      </c>
      <c r="E78" s="393"/>
      <c r="F78" s="476" t="s">
        <v>274</v>
      </c>
      <c r="G78" s="393"/>
      <c r="H78" s="476" t="s">
        <v>274</v>
      </c>
      <c r="I78" s="395"/>
    </row>
    <row r="79" spans="1:12" s="22" customFormat="1" ht="16.5" x14ac:dyDescent="0.3"/>
    <row r="80" spans="1:12" s="22" customFormat="1" ht="16.5" x14ac:dyDescent="0.3">
      <c r="A80" s="402" t="s">
        <v>263</v>
      </c>
      <c r="B80" s="403"/>
      <c r="C80" s="403"/>
      <c r="D80" s="403"/>
      <c r="E80" s="403"/>
      <c r="F80" s="403"/>
      <c r="G80" s="403"/>
      <c r="H80" s="403"/>
    </row>
    <row r="81" spans="1:11" s="22" customFormat="1" ht="16.5" x14ac:dyDescent="0.3">
      <c r="A81" s="401" t="s">
        <v>247</v>
      </c>
      <c r="B81" s="399" t="s">
        <v>264</v>
      </c>
      <c r="C81" s="401" t="s">
        <v>248</v>
      </c>
      <c r="D81" s="401" t="s">
        <v>266</v>
      </c>
      <c r="E81" s="401" t="s">
        <v>257</v>
      </c>
      <c r="F81" s="401" t="s">
        <v>269</v>
      </c>
      <c r="G81" s="401" t="s">
        <v>249</v>
      </c>
      <c r="H81" s="401" t="s">
        <v>270</v>
      </c>
    </row>
    <row r="82" spans="1:11" s="22" customFormat="1" ht="16.5" x14ac:dyDescent="0.3">
      <c r="A82" s="274">
        <f>B77</f>
        <v>31.885000000000002</v>
      </c>
      <c r="B82" s="275">
        <f ca="1">'Income Statement'!G34/100</f>
        <v>2.2584472268381566</v>
      </c>
      <c r="C82" s="274">
        <f>D77</f>
        <v>3.73</v>
      </c>
      <c r="D82" s="275">
        <f ca="1">'Balance Sheet'!G47/'Income Statement'!G31</f>
        <v>11.011932224739343</v>
      </c>
      <c r="E82" s="274">
        <f>F77</f>
        <v>1.1824999999999999</v>
      </c>
      <c r="F82" s="275">
        <f ca="1">'Income Statement'!G7/'Income Statement'!G31</f>
        <v>35.050825815483343</v>
      </c>
      <c r="G82" s="274">
        <f>H77</f>
        <v>12.555</v>
      </c>
      <c r="H82" s="274">
        <f ca="1">'Income Statement'!G19/'Income Statement'!G31</f>
        <v>4.6846934357681436</v>
      </c>
    </row>
    <row r="83" spans="1:11" s="22" customFormat="1" ht="16.5" x14ac:dyDescent="0.3">
      <c r="A83" s="270" t="s">
        <v>265</v>
      </c>
      <c r="B83" s="396">
        <f ca="1">A82*B82</f>
        <v>72.01058982773462</v>
      </c>
      <c r="C83" s="270" t="s">
        <v>384</v>
      </c>
      <c r="D83" s="396">
        <f ca="1">C82*D82</f>
        <v>41.07450719827775</v>
      </c>
      <c r="E83" s="270" t="s">
        <v>385</v>
      </c>
      <c r="F83" s="396">
        <f ca="1">E82*F82</f>
        <v>41.447601526809052</v>
      </c>
      <c r="G83" s="270" t="s">
        <v>386</v>
      </c>
      <c r="H83" s="396">
        <f ca="1">(G82*H82)-H85+H86</f>
        <v>57.311206869393601</v>
      </c>
    </row>
    <row r="84" spans="1:11" s="22" customFormat="1" ht="16.5" x14ac:dyDescent="0.3"/>
    <row r="85" spans="1:11" s="22" customFormat="1" ht="16.5" x14ac:dyDescent="0.3">
      <c r="A85" s="399" t="s">
        <v>255</v>
      </c>
      <c r="B85" s="400" t="s">
        <v>254</v>
      </c>
      <c r="C85" s="400" t="s">
        <v>267</v>
      </c>
      <c r="D85" s="400" t="s">
        <v>268</v>
      </c>
      <c r="G85" s="397" t="s">
        <v>271</v>
      </c>
      <c r="H85" s="276">
        <f>C86/'Income Statement'!F31</f>
        <v>2.658457382893574</v>
      </c>
      <c r="J85" s="277"/>
      <c r="K85" s="277"/>
    </row>
    <row r="86" spans="1:11" s="22" customFormat="1" ht="16.5" x14ac:dyDescent="0.3">
      <c r="A86" s="422">
        <f>B86+C86-D86</f>
        <v>1117903</v>
      </c>
      <c r="B86" s="423">
        <f>'Balance Sheet'!F47</f>
        <v>966339</v>
      </c>
      <c r="C86" s="423">
        <f>'Balance Sheet'!F25+'Balance Sheet'!F33</f>
        <v>267704</v>
      </c>
      <c r="D86" s="423">
        <f>'Balance Sheet'!F6</f>
        <v>116140</v>
      </c>
      <c r="G86" s="398" t="s">
        <v>272</v>
      </c>
      <c r="H86" s="276">
        <f>'Balance Sheet'!F6/'Income Statement'!F31</f>
        <v>1.1533381662181352</v>
      </c>
    </row>
    <row r="87" spans="1:11" s="22" customFormat="1" ht="17.25" thickBot="1" x14ac:dyDescent="0.35"/>
    <row r="88" spans="1:11" s="22" customFormat="1" ht="16.5" x14ac:dyDescent="0.3">
      <c r="A88" s="418" t="s">
        <v>391</v>
      </c>
      <c r="B88" s="420">
        <f ca="1">MIN($B$83,$D$83,$F$83,$H$83)</f>
        <v>41.07450719827775</v>
      </c>
    </row>
    <row r="89" spans="1:11" s="22" customFormat="1" ht="17.25" thickBot="1" x14ac:dyDescent="0.35">
      <c r="A89" s="419" t="s">
        <v>392</v>
      </c>
      <c r="B89" s="421">
        <f ca="1">MAX($B$83,$D$83,$F$83,$H$83)</f>
        <v>72.01058982773462</v>
      </c>
    </row>
    <row r="90" spans="1:11" s="22" customFormat="1" ht="16.5" x14ac:dyDescent="0.3"/>
    <row r="91" spans="1:11" s="22" customFormat="1" ht="16.5" x14ac:dyDescent="0.3">
      <c r="A91" s="413" t="s">
        <v>251</v>
      </c>
      <c r="B91" s="415" t="s">
        <v>256</v>
      </c>
      <c r="C91" s="416" t="s">
        <v>247</v>
      </c>
      <c r="D91" s="416" t="s">
        <v>248</v>
      </c>
      <c r="E91" s="416" t="s">
        <v>257</v>
      </c>
      <c r="F91" s="417" t="s">
        <v>249</v>
      </c>
      <c r="H91" s="277"/>
      <c r="I91" s="277"/>
    </row>
    <row r="92" spans="1:11" s="22" customFormat="1" ht="16.5" x14ac:dyDescent="0.3">
      <c r="A92" s="613" t="s">
        <v>241</v>
      </c>
      <c r="B92" s="407">
        <v>2016</v>
      </c>
      <c r="C92" s="404">
        <v>20.16</v>
      </c>
      <c r="D92" s="404">
        <v>4.66</v>
      </c>
      <c r="E92" s="405">
        <v>2.2799999999999998</v>
      </c>
      <c r="F92" s="414">
        <v>11.71</v>
      </c>
    </row>
    <row r="93" spans="1:11" s="22" customFormat="1" ht="16.5" x14ac:dyDescent="0.3">
      <c r="A93" s="613"/>
      <c r="B93" s="407">
        <v>2017</v>
      </c>
      <c r="C93" s="405">
        <v>19.54</v>
      </c>
      <c r="D93" s="405">
        <v>5.0199999999999996</v>
      </c>
      <c r="E93" s="406">
        <v>2.46</v>
      </c>
      <c r="F93" s="408">
        <v>13.32</v>
      </c>
    </row>
    <row r="94" spans="1:11" s="22" customFormat="1" ht="16.5" x14ac:dyDescent="0.3">
      <c r="A94" s="613"/>
      <c r="B94" s="407">
        <v>2018</v>
      </c>
      <c r="C94" s="405">
        <v>19.55</v>
      </c>
      <c r="D94" s="405">
        <v>4.7</v>
      </c>
      <c r="E94" s="406">
        <v>2.34</v>
      </c>
      <c r="F94" s="408">
        <v>12.7</v>
      </c>
    </row>
    <row r="95" spans="1:11" s="22" customFormat="1" ht="16.5" x14ac:dyDescent="0.3">
      <c r="A95" s="613"/>
      <c r="B95" s="409">
        <v>2019</v>
      </c>
      <c r="C95" s="410">
        <v>20.74</v>
      </c>
      <c r="D95" s="410">
        <v>4.78</v>
      </c>
      <c r="E95" s="411">
        <v>2.37</v>
      </c>
      <c r="F95" s="412">
        <v>13.04</v>
      </c>
    </row>
    <row r="96" spans="1:11" s="22" customFormat="1" ht="16.5" x14ac:dyDescent="0.3">
      <c r="A96" s="278"/>
    </row>
    <row r="97" spans="1:6" s="22" customFormat="1" ht="16.5" x14ac:dyDescent="0.3">
      <c r="A97" s="413" t="s">
        <v>251</v>
      </c>
      <c r="B97" s="415" t="s">
        <v>256</v>
      </c>
      <c r="C97" s="416" t="s">
        <v>247</v>
      </c>
      <c r="D97" s="416" t="s">
        <v>248</v>
      </c>
      <c r="E97" s="416" t="s">
        <v>257</v>
      </c>
      <c r="F97" s="417" t="s">
        <v>249</v>
      </c>
    </row>
    <row r="98" spans="1:6" s="22" customFormat="1" ht="16.5" x14ac:dyDescent="0.3">
      <c r="A98" s="613" t="s">
        <v>250</v>
      </c>
      <c r="B98" s="407">
        <v>2016</v>
      </c>
      <c r="C98" s="404">
        <v>11.57</v>
      </c>
      <c r="D98" s="404">
        <v>1.88</v>
      </c>
      <c r="E98" s="405">
        <v>0.43</v>
      </c>
      <c r="F98" s="414">
        <v>7.7</v>
      </c>
    </row>
    <row r="99" spans="1:6" s="22" customFormat="1" ht="16.5" x14ac:dyDescent="0.3">
      <c r="A99" s="613"/>
      <c r="B99" s="407">
        <v>2017</v>
      </c>
      <c r="C99" s="405">
        <v>10.39</v>
      </c>
      <c r="D99" s="405">
        <v>1.5</v>
      </c>
      <c r="E99" s="406">
        <v>0.3</v>
      </c>
      <c r="F99" s="408">
        <v>5.54</v>
      </c>
    </row>
    <row r="100" spans="1:6" s="22" customFormat="1" ht="16.5" x14ac:dyDescent="0.3">
      <c r="A100" s="613"/>
      <c r="B100" s="407">
        <v>2018</v>
      </c>
      <c r="C100" s="405">
        <v>25.7</v>
      </c>
      <c r="D100" s="405">
        <v>1.46</v>
      </c>
      <c r="E100" s="406">
        <v>0.28999999999999998</v>
      </c>
      <c r="F100" s="408">
        <v>5.88</v>
      </c>
    </row>
    <row r="101" spans="1:6" s="22" customFormat="1" ht="16.5" x14ac:dyDescent="0.3">
      <c r="A101" s="613"/>
      <c r="B101" s="409">
        <v>2019</v>
      </c>
      <c r="C101" s="410">
        <v>11.75</v>
      </c>
      <c r="D101" s="410">
        <v>1.64</v>
      </c>
      <c r="E101" s="411">
        <v>0.28000000000000003</v>
      </c>
      <c r="F101" s="412">
        <v>5.1100000000000003</v>
      </c>
    </row>
    <row r="102" spans="1:6" s="22" customFormat="1" ht="16.5" x14ac:dyDescent="0.3"/>
    <row r="103" spans="1:6" s="22" customFormat="1" ht="16.5" x14ac:dyDescent="0.3">
      <c r="A103" s="413" t="s">
        <v>251</v>
      </c>
      <c r="B103" s="415" t="s">
        <v>256</v>
      </c>
      <c r="C103" s="416" t="s">
        <v>247</v>
      </c>
      <c r="D103" s="416" t="s">
        <v>248</v>
      </c>
      <c r="E103" s="416" t="s">
        <v>257</v>
      </c>
      <c r="F103" s="417" t="s">
        <v>249</v>
      </c>
    </row>
    <row r="104" spans="1:6" s="22" customFormat="1" ht="16.5" x14ac:dyDescent="0.3">
      <c r="A104" s="613" t="s">
        <v>242</v>
      </c>
      <c r="B104" s="407">
        <v>2016</v>
      </c>
      <c r="C104" s="404">
        <v>33.19</v>
      </c>
      <c r="D104" s="404">
        <v>2.9</v>
      </c>
      <c r="E104" s="405">
        <v>12.7</v>
      </c>
      <c r="F104" s="414">
        <v>22.84</v>
      </c>
    </row>
    <row r="105" spans="1:6" s="22" customFormat="1" ht="16.5" x14ac:dyDescent="0.3">
      <c r="A105" s="613"/>
      <c r="B105" s="407">
        <v>2017</v>
      </c>
      <c r="C105" s="405">
        <v>35.54</v>
      </c>
      <c r="D105" s="405">
        <v>3.18</v>
      </c>
      <c r="E105" s="406">
        <v>13.3</v>
      </c>
      <c r="F105" s="408">
        <v>24.56</v>
      </c>
    </row>
    <row r="106" spans="1:6" s="22" customFormat="1" ht="16.5" x14ac:dyDescent="0.3">
      <c r="A106" s="613"/>
      <c r="B106" s="407">
        <v>2018</v>
      </c>
      <c r="C106" s="405">
        <v>36.47</v>
      </c>
      <c r="D106" s="405">
        <v>3.06</v>
      </c>
      <c r="E106" s="406">
        <v>13.64</v>
      </c>
      <c r="F106" s="408">
        <v>25.03</v>
      </c>
    </row>
    <row r="107" spans="1:6" s="22" customFormat="1" ht="16.5" x14ac:dyDescent="0.3">
      <c r="A107" s="613"/>
      <c r="B107" s="409">
        <v>2019</v>
      </c>
      <c r="C107" s="410">
        <v>42.92</v>
      </c>
      <c r="D107" s="410">
        <v>3.7</v>
      </c>
      <c r="E107" s="411">
        <v>15.14</v>
      </c>
      <c r="F107" s="412">
        <v>27.38</v>
      </c>
    </row>
    <row r="108" spans="1:6" s="22" customFormat="1" ht="16.5" x14ac:dyDescent="0.3"/>
    <row r="109" spans="1:6" s="22" customFormat="1" ht="16.5" x14ac:dyDescent="0.3">
      <c r="A109" s="413" t="s">
        <v>251</v>
      </c>
      <c r="B109" s="415" t="s">
        <v>256</v>
      </c>
      <c r="C109" s="416" t="s">
        <v>247</v>
      </c>
      <c r="D109" s="416" t="s">
        <v>248</v>
      </c>
      <c r="E109" s="416" t="s">
        <v>257</v>
      </c>
      <c r="F109" s="417" t="s">
        <v>249</v>
      </c>
    </row>
    <row r="110" spans="1:6" s="22" customFormat="1" ht="16.5" x14ac:dyDescent="0.3">
      <c r="A110" s="613" t="s">
        <v>260</v>
      </c>
      <c r="B110" s="407">
        <v>2016</v>
      </c>
      <c r="C110" s="404">
        <v>22.02</v>
      </c>
      <c r="D110" s="404">
        <v>3.52</v>
      </c>
      <c r="E110" s="405">
        <v>1.07</v>
      </c>
      <c r="F110" s="414">
        <v>12.6</v>
      </c>
    </row>
    <row r="111" spans="1:6" s="22" customFormat="1" ht="16.5" x14ac:dyDescent="0.3">
      <c r="A111" s="613"/>
      <c r="B111" s="407">
        <v>2017</v>
      </c>
      <c r="C111" s="405">
        <v>56.42</v>
      </c>
      <c r="D111" s="405">
        <v>3.49</v>
      </c>
      <c r="E111" s="406">
        <v>1.02</v>
      </c>
      <c r="F111" s="408">
        <v>12.43</v>
      </c>
    </row>
    <row r="112" spans="1:6" s="22" customFormat="1" ht="16.5" x14ac:dyDescent="0.3">
      <c r="A112" s="613"/>
      <c r="B112" s="407">
        <v>2018</v>
      </c>
      <c r="C112" s="405">
        <v>25.59</v>
      </c>
      <c r="D112" s="405">
        <v>4.3099999999999996</v>
      </c>
      <c r="E112" s="406">
        <v>1.26</v>
      </c>
      <c r="F112" s="408">
        <v>14.5</v>
      </c>
    </row>
    <row r="113" spans="1:6" s="22" customFormat="1" ht="16.5" x14ac:dyDescent="0.3">
      <c r="A113" s="613"/>
      <c r="B113" s="409">
        <v>2019</v>
      </c>
      <c r="C113" s="410">
        <v>23.51</v>
      </c>
      <c r="D113" s="410">
        <v>3.6</v>
      </c>
      <c r="E113" s="411">
        <v>1.38</v>
      </c>
      <c r="F113" s="412">
        <v>10.69</v>
      </c>
    </row>
    <row r="114" spans="1:6" s="22" customFormat="1" ht="16.5" x14ac:dyDescent="0.3"/>
    <row r="115" spans="1:6" s="22" customFormat="1" ht="16.5" x14ac:dyDescent="0.3"/>
    <row r="116" spans="1:6" s="22" customFormat="1" ht="16.5" x14ac:dyDescent="0.3">
      <c r="A116" s="278"/>
    </row>
    <row r="117" spans="1:6" s="22" customFormat="1" ht="16.5" x14ac:dyDescent="0.3">
      <c r="A117" s="279"/>
    </row>
    <row r="118" spans="1:6" s="22" customFormat="1" ht="16.5" x14ac:dyDescent="0.3">
      <c r="A118" s="279"/>
    </row>
    <row r="119" spans="1:6" s="22" customFormat="1" ht="16.5" x14ac:dyDescent="0.3">
      <c r="A119" s="279"/>
    </row>
    <row r="120" spans="1:6" s="22" customFormat="1" ht="16.5" x14ac:dyDescent="0.3">
      <c r="A120" s="263"/>
    </row>
  </sheetData>
  <mergeCells count="8">
    <mergeCell ref="A110:A113"/>
    <mergeCell ref="B56:G56"/>
    <mergeCell ref="C57:G57"/>
    <mergeCell ref="J57:N57"/>
    <mergeCell ref="I56:N56"/>
    <mergeCell ref="A92:A95"/>
    <mergeCell ref="A98:A101"/>
    <mergeCell ref="A104:A107"/>
  </mergeCells>
  <dataValidations count="1">
    <dataValidation type="list" allowBlank="1" showInputMessage="1" showErrorMessage="1" sqref="B29" xr:uid="{28E67CFC-4EF5-490C-B9CF-7D098FB08397}">
      <formula1>$C$28:$D$28</formula1>
    </dataValidation>
  </dataValidations>
  <pageMargins left="0.7" right="0.7" top="0.75" bottom="0.75" header="0.3" footer="0.3"/>
  <pageSetup orientation="portrait" r:id="rId1"/>
  <ignoredErrors>
    <ignoredError sqref="B82:H82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6" r:id="rId4" name="Drop Down 16">
              <controlPr defaultSize="0" autoLine="0" autoPict="0">
                <anchor moveWithCells="1">
                  <from>
                    <xdr:col>3</xdr:col>
                    <xdr:colOff>142875</xdr:colOff>
                    <xdr:row>0</xdr:row>
                    <xdr:rowOff>47625</xdr:rowOff>
                  </from>
                  <to>
                    <xdr:col>3</xdr:col>
                    <xdr:colOff>1019175</xdr:colOff>
                    <xdr:row>0</xdr:row>
                    <xdr:rowOff>219075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9EA75A-B91E-4D01-AC3E-DCCFC353FA8F}">
          <x14:formula1>
            <xm:f>'Regression Analysis - BETA'!$T$7:$U$7</xm:f>
          </x14:formula1>
          <xm:sqref>C18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6E9B-D37E-47B5-AACD-488F84D8A4BE}">
  <sheetPr>
    <tabColor theme="2" tint="-0.499984740745262"/>
  </sheetPr>
  <dimension ref="A1:AA257"/>
  <sheetViews>
    <sheetView showGridLines="0" workbookViewId="0">
      <selection activeCell="Q7" sqref="Q7"/>
    </sheetView>
  </sheetViews>
  <sheetFormatPr defaultRowHeight="15.75" x14ac:dyDescent="0.25"/>
  <cols>
    <col min="1" max="1" width="10.7109375" style="24" bestFit="1" customWidth="1"/>
    <col min="2" max="2" width="10" style="24" bestFit="1" customWidth="1"/>
    <col min="3" max="3" width="9.140625" style="24"/>
    <col min="4" max="4" width="10.7109375" style="24" bestFit="1" customWidth="1"/>
    <col min="5" max="6" width="9.140625" style="24"/>
    <col min="7" max="7" width="10.7109375" style="24" bestFit="1" customWidth="1"/>
    <col min="8" max="9" width="9.140625" style="24"/>
    <col min="10" max="10" width="10.7109375" style="24" bestFit="1" customWidth="1"/>
    <col min="11" max="13" width="9.140625" style="24"/>
    <col min="14" max="14" width="18" style="24" bestFit="1" customWidth="1"/>
    <col min="15" max="15" width="12" style="24" bestFit="1" customWidth="1"/>
    <col min="16" max="16" width="14.5703125" style="24" bestFit="1" customWidth="1"/>
    <col min="17" max="18" width="12" style="24" bestFit="1" customWidth="1"/>
    <col min="19" max="19" width="9.28515625" style="24" customWidth="1"/>
    <col min="20" max="20" width="13.7109375" style="24" customWidth="1"/>
    <col min="21" max="21" width="15.85546875" style="24" customWidth="1"/>
    <col min="22" max="22" width="12.5703125" style="24" bestFit="1" customWidth="1"/>
    <col min="23" max="16384" width="9.140625" style="24"/>
  </cols>
  <sheetData>
    <row r="1" spans="1:27" x14ac:dyDescent="0.25">
      <c r="A1" s="616" t="s">
        <v>472</v>
      </c>
      <c r="B1" s="617"/>
      <c r="C1" s="580" t="s">
        <v>477</v>
      </c>
      <c r="D1" s="618" t="s">
        <v>473</v>
      </c>
      <c r="E1" s="619"/>
      <c r="F1" s="580" t="s">
        <v>479</v>
      </c>
      <c r="G1" s="618" t="s">
        <v>472</v>
      </c>
      <c r="H1" s="619"/>
      <c r="I1" s="580" t="s">
        <v>477</v>
      </c>
      <c r="J1" s="618" t="s">
        <v>473</v>
      </c>
      <c r="K1" s="619"/>
      <c r="L1" s="580" t="s">
        <v>479</v>
      </c>
      <c r="M1" s="570"/>
      <c r="N1" s="570" t="s">
        <v>480</v>
      </c>
      <c r="O1" s="570"/>
      <c r="P1" s="570"/>
      <c r="Q1" s="570" t="s">
        <v>480</v>
      </c>
      <c r="R1" s="570"/>
      <c r="S1" s="570"/>
      <c r="T1" s="570" t="s">
        <v>508</v>
      </c>
      <c r="U1" s="570"/>
      <c r="V1" s="570"/>
      <c r="W1" s="570"/>
      <c r="X1" s="570"/>
      <c r="Y1" s="570"/>
      <c r="Z1" s="570"/>
      <c r="AA1" s="570"/>
    </row>
    <row r="2" spans="1:27" x14ac:dyDescent="0.25">
      <c r="A2" s="620" t="s">
        <v>474</v>
      </c>
      <c r="B2" s="621"/>
      <c r="C2" s="581" t="s">
        <v>478</v>
      </c>
      <c r="D2" s="618" t="s">
        <v>474</v>
      </c>
      <c r="E2" s="619"/>
      <c r="F2" s="581" t="s">
        <v>478</v>
      </c>
      <c r="G2" s="620" t="s">
        <v>475</v>
      </c>
      <c r="H2" s="621"/>
      <c r="I2" s="581" t="s">
        <v>478</v>
      </c>
      <c r="J2" s="618" t="s">
        <v>475</v>
      </c>
      <c r="K2" s="619"/>
      <c r="L2" s="581" t="s">
        <v>478</v>
      </c>
      <c r="M2" s="570"/>
      <c r="N2" s="570" t="s">
        <v>481</v>
      </c>
      <c r="O2" s="570"/>
      <c r="P2" s="570"/>
      <c r="Q2" s="570" t="s">
        <v>481</v>
      </c>
      <c r="R2" s="570"/>
      <c r="S2" s="570"/>
      <c r="T2" s="570" t="s">
        <v>481</v>
      </c>
      <c r="U2" s="570"/>
      <c r="V2" s="570"/>
      <c r="W2" s="570"/>
      <c r="X2" s="570"/>
      <c r="Y2" s="570"/>
      <c r="Z2" s="570"/>
      <c r="AA2" s="570"/>
    </row>
    <row r="3" spans="1:27" x14ac:dyDescent="0.25">
      <c r="A3" s="582" t="s">
        <v>229</v>
      </c>
      <c r="B3" s="364" t="s">
        <v>476</v>
      </c>
      <c r="C3" s="364"/>
      <c r="D3" s="364" t="s">
        <v>229</v>
      </c>
      <c r="E3" s="364" t="s">
        <v>476</v>
      </c>
      <c r="F3" s="364"/>
      <c r="G3" s="364" t="s">
        <v>229</v>
      </c>
      <c r="H3" s="364" t="s">
        <v>476</v>
      </c>
      <c r="I3" s="364"/>
      <c r="J3" s="364" t="s">
        <v>229</v>
      </c>
      <c r="K3" s="364" t="s">
        <v>476</v>
      </c>
      <c r="L3" s="364"/>
      <c r="M3" s="364"/>
      <c r="N3" s="364" t="s">
        <v>507</v>
      </c>
      <c r="O3" s="364"/>
      <c r="P3" s="364"/>
      <c r="Q3" s="364" t="s">
        <v>507</v>
      </c>
      <c r="R3" s="364"/>
      <c r="S3" s="364"/>
      <c r="T3" s="364" t="s">
        <v>507</v>
      </c>
      <c r="U3" s="364"/>
      <c r="V3" s="364"/>
      <c r="W3" s="364"/>
      <c r="X3" s="364"/>
      <c r="Y3" s="364"/>
      <c r="Z3" s="364"/>
      <c r="AA3" s="364"/>
    </row>
    <row r="4" spans="1:27" x14ac:dyDescent="0.25">
      <c r="A4" s="568">
        <v>44077</v>
      </c>
      <c r="B4" s="573">
        <v>47.900002000000001</v>
      </c>
      <c r="C4" s="569">
        <f>B4/B5-1</f>
        <v>-1.0427319907667654E-3</v>
      </c>
      <c r="D4" s="574">
        <v>44077</v>
      </c>
      <c r="E4" s="577">
        <v>47.900002000000001</v>
      </c>
      <c r="F4" s="587">
        <f>E4/E5-1</f>
        <v>-1.0427319907667654E-3</v>
      </c>
      <c r="G4" s="583">
        <v>44077</v>
      </c>
      <c r="H4" s="586">
        <v>12055.049805000001</v>
      </c>
      <c r="I4" s="588">
        <f>H4/H5-1</f>
        <v>1.2775735992850645E-2</v>
      </c>
      <c r="J4" s="574">
        <v>44077</v>
      </c>
      <c r="K4" s="24">
        <v>12055.049805000001</v>
      </c>
      <c r="L4" s="586">
        <f>K4/K5-1</f>
        <v>1.2775735992850645E-2</v>
      </c>
      <c r="N4" s="594" t="s">
        <v>509</v>
      </c>
      <c r="O4"/>
      <c r="P4"/>
      <c r="Q4" s="593" t="s">
        <v>506</v>
      </c>
      <c r="R4" s="593">
        <f>O21</f>
        <v>0.77538396287674016</v>
      </c>
      <c r="S4"/>
      <c r="T4" s="593" t="s">
        <v>506</v>
      </c>
      <c r="U4" s="593">
        <f>O41</f>
        <v>0.73170639019956663</v>
      </c>
      <c r="V4"/>
    </row>
    <row r="5" spans="1:27" ht="16.5" thickBot="1" x14ac:dyDescent="0.3">
      <c r="A5" s="568">
        <v>44076</v>
      </c>
      <c r="B5" s="571">
        <v>47.950001</v>
      </c>
      <c r="C5" s="569">
        <f t="shared" ref="C5:C68" si="0">B5/B6-1</f>
        <v>3.138117220462755E-3</v>
      </c>
      <c r="D5" s="575">
        <v>44075</v>
      </c>
      <c r="E5" s="578">
        <v>47.950001</v>
      </c>
      <c r="F5" s="587">
        <f t="shared" ref="F5:F63" si="1">E5/E6-1</f>
        <v>-8.335277835578303E-4</v>
      </c>
      <c r="G5" s="584">
        <v>44076</v>
      </c>
      <c r="H5" s="187">
        <v>11902.980469</v>
      </c>
      <c r="I5" s="588">
        <f t="shared" ref="I5:I68" si="2">H5/H6-1</f>
        <v>9.3122039849622418E-3</v>
      </c>
      <c r="J5" s="575">
        <v>44075</v>
      </c>
      <c r="K5" s="24">
        <v>11902.980469</v>
      </c>
      <c r="L5" s="187">
        <f t="shared" ref="L5:L63" si="3">K5/K6-1</f>
        <v>-2.8966641629918355E-3</v>
      </c>
      <c r="N5" t="s">
        <v>482</v>
      </c>
      <c r="O5"/>
      <c r="P5"/>
      <c r="Q5"/>
      <c r="R5"/>
      <c r="S5"/>
      <c r="T5"/>
      <c r="U5"/>
      <c r="V5"/>
    </row>
    <row r="6" spans="1:27" x14ac:dyDescent="0.25">
      <c r="A6" s="568">
        <v>44075</v>
      </c>
      <c r="B6" s="571">
        <v>47.799999</v>
      </c>
      <c r="C6" s="569">
        <f t="shared" si="0"/>
        <v>-3.9592205059711949E-3</v>
      </c>
      <c r="D6" s="575">
        <v>44044</v>
      </c>
      <c r="E6" s="578">
        <v>47.990001999999997</v>
      </c>
      <c r="F6" s="587">
        <f t="shared" si="1"/>
        <v>3.1990988153586697E-2</v>
      </c>
      <c r="G6" s="584">
        <v>44075</v>
      </c>
      <c r="H6" s="187">
        <v>11793.160156</v>
      </c>
      <c r="I6" s="588">
        <f t="shared" si="2"/>
        <v>-1.2096225627462931E-2</v>
      </c>
      <c r="J6" s="575">
        <v>44044</v>
      </c>
      <c r="K6" s="24">
        <v>11937.559569999999</v>
      </c>
      <c r="L6" s="187">
        <f t="shared" si="3"/>
        <v>1.7900435901742284E-2</v>
      </c>
      <c r="N6" s="592" t="s">
        <v>483</v>
      </c>
      <c r="O6" s="592"/>
      <c r="P6"/>
    </row>
    <row r="7" spans="1:27" x14ac:dyDescent="0.25">
      <c r="A7" s="568">
        <v>44074</v>
      </c>
      <c r="B7" s="571">
        <v>47.990001999999997</v>
      </c>
      <c r="C7" s="569">
        <f t="shared" si="0"/>
        <v>-1.1330840310448287E-2</v>
      </c>
      <c r="D7" s="575">
        <v>44013</v>
      </c>
      <c r="E7" s="578">
        <v>46.502346000000003</v>
      </c>
      <c r="F7" s="587">
        <f t="shared" si="1"/>
        <v>0.1903553215682503</v>
      </c>
      <c r="G7" s="584">
        <v>44074</v>
      </c>
      <c r="H7" s="187">
        <v>11937.559569999999</v>
      </c>
      <c r="I7" s="588">
        <f t="shared" si="2"/>
        <v>-1.289615984827408E-2</v>
      </c>
      <c r="J7" s="575">
        <v>44013</v>
      </c>
      <c r="K7" s="24">
        <v>11727.629883</v>
      </c>
      <c r="L7" s="187">
        <f t="shared" si="3"/>
        <v>2.6749046537753562E-2</v>
      </c>
      <c r="N7" s="589" t="s">
        <v>484</v>
      </c>
      <c r="O7" s="589">
        <v>0.62223244676218914</v>
      </c>
      <c r="P7"/>
      <c r="Q7" s="606"/>
      <c r="T7" s="191" t="s">
        <v>511</v>
      </c>
      <c r="U7" s="191" t="s">
        <v>512</v>
      </c>
    </row>
    <row r="8" spans="1:27" x14ac:dyDescent="0.25">
      <c r="A8" s="568">
        <v>44071</v>
      </c>
      <c r="B8" s="571">
        <v>48.540000999999997</v>
      </c>
      <c r="C8" s="569">
        <f t="shared" si="0"/>
        <v>2.1894757894736827E-2</v>
      </c>
      <c r="D8" s="575">
        <v>43983</v>
      </c>
      <c r="E8" s="578">
        <v>39.065936999999998</v>
      </c>
      <c r="F8" s="587">
        <f t="shared" si="1"/>
        <v>-9.8014254005734935E-3</v>
      </c>
      <c r="G8" s="584">
        <v>44071</v>
      </c>
      <c r="H8" s="187">
        <v>12093.519531</v>
      </c>
      <c r="I8" s="588">
        <f t="shared" si="2"/>
        <v>5.1539471110462198E-3</v>
      </c>
      <c r="J8" s="575">
        <v>43983</v>
      </c>
      <c r="K8" s="24">
        <v>11422.099609000001</v>
      </c>
      <c r="L8" s="187">
        <f t="shared" si="3"/>
        <v>4.9592824132110414E-2</v>
      </c>
      <c r="N8" s="589" t="s">
        <v>485</v>
      </c>
      <c r="O8" s="589">
        <v>0.3871732178036606</v>
      </c>
      <c r="P8"/>
      <c r="T8" s="596">
        <f>R4</f>
        <v>0.77538396287674016</v>
      </c>
      <c r="U8" s="596">
        <f>U4</f>
        <v>0.73170639019956663</v>
      </c>
    </row>
    <row r="9" spans="1:27" x14ac:dyDescent="0.25">
      <c r="A9" s="568">
        <v>44070</v>
      </c>
      <c r="B9" s="571">
        <v>47.5</v>
      </c>
      <c r="C9" s="569">
        <f t="shared" si="0"/>
        <v>0</v>
      </c>
      <c r="D9" s="575">
        <v>43952</v>
      </c>
      <c r="E9" s="578">
        <v>39.452629000000002</v>
      </c>
      <c r="F9" s="587">
        <f t="shared" si="1"/>
        <v>9.0137083132901141E-2</v>
      </c>
      <c r="G9" s="584">
        <v>44070</v>
      </c>
      <c r="H9" s="187">
        <v>12031.509765999999</v>
      </c>
      <c r="I9" s="588">
        <f t="shared" si="2"/>
        <v>0</v>
      </c>
      <c r="J9" s="575">
        <v>43952</v>
      </c>
      <c r="K9" s="24">
        <v>10882.410156</v>
      </c>
      <c r="L9" s="187">
        <f t="shared" si="3"/>
        <v>3.198445886794965E-2</v>
      </c>
      <c r="N9" s="589" t="s">
        <v>486</v>
      </c>
      <c r="O9" s="589">
        <v>0.38473167683873494</v>
      </c>
      <c r="P9"/>
    </row>
    <row r="10" spans="1:27" x14ac:dyDescent="0.25">
      <c r="A10" s="568">
        <v>44069</v>
      </c>
      <c r="B10" s="571">
        <v>47.5</v>
      </c>
      <c r="C10" s="569">
        <f t="shared" si="0"/>
        <v>1.0423357176062797E-2</v>
      </c>
      <c r="D10" s="575">
        <v>43922</v>
      </c>
      <c r="E10" s="578">
        <v>36.190520999999997</v>
      </c>
      <c r="F10" s="587">
        <f t="shared" si="1"/>
        <v>5.6439874563655401E-2</v>
      </c>
      <c r="G10" s="584">
        <v>44069</v>
      </c>
      <c r="H10" s="187">
        <v>12031.509765999999</v>
      </c>
      <c r="I10" s="588">
        <f t="shared" si="2"/>
        <v>3.1959896372060204E-3</v>
      </c>
      <c r="J10" s="575">
        <v>43922</v>
      </c>
      <c r="K10" s="24">
        <v>10545.129883</v>
      </c>
      <c r="L10" s="187">
        <f t="shared" si="3"/>
        <v>7.0453122445403249E-2</v>
      </c>
      <c r="N10" s="589" t="s">
        <v>487</v>
      </c>
      <c r="O10" s="589">
        <v>1.9743692898944135E-2</v>
      </c>
      <c r="P10"/>
    </row>
    <row r="11" spans="1:27" ht="16.5" thickBot="1" x14ac:dyDescent="0.3">
      <c r="A11" s="568">
        <v>44068</v>
      </c>
      <c r="B11" s="571">
        <v>47.009998000000003</v>
      </c>
      <c r="C11" s="569">
        <f t="shared" si="0"/>
        <v>1.6432389189189323E-2</v>
      </c>
      <c r="D11" s="575">
        <v>43891</v>
      </c>
      <c r="E11" s="578">
        <v>34.257057000000003</v>
      </c>
      <c r="F11" s="587">
        <f t="shared" si="1"/>
        <v>-7.8666679038229326E-2</v>
      </c>
      <c r="G11" s="584">
        <v>44068</v>
      </c>
      <c r="H11" s="187">
        <v>11993.179688</v>
      </c>
      <c r="I11" s="588">
        <f t="shared" si="2"/>
        <v>6.0489010723612235E-3</v>
      </c>
      <c r="J11" s="575">
        <v>43891</v>
      </c>
      <c r="K11" s="24">
        <v>9851.0898440000001</v>
      </c>
      <c r="L11" s="187">
        <f t="shared" si="3"/>
        <v>-0.12521536790760479</v>
      </c>
      <c r="N11" s="590" t="s">
        <v>488</v>
      </c>
      <c r="O11" s="590">
        <v>253</v>
      </c>
      <c r="P11"/>
      <c r="Q11"/>
      <c r="R11"/>
      <c r="S11"/>
      <c r="T11"/>
      <c r="U11"/>
      <c r="V11"/>
    </row>
    <row r="12" spans="1:27" x14ac:dyDescent="0.25">
      <c r="A12" s="568">
        <v>44067</v>
      </c>
      <c r="B12" s="571">
        <v>46.25</v>
      </c>
      <c r="C12" s="569">
        <f t="shared" si="0"/>
        <v>1.0928961748633892E-2</v>
      </c>
      <c r="D12" s="575">
        <v>43862</v>
      </c>
      <c r="E12" s="578">
        <v>37.182045000000002</v>
      </c>
      <c r="F12" s="587">
        <f t="shared" si="1"/>
        <v>-9.5731872737706003E-2</v>
      </c>
      <c r="G12" s="584">
        <v>44067</v>
      </c>
      <c r="H12" s="187">
        <v>11921.070313</v>
      </c>
      <c r="I12" s="588">
        <f t="shared" si="2"/>
        <v>7.1924899845072776E-3</v>
      </c>
      <c r="J12" s="575">
        <v>43862</v>
      </c>
      <c r="K12" s="24">
        <v>11261.160156</v>
      </c>
      <c r="L12" s="187">
        <f t="shared" si="3"/>
        <v>-3.8940268288609525E-2</v>
      </c>
      <c r="N12"/>
      <c r="O12"/>
      <c r="P12"/>
      <c r="Q12"/>
      <c r="R12"/>
      <c r="S12"/>
      <c r="T12"/>
      <c r="U12"/>
      <c r="V12"/>
    </row>
    <row r="13" spans="1:27" ht="16.5" thickBot="1" x14ac:dyDescent="0.3">
      <c r="A13" s="568">
        <v>44064</v>
      </c>
      <c r="B13" s="571">
        <v>45.75</v>
      </c>
      <c r="C13" s="569">
        <f t="shared" si="0"/>
        <v>2.1205379937620172E-2</v>
      </c>
      <c r="D13" s="575">
        <v>43831</v>
      </c>
      <c r="E13" s="578">
        <v>41.118385000000004</v>
      </c>
      <c r="F13" s="587">
        <f t="shared" si="1"/>
        <v>-1.8263569529486157E-2</v>
      </c>
      <c r="G13" s="584">
        <v>44064</v>
      </c>
      <c r="H13" s="187">
        <v>11835.940430000001</v>
      </c>
      <c r="I13" s="588">
        <f t="shared" si="2"/>
        <v>1.490120798166128E-2</v>
      </c>
      <c r="J13" s="575">
        <v>43831</v>
      </c>
      <c r="K13" s="24">
        <v>11717.440430000001</v>
      </c>
      <c r="L13" s="187">
        <f t="shared" si="3"/>
        <v>1.9626000167616731E-2</v>
      </c>
      <c r="N13" t="s">
        <v>489</v>
      </c>
      <c r="O13"/>
      <c r="P13"/>
      <c r="Q13"/>
      <c r="R13"/>
      <c r="S13"/>
      <c r="T13"/>
      <c r="U13"/>
      <c r="V13"/>
    </row>
    <row r="14" spans="1:27" x14ac:dyDescent="0.25">
      <c r="A14" s="568">
        <v>44063</v>
      </c>
      <c r="B14" s="571">
        <v>44.799999</v>
      </c>
      <c r="C14" s="569">
        <f t="shared" si="0"/>
        <v>-1.6465422973993893E-2</v>
      </c>
      <c r="D14" s="575">
        <v>43800</v>
      </c>
      <c r="E14" s="578">
        <v>41.883324000000002</v>
      </c>
      <c r="F14" s="587">
        <f t="shared" si="1"/>
        <v>1.9184553542071603E-2</v>
      </c>
      <c r="G14" s="584">
        <v>44063</v>
      </c>
      <c r="H14" s="187">
        <v>11662.160156</v>
      </c>
      <c r="I14" s="588">
        <f t="shared" si="2"/>
        <v>-7.5846892302203761E-3</v>
      </c>
      <c r="J14" s="575">
        <v>43800</v>
      </c>
      <c r="K14" s="24">
        <v>11491.900390999999</v>
      </c>
      <c r="L14" s="187">
        <f t="shared" si="3"/>
        <v>1.5492340600393062E-2</v>
      </c>
      <c r="N14" s="591"/>
      <c r="O14" s="591" t="s">
        <v>494</v>
      </c>
      <c r="P14" s="591" t="s">
        <v>495</v>
      </c>
      <c r="Q14" s="591" t="s">
        <v>496</v>
      </c>
      <c r="R14" s="591" t="s">
        <v>497</v>
      </c>
      <c r="S14" s="591" t="s">
        <v>498</v>
      </c>
      <c r="T14"/>
      <c r="U14"/>
      <c r="V14"/>
    </row>
    <row r="15" spans="1:27" x14ac:dyDescent="0.25">
      <c r="A15" s="568">
        <v>44062</v>
      </c>
      <c r="B15" s="571">
        <v>45.549999</v>
      </c>
      <c r="C15" s="569">
        <f t="shared" si="0"/>
        <v>7.9663644161620528E-3</v>
      </c>
      <c r="D15" s="575">
        <v>43770</v>
      </c>
      <c r="E15" s="578">
        <v>41.094935999999997</v>
      </c>
      <c r="F15" s="587">
        <f t="shared" si="1"/>
        <v>3.7313377642758327E-2</v>
      </c>
      <c r="G15" s="584">
        <v>44062</v>
      </c>
      <c r="H15" s="187">
        <v>11751.290039</v>
      </c>
      <c r="I15" s="588">
        <f t="shared" si="2"/>
        <v>-8.2571332212647564E-3</v>
      </c>
      <c r="J15" s="575">
        <v>43770</v>
      </c>
      <c r="K15" s="24">
        <v>11316.580078000001</v>
      </c>
      <c r="L15" s="187">
        <f t="shared" si="3"/>
        <v>4.9014513558666817E-2</v>
      </c>
      <c r="N15" s="589" t="s">
        <v>490</v>
      </c>
      <c r="O15" s="589">
        <v>1</v>
      </c>
      <c r="P15" s="589">
        <v>6.1815596864898445E-2</v>
      </c>
      <c r="Q15" s="589">
        <v>6.1815596864898445E-2</v>
      </c>
      <c r="R15" s="589">
        <v>158.57739983299851</v>
      </c>
      <c r="S15" s="589">
        <v>1.6440983519563938E-28</v>
      </c>
      <c r="T15"/>
      <c r="U15"/>
      <c r="V15"/>
    </row>
    <row r="16" spans="1:27" x14ac:dyDescent="0.25">
      <c r="A16" s="568">
        <v>44061</v>
      </c>
      <c r="B16" s="571">
        <v>45.189999</v>
      </c>
      <c r="C16" s="569">
        <f t="shared" si="0"/>
        <v>1.8940271429099154E-2</v>
      </c>
      <c r="D16" s="575">
        <v>43739</v>
      </c>
      <c r="E16" s="578">
        <v>39.616703000000001</v>
      </c>
      <c r="F16" s="587">
        <f t="shared" si="1"/>
        <v>7.518872905056817E-3</v>
      </c>
      <c r="G16" s="584">
        <v>44061</v>
      </c>
      <c r="H16" s="187">
        <v>11849.129883</v>
      </c>
      <c r="I16" s="588">
        <f t="shared" si="2"/>
        <v>2.3177160122072049E-3</v>
      </c>
      <c r="J16" s="575">
        <v>43739</v>
      </c>
      <c r="K16" s="24">
        <v>10787.820313</v>
      </c>
      <c r="L16" s="187">
        <f t="shared" si="3"/>
        <v>-1.2612538466863499E-2</v>
      </c>
      <c r="N16" s="589" t="s">
        <v>491</v>
      </c>
      <c r="O16" s="589">
        <v>251</v>
      </c>
      <c r="P16" s="589">
        <v>9.7843165731242063E-2</v>
      </c>
      <c r="Q16" s="589">
        <v>3.8981340928781699E-4</v>
      </c>
      <c r="R16" s="589"/>
      <c r="S16" s="589"/>
      <c r="T16"/>
      <c r="U16"/>
      <c r="V16"/>
    </row>
    <row r="17" spans="1:22" ht="16.5" thickBot="1" x14ac:dyDescent="0.3">
      <c r="A17" s="568">
        <v>44060</v>
      </c>
      <c r="B17" s="571">
        <v>44.349997999999999</v>
      </c>
      <c r="C17" s="569">
        <f t="shared" si="0"/>
        <v>1.0941395280177568E-2</v>
      </c>
      <c r="D17" s="575">
        <v>43709</v>
      </c>
      <c r="E17" s="578">
        <v>39.321052999999999</v>
      </c>
      <c r="F17" s="587">
        <f t="shared" si="1"/>
        <v>-3.0376705083878464E-2</v>
      </c>
      <c r="G17" s="584">
        <v>44060</v>
      </c>
      <c r="H17" s="187">
        <v>11821.730469</v>
      </c>
      <c r="I17" s="588">
        <f t="shared" si="2"/>
        <v>3.2272643572290427E-2</v>
      </c>
      <c r="J17" s="575">
        <v>43709</v>
      </c>
      <c r="K17" s="24">
        <v>10925.620117</v>
      </c>
      <c r="L17" s="187">
        <f t="shared" si="3"/>
        <v>1.5656483001802224E-2</v>
      </c>
      <c r="N17" s="590" t="s">
        <v>492</v>
      </c>
      <c r="O17" s="590">
        <v>252</v>
      </c>
      <c r="P17" s="590">
        <v>0.15965876259614051</v>
      </c>
      <c r="Q17" s="590"/>
      <c r="R17" s="590"/>
      <c r="S17" s="590"/>
      <c r="T17"/>
      <c r="U17"/>
      <c r="V17"/>
    </row>
    <row r="18" spans="1:22" ht="16.5" thickBot="1" x14ac:dyDescent="0.3">
      <c r="A18" s="568">
        <v>44057</v>
      </c>
      <c r="B18" s="571">
        <v>43.869999</v>
      </c>
      <c r="C18" s="569">
        <f t="shared" si="0"/>
        <v>-1.5263748939702504E-2</v>
      </c>
      <c r="D18" s="575">
        <v>43678</v>
      </c>
      <c r="E18" s="578">
        <v>40.552917000000001</v>
      </c>
      <c r="F18" s="587">
        <f t="shared" si="1"/>
        <v>-1.3393767194269657E-2</v>
      </c>
      <c r="G18" s="584">
        <v>44057</v>
      </c>
      <c r="H18" s="187">
        <v>11452.139648</v>
      </c>
      <c r="I18" s="588">
        <f t="shared" si="2"/>
        <v>-5.2240410738652043E-3</v>
      </c>
      <c r="J18" s="575">
        <v>43678</v>
      </c>
      <c r="K18" s="24">
        <v>10757.200194999999</v>
      </c>
      <c r="L18" s="187">
        <f t="shared" si="3"/>
        <v>-9.2606483847943455E-3</v>
      </c>
      <c r="N18"/>
      <c r="O18"/>
      <c r="P18"/>
      <c r="Q18"/>
      <c r="R18"/>
      <c r="S18"/>
      <c r="T18"/>
      <c r="U18"/>
      <c r="V18"/>
    </row>
    <row r="19" spans="1:22" x14ac:dyDescent="0.25">
      <c r="A19" s="568">
        <v>44056</v>
      </c>
      <c r="B19" s="571">
        <v>44.549999</v>
      </c>
      <c r="C19" s="569">
        <f t="shared" si="0"/>
        <v>-7.131713998923872E-3</v>
      </c>
      <c r="D19" s="575">
        <v>43647</v>
      </c>
      <c r="E19" s="578">
        <v>41.103447000000003</v>
      </c>
      <c r="F19" s="587">
        <f t="shared" si="1"/>
        <v>3.3415257099193907E-2</v>
      </c>
      <c r="G19" s="584">
        <v>44056</v>
      </c>
      <c r="H19" s="187">
        <v>11512.280273</v>
      </c>
      <c r="I19" s="588">
        <f t="shared" si="2"/>
        <v>-1.97478798109052E-3</v>
      </c>
      <c r="J19" s="575">
        <v>43647</v>
      </c>
      <c r="K19" s="24">
        <v>10857.75</v>
      </c>
      <c r="L19" s="187">
        <f t="shared" si="3"/>
        <v>3.3963147125500193E-2</v>
      </c>
      <c r="N19" s="591"/>
      <c r="O19" s="591" t="s">
        <v>499</v>
      </c>
      <c r="P19" s="591" t="s">
        <v>487</v>
      </c>
      <c r="Q19" s="591" t="s">
        <v>500</v>
      </c>
      <c r="R19" s="591" t="s">
        <v>501</v>
      </c>
      <c r="S19" s="591" t="s">
        <v>502</v>
      </c>
      <c r="T19" s="591" t="s">
        <v>503</v>
      </c>
      <c r="U19" s="591" t="s">
        <v>504</v>
      </c>
      <c r="V19" s="591" t="s">
        <v>505</v>
      </c>
    </row>
    <row r="20" spans="1:22" x14ac:dyDescent="0.25">
      <c r="A20" s="568">
        <v>44055</v>
      </c>
      <c r="B20" s="571">
        <v>44.869999</v>
      </c>
      <c r="C20" s="569">
        <f t="shared" si="0"/>
        <v>-9.4922739402267808E-3</v>
      </c>
      <c r="D20" s="575">
        <v>43617</v>
      </c>
      <c r="E20" s="578">
        <v>39.774375999999997</v>
      </c>
      <c r="F20" s="587">
        <f t="shared" si="1"/>
        <v>5.9895720080599624E-2</v>
      </c>
      <c r="G20" s="584">
        <v>44055</v>
      </c>
      <c r="H20" s="187">
        <v>11535.059569999999</v>
      </c>
      <c r="I20" s="588">
        <f t="shared" si="2"/>
        <v>1.5350296170676847E-2</v>
      </c>
      <c r="J20" s="575">
        <v>43617</v>
      </c>
      <c r="K20" s="24">
        <v>10501.099609000001</v>
      </c>
      <c r="L20" s="187">
        <f t="shared" si="3"/>
        <v>3.7864177187344694E-2</v>
      </c>
      <c r="N20" s="589" t="s">
        <v>493</v>
      </c>
      <c r="O20" s="589">
        <v>5.2254172437372166E-4</v>
      </c>
      <c r="P20" s="589">
        <v>1.2417915598224492E-3</v>
      </c>
      <c r="Q20" s="589">
        <v>0.42079664678058726</v>
      </c>
      <c r="R20" s="589">
        <v>0.67426364404594985</v>
      </c>
      <c r="S20" s="589">
        <v>-1.9231173631997214E-3</v>
      </c>
      <c r="T20" s="589">
        <v>2.9682008119471647E-3</v>
      </c>
      <c r="U20" s="589">
        <v>-1.9231173631997214E-3</v>
      </c>
      <c r="V20" s="589">
        <v>2.9682008119471647E-3</v>
      </c>
    </row>
    <row r="21" spans="1:22" ht="16.5" thickBot="1" x14ac:dyDescent="0.3">
      <c r="A21" s="568">
        <v>44054</v>
      </c>
      <c r="B21" s="571">
        <v>45.299999</v>
      </c>
      <c r="C21" s="569">
        <f t="shared" si="0"/>
        <v>1.1049502762430219E-3</v>
      </c>
      <c r="D21" s="575">
        <v>43586</v>
      </c>
      <c r="E21" s="578">
        <v>37.526688</v>
      </c>
      <c r="F21" s="587">
        <f t="shared" si="1"/>
        <v>9.7143065639738291E-2</v>
      </c>
      <c r="G21" s="584">
        <v>44054</v>
      </c>
      <c r="H21" s="187">
        <v>11360.669921999999</v>
      </c>
      <c r="I21" s="588">
        <f t="shared" si="2"/>
        <v>-2.7184957156628164E-2</v>
      </c>
      <c r="J21" s="575">
        <v>43586</v>
      </c>
      <c r="K21" s="24">
        <v>10117.990234000001</v>
      </c>
      <c r="L21" s="187">
        <f t="shared" si="3"/>
        <v>1.0401630064488021E-2</v>
      </c>
      <c r="N21" s="590" t="s">
        <v>506</v>
      </c>
      <c r="O21" s="590">
        <v>0.77538396287674016</v>
      </c>
      <c r="P21" s="590">
        <v>6.1573829966388265E-2</v>
      </c>
      <c r="Q21" s="590">
        <v>12.592751876893226</v>
      </c>
      <c r="R21" s="590">
        <v>1.6440983519566875E-28</v>
      </c>
      <c r="S21" s="590">
        <v>0.65411675372005162</v>
      </c>
      <c r="T21" s="590">
        <v>0.8966511720334287</v>
      </c>
      <c r="U21" s="590">
        <v>0.65411675372005162</v>
      </c>
      <c r="V21" s="590">
        <v>0.8966511720334287</v>
      </c>
    </row>
    <row r="22" spans="1:22" x14ac:dyDescent="0.25">
      <c r="A22" s="568">
        <v>44053</v>
      </c>
      <c r="B22" s="571">
        <v>45.25</v>
      </c>
      <c r="C22" s="569">
        <f t="shared" si="0"/>
        <v>9.5939312806783139E-3</v>
      </c>
      <c r="D22" s="575">
        <v>43556</v>
      </c>
      <c r="E22" s="578">
        <v>34.204006</v>
      </c>
      <c r="F22" s="587">
        <f t="shared" si="1"/>
        <v>-2.370993811959321E-2</v>
      </c>
      <c r="G22" s="584">
        <v>44053</v>
      </c>
      <c r="H22" s="187">
        <v>11678.139648</v>
      </c>
      <c r="I22" s="588">
        <f t="shared" si="2"/>
        <v>2.7011956061961939E-3</v>
      </c>
      <c r="J22" s="575">
        <v>43556</v>
      </c>
      <c r="K22" s="24">
        <v>10013.830078000001</v>
      </c>
      <c r="L22" s="187">
        <f t="shared" si="3"/>
        <v>1.7153960117113787E-2</v>
      </c>
    </row>
    <row r="23" spans="1:22" x14ac:dyDescent="0.25">
      <c r="A23" s="568">
        <v>44050</v>
      </c>
      <c r="B23" s="571">
        <v>44.82</v>
      </c>
      <c r="C23" s="569">
        <f t="shared" si="0"/>
        <v>-7.9681274900398336E-3</v>
      </c>
      <c r="D23" s="575">
        <v>43525</v>
      </c>
      <c r="E23" s="578">
        <v>35.034675999999997</v>
      </c>
      <c r="F23" s="587">
        <f t="shared" si="1"/>
        <v>9.767278997354123E-2</v>
      </c>
      <c r="G23" s="584">
        <v>44050</v>
      </c>
      <c r="H23" s="187">
        <v>11646.679688</v>
      </c>
      <c r="I23" s="588">
        <f t="shared" si="2"/>
        <v>-1.0022462114149699E-2</v>
      </c>
      <c r="J23" s="575">
        <v>43525</v>
      </c>
      <c r="K23" s="24">
        <v>9844.9501949999994</v>
      </c>
      <c r="L23" s="187">
        <f t="shared" si="3"/>
        <v>5.5755306608000321E-2</v>
      </c>
      <c r="N23" s="594" t="s">
        <v>510</v>
      </c>
    </row>
    <row r="24" spans="1:22" x14ac:dyDescent="0.25">
      <c r="A24" s="568">
        <v>44049</v>
      </c>
      <c r="B24" s="571">
        <v>45.18</v>
      </c>
      <c r="C24" s="569">
        <f t="shared" si="0"/>
        <v>-7.0329670329670746E-3</v>
      </c>
      <c r="D24" s="575">
        <v>43497</v>
      </c>
      <c r="E24" s="578">
        <v>31.917231000000001</v>
      </c>
      <c r="F24" s="587">
        <f t="shared" si="1"/>
        <v>3.6825506716902545E-2</v>
      </c>
      <c r="G24" s="584">
        <v>44049</v>
      </c>
      <c r="H24" s="187">
        <v>11764.589844</v>
      </c>
      <c r="I24" s="588">
        <f t="shared" si="2"/>
        <v>5.8430692000799311E-4</v>
      </c>
      <c r="J24" s="575">
        <v>43497</v>
      </c>
      <c r="K24" s="24">
        <v>9325.0302730000003</v>
      </c>
      <c r="L24" s="187">
        <f t="shared" si="3"/>
        <v>3.7804961737404996E-2</v>
      </c>
      <c r="N24" t="s">
        <v>482</v>
      </c>
      <c r="O24"/>
      <c r="P24"/>
      <c r="Q24"/>
      <c r="R24"/>
      <c r="S24"/>
      <c r="T24"/>
      <c r="U24"/>
      <c r="V24"/>
    </row>
    <row r="25" spans="1:22" ht="16.5" thickBot="1" x14ac:dyDescent="0.3">
      <c r="A25" s="568">
        <v>44048</v>
      </c>
      <c r="B25" s="571">
        <v>45.5</v>
      </c>
      <c r="C25" s="569">
        <f t="shared" si="0"/>
        <v>-2.0452120119437645E-2</v>
      </c>
      <c r="D25" s="575">
        <v>43466</v>
      </c>
      <c r="E25" s="578">
        <v>30.783608999999998</v>
      </c>
      <c r="F25" s="587">
        <f t="shared" si="1"/>
        <v>3.0157969824126551E-2</v>
      </c>
      <c r="G25" s="584">
        <v>44048</v>
      </c>
      <c r="H25" s="187">
        <v>11757.719727</v>
      </c>
      <c r="I25" s="588">
        <f t="shared" si="2"/>
        <v>-1.1892909723197898E-3</v>
      </c>
      <c r="J25" s="575">
        <v>43466</v>
      </c>
      <c r="K25" s="24">
        <v>8985.3398440000001</v>
      </c>
      <c r="L25" s="187">
        <f t="shared" si="3"/>
        <v>1.9755418034550276E-2</v>
      </c>
      <c r="N25"/>
      <c r="O25"/>
      <c r="P25"/>
      <c r="Q25"/>
      <c r="R25"/>
      <c r="S25"/>
      <c r="T25"/>
      <c r="U25"/>
      <c r="V25"/>
    </row>
    <row r="26" spans="1:22" x14ac:dyDescent="0.25">
      <c r="A26" s="568">
        <v>44047</v>
      </c>
      <c r="B26" s="571">
        <v>46.450001</v>
      </c>
      <c r="C26" s="569">
        <f t="shared" si="0"/>
        <v>-7.4785899033886771E-3</v>
      </c>
      <c r="D26" s="575">
        <v>43435</v>
      </c>
      <c r="E26" s="578">
        <v>29.882415999999999</v>
      </c>
      <c r="F26" s="587">
        <f t="shared" si="1"/>
        <v>1.6501575620139874E-2</v>
      </c>
      <c r="G26" s="584">
        <v>44047</v>
      </c>
      <c r="H26" s="187">
        <v>11771.719727</v>
      </c>
      <c r="I26" s="588">
        <f t="shared" si="2"/>
        <v>5.2646493447232601E-3</v>
      </c>
      <c r="J26" s="575">
        <v>43435</v>
      </c>
      <c r="K26" s="24">
        <v>8811.2695309999999</v>
      </c>
      <c r="L26" s="187">
        <f t="shared" si="3"/>
        <v>-1.3906558983994843E-3</v>
      </c>
      <c r="N26" s="592" t="s">
        <v>483</v>
      </c>
      <c r="O26" s="592"/>
      <c r="P26"/>
      <c r="Q26"/>
      <c r="R26"/>
      <c r="S26"/>
      <c r="T26"/>
      <c r="U26"/>
      <c r="V26"/>
    </row>
    <row r="27" spans="1:22" x14ac:dyDescent="0.25">
      <c r="A27" s="568">
        <v>44046</v>
      </c>
      <c r="B27" s="571">
        <v>46.799999</v>
      </c>
      <c r="C27" s="569">
        <f t="shared" si="0"/>
        <v>-2.1322600370038414E-3</v>
      </c>
      <c r="D27" s="575">
        <v>43405</v>
      </c>
      <c r="E27" s="578">
        <v>29.397314000000001</v>
      </c>
      <c r="F27" s="587">
        <f t="shared" si="1"/>
        <v>6.690152742359845E-2</v>
      </c>
      <c r="G27" s="584">
        <v>44046</v>
      </c>
      <c r="H27" s="187">
        <v>11710.070313</v>
      </c>
      <c r="I27" s="588">
        <f t="shared" si="2"/>
        <v>-1.4972820744840742E-3</v>
      </c>
      <c r="J27" s="575">
        <v>43405</v>
      </c>
      <c r="K27" s="24">
        <v>8823.5400389999995</v>
      </c>
      <c r="L27" s="187">
        <f t="shared" si="3"/>
        <v>8.1384768706256327E-3</v>
      </c>
      <c r="N27" s="589" t="s">
        <v>484</v>
      </c>
      <c r="O27" s="589">
        <v>0.50087651315119308</v>
      </c>
      <c r="P27"/>
      <c r="Q27"/>
      <c r="R27"/>
      <c r="S27"/>
      <c r="T27"/>
      <c r="U27"/>
      <c r="V27"/>
    </row>
    <row r="28" spans="1:22" x14ac:dyDescent="0.25">
      <c r="A28" s="568">
        <v>44043</v>
      </c>
      <c r="B28" s="571">
        <v>46.900002000000001</v>
      </c>
      <c r="C28" s="569">
        <f t="shared" si="0"/>
        <v>7.5688168609548967E-2</v>
      </c>
      <c r="D28" s="575">
        <v>43374</v>
      </c>
      <c r="E28" s="578">
        <v>27.553915</v>
      </c>
      <c r="F28" s="587">
        <f t="shared" si="1"/>
        <v>-5.9913936516939437E-2</v>
      </c>
      <c r="G28" s="584">
        <v>44043</v>
      </c>
      <c r="H28" s="187">
        <v>11727.629883</v>
      </c>
      <c r="I28" s="588">
        <f t="shared" si="2"/>
        <v>3.2318870869743055E-3</v>
      </c>
      <c r="J28" s="575">
        <v>43374</v>
      </c>
      <c r="K28" s="24">
        <v>8752.3095699999994</v>
      </c>
      <c r="L28" s="187">
        <f t="shared" si="3"/>
        <v>-6.4030177063667204E-2</v>
      </c>
      <c r="N28" s="589" t="s">
        <v>485</v>
      </c>
      <c r="O28" s="589">
        <v>0.25087728142649734</v>
      </c>
      <c r="P28"/>
      <c r="Q28"/>
      <c r="R28"/>
      <c r="S28"/>
      <c r="T28"/>
      <c r="U28"/>
      <c r="V28"/>
    </row>
    <row r="29" spans="1:22" x14ac:dyDescent="0.25">
      <c r="A29" s="568">
        <v>44042</v>
      </c>
      <c r="B29" s="571">
        <v>43.599997999999999</v>
      </c>
      <c r="C29" s="569">
        <f t="shared" si="0"/>
        <v>2.8059372789436487E-2</v>
      </c>
      <c r="D29" s="575">
        <v>43344</v>
      </c>
      <c r="E29" s="578">
        <v>29.309992000000001</v>
      </c>
      <c r="F29" s="587">
        <f t="shared" si="1"/>
        <v>7.1276531782400454E-2</v>
      </c>
      <c r="G29" s="584">
        <v>44042</v>
      </c>
      <c r="H29" s="187">
        <v>11689.849609000001</v>
      </c>
      <c r="I29" s="588">
        <f t="shared" si="2"/>
        <v>2.6863880151799524E-3</v>
      </c>
      <c r="J29" s="575">
        <v>43344</v>
      </c>
      <c r="K29" s="24">
        <v>9351.0595699999994</v>
      </c>
      <c r="L29" s="187">
        <f t="shared" si="3"/>
        <v>4.0651305896253209E-3</v>
      </c>
      <c r="N29" s="589" t="s">
        <v>486</v>
      </c>
      <c r="O29" s="589">
        <v>0.23796137248557489</v>
      </c>
      <c r="P29"/>
      <c r="Q29"/>
      <c r="R29"/>
      <c r="S29"/>
      <c r="T29"/>
      <c r="U29"/>
      <c r="V29"/>
    </row>
    <row r="30" spans="1:22" x14ac:dyDescent="0.25">
      <c r="A30" s="568">
        <v>44041</v>
      </c>
      <c r="B30" s="571">
        <v>42.41</v>
      </c>
      <c r="C30" s="569">
        <f t="shared" si="0"/>
        <v>-1.34915555481947E-2</v>
      </c>
      <c r="D30" s="575">
        <v>43313</v>
      </c>
      <c r="E30" s="578">
        <v>27.359874999999999</v>
      </c>
      <c r="F30" s="587">
        <f t="shared" si="1"/>
        <v>2.8242832830966513E-2</v>
      </c>
      <c r="G30" s="584">
        <v>44041</v>
      </c>
      <c r="H30" s="187">
        <v>11658.530273</v>
      </c>
      <c r="I30" s="588">
        <f t="shared" si="2"/>
        <v>7.4418479676292559E-3</v>
      </c>
      <c r="J30" s="575">
        <v>43313</v>
      </c>
      <c r="K30" s="24">
        <v>9313.2001949999994</v>
      </c>
      <c r="L30" s="187">
        <f t="shared" si="3"/>
        <v>4.3836181638881033E-2</v>
      </c>
      <c r="N30" s="589" t="s">
        <v>487</v>
      </c>
      <c r="O30" s="589">
        <v>4.0692969264626448E-2</v>
      </c>
      <c r="P30"/>
      <c r="Q30"/>
      <c r="R30"/>
      <c r="S30"/>
      <c r="T30"/>
      <c r="U30"/>
      <c r="V30"/>
    </row>
    <row r="31" spans="1:22" ht="16.5" thickBot="1" x14ac:dyDescent="0.3">
      <c r="A31" s="568">
        <v>44040</v>
      </c>
      <c r="B31" s="571">
        <v>42.990001999999997</v>
      </c>
      <c r="C31" s="569">
        <f t="shared" si="0"/>
        <v>7.9718636355514683E-3</v>
      </c>
      <c r="D31" s="575">
        <v>43282</v>
      </c>
      <c r="E31" s="578">
        <v>26.608378999999999</v>
      </c>
      <c r="F31" s="587">
        <f t="shared" si="1"/>
        <v>-4.3164258881526196E-3</v>
      </c>
      <c r="G31" s="584">
        <v>44040</v>
      </c>
      <c r="H31" s="187">
        <v>11572.410156</v>
      </c>
      <c r="I31" s="588">
        <f t="shared" si="2"/>
        <v>-3.0564980436486033E-3</v>
      </c>
      <c r="J31" s="575">
        <v>43282</v>
      </c>
      <c r="K31" s="24">
        <v>8922.0898440000001</v>
      </c>
      <c r="L31" s="187">
        <f t="shared" si="3"/>
        <v>-2.3526482646746283E-3</v>
      </c>
      <c r="N31" s="590" t="s">
        <v>488</v>
      </c>
      <c r="O31" s="590">
        <v>60</v>
      </c>
      <c r="P31"/>
      <c r="Q31"/>
      <c r="R31"/>
      <c r="S31"/>
      <c r="T31"/>
      <c r="U31"/>
      <c r="V31"/>
    </row>
    <row r="32" spans="1:22" x14ac:dyDescent="0.25">
      <c r="A32" s="568">
        <v>44039</v>
      </c>
      <c r="B32" s="571">
        <v>42.650002000000001</v>
      </c>
      <c r="C32" s="569">
        <f t="shared" si="0"/>
        <v>1.0663530552996958E-2</v>
      </c>
      <c r="D32" s="575">
        <v>43252</v>
      </c>
      <c r="E32" s="578">
        <v>26.72373</v>
      </c>
      <c r="F32" s="587">
        <f t="shared" si="1"/>
        <v>4.7080997141186076E-2</v>
      </c>
      <c r="G32" s="584">
        <v>44039</v>
      </c>
      <c r="H32" s="187">
        <v>11607.889648</v>
      </c>
      <c r="I32" s="588">
        <f t="shared" si="2"/>
        <v>-2.4380787787923186E-3</v>
      </c>
      <c r="J32" s="575">
        <v>43252</v>
      </c>
      <c r="K32" s="24">
        <v>8943.1298829999996</v>
      </c>
      <c r="L32" s="187">
        <f t="shared" si="3"/>
        <v>3.283828834274849E-2</v>
      </c>
      <c r="N32"/>
      <c r="O32"/>
      <c r="P32"/>
      <c r="Q32"/>
      <c r="R32"/>
      <c r="S32"/>
      <c r="T32"/>
      <c r="U32"/>
      <c r="V32"/>
    </row>
    <row r="33" spans="1:22" ht="16.5" thickBot="1" x14ac:dyDescent="0.3">
      <c r="A33" s="568">
        <v>44036</v>
      </c>
      <c r="B33" s="571">
        <v>42.200001</v>
      </c>
      <c r="C33" s="569">
        <f t="shared" si="0"/>
        <v>-1.2865473684210538E-2</v>
      </c>
      <c r="D33" s="575">
        <v>43221</v>
      </c>
      <c r="E33" s="578">
        <v>25.522123000000001</v>
      </c>
      <c r="F33" s="587">
        <f t="shared" si="1"/>
        <v>7.2727208534062449E-2</v>
      </c>
      <c r="G33" s="584">
        <v>44036</v>
      </c>
      <c r="H33" s="187">
        <v>11636.259765999999</v>
      </c>
      <c r="I33" s="588">
        <f t="shared" si="2"/>
        <v>-3.115011936955403E-3</v>
      </c>
      <c r="J33" s="575">
        <v>43221</v>
      </c>
      <c r="K33" s="24">
        <v>8658.7900389999995</v>
      </c>
      <c r="L33" s="187">
        <f t="shared" si="3"/>
        <v>2.548799904921073E-2</v>
      </c>
      <c r="N33" t="s">
        <v>489</v>
      </c>
      <c r="O33"/>
      <c r="P33"/>
      <c r="Q33"/>
      <c r="R33"/>
      <c r="S33"/>
      <c r="T33"/>
      <c r="U33"/>
      <c r="V33"/>
    </row>
    <row r="34" spans="1:22" x14ac:dyDescent="0.25">
      <c r="A34" s="568">
        <v>44035</v>
      </c>
      <c r="B34" s="571">
        <v>42.75</v>
      </c>
      <c r="C34" s="569">
        <f t="shared" si="0"/>
        <v>5.8823529411764497E-3</v>
      </c>
      <c r="D34" s="575">
        <v>43191</v>
      </c>
      <c r="E34" s="578">
        <v>23.791810999999999</v>
      </c>
      <c r="F34" s="587">
        <f t="shared" si="1"/>
        <v>6.0976122879525807E-3</v>
      </c>
      <c r="G34" s="584">
        <v>44035</v>
      </c>
      <c r="H34" s="187">
        <v>11672.620117</v>
      </c>
      <c r="I34" s="588">
        <f t="shared" si="2"/>
        <v>-4.2949535119958249E-3</v>
      </c>
      <c r="J34" s="575">
        <v>43191</v>
      </c>
      <c r="K34" s="24">
        <v>8443.5800780000009</v>
      </c>
      <c r="L34" s="187">
        <f t="shared" si="3"/>
        <v>1.4966788392860808E-2</v>
      </c>
      <c r="N34" s="591"/>
      <c r="O34" s="591" t="s">
        <v>494</v>
      </c>
      <c r="P34" s="591" t="s">
        <v>495</v>
      </c>
      <c r="Q34" s="591" t="s">
        <v>496</v>
      </c>
      <c r="R34" s="591" t="s">
        <v>497</v>
      </c>
      <c r="S34" s="591" t="s">
        <v>498</v>
      </c>
      <c r="T34"/>
      <c r="U34"/>
      <c r="V34"/>
    </row>
    <row r="35" spans="1:22" x14ac:dyDescent="0.25">
      <c r="A35" s="568">
        <v>44034</v>
      </c>
      <c r="B35" s="571">
        <v>42.5</v>
      </c>
      <c r="C35" s="569">
        <f t="shared" si="0"/>
        <v>1.4319760652994784E-2</v>
      </c>
      <c r="D35" s="575">
        <v>43160</v>
      </c>
      <c r="E35" s="578">
        <v>23.647617</v>
      </c>
      <c r="F35" s="587">
        <f t="shared" si="1"/>
        <v>1.8633568465405981E-2</v>
      </c>
      <c r="G35" s="584">
        <v>44034</v>
      </c>
      <c r="H35" s="187">
        <v>11722.969727</v>
      </c>
      <c r="I35" s="588">
        <f t="shared" si="2"/>
        <v>-1.9020224939034769E-3</v>
      </c>
      <c r="J35" s="575">
        <v>43160</v>
      </c>
      <c r="K35" s="24">
        <v>8319.0703130000002</v>
      </c>
      <c r="L35" s="187">
        <f t="shared" si="3"/>
        <v>-6.5382343964323075E-3</v>
      </c>
      <c r="N35" s="589" t="s">
        <v>490</v>
      </c>
      <c r="O35" s="589">
        <v>1</v>
      </c>
      <c r="P35" s="589">
        <v>3.2164375320149929E-2</v>
      </c>
      <c r="Q35" s="589">
        <v>3.2164375320149929E-2</v>
      </c>
      <c r="R35" s="589">
        <v>19.423896728756244</v>
      </c>
      <c r="S35" s="589">
        <v>4.583293563442852E-5</v>
      </c>
      <c r="T35"/>
      <c r="U35"/>
      <c r="V35"/>
    </row>
    <row r="36" spans="1:22" x14ac:dyDescent="0.25">
      <c r="A36" s="568">
        <v>44033</v>
      </c>
      <c r="B36" s="571">
        <v>41.900002000000001</v>
      </c>
      <c r="C36" s="569">
        <f t="shared" si="0"/>
        <v>-7.1089808741947591E-3</v>
      </c>
      <c r="D36" s="575">
        <v>43132</v>
      </c>
      <c r="E36" s="578">
        <v>23.215038</v>
      </c>
      <c r="F36" s="587">
        <f t="shared" si="1"/>
        <v>-6.2500068146825183E-2</v>
      </c>
      <c r="G36" s="584">
        <v>44033</v>
      </c>
      <c r="H36" s="187">
        <v>11745.309569999999</v>
      </c>
      <c r="I36" s="588">
        <f t="shared" si="2"/>
        <v>1.4058223662522407E-2</v>
      </c>
      <c r="J36" s="575">
        <v>43132</v>
      </c>
      <c r="K36" s="24">
        <v>8373.8203130000002</v>
      </c>
      <c r="L36" s="187">
        <f t="shared" si="3"/>
        <v>-8.077395654602304E-3</v>
      </c>
      <c r="N36" s="589" t="s">
        <v>491</v>
      </c>
      <c r="O36" s="589">
        <v>58</v>
      </c>
      <c r="P36" s="589">
        <v>9.6043229359166288E-2</v>
      </c>
      <c r="Q36" s="589">
        <v>1.6559177475718326E-3</v>
      </c>
      <c r="R36" s="589"/>
      <c r="S36" s="589"/>
      <c r="T36"/>
      <c r="U36"/>
      <c r="V36"/>
    </row>
    <row r="37" spans="1:22" ht="16.5" thickBot="1" x14ac:dyDescent="0.3">
      <c r="A37" s="568">
        <v>44032</v>
      </c>
      <c r="B37" s="571">
        <v>42.200001</v>
      </c>
      <c r="C37" s="569">
        <f t="shared" si="0"/>
        <v>-2.0881601897058122E-2</v>
      </c>
      <c r="D37" s="575">
        <v>43101</v>
      </c>
      <c r="E37" s="578">
        <v>24.762709000000001</v>
      </c>
      <c r="F37" s="587">
        <f t="shared" si="1"/>
        <v>2.2495748910444924E-2</v>
      </c>
      <c r="G37" s="584">
        <v>44032</v>
      </c>
      <c r="H37" s="187">
        <v>11582.480469</v>
      </c>
      <c r="I37" s="588">
        <f t="shared" si="2"/>
        <v>-1.3547386504875192E-4</v>
      </c>
      <c r="J37" s="575">
        <v>43101</v>
      </c>
      <c r="K37" s="24">
        <v>8442.0097659999992</v>
      </c>
      <c r="L37" s="187">
        <f t="shared" si="3"/>
        <v>5.2309203522693526E-3</v>
      </c>
      <c r="N37" s="590" t="s">
        <v>492</v>
      </c>
      <c r="O37" s="590">
        <v>59</v>
      </c>
      <c r="P37" s="590">
        <v>0.12820760467931622</v>
      </c>
      <c r="Q37" s="590"/>
      <c r="R37" s="590"/>
      <c r="S37" s="590"/>
      <c r="T37"/>
      <c r="U37"/>
      <c r="V37"/>
    </row>
    <row r="38" spans="1:22" ht="16.5" thickBot="1" x14ac:dyDescent="0.3">
      <c r="A38" s="568">
        <v>44029</v>
      </c>
      <c r="B38" s="571">
        <v>43.099997999999999</v>
      </c>
      <c r="C38" s="569">
        <f t="shared" si="0"/>
        <v>4.6619112045729327E-3</v>
      </c>
      <c r="D38" s="575">
        <v>43070</v>
      </c>
      <c r="E38" s="578">
        <v>24.217908999999999</v>
      </c>
      <c r="F38" s="587">
        <f t="shared" si="1"/>
        <v>2.7935170655154717E-2</v>
      </c>
      <c r="G38" s="584">
        <v>44029</v>
      </c>
      <c r="H38" s="187">
        <v>11584.049805000001</v>
      </c>
      <c r="I38" s="588">
        <f t="shared" si="2"/>
        <v>7.7459733234297445E-3</v>
      </c>
      <c r="J38" s="575">
        <v>43070</v>
      </c>
      <c r="K38" s="24">
        <v>8398.0800780000009</v>
      </c>
      <c r="L38" s="187">
        <f t="shared" si="3"/>
        <v>2.5804922856697443E-2</v>
      </c>
      <c r="N38"/>
      <c r="O38"/>
      <c r="P38"/>
      <c r="Q38"/>
      <c r="R38"/>
      <c r="S38"/>
      <c r="T38"/>
      <c r="U38"/>
      <c r="V38"/>
    </row>
    <row r="39" spans="1:22" x14ac:dyDescent="0.25">
      <c r="A39" s="568">
        <v>44028</v>
      </c>
      <c r="B39" s="571">
        <v>42.900002000000001</v>
      </c>
      <c r="C39" s="569">
        <f t="shared" si="0"/>
        <v>2.0214102739931183E-2</v>
      </c>
      <c r="D39" s="575">
        <v>43040</v>
      </c>
      <c r="E39" s="578">
        <v>23.559763</v>
      </c>
      <c r="F39" s="587">
        <f t="shared" si="1"/>
        <v>9.8120774825114498E-3</v>
      </c>
      <c r="G39" s="584">
        <v>44028</v>
      </c>
      <c r="H39" s="187">
        <v>11495.009765999999</v>
      </c>
      <c r="I39" s="588">
        <f t="shared" si="2"/>
        <v>-9.9487163077922602E-3</v>
      </c>
      <c r="J39" s="575">
        <v>43040</v>
      </c>
      <c r="K39" s="24">
        <v>8186.8198240000002</v>
      </c>
      <c r="L39" s="187">
        <f t="shared" si="3"/>
        <v>4.9691003291270075E-3</v>
      </c>
      <c r="N39" s="591"/>
      <c r="O39" s="591" t="s">
        <v>499</v>
      </c>
      <c r="P39" s="591" t="s">
        <v>487</v>
      </c>
      <c r="Q39" s="591" t="s">
        <v>500</v>
      </c>
      <c r="R39" s="591" t="s">
        <v>501</v>
      </c>
      <c r="S39" s="591" t="s">
        <v>502</v>
      </c>
      <c r="T39" s="591" t="s">
        <v>503</v>
      </c>
      <c r="U39" s="591" t="s">
        <v>504</v>
      </c>
      <c r="V39" s="591" t="s">
        <v>505</v>
      </c>
    </row>
    <row r="40" spans="1:22" x14ac:dyDescent="0.25">
      <c r="A40" s="568">
        <v>44027</v>
      </c>
      <c r="B40" s="571">
        <v>42.049999</v>
      </c>
      <c r="C40" s="569">
        <f t="shared" si="0"/>
        <v>2.5609731707317174E-2</v>
      </c>
      <c r="D40" s="575">
        <v>43009</v>
      </c>
      <c r="E40" s="578">
        <v>23.330839000000001</v>
      </c>
      <c r="F40" s="587">
        <f t="shared" si="1"/>
        <v>-1.8459161670580482E-2</v>
      </c>
      <c r="G40" s="584">
        <v>44027</v>
      </c>
      <c r="H40" s="187">
        <v>11610.519531</v>
      </c>
      <c r="I40" s="588">
        <f t="shared" si="2"/>
        <v>6.7049184238605619E-3</v>
      </c>
      <c r="J40" s="575">
        <v>43009</v>
      </c>
      <c r="K40" s="24">
        <v>8146.3398440000001</v>
      </c>
      <c r="L40" s="187">
        <f t="shared" si="3"/>
        <v>2.7229388765822593E-2</v>
      </c>
      <c r="N40" s="589" t="s">
        <v>493</v>
      </c>
      <c r="O40" s="589">
        <v>1.2567654211139388E-2</v>
      </c>
      <c r="P40" s="589">
        <v>5.6331091486343764E-3</v>
      </c>
      <c r="Q40" s="589">
        <v>2.2310333209478359</v>
      </c>
      <c r="R40" s="589">
        <v>2.9559926517753455E-2</v>
      </c>
      <c r="S40" s="589">
        <v>1.2917611382194764E-3</v>
      </c>
      <c r="T40" s="589">
        <v>2.38435472840593E-2</v>
      </c>
      <c r="U40" s="589">
        <v>1.2917611382194764E-3</v>
      </c>
      <c r="V40" s="589">
        <v>2.38435472840593E-2</v>
      </c>
    </row>
    <row r="41" spans="1:22" ht="16.5" thickBot="1" x14ac:dyDescent="0.3">
      <c r="A41" s="568">
        <v>44026</v>
      </c>
      <c r="B41" s="571">
        <v>41</v>
      </c>
      <c r="C41" s="569">
        <f t="shared" si="0"/>
        <v>5.1482960248028231E-3</v>
      </c>
      <c r="D41" s="575">
        <v>42979</v>
      </c>
      <c r="E41" s="578">
        <v>23.769606</v>
      </c>
      <c r="F41" s="587">
        <f t="shared" si="1"/>
        <v>8.0907301785380081E-3</v>
      </c>
      <c r="G41" s="584">
        <v>44026</v>
      </c>
      <c r="H41" s="187">
        <v>11533.190430000001</v>
      </c>
      <c r="I41" s="588">
        <f t="shared" si="2"/>
        <v>5.4942959370747335E-3</v>
      </c>
      <c r="J41" s="575">
        <v>42979</v>
      </c>
      <c r="K41" s="24">
        <v>7930.3999020000001</v>
      </c>
      <c r="L41" s="187">
        <f t="shared" si="3"/>
        <v>1.4493840756751641E-2</v>
      </c>
      <c r="N41" s="590" t="s">
        <v>506</v>
      </c>
      <c r="O41" s="590">
        <v>0.73170639019956663</v>
      </c>
      <c r="P41" s="590">
        <v>0.16602315691606642</v>
      </c>
      <c r="Q41" s="590">
        <v>4.4072550106337474</v>
      </c>
      <c r="R41" s="590">
        <v>4.5832935634428174E-5</v>
      </c>
      <c r="S41" s="590">
        <v>0.39937493422768855</v>
      </c>
      <c r="T41" s="590">
        <v>1.0640378461714448</v>
      </c>
      <c r="U41" s="590">
        <v>0.39937493422768855</v>
      </c>
      <c r="V41" s="590">
        <v>1.0640378461714448</v>
      </c>
    </row>
    <row r="42" spans="1:22" x14ac:dyDescent="0.25">
      <c r="A42" s="568">
        <v>44025</v>
      </c>
      <c r="B42" s="571">
        <v>40.790000999999997</v>
      </c>
      <c r="C42" s="569">
        <f t="shared" si="0"/>
        <v>-2.4504902561406361E-4</v>
      </c>
      <c r="D42" s="575">
        <v>42948</v>
      </c>
      <c r="E42" s="578">
        <v>23.578835999999999</v>
      </c>
      <c r="F42" s="587">
        <f t="shared" si="1"/>
        <v>2.7744365477312627E-2</v>
      </c>
      <c r="G42" s="584">
        <v>44025</v>
      </c>
      <c r="H42" s="187">
        <v>11470.169921999999</v>
      </c>
      <c r="I42" s="588">
        <f t="shared" si="2"/>
        <v>6.6090823119899778E-3</v>
      </c>
      <c r="J42" s="575">
        <v>42948</v>
      </c>
      <c r="K42" s="24">
        <v>7817.1000979999999</v>
      </c>
      <c r="L42" s="187">
        <f t="shared" si="3"/>
        <v>1.6000782462131768E-2</v>
      </c>
    </row>
    <row r="43" spans="1:22" x14ac:dyDescent="0.25">
      <c r="A43" s="568">
        <v>44022</v>
      </c>
      <c r="B43" s="571">
        <v>40.799999</v>
      </c>
      <c r="C43" s="569">
        <f t="shared" si="0"/>
        <v>2.2556314658831234E-2</v>
      </c>
      <c r="D43" s="575">
        <v>42917</v>
      </c>
      <c r="E43" s="578">
        <v>22.942316000000002</v>
      </c>
      <c r="F43" s="587">
        <f t="shared" si="1"/>
        <v>3.40425259568502E-2</v>
      </c>
      <c r="G43" s="584">
        <v>44022</v>
      </c>
      <c r="H43" s="187">
        <v>11394.860352</v>
      </c>
      <c r="I43" s="588">
        <f t="shared" si="2"/>
        <v>-4.0223769037537327E-3</v>
      </c>
      <c r="J43" s="575">
        <v>42917</v>
      </c>
      <c r="K43" s="24">
        <v>7693.9902339999999</v>
      </c>
      <c r="L43" s="187">
        <f t="shared" si="3"/>
        <v>1.0845555327229528E-2</v>
      </c>
    </row>
    <row r="44" spans="1:22" x14ac:dyDescent="0.25">
      <c r="A44" s="568">
        <v>44021</v>
      </c>
      <c r="B44" s="571">
        <v>39.900002000000001</v>
      </c>
      <c r="C44" s="569">
        <f t="shared" si="0"/>
        <v>3.5212275413092353E-3</v>
      </c>
      <c r="D44" s="575">
        <v>42887</v>
      </c>
      <c r="E44" s="578">
        <v>22.187014000000001</v>
      </c>
      <c r="F44" s="587">
        <f t="shared" si="1"/>
        <v>3.7527544475425501E-2</v>
      </c>
      <c r="G44" s="584">
        <v>44021</v>
      </c>
      <c r="H44" s="187">
        <v>11440.879883</v>
      </c>
      <c r="I44" s="588">
        <f t="shared" si="2"/>
        <v>-8.9748744985599371E-3</v>
      </c>
      <c r="J44" s="575">
        <v>42887</v>
      </c>
      <c r="K44" s="24">
        <v>7611.4399409999996</v>
      </c>
      <c r="L44" s="187">
        <f t="shared" si="3"/>
        <v>2.5952640087258061E-2</v>
      </c>
    </row>
    <row r="45" spans="1:22" x14ac:dyDescent="0.25">
      <c r="A45" s="568">
        <v>44020</v>
      </c>
      <c r="B45" s="571">
        <v>39.759998000000003</v>
      </c>
      <c r="C45" s="569">
        <f t="shared" si="0"/>
        <v>-3.1401001783795901E-2</v>
      </c>
      <c r="D45" s="575">
        <v>42856</v>
      </c>
      <c r="E45" s="578">
        <v>21.384505999999998</v>
      </c>
      <c r="F45" s="587">
        <f t="shared" si="1"/>
        <v>2.4886751830963894E-2</v>
      </c>
      <c r="G45" s="584">
        <v>44020</v>
      </c>
      <c r="H45" s="187">
        <v>11544.490234000001</v>
      </c>
      <c r="I45" s="588">
        <f t="shared" si="2"/>
        <v>-2.1650050325963122E-2</v>
      </c>
      <c r="J45" s="575">
        <v>42856</v>
      </c>
      <c r="K45" s="24">
        <v>7418.8999020000001</v>
      </c>
      <c r="L45" s="187">
        <f t="shared" si="3"/>
        <v>5.4412877519904868E-3</v>
      </c>
    </row>
    <row r="46" spans="1:22" x14ac:dyDescent="0.25">
      <c r="A46" s="568">
        <v>44019</v>
      </c>
      <c r="B46" s="571">
        <v>41.048977000000001</v>
      </c>
      <c r="C46" s="569">
        <f t="shared" si="0"/>
        <v>1.9704434843609953E-2</v>
      </c>
      <c r="D46" s="575">
        <v>42826</v>
      </c>
      <c r="E46" s="578">
        <v>20.865238000000002</v>
      </c>
      <c r="F46" s="587">
        <f t="shared" si="1"/>
        <v>-2.1690879599817192E-2</v>
      </c>
      <c r="G46" s="584">
        <v>44019</v>
      </c>
      <c r="H46" s="187">
        <v>11799.959961</v>
      </c>
      <c r="I46" s="588">
        <f t="shared" si="2"/>
        <v>8.6582525770317886E-3</v>
      </c>
      <c r="J46" s="575">
        <v>42826</v>
      </c>
      <c r="K46" s="24">
        <v>7378.75</v>
      </c>
      <c r="L46" s="187">
        <f t="shared" si="3"/>
        <v>2.528494971866091E-2</v>
      </c>
    </row>
    <row r="47" spans="1:22" x14ac:dyDescent="0.25">
      <c r="A47" s="568">
        <v>44018</v>
      </c>
      <c r="B47" s="571">
        <v>40.255760000000002</v>
      </c>
      <c r="C47" s="569">
        <f t="shared" si="0"/>
        <v>1.0704579227562183E-2</v>
      </c>
      <c r="D47" s="575">
        <v>42795</v>
      </c>
      <c r="E47" s="578">
        <v>21.327857999999999</v>
      </c>
      <c r="F47" s="587">
        <f t="shared" si="1"/>
        <v>5.5607546575132671E-2</v>
      </c>
      <c r="G47" s="584">
        <v>44018</v>
      </c>
      <c r="H47" s="187">
        <v>11698.669921999999</v>
      </c>
      <c r="I47" s="588">
        <f t="shared" si="2"/>
        <v>1.2109469459251843E-2</v>
      </c>
      <c r="J47" s="575">
        <v>42795</v>
      </c>
      <c r="K47" s="24">
        <v>7196.7797849999997</v>
      </c>
      <c r="L47" s="187">
        <f t="shared" si="3"/>
        <v>4.0906854254556535E-3</v>
      </c>
    </row>
    <row r="48" spans="1:22" x14ac:dyDescent="0.25">
      <c r="A48" s="568">
        <v>44015</v>
      </c>
      <c r="B48" s="571">
        <v>39.829402999999999</v>
      </c>
      <c r="C48" s="569">
        <f t="shared" si="0"/>
        <v>1.9801915807138526E-2</v>
      </c>
      <c r="D48" s="575">
        <v>42767</v>
      </c>
      <c r="E48" s="578">
        <v>20.204343999999999</v>
      </c>
      <c r="F48" s="587">
        <f t="shared" si="1"/>
        <v>2.3923491047334267E-2</v>
      </c>
      <c r="G48" s="584">
        <v>44015</v>
      </c>
      <c r="H48" s="187">
        <v>11558.700194999999</v>
      </c>
      <c r="I48" s="588">
        <f t="shared" si="2"/>
        <v>2.8431985867585219E-3</v>
      </c>
      <c r="J48" s="575">
        <v>42767</v>
      </c>
      <c r="K48" s="24">
        <v>7167.4599609999996</v>
      </c>
      <c r="L48" s="187">
        <f t="shared" si="3"/>
        <v>1.6552843456369759E-2</v>
      </c>
    </row>
    <row r="49" spans="1:12" x14ac:dyDescent="0.25">
      <c r="A49" s="568">
        <v>44014</v>
      </c>
      <c r="B49" s="571">
        <v>39.056018999999999</v>
      </c>
      <c r="C49" s="569">
        <f t="shared" si="0"/>
        <v>-6.557414828415653E-3</v>
      </c>
      <c r="D49" s="575">
        <v>42736</v>
      </c>
      <c r="E49" s="578">
        <v>19.732278999999998</v>
      </c>
      <c r="F49" s="587">
        <f t="shared" si="1"/>
        <v>1.7612933093720695E-2</v>
      </c>
      <c r="G49" s="584">
        <v>44014</v>
      </c>
      <c r="H49" s="187">
        <v>11525.929688</v>
      </c>
      <c r="I49" s="588">
        <f t="shared" si="2"/>
        <v>1.5476298295845403E-2</v>
      </c>
      <c r="J49" s="575">
        <v>42736</v>
      </c>
      <c r="K49" s="24">
        <v>7050.75</v>
      </c>
      <c r="L49" s="187">
        <f t="shared" si="3"/>
        <v>2.4636587654970121E-2</v>
      </c>
    </row>
    <row r="50" spans="1:12" x14ac:dyDescent="0.25">
      <c r="A50" s="568">
        <v>44013</v>
      </c>
      <c r="B50" s="571">
        <v>39.313816000000003</v>
      </c>
      <c r="C50" s="569">
        <f t="shared" si="0"/>
        <v>6.3451441085364824E-3</v>
      </c>
      <c r="D50" s="575">
        <v>42705</v>
      </c>
      <c r="E50" s="578">
        <v>19.390751000000002</v>
      </c>
      <c r="F50" s="587">
        <f t="shared" si="1"/>
        <v>2.6772465496565756E-2</v>
      </c>
      <c r="G50" s="584">
        <v>44013</v>
      </c>
      <c r="H50" s="187">
        <v>11350.269531</v>
      </c>
      <c r="I50" s="588">
        <f t="shared" si="2"/>
        <v>-6.288693012570401E-3</v>
      </c>
      <c r="J50" s="575">
        <v>42705</v>
      </c>
      <c r="K50" s="24">
        <v>6881.2202150000003</v>
      </c>
      <c r="L50" s="187">
        <f t="shared" si="3"/>
        <v>-2.28071532420282E-3</v>
      </c>
    </row>
    <row r="51" spans="1:12" x14ac:dyDescent="0.25">
      <c r="A51" s="568">
        <v>44012</v>
      </c>
      <c r="B51" s="571">
        <v>39.065936999999998</v>
      </c>
      <c r="C51" s="569">
        <f t="shared" si="0"/>
        <v>3.8217286204975665E-3</v>
      </c>
      <c r="D51" s="575">
        <v>42675</v>
      </c>
      <c r="E51" s="578">
        <v>18.885148999999998</v>
      </c>
      <c r="F51" s="587">
        <f t="shared" si="1"/>
        <v>8.6160395493847242E-2</v>
      </c>
      <c r="G51" s="584">
        <v>44012</v>
      </c>
      <c r="H51" s="187">
        <v>11422.099609000001</v>
      </c>
      <c r="I51" s="588">
        <f t="shared" si="2"/>
        <v>6.3683207316693746E-3</v>
      </c>
      <c r="J51" s="575">
        <v>42675</v>
      </c>
      <c r="K51" s="24">
        <v>6896.9501950000003</v>
      </c>
      <c r="L51" s="187">
        <f t="shared" si="3"/>
        <v>-9.155711710435499E-3</v>
      </c>
    </row>
    <row r="52" spans="1:12" x14ac:dyDescent="0.25">
      <c r="A52" s="568">
        <v>44011</v>
      </c>
      <c r="B52" s="571">
        <v>38.917206</v>
      </c>
      <c r="C52" s="569">
        <f t="shared" si="0"/>
        <v>0</v>
      </c>
      <c r="D52" s="575">
        <v>42644</v>
      </c>
      <c r="E52" s="578">
        <v>17.387072</v>
      </c>
      <c r="F52" s="587">
        <f t="shared" si="1"/>
        <v>4.6197298864182335E-2</v>
      </c>
      <c r="G52" s="584">
        <v>44011</v>
      </c>
      <c r="H52" s="187">
        <v>11349.820313</v>
      </c>
      <c r="I52" s="588">
        <f t="shared" si="2"/>
        <v>1.98207634044818E-2</v>
      </c>
      <c r="J52" s="575">
        <v>42644</v>
      </c>
      <c r="K52" s="24">
        <v>6960.6801759999998</v>
      </c>
      <c r="L52" s="187">
        <f t="shared" si="3"/>
        <v>-5.4395432807598842E-2</v>
      </c>
    </row>
    <row r="53" spans="1:12" x14ac:dyDescent="0.25">
      <c r="A53" s="568">
        <v>44008</v>
      </c>
      <c r="B53" s="571">
        <v>38.917206</v>
      </c>
      <c r="C53" s="569">
        <f t="shared" si="0"/>
        <v>-1.6290732740343872E-2</v>
      </c>
      <c r="D53" s="575">
        <v>42614</v>
      </c>
      <c r="E53" s="578">
        <v>16.619305000000001</v>
      </c>
      <c r="F53" s="587">
        <f t="shared" si="1"/>
        <v>3.197665573669517E-2</v>
      </c>
      <c r="G53" s="584">
        <v>44008</v>
      </c>
      <c r="H53" s="187">
        <v>11129.230469</v>
      </c>
      <c r="I53" s="588">
        <f t="shared" si="2"/>
        <v>4.3778849712694523E-4</v>
      </c>
      <c r="J53" s="575">
        <v>42614</v>
      </c>
      <c r="K53" s="24">
        <v>7361.0898440000001</v>
      </c>
      <c r="L53" s="187">
        <f t="shared" si="3"/>
        <v>-5.1008380517101326E-3</v>
      </c>
    </row>
    <row r="54" spans="1:12" x14ac:dyDescent="0.25">
      <c r="A54" s="568">
        <v>44007</v>
      </c>
      <c r="B54" s="571">
        <v>39.561695</v>
      </c>
      <c r="C54" s="569">
        <f t="shared" si="0"/>
        <v>-1.505801236517279E-2</v>
      </c>
      <c r="D54" s="575">
        <v>42583</v>
      </c>
      <c r="E54" s="578">
        <v>16.104341999999999</v>
      </c>
      <c r="F54" s="587">
        <f t="shared" si="1"/>
        <v>1.1068148463641014E-2</v>
      </c>
      <c r="G54" s="584">
        <v>44007</v>
      </c>
      <c r="H54" s="187">
        <v>11124.360352</v>
      </c>
      <c r="I54" s="588">
        <f t="shared" si="2"/>
        <v>5.0391683581674229E-5</v>
      </c>
      <c r="J54" s="575">
        <v>42583</v>
      </c>
      <c r="K54" s="24">
        <v>7398.830078</v>
      </c>
      <c r="L54" s="187">
        <f t="shared" si="3"/>
        <v>6.8997412684954629E-3</v>
      </c>
    </row>
    <row r="55" spans="1:12" x14ac:dyDescent="0.25">
      <c r="A55" s="568">
        <v>44006</v>
      </c>
      <c r="B55" s="571">
        <v>40.166522999999998</v>
      </c>
      <c r="C55" s="569">
        <f t="shared" si="0"/>
        <v>-1.9709611769622715E-3</v>
      </c>
      <c r="D55" s="575">
        <v>42552</v>
      </c>
      <c r="E55" s="578">
        <v>15.928048</v>
      </c>
      <c r="F55" s="587">
        <f t="shared" si="1"/>
        <v>3.7282063481757666E-2</v>
      </c>
      <c r="G55" s="584">
        <v>44006</v>
      </c>
      <c r="H55" s="187">
        <v>11123.799805000001</v>
      </c>
      <c r="I55" s="588">
        <f t="shared" si="2"/>
        <v>-4.9734855229588426E-3</v>
      </c>
      <c r="J55" s="575">
        <v>42552</v>
      </c>
      <c r="K55" s="24">
        <v>7348.1298829999996</v>
      </c>
      <c r="L55" s="187">
        <f t="shared" si="3"/>
        <v>6.5327749505325272E-2</v>
      </c>
    </row>
    <row r="56" spans="1:12" x14ac:dyDescent="0.25">
      <c r="A56" s="568">
        <v>44005</v>
      </c>
      <c r="B56" s="571">
        <v>40.245846</v>
      </c>
      <c r="C56" s="569">
        <f t="shared" si="0"/>
        <v>9.7014602969245356E-3</v>
      </c>
      <c r="D56" s="575">
        <v>42522</v>
      </c>
      <c r="E56" s="578">
        <v>15.355561</v>
      </c>
      <c r="F56" s="587">
        <f t="shared" si="1"/>
        <v>-3.928369657364339E-2</v>
      </c>
      <c r="G56" s="584">
        <v>44005</v>
      </c>
      <c r="H56" s="187">
        <v>11179.400390999999</v>
      </c>
      <c r="I56" s="588">
        <f t="shared" si="2"/>
        <v>-4.3292957534821763E-3</v>
      </c>
      <c r="J56" s="575">
        <v>42522</v>
      </c>
      <c r="K56" s="24">
        <v>6897.5297849999997</v>
      </c>
      <c r="L56" s="187">
        <f t="shared" si="3"/>
        <v>-2.0156509850557058E-2</v>
      </c>
    </row>
    <row r="57" spans="1:12" x14ac:dyDescent="0.25">
      <c r="A57" s="568">
        <v>44004</v>
      </c>
      <c r="B57" s="571">
        <v>39.859153999999997</v>
      </c>
      <c r="C57" s="569">
        <f t="shared" si="0"/>
        <v>-6.180437231545044E-3</v>
      </c>
      <c r="D57" s="575">
        <v>42491</v>
      </c>
      <c r="E57" s="578">
        <v>15.983449999999999</v>
      </c>
      <c r="F57" s="587">
        <f t="shared" si="1"/>
        <v>5.6131934342067424E-2</v>
      </c>
      <c r="G57" s="584">
        <v>44004</v>
      </c>
      <c r="H57" s="187">
        <v>11228.009765999999</v>
      </c>
      <c r="I57" s="588">
        <f t="shared" si="2"/>
        <v>-2.3750408667141398E-3</v>
      </c>
      <c r="J57" s="575">
        <v>42491</v>
      </c>
      <c r="K57" s="24">
        <v>7039.419922</v>
      </c>
      <c r="L57" s="187">
        <f t="shared" si="3"/>
        <v>3.208522464326391E-2</v>
      </c>
    </row>
    <row r="58" spans="1:12" x14ac:dyDescent="0.25">
      <c r="A58" s="568">
        <v>44001</v>
      </c>
      <c r="B58" s="571">
        <v>40.107033000000001</v>
      </c>
      <c r="C58" s="569">
        <f t="shared" si="0"/>
        <v>-1.8203885693538258E-2</v>
      </c>
      <c r="D58" s="575">
        <v>42461</v>
      </c>
      <c r="E58" s="578">
        <v>15.133952000000001</v>
      </c>
      <c r="F58" s="587">
        <f t="shared" si="1"/>
        <v>3.3417371313556599E-2</v>
      </c>
      <c r="G58" s="584">
        <v>44001</v>
      </c>
      <c r="H58" s="187">
        <v>11254.740234000001</v>
      </c>
      <c r="I58" s="588">
        <f t="shared" si="2"/>
        <v>2.6244298835780278E-3</v>
      </c>
      <c r="J58" s="575">
        <v>42461</v>
      </c>
      <c r="K58" s="24">
        <v>6820.580078</v>
      </c>
      <c r="L58" s="187">
        <f t="shared" si="3"/>
        <v>1.0094182054336986E-2</v>
      </c>
    </row>
    <row r="59" spans="1:12" x14ac:dyDescent="0.25">
      <c r="A59" s="568">
        <v>44000</v>
      </c>
      <c r="B59" s="571">
        <v>40.850673999999998</v>
      </c>
      <c r="C59" s="569">
        <f t="shared" si="0"/>
        <v>1.9455573105731094E-3</v>
      </c>
      <c r="D59" s="575">
        <v>42430</v>
      </c>
      <c r="E59" s="578">
        <v>14.644569000000001</v>
      </c>
      <c r="F59" s="587">
        <f t="shared" si="1"/>
        <v>8.1117739586101134E-2</v>
      </c>
      <c r="G59" s="584">
        <v>44000</v>
      </c>
      <c r="H59" s="187">
        <v>11225.280273</v>
      </c>
      <c r="I59" s="588">
        <f t="shared" si="2"/>
        <v>-9.6194034869649947E-3</v>
      </c>
      <c r="J59" s="575">
        <v>42430</v>
      </c>
      <c r="K59" s="24">
        <v>6752.419922</v>
      </c>
      <c r="L59" s="187">
        <f t="shared" si="3"/>
        <v>8.370416895339039E-2</v>
      </c>
    </row>
    <row r="60" spans="1:12" x14ac:dyDescent="0.25">
      <c r="A60" s="568">
        <v>43999</v>
      </c>
      <c r="B60" s="571">
        <v>40.771351000000003</v>
      </c>
      <c r="C60" s="569">
        <f t="shared" si="0"/>
        <v>2.9286613903401371E-2</v>
      </c>
      <c r="D60" s="575">
        <v>42401</v>
      </c>
      <c r="E60" s="578">
        <v>13.545767</v>
      </c>
      <c r="F60" s="587">
        <f t="shared" si="1"/>
        <v>-1.54361708777494E-2</v>
      </c>
      <c r="G60" s="584">
        <v>43999</v>
      </c>
      <c r="H60" s="187">
        <v>11334.309569999999</v>
      </c>
      <c r="I60" s="588">
        <f t="shared" si="2"/>
        <v>3.4732991101813271E-2</v>
      </c>
      <c r="J60" s="575">
        <v>42401</v>
      </c>
      <c r="K60" s="24">
        <v>6230.8701170000004</v>
      </c>
      <c r="L60" s="187">
        <f t="shared" si="3"/>
        <v>9.8294550091677646E-3</v>
      </c>
    </row>
    <row r="61" spans="1:12" x14ac:dyDescent="0.25">
      <c r="A61" s="568">
        <v>43998</v>
      </c>
      <c r="B61" s="571">
        <v>39.611271000000002</v>
      </c>
      <c r="C61" s="569">
        <f t="shared" si="0"/>
        <v>2.0434228877109772E-2</v>
      </c>
      <c r="D61" s="575">
        <v>42370</v>
      </c>
      <c r="E61" s="578">
        <v>13.758139999999999</v>
      </c>
      <c r="F61" s="587">
        <f t="shared" si="1"/>
        <v>-2.1214278117304475E-2</v>
      </c>
      <c r="G61" s="584">
        <v>43998</v>
      </c>
      <c r="H61" s="187">
        <v>10953.849609000001</v>
      </c>
      <c r="I61" s="588">
        <f t="shared" si="2"/>
        <v>8.2592507293428596E-3</v>
      </c>
      <c r="J61" s="575">
        <v>42370</v>
      </c>
      <c r="K61" s="24">
        <v>6170.2202150000003</v>
      </c>
      <c r="L61" s="187">
        <f t="shared" si="3"/>
        <v>-2.4356929775107505E-2</v>
      </c>
    </row>
    <row r="62" spans="1:12" x14ac:dyDescent="0.25">
      <c r="A62" s="568">
        <v>43997</v>
      </c>
      <c r="B62" s="571">
        <v>38.818053999999997</v>
      </c>
      <c r="C62" s="569">
        <f t="shared" si="0"/>
        <v>-2.1250000031517224E-2</v>
      </c>
      <c r="D62" s="575">
        <v>42339</v>
      </c>
      <c r="E62" s="578">
        <v>14.056335000000001</v>
      </c>
      <c r="F62" s="587">
        <f t="shared" si="1"/>
        <v>-1.0946526102832421E-2</v>
      </c>
      <c r="G62" s="584">
        <v>43997</v>
      </c>
      <c r="H62" s="187">
        <v>10864.120117</v>
      </c>
      <c r="I62" s="588">
        <f t="shared" si="2"/>
        <v>-3.8346361112482352E-3</v>
      </c>
      <c r="J62" s="575">
        <v>42339</v>
      </c>
      <c r="K62" s="24">
        <v>6324.2597660000001</v>
      </c>
      <c r="L62" s="187">
        <f t="shared" si="3"/>
        <v>3.6738419153687252E-2</v>
      </c>
    </row>
    <row r="63" spans="1:12" x14ac:dyDescent="0.25">
      <c r="A63" s="568">
        <v>43994</v>
      </c>
      <c r="B63" s="571">
        <v>39.660846999999997</v>
      </c>
      <c r="C63" s="569">
        <f t="shared" si="0"/>
        <v>-2.4390215703799067E-2</v>
      </c>
      <c r="D63" s="575">
        <v>42309</v>
      </c>
      <c r="E63" s="578">
        <v>14.211906000000001</v>
      </c>
      <c r="F63" s="587">
        <f t="shared" si="1"/>
        <v>1.9354288811843645E-3</v>
      </c>
      <c r="G63" s="584">
        <v>43994</v>
      </c>
      <c r="H63" s="187">
        <v>10905.940430000001</v>
      </c>
      <c r="I63" s="588">
        <f t="shared" si="2"/>
        <v>9.7962420346660029E-3</v>
      </c>
      <c r="J63" s="575">
        <v>42309</v>
      </c>
      <c r="K63" s="24">
        <v>6100.1499020000001</v>
      </c>
      <c r="L63" s="187">
        <f t="shared" si="3"/>
        <v>1.9006473501678389E-2</v>
      </c>
    </row>
    <row r="64" spans="1:12" x14ac:dyDescent="0.25">
      <c r="A64" s="568">
        <v>43993</v>
      </c>
      <c r="B64" s="571">
        <v>40.652366999999998</v>
      </c>
      <c r="C64" s="569">
        <f t="shared" si="0"/>
        <v>-2.438131790983844E-4</v>
      </c>
      <c r="D64" s="576">
        <v>42278</v>
      </c>
      <c r="E64" s="579">
        <v>14.184453</v>
      </c>
      <c r="F64" s="587"/>
      <c r="G64" s="584">
        <v>43993</v>
      </c>
      <c r="H64" s="187">
        <v>10800.139648</v>
      </c>
      <c r="I64" s="588">
        <f t="shared" si="2"/>
        <v>-3.9277970226049064E-2</v>
      </c>
      <c r="J64" s="576">
        <v>42278</v>
      </c>
      <c r="K64" s="24">
        <v>5986.3701170000004</v>
      </c>
      <c r="L64" s="187"/>
    </row>
    <row r="65" spans="1:12" x14ac:dyDescent="0.25">
      <c r="A65" s="568">
        <v>43992</v>
      </c>
      <c r="B65" s="571">
        <v>40.662281</v>
      </c>
      <c r="C65" s="569">
        <f t="shared" si="0"/>
        <v>1.7617840718056499E-2</v>
      </c>
      <c r="F65" s="587"/>
      <c r="G65" s="584">
        <v>43992</v>
      </c>
      <c r="H65" s="187">
        <v>11241.690430000001</v>
      </c>
      <c r="I65" s="588">
        <f t="shared" si="2"/>
        <v>-5.0448324390457433E-3</v>
      </c>
      <c r="L65" s="187"/>
    </row>
    <row r="66" spans="1:12" x14ac:dyDescent="0.25">
      <c r="A66" s="568">
        <v>43991</v>
      </c>
      <c r="B66" s="571">
        <v>39.958302000000003</v>
      </c>
      <c r="C66" s="569">
        <f t="shared" si="0"/>
        <v>0</v>
      </c>
      <c r="F66" s="587"/>
      <c r="G66" s="584">
        <v>43991</v>
      </c>
      <c r="H66" s="187">
        <v>11298.690430000001</v>
      </c>
      <c r="I66" s="588">
        <f t="shared" si="2"/>
        <v>-2.2197816777996593E-2</v>
      </c>
      <c r="L66" s="187"/>
    </row>
    <row r="67" spans="1:12" x14ac:dyDescent="0.25">
      <c r="A67" s="568">
        <v>43990</v>
      </c>
      <c r="B67" s="571">
        <v>39.958302000000003</v>
      </c>
      <c r="C67" s="569">
        <f t="shared" si="0"/>
        <v>7.4999658983583295E-3</v>
      </c>
      <c r="F67" s="587"/>
      <c r="G67" s="584">
        <v>43990</v>
      </c>
      <c r="H67" s="187">
        <v>11555.190430000001</v>
      </c>
      <c r="I67" s="588">
        <f t="shared" si="2"/>
        <v>3.4330642773269249E-2</v>
      </c>
      <c r="L67" s="187"/>
    </row>
    <row r="68" spans="1:12" x14ac:dyDescent="0.25">
      <c r="A68" s="568">
        <v>43987</v>
      </c>
      <c r="B68" s="571">
        <v>39.660846999999997</v>
      </c>
      <c r="C68" s="569">
        <f t="shared" si="0"/>
        <v>-1.7469809846426543E-3</v>
      </c>
      <c r="F68" s="587"/>
      <c r="G68" s="584">
        <v>43987</v>
      </c>
      <c r="H68" s="187">
        <v>11171.660156</v>
      </c>
      <c r="I68" s="588">
        <f t="shared" si="2"/>
        <v>-5.1932693169851607E-3</v>
      </c>
      <c r="L68" s="187"/>
    </row>
    <row r="69" spans="1:12" x14ac:dyDescent="0.25">
      <c r="A69" s="568">
        <v>43986</v>
      </c>
      <c r="B69" s="571">
        <v>39.730255</v>
      </c>
      <c r="C69" s="569">
        <f t="shared" ref="C69:C132" si="4">B69/B70-1</f>
        <v>2.7528202399802471E-3</v>
      </c>
      <c r="F69" s="587"/>
      <c r="G69" s="584">
        <v>43986</v>
      </c>
      <c r="H69" s="187">
        <v>11229.980469</v>
      </c>
      <c r="I69" s="588">
        <f t="shared" ref="I69:I132" si="5">H69/H70-1</f>
        <v>-4.2010253216195892E-4</v>
      </c>
      <c r="L69" s="187"/>
    </row>
    <row r="70" spans="1:12" x14ac:dyDescent="0.25">
      <c r="A70" s="568">
        <v>43985</v>
      </c>
      <c r="B70" s="571">
        <v>39.621184999999997</v>
      </c>
      <c r="C70" s="569">
        <f t="shared" si="4"/>
        <v>5.007909704497493E-4</v>
      </c>
      <c r="F70" s="587"/>
      <c r="G70" s="584">
        <v>43985</v>
      </c>
      <c r="H70" s="187">
        <v>11234.700194999999</v>
      </c>
      <c r="I70" s="588">
        <f t="shared" si="5"/>
        <v>1.8173571226248963E-2</v>
      </c>
      <c r="L70" s="187"/>
    </row>
    <row r="71" spans="1:12" x14ac:dyDescent="0.25">
      <c r="A71" s="568">
        <v>43984</v>
      </c>
      <c r="B71" s="571">
        <v>39.601353000000003</v>
      </c>
      <c r="C71" s="569">
        <f t="shared" si="4"/>
        <v>3.7696854118391965E-3</v>
      </c>
      <c r="F71" s="587"/>
      <c r="G71" s="584">
        <v>43984</v>
      </c>
      <c r="H71" s="187">
        <v>11034.169921999999</v>
      </c>
      <c r="I71" s="588">
        <f t="shared" si="5"/>
        <v>1.3945418691678979E-2</v>
      </c>
      <c r="L71" s="187"/>
    </row>
    <row r="72" spans="1:12" x14ac:dyDescent="0.25">
      <c r="A72" s="568">
        <v>43980</v>
      </c>
      <c r="B72" s="571">
        <v>39.452629000000002</v>
      </c>
      <c r="C72" s="569">
        <f t="shared" si="4"/>
        <v>-2.5122557357737385E-4</v>
      </c>
      <c r="F72" s="587"/>
      <c r="G72" s="584">
        <v>43980</v>
      </c>
      <c r="H72" s="187">
        <v>10882.410156</v>
      </c>
      <c r="I72" s="588">
        <f t="shared" si="5"/>
        <v>-2.896217558546299E-3</v>
      </c>
      <c r="L72" s="187"/>
    </row>
    <row r="73" spans="1:12" x14ac:dyDescent="0.25">
      <c r="A73" s="568">
        <v>43979</v>
      </c>
      <c r="B73" s="571">
        <v>39.462542999999997</v>
      </c>
      <c r="C73" s="569">
        <f t="shared" si="4"/>
        <v>-4.7511871852091714E-3</v>
      </c>
      <c r="F73" s="587"/>
      <c r="G73" s="584">
        <v>43979</v>
      </c>
      <c r="H73" s="187">
        <v>10914.019531</v>
      </c>
      <c r="I73" s="588">
        <f t="shared" si="5"/>
        <v>-1.7481703234075274E-2</v>
      </c>
      <c r="L73" s="187"/>
    </row>
    <row r="74" spans="1:12" x14ac:dyDescent="0.25">
      <c r="A74" s="568">
        <v>43978</v>
      </c>
      <c r="B74" s="571">
        <v>39.650931999999997</v>
      </c>
      <c r="C74" s="569">
        <f t="shared" si="4"/>
        <v>0.11083331748133451</v>
      </c>
      <c r="F74" s="587"/>
      <c r="G74" s="584">
        <v>43978</v>
      </c>
      <c r="H74" s="187">
        <v>11108.209961</v>
      </c>
      <c r="I74" s="588">
        <f t="shared" si="5"/>
        <v>1.2766956503566851E-2</v>
      </c>
      <c r="L74" s="187"/>
    </row>
    <row r="75" spans="1:12" x14ac:dyDescent="0.25">
      <c r="A75" s="568">
        <v>43977</v>
      </c>
      <c r="B75" s="571">
        <v>35.694763000000002</v>
      </c>
      <c r="C75" s="569">
        <f t="shared" si="4"/>
        <v>2.7854837837877344E-3</v>
      </c>
      <c r="F75" s="587"/>
      <c r="G75" s="584">
        <v>43977</v>
      </c>
      <c r="H75" s="187">
        <v>10968.179688</v>
      </c>
      <c r="I75" s="588">
        <f t="shared" si="5"/>
        <v>1.7852956298495259E-2</v>
      </c>
      <c r="L75" s="187"/>
    </row>
    <row r="76" spans="1:12" x14ac:dyDescent="0.25">
      <c r="A76" s="568">
        <v>43976</v>
      </c>
      <c r="B76" s="571">
        <v>35.595612000000003</v>
      </c>
      <c r="C76" s="569">
        <f t="shared" si="4"/>
        <v>9.8453619844003359E-3</v>
      </c>
      <c r="F76" s="587"/>
      <c r="G76" s="584">
        <v>43976</v>
      </c>
      <c r="H76" s="187">
        <v>10775.799805000001</v>
      </c>
      <c r="I76" s="588">
        <f t="shared" si="5"/>
        <v>1.0613696924849148E-2</v>
      </c>
      <c r="L76" s="187"/>
    </row>
    <row r="77" spans="1:12" x14ac:dyDescent="0.25">
      <c r="A77" s="568">
        <v>43973</v>
      </c>
      <c r="B77" s="571">
        <v>35.248576999999997</v>
      </c>
      <c r="C77" s="569">
        <f t="shared" si="4"/>
        <v>-2.066116069868229E-2</v>
      </c>
      <c r="F77" s="587"/>
      <c r="G77" s="584">
        <v>43973</v>
      </c>
      <c r="H77" s="187">
        <v>10662.629883</v>
      </c>
      <c r="I77" s="588">
        <f t="shared" si="5"/>
        <v>-7.2538397247344788E-3</v>
      </c>
      <c r="L77" s="187"/>
    </row>
    <row r="78" spans="1:12" x14ac:dyDescent="0.25">
      <c r="A78" s="568">
        <v>43972</v>
      </c>
      <c r="B78" s="571">
        <v>35.992218000000001</v>
      </c>
      <c r="C78" s="569">
        <f t="shared" si="4"/>
        <v>8.6134314313619509E-3</v>
      </c>
      <c r="F78" s="587"/>
      <c r="G78" s="584">
        <v>43972</v>
      </c>
      <c r="H78" s="187">
        <v>10740.540039</v>
      </c>
      <c r="I78" s="588">
        <f t="shared" si="5"/>
        <v>-5.3425818392763835E-3</v>
      </c>
      <c r="L78" s="187"/>
    </row>
    <row r="79" spans="1:12" x14ac:dyDescent="0.25">
      <c r="A79" s="568">
        <v>43971</v>
      </c>
      <c r="B79" s="571">
        <v>35.684849</v>
      </c>
      <c r="C79" s="569">
        <f t="shared" si="4"/>
        <v>1.380289173547844E-2</v>
      </c>
      <c r="F79" s="587"/>
      <c r="G79" s="584">
        <v>43971</v>
      </c>
      <c r="H79" s="187">
        <v>10798.230469</v>
      </c>
      <c r="I79" s="588">
        <f t="shared" si="5"/>
        <v>8.8797742560942083E-4</v>
      </c>
      <c r="L79" s="187"/>
    </row>
    <row r="80" spans="1:12" x14ac:dyDescent="0.25">
      <c r="A80" s="568">
        <v>43970</v>
      </c>
      <c r="B80" s="571">
        <v>35.199001000000003</v>
      </c>
      <c r="C80" s="569">
        <f t="shared" si="4"/>
        <v>-1.5802604439169254E-2</v>
      </c>
      <c r="F80" s="587"/>
      <c r="G80" s="584">
        <v>43970</v>
      </c>
      <c r="H80" s="187">
        <v>10788.650390999999</v>
      </c>
      <c r="I80" s="588">
        <f t="shared" si="5"/>
        <v>-7.1157326904635054E-3</v>
      </c>
      <c r="L80" s="187"/>
    </row>
    <row r="81" spans="1:12" x14ac:dyDescent="0.25">
      <c r="A81" s="568">
        <v>43969</v>
      </c>
      <c r="B81" s="571">
        <v>35.764167999999998</v>
      </c>
      <c r="C81" s="569">
        <f t="shared" si="4"/>
        <v>1.9444028806130387E-3</v>
      </c>
      <c r="F81" s="587"/>
      <c r="G81" s="584">
        <v>43969</v>
      </c>
      <c r="H81" s="187">
        <v>10865.969727</v>
      </c>
      <c r="I81" s="588">
        <f t="shared" si="5"/>
        <v>1.2607779090759053E-2</v>
      </c>
      <c r="L81" s="187"/>
    </row>
    <row r="82" spans="1:12" x14ac:dyDescent="0.25">
      <c r="A82" s="568">
        <v>43966</v>
      </c>
      <c r="B82" s="571">
        <v>35.694763000000002</v>
      </c>
      <c r="C82" s="569">
        <f t="shared" si="4"/>
        <v>-2.7700797747325367E-3</v>
      </c>
      <c r="F82" s="587"/>
      <c r="G82" s="584">
        <v>43966</v>
      </c>
      <c r="H82" s="187">
        <v>10730.679688</v>
      </c>
      <c r="I82" s="588">
        <f t="shared" si="5"/>
        <v>-7.2798348237000932E-3</v>
      </c>
      <c r="L82" s="187"/>
    </row>
    <row r="83" spans="1:12" x14ac:dyDescent="0.25">
      <c r="A83" s="568">
        <v>43965</v>
      </c>
      <c r="B83" s="571">
        <v>35.793914999999998</v>
      </c>
      <c r="C83" s="569">
        <f t="shared" si="4"/>
        <v>-1.0958836431230079E-2</v>
      </c>
      <c r="F83" s="587"/>
      <c r="G83" s="584">
        <v>43965</v>
      </c>
      <c r="H83" s="187">
        <v>10809.370117</v>
      </c>
      <c r="I83" s="588">
        <f t="shared" si="5"/>
        <v>6.2791563789132976E-3</v>
      </c>
      <c r="L83" s="187"/>
    </row>
    <row r="84" spans="1:12" x14ac:dyDescent="0.25">
      <c r="A84" s="568">
        <v>43964</v>
      </c>
      <c r="B84" s="571">
        <v>36.190520999999997</v>
      </c>
      <c r="C84" s="569">
        <f t="shared" si="4"/>
        <v>-8.1522463013847801E-3</v>
      </c>
      <c r="F84" s="587"/>
      <c r="G84" s="584">
        <v>43964</v>
      </c>
      <c r="H84" s="187">
        <v>10741.919921999999</v>
      </c>
      <c r="I84" s="588">
        <f t="shared" si="5"/>
        <v>-4.287103404413739E-3</v>
      </c>
      <c r="L84" s="187"/>
    </row>
    <row r="85" spans="1:12" x14ac:dyDescent="0.25">
      <c r="A85" s="568">
        <v>43963</v>
      </c>
      <c r="B85" s="571">
        <v>36.48798</v>
      </c>
      <c r="C85" s="569">
        <f t="shared" si="4"/>
        <v>4.0927644850807798E-3</v>
      </c>
      <c r="F85" s="587"/>
      <c r="G85" s="584">
        <v>43963</v>
      </c>
      <c r="H85" s="187">
        <v>10788.169921999999</v>
      </c>
      <c r="I85" s="588">
        <f t="shared" si="5"/>
        <v>4.8116340529578139E-3</v>
      </c>
      <c r="L85" s="187"/>
    </row>
    <row r="86" spans="1:12" x14ac:dyDescent="0.25">
      <c r="A86" s="568">
        <v>43962</v>
      </c>
      <c r="B86" s="571">
        <v>36.339252000000002</v>
      </c>
      <c r="C86" s="569">
        <f t="shared" si="4"/>
        <v>1.3831269950798086E-2</v>
      </c>
      <c r="F86" s="587"/>
      <c r="G86" s="584">
        <v>43962</v>
      </c>
      <c r="H86" s="187">
        <v>10736.509765999999</v>
      </c>
      <c r="I86" s="588">
        <f t="shared" si="5"/>
        <v>3.8258686614609516E-3</v>
      </c>
      <c r="L86" s="187"/>
    </row>
    <row r="87" spans="1:12" x14ac:dyDescent="0.25">
      <c r="A87" s="568">
        <v>43959</v>
      </c>
      <c r="B87" s="571">
        <v>35.843491</v>
      </c>
      <c r="C87" s="569">
        <f t="shared" si="4"/>
        <v>-1.2295012964156471E-2</v>
      </c>
      <c r="F87" s="587"/>
      <c r="G87" s="584">
        <v>43959</v>
      </c>
      <c r="H87" s="187">
        <v>10695.589844</v>
      </c>
      <c r="I87" s="588">
        <f t="shared" si="5"/>
        <v>1.8114828708581943E-3</v>
      </c>
      <c r="L87" s="187"/>
    </row>
    <row r="88" spans="1:12" x14ac:dyDescent="0.25">
      <c r="A88" s="568">
        <v>43958</v>
      </c>
      <c r="B88" s="571">
        <v>36.289673000000001</v>
      </c>
      <c r="C88" s="569">
        <f t="shared" si="4"/>
        <v>9.6551333093433112E-3</v>
      </c>
      <c r="F88" s="587"/>
      <c r="G88" s="584">
        <v>43958</v>
      </c>
      <c r="H88" s="187">
        <v>10676.25</v>
      </c>
      <c r="I88" s="588">
        <f t="shared" si="5"/>
        <v>7.5004432971281787E-3</v>
      </c>
      <c r="L88" s="187"/>
    </row>
    <row r="89" spans="1:12" x14ac:dyDescent="0.25">
      <c r="A89" s="568">
        <v>43957</v>
      </c>
      <c r="B89" s="571">
        <v>35.942641999999999</v>
      </c>
      <c r="C89" s="569">
        <f t="shared" si="4"/>
        <v>-6.8492796774050069E-3</v>
      </c>
      <c r="F89" s="587"/>
      <c r="G89" s="584">
        <v>43957</v>
      </c>
      <c r="H89" s="187">
        <v>10596.769531</v>
      </c>
      <c r="I89" s="588">
        <f t="shared" si="5"/>
        <v>4.3226881523605876E-3</v>
      </c>
      <c r="L89" s="187"/>
    </row>
    <row r="90" spans="1:12" x14ac:dyDescent="0.25">
      <c r="A90" s="568">
        <v>43956</v>
      </c>
      <c r="B90" s="571">
        <v>36.190520999999997</v>
      </c>
      <c r="C90" s="569">
        <f t="shared" si="4"/>
        <v>5.2326061986986971E-3</v>
      </c>
      <c r="F90" s="587"/>
      <c r="G90" s="584">
        <v>43956</v>
      </c>
      <c r="H90" s="187">
        <v>10551.160156</v>
      </c>
      <c r="I90" s="588">
        <f t="shared" si="5"/>
        <v>3.3349193968714719E-3</v>
      </c>
      <c r="L90" s="187"/>
    </row>
    <row r="91" spans="1:12" x14ac:dyDescent="0.25">
      <c r="A91" s="568">
        <v>43955</v>
      </c>
      <c r="B91" s="571">
        <v>36.002136</v>
      </c>
      <c r="C91" s="569">
        <f t="shared" si="4"/>
        <v>-4.9328907132054622E-3</v>
      </c>
      <c r="F91" s="587"/>
      <c r="G91" s="584">
        <v>43955</v>
      </c>
      <c r="H91" s="187">
        <v>10516.089844</v>
      </c>
      <c r="I91" s="588">
        <f t="shared" si="5"/>
        <v>6.4197545511224252E-3</v>
      </c>
      <c r="L91" s="187"/>
    </row>
    <row r="92" spans="1:12" x14ac:dyDescent="0.25">
      <c r="A92" s="568">
        <v>43952</v>
      </c>
      <c r="B92" s="571">
        <v>36.180610999999999</v>
      </c>
      <c r="C92" s="569">
        <f t="shared" si="4"/>
        <v>-2.7382860832525502E-4</v>
      </c>
      <c r="F92" s="587"/>
      <c r="G92" s="584">
        <v>43952</v>
      </c>
      <c r="H92" s="187">
        <v>10449.009765999999</v>
      </c>
      <c r="I92" s="588">
        <f t="shared" si="5"/>
        <v>-9.115119307819719E-3</v>
      </c>
      <c r="L92" s="187"/>
    </row>
    <row r="93" spans="1:12" x14ac:dyDescent="0.25">
      <c r="A93" s="568">
        <v>43951</v>
      </c>
      <c r="B93" s="571">
        <v>36.190520999999997</v>
      </c>
      <c r="C93" s="569">
        <f t="shared" si="4"/>
        <v>-1.3513552190610456E-2</v>
      </c>
      <c r="F93" s="587"/>
      <c r="G93" s="584">
        <v>43951</v>
      </c>
      <c r="H93" s="187">
        <v>10545.129883</v>
      </c>
      <c r="I93" s="588">
        <f t="shared" si="5"/>
        <v>-1.6784893585367722E-2</v>
      </c>
      <c r="L93" s="187"/>
    </row>
    <row r="94" spans="1:12" x14ac:dyDescent="0.25">
      <c r="A94" s="568">
        <v>43950</v>
      </c>
      <c r="B94" s="571">
        <v>36.686283000000003</v>
      </c>
      <c r="C94" s="569">
        <f t="shared" si="4"/>
        <v>1.4254385843654793E-2</v>
      </c>
      <c r="F94" s="587"/>
      <c r="G94" s="584">
        <v>43950</v>
      </c>
      <c r="H94" s="187">
        <v>10725.150390999999</v>
      </c>
      <c r="I94" s="588">
        <f t="shared" si="5"/>
        <v>-2.8792655402809508E-3</v>
      </c>
      <c r="L94" s="187"/>
    </row>
    <row r="95" spans="1:12" x14ac:dyDescent="0.25">
      <c r="A95" s="568">
        <v>43949</v>
      </c>
      <c r="B95" s="571">
        <v>36.170692000000003</v>
      </c>
      <c r="C95" s="569">
        <f t="shared" si="4"/>
        <v>1.615592393804044E-2</v>
      </c>
      <c r="F95" s="587"/>
      <c r="G95" s="584">
        <v>43949</v>
      </c>
      <c r="H95" s="187">
        <v>10756.120117</v>
      </c>
      <c r="I95" s="588">
        <f t="shared" si="5"/>
        <v>3.2308678825356818E-2</v>
      </c>
      <c r="L95" s="187"/>
    </row>
    <row r="96" spans="1:12" x14ac:dyDescent="0.25">
      <c r="A96" s="568">
        <v>43945</v>
      </c>
      <c r="B96" s="571">
        <v>35.595612000000003</v>
      </c>
      <c r="C96" s="569">
        <f t="shared" si="4"/>
        <v>-8.8349035815794563E-3</v>
      </c>
      <c r="F96" s="587"/>
      <c r="G96" s="584">
        <v>43945</v>
      </c>
      <c r="H96" s="187">
        <v>10419.480469</v>
      </c>
      <c r="I96" s="588">
        <f t="shared" si="5"/>
        <v>-4.4562500218436885E-3</v>
      </c>
      <c r="L96" s="187"/>
    </row>
    <row r="97" spans="1:12" x14ac:dyDescent="0.25">
      <c r="A97" s="568">
        <v>43944</v>
      </c>
      <c r="B97" s="571">
        <v>35.912899000000003</v>
      </c>
      <c r="C97" s="569">
        <f t="shared" si="4"/>
        <v>0</v>
      </c>
      <c r="F97" s="587"/>
      <c r="G97" s="584">
        <v>43944</v>
      </c>
      <c r="H97" s="187">
        <v>10466.120117</v>
      </c>
      <c r="I97" s="588">
        <f t="shared" si="5"/>
        <v>-1.0783325134430255E-2</v>
      </c>
      <c r="L97" s="187"/>
    </row>
    <row r="98" spans="1:12" x14ac:dyDescent="0.25">
      <c r="A98" s="568">
        <v>43943</v>
      </c>
      <c r="B98" s="571">
        <v>35.912899000000003</v>
      </c>
      <c r="C98" s="569">
        <f t="shared" si="4"/>
        <v>2.6062365956244671E-2</v>
      </c>
      <c r="F98" s="587"/>
      <c r="G98" s="584">
        <v>43943</v>
      </c>
      <c r="H98" s="187">
        <v>10580.209961</v>
      </c>
      <c r="I98" s="588">
        <f t="shared" si="5"/>
        <v>9.5967338933447E-3</v>
      </c>
      <c r="L98" s="187"/>
    </row>
    <row r="99" spans="1:12" x14ac:dyDescent="0.25">
      <c r="A99" s="568">
        <v>43942</v>
      </c>
      <c r="B99" s="571">
        <v>35.000698</v>
      </c>
      <c r="C99" s="569">
        <f t="shared" si="4"/>
        <v>-2.540037216154567E-2</v>
      </c>
      <c r="F99" s="587"/>
      <c r="G99" s="584">
        <v>43942</v>
      </c>
      <c r="H99" s="187">
        <v>10479.639648</v>
      </c>
      <c r="I99" s="588">
        <f t="shared" si="5"/>
        <v>-2.439017522048792E-2</v>
      </c>
      <c r="L99" s="187"/>
    </row>
    <row r="100" spans="1:12" x14ac:dyDescent="0.25">
      <c r="A100" s="568">
        <v>43941</v>
      </c>
      <c r="B100" s="571">
        <v>35.912899000000003</v>
      </c>
      <c r="C100" s="569">
        <f t="shared" si="4"/>
        <v>-3.2326940281823591E-2</v>
      </c>
      <c r="F100" s="587"/>
      <c r="G100" s="584">
        <v>43941</v>
      </c>
      <c r="H100" s="187">
        <v>10741.629883</v>
      </c>
      <c r="I100" s="588">
        <f t="shared" si="5"/>
        <v>-3.4410249954911487E-3</v>
      </c>
      <c r="L100" s="187"/>
    </row>
    <row r="101" spans="1:12" x14ac:dyDescent="0.25">
      <c r="A101" s="568">
        <v>43938</v>
      </c>
      <c r="B101" s="571">
        <v>37.112636999999999</v>
      </c>
      <c r="C101" s="569">
        <f t="shared" si="4"/>
        <v>-1.499997226483718E-2</v>
      </c>
      <c r="F101" s="587"/>
      <c r="G101" s="584">
        <v>43938</v>
      </c>
      <c r="H101" s="187">
        <v>10778.719727</v>
      </c>
      <c r="I101" s="588">
        <f t="shared" si="5"/>
        <v>1.8203272290939765E-2</v>
      </c>
      <c r="L101" s="187"/>
    </row>
    <row r="102" spans="1:12" x14ac:dyDescent="0.25">
      <c r="A102" s="568">
        <v>43937</v>
      </c>
      <c r="B102" s="571">
        <v>37.677802999999997</v>
      </c>
      <c r="C102" s="569">
        <f t="shared" si="4"/>
        <v>4.6255404892101115E-2</v>
      </c>
      <c r="F102" s="587"/>
      <c r="G102" s="584">
        <v>43937</v>
      </c>
      <c r="H102" s="187">
        <v>10586.019531</v>
      </c>
      <c r="I102" s="588">
        <f t="shared" si="5"/>
        <v>1.4799196311348517E-2</v>
      </c>
      <c r="L102" s="187"/>
    </row>
    <row r="103" spans="1:12" x14ac:dyDescent="0.25">
      <c r="A103" s="568">
        <v>43936</v>
      </c>
      <c r="B103" s="571">
        <v>36.012051</v>
      </c>
      <c r="C103" s="569">
        <f t="shared" si="4"/>
        <v>2.9770422886126191E-2</v>
      </c>
      <c r="F103" s="587"/>
      <c r="G103" s="584">
        <v>43936</v>
      </c>
      <c r="H103" s="187">
        <v>10431.639648</v>
      </c>
      <c r="I103" s="588">
        <f t="shared" si="5"/>
        <v>-1.1347342444405495E-3</v>
      </c>
      <c r="L103" s="187"/>
    </row>
    <row r="104" spans="1:12" x14ac:dyDescent="0.25">
      <c r="A104" s="568">
        <v>43935</v>
      </c>
      <c r="B104" s="571">
        <v>34.970950999999999</v>
      </c>
      <c r="C104" s="569">
        <f t="shared" si="4"/>
        <v>-9.2696634863586036E-3</v>
      </c>
      <c r="F104" s="587"/>
      <c r="G104" s="584">
        <v>43935</v>
      </c>
      <c r="H104" s="187">
        <v>10443.490234000001</v>
      </c>
      <c r="I104" s="588">
        <f t="shared" si="5"/>
        <v>4.8132741615241059E-2</v>
      </c>
      <c r="L104" s="187"/>
    </row>
    <row r="105" spans="1:12" x14ac:dyDescent="0.25">
      <c r="A105" s="568">
        <v>43930</v>
      </c>
      <c r="B105" s="571">
        <v>35.298152999999999</v>
      </c>
      <c r="C105" s="569">
        <f t="shared" si="4"/>
        <v>4.0935561626064265E-2</v>
      </c>
      <c r="F105" s="587"/>
      <c r="G105" s="584">
        <v>43930</v>
      </c>
      <c r="H105" s="187">
        <v>9963.9003909999992</v>
      </c>
      <c r="I105" s="588">
        <f t="shared" si="5"/>
        <v>-8.9970876150272661E-3</v>
      </c>
      <c r="L105" s="187"/>
    </row>
    <row r="106" spans="1:12" x14ac:dyDescent="0.25">
      <c r="A106" s="568">
        <v>43929</v>
      </c>
      <c r="B106" s="571">
        <v>33.910026999999999</v>
      </c>
      <c r="C106" s="569">
        <f t="shared" si="4"/>
        <v>4.0779111091863607E-2</v>
      </c>
      <c r="F106" s="587"/>
      <c r="G106" s="584">
        <v>43929</v>
      </c>
      <c r="H106" s="187">
        <v>10054.360352</v>
      </c>
      <c r="I106" s="588">
        <f t="shared" si="5"/>
        <v>2.0809384618710958E-2</v>
      </c>
      <c r="L106" s="187"/>
    </row>
    <row r="107" spans="1:12" x14ac:dyDescent="0.25">
      <c r="A107" s="568">
        <v>43928</v>
      </c>
      <c r="B107" s="571">
        <v>32.581386999999999</v>
      </c>
      <c r="C107" s="569">
        <f t="shared" si="4"/>
        <v>2.6875024544041892E-2</v>
      </c>
      <c r="F107" s="587"/>
      <c r="G107" s="584">
        <v>43928</v>
      </c>
      <c r="H107" s="187">
        <v>9849.4003909999992</v>
      </c>
      <c r="I107" s="588">
        <f t="shared" si="5"/>
        <v>-1.0915658837330811E-2</v>
      </c>
      <c r="L107" s="187"/>
    </row>
    <row r="108" spans="1:12" x14ac:dyDescent="0.25">
      <c r="A108" s="568">
        <v>43927</v>
      </c>
      <c r="B108" s="571">
        <v>31.728677999999999</v>
      </c>
      <c r="C108" s="569">
        <f t="shared" si="4"/>
        <v>-1.2345664409026735E-2</v>
      </c>
      <c r="F108" s="587"/>
      <c r="G108" s="584">
        <v>43927</v>
      </c>
      <c r="H108" s="187">
        <v>9958.0996090000008</v>
      </c>
      <c r="I108" s="588">
        <f t="shared" si="5"/>
        <v>2.3069457946174321E-3</v>
      </c>
      <c r="L108" s="187"/>
    </row>
    <row r="109" spans="1:12" x14ac:dyDescent="0.25">
      <c r="A109" s="568">
        <v>43924</v>
      </c>
      <c r="B109" s="571">
        <v>32.125286000000003</v>
      </c>
      <c r="C109" s="569">
        <f t="shared" si="4"/>
        <v>-1.8181857079113128E-2</v>
      </c>
      <c r="F109" s="587"/>
      <c r="G109" s="584">
        <v>43924</v>
      </c>
      <c r="H109" s="187">
        <v>9935.1796880000002</v>
      </c>
      <c r="I109" s="588">
        <f t="shared" si="5"/>
        <v>1.003500302658944E-3</v>
      </c>
      <c r="L109" s="187"/>
    </row>
    <row r="110" spans="1:12" x14ac:dyDescent="0.25">
      <c r="A110" s="568">
        <v>43923</v>
      </c>
      <c r="B110" s="571">
        <v>32.720199999999998</v>
      </c>
      <c r="C110" s="569">
        <f t="shared" si="4"/>
        <v>-1.3157825289407343E-2</v>
      </c>
      <c r="F110" s="587"/>
      <c r="G110" s="584">
        <v>43923</v>
      </c>
      <c r="H110" s="187">
        <v>9925.2197269999997</v>
      </c>
      <c r="I110" s="588">
        <f t="shared" si="5"/>
        <v>1.3329668300948727E-2</v>
      </c>
      <c r="L110" s="187"/>
    </row>
    <row r="111" spans="1:12" x14ac:dyDescent="0.25">
      <c r="A111" s="568">
        <v>43922</v>
      </c>
      <c r="B111" s="571">
        <v>33.156466999999999</v>
      </c>
      <c r="C111" s="569">
        <f t="shared" si="4"/>
        <v>-3.2127394948141763E-2</v>
      </c>
      <c r="F111" s="587"/>
      <c r="G111" s="584">
        <v>43922</v>
      </c>
      <c r="H111" s="187">
        <v>9794.6601559999999</v>
      </c>
      <c r="I111" s="588">
        <f t="shared" si="5"/>
        <v>-5.7282685361325081E-3</v>
      </c>
      <c r="L111" s="187"/>
    </row>
    <row r="112" spans="1:12" x14ac:dyDescent="0.25">
      <c r="A112" s="568">
        <v>43921</v>
      </c>
      <c r="B112" s="571">
        <v>34.257057000000003</v>
      </c>
      <c r="C112" s="569">
        <f t="shared" si="4"/>
        <v>3.443106386152528E-2</v>
      </c>
      <c r="F112" s="587"/>
      <c r="G112" s="584">
        <v>43921</v>
      </c>
      <c r="H112" s="187">
        <v>9851.0898440000001</v>
      </c>
      <c r="I112" s="588">
        <f t="shared" si="5"/>
        <v>1.4394893985338886E-3</v>
      </c>
      <c r="L112" s="187"/>
    </row>
    <row r="113" spans="1:12" x14ac:dyDescent="0.25">
      <c r="A113" s="568">
        <v>43920</v>
      </c>
      <c r="B113" s="571">
        <v>33.116810000000001</v>
      </c>
      <c r="C113" s="569">
        <f t="shared" si="4"/>
        <v>1.1814685399506919E-2</v>
      </c>
      <c r="F113" s="587"/>
      <c r="G113" s="584">
        <v>43920</v>
      </c>
      <c r="H113" s="187">
        <v>9836.9296880000002</v>
      </c>
      <c r="I113" s="588">
        <f t="shared" si="5"/>
        <v>2.9319569062757012E-2</v>
      </c>
      <c r="L113" s="187"/>
    </row>
    <row r="114" spans="1:12" x14ac:dyDescent="0.25">
      <c r="A114" s="568">
        <v>43917</v>
      </c>
      <c r="B114" s="571">
        <v>32.730114</v>
      </c>
      <c r="C114" s="569">
        <f t="shared" si="4"/>
        <v>-1.4332720784259512E-2</v>
      </c>
      <c r="F114" s="587"/>
      <c r="G114" s="584">
        <v>43917</v>
      </c>
      <c r="H114" s="187">
        <v>9556.7304690000001</v>
      </c>
      <c r="I114" s="588">
        <f t="shared" si="5"/>
        <v>-4.3507208935482655E-2</v>
      </c>
      <c r="L114" s="187"/>
    </row>
    <row r="115" spans="1:12" x14ac:dyDescent="0.25">
      <c r="A115" s="568">
        <v>43916</v>
      </c>
      <c r="B115" s="571">
        <v>33.206046999999998</v>
      </c>
      <c r="C115" s="569">
        <f t="shared" si="4"/>
        <v>6.317466078577727E-2</v>
      </c>
      <c r="F115" s="587"/>
      <c r="G115" s="584">
        <v>43916</v>
      </c>
      <c r="H115" s="187">
        <v>9991.4296880000002</v>
      </c>
      <c r="I115" s="588">
        <f t="shared" si="5"/>
        <v>5.1668576353513407E-2</v>
      </c>
      <c r="L115" s="187"/>
    </row>
    <row r="116" spans="1:12" x14ac:dyDescent="0.25">
      <c r="A116" s="568">
        <v>43915</v>
      </c>
      <c r="B116" s="571">
        <v>31.232918000000002</v>
      </c>
      <c r="C116" s="569">
        <f t="shared" si="4"/>
        <v>1.4492801639355513E-2</v>
      </c>
      <c r="F116" s="587"/>
      <c r="G116" s="584">
        <v>43915</v>
      </c>
      <c r="H116" s="187">
        <v>9500.5498050000006</v>
      </c>
      <c r="I116" s="588">
        <f t="shared" si="5"/>
        <v>-1.0690191760558965E-2</v>
      </c>
      <c r="L116" s="187"/>
    </row>
    <row r="117" spans="1:12" x14ac:dyDescent="0.25">
      <c r="A117" s="568">
        <v>43914</v>
      </c>
      <c r="B117" s="571">
        <v>30.786732000000001</v>
      </c>
      <c r="C117" s="569">
        <f t="shared" si="4"/>
        <v>0.2370517481649792</v>
      </c>
      <c r="F117" s="587"/>
      <c r="G117" s="584">
        <v>43914</v>
      </c>
      <c r="H117" s="187">
        <v>9603.2099610000005</v>
      </c>
      <c r="I117" s="588">
        <f t="shared" si="5"/>
        <v>0.13040253112590361</v>
      </c>
      <c r="L117" s="187"/>
    </row>
    <row r="118" spans="1:12" x14ac:dyDescent="0.25">
      <c r="A118" s="568">
        <v>43913</v>
      </c>
      <c r="B118" s="571">
        <v>24.887181999999999</v>
      </c>
      <c r="C118" s="569">
        <f t="shared" si="4"/>
        <v>-8.1931220119499715E-2</v>
      </c>
      <c r="F118" s="587"/>
      <c r="G118" s="584">
        <v>43913</v>
      </c>
      <c r="H118" s="187">
        <v>8495.3896480000003</v>
      </c>
      <c r="I118" s="588">
        <f t="shared" si="5"/>
        <v>-7.6228606343102023E-2</v>
      </c>
      <c r="L118" s="187"/>
    </row>
    <row r="119" spans="1:12" x14ac:dyDescent="0.25">
      <c r="A119" s="568">
        <v>43910</v>
      </c>
      <c r="B119" s="571">
        <v>27.108188999999999</v>
      </c>
      <c r="C119" s="569">
        <f t="shared" si="4"/>
        <v>3.1698121479894148E-2</v>
      </c>
      <c r="F119" s="587"/>
      <c r="G119" s="584">
        <v>43910</v>
      </c>
      <c r="H119" s="187">
        <v>9196.4199219999991</v>
      </c>
      <c r="I119" s="588">
        <f t="shared" si="5"/>
        <v>-1.2044346714624732E-3</v>
      </c>
      <c r="L119" s="187"/>
    </row>
    <row r="120" spans="1:12" x14ac:dyDescent="0.25">
      <c r="A120" s="568">
        <v>43909</v>
      </c>
      <c r="B120" s="571">
        <v>26.275310999999999</v>
      </c>
      <c r="C120" s="569">
        <f t="shared" si="4"/>
        <v>-5.6939539969964592E-2</v>
      </c>
      <c r="F120" s="587"/>
      <c r="G120" s="584">
        <v>43909</v>
      </c>
      <c r="H120" s="187">
        <v>9207.5097659999992</v>
      </c>
      <c r="I120" s="588">
        <f t="shared" si="5"/>
        <v>-6.6885953588842195E-3</v>
      </c>
      <c r="L120" s="187"/>
    </row>
    <row r="121" spans="1:12" x14ac:dyDescent="0.25">
      <c r="A121" s="568">
        <v>43908</v>
      </c>
      <c r="B121" s="571">
        <v>27.861746</v>
      </c>
      <c r="C121" s="569">
        <f t="shared" si="4"/>
        <v>-6.8919810814757732E-2</v>
      </c>
      <c r="F121" s="587"/>
      <c r="G121" s="584">
        <v>43908</v>
      </c>
      <c r="H121" s="187">
        <v>9269.5097659999992</v>
      </c>
      <c r="I121" s="588">
        <f t="shared" si="5"/>
        <v>-7.0921397072322367E-2</v>
      </c>
      <c r="L121" s="187"/>
    </row>
    <row r="122" spans="1:12" x14ac:dyDescent="0.25">
      <c r="A122" s="568">
        <v>43907</v>
      </c>
      <c r="B122" s="571">
        <v>29.924109999999999</v>
      </c>
      <c r="C122" s="569">
        <f t="shared" si="4"/>
        <v>2.3050902714999655E-2</v>
      </c>
      <c r="F122" s="587"/>
      <c r="G122" s="584">
        <v>43907</v>
      </c>
      <c r="H122" s="187">
        <v>9977.0996090000008</v>
      </c>
      <c r="I122" s="588">
        <f t="shared" si="5"/>
        <v>0.10768297675821836</v>
      </c>
      <c r="L122" s="187"/>
    </row>
    <row r="123" spans="1:12" x14ac:dyDescent="0.25">
      <c r="A123" s="568">
        <v>43906</v>
      </c>
      <c r="B123" s="571">
        <v>29.249873999999998</v>
      </c>
      <c r="C123" s="569">
        <f t="shared" si="4"/>
        <v>-9.7859419367484213E-2</v>
      </c>
      <c r="F123" s="587"/>
      <c r="G123" s="584">
        <v>43906</v>
      </c>
      <c r="H123" s="187">
        <v>9007.1796880000002</v>
      </c>
      <c r="I123" s="588">
        <f t="shared" si="5"/>
        <v>-8.3412263392261932E-2</v>
      </c>
      <c r="L123" s="187"/>
    </row>
    <row r="124" spans="1:12" x14ac:dyDescent="0.25">
      <c r="A124" s="568">
        <v>43903</v>
      </c>
      <c r="B124" s="571">
        <v>32.422744999999999</v>
      </c>
      <c r="C124" s="569">
        <f t="shared" si="4"/>
        <v>-9.0908674152357927E-3</v>
      </c>
      <c r="F124" s="587"/>
      <c r="G124" s="584">
        <v>43903</v>
      </c>
      <c r="H124" s="187">
        <v>9826.8603519999997</v>
      </c>
      <c r="I124" s="588">
        <f t="shared" si="5"/>
        <v>3.2508714748245682E-2</v>
      </c>
      <c r="L124" s="187"/>
    </row>
    <row r="125" spans="1:12" x14ac:dyDescent="0.25">
      <c r="A125" s="568">
        <v>43902</v>
      </c>
      <c r="B125" s="571">
        <v>32.720199999999998</v>
      </c>
      <c r="C125" s="569">
        <f t="shared" si="4"/>
        <v>-7.1468744429946329E-2</v>
      </c>
      <c r="F125" s="587"/>
      <c r="G125" s="584">
        <v>43902</v>
      </c>
      <c r="H125" s="187">
        <v>9517.4599610000005</v>
      </c>
      <c r="I125" s="588">
        <f t="shared" si="5"/>
        <v>-9.8209582358676162E-2</v>
      </c>
      <c r="L125" s="187"/>
    </row>
    <row r="126" spans="1:12" x14ac:dyDescent="0.25">
      <c r="A126" s="568">
        <v>43901</v>
      </c>
      <c r="B126" s="571">
        <v>35.238663000000003</v>
      </c>
      <c r="C126" s="569">
        <f t="shared" si="4"/>
        <v>-2.6301306908513289E-2</v>
      </c>
      <c r="F126" s="587"/>
      <c r="G126" s="584">
        <v>43901</v>
      </c>
      <c r="H126" s="187">
        <v>10553.959961</v>
      </c>
      <c r="I126" s="588">
        <f t="shared" si="5"/>
        <v>-5.4314841564890304E-2</v>
      </c>
      <c r="L126" s="187"/>
    </row>
    <row r="127" spans="1:12" x14ac:dyDescent="0.25">
      <c r="A127" s="568">
        <v>43900</v>
      </c>
      <c r="B127" s="571">
        <v>36.190520999999997</v>
      </c>
      <c r="C127" s="569">
        <f t="shared" si="4"/>
        <v>1.3888816126892189E-2</v>
      </c>
      <c r="F127" s="587"/>
      <c r="G127" s="584">
        <v>43900</v>
      </c>
      <c r="H127" s="187">
        <v>11160.120117</v>
      </c>
      <c r="I127" s="588">
        <f t="shared" si="5"/>
        <v>5.5179862157941351E-2</v>
      </c>
      <c r="L127" s="187"/>
    </row>
    <row r="128" spans="1:12" x14ac:dyDescent="0.25">
      <c r="A128" s="568">
        <v>43899</v>
      </c>
      <c r="B128" s="571">
        <v>35.694763000000002</v>
      </c>
      <c r="C128" s="569">
        <f t="shared" si="4"/>
        <v>-1.9073573900209029E-2</v>
      </c>
      <c r="F128" s="587"/>
      <c r="G128" s="584">
        <v>43899</v>
      </c>
      <c r="H128" s="187">
        <v>10576.509765999999</v>
      </c>
      <c r="I128" s="588">
        <f t="shared" si="5"/>
        <v>-7.4339053898023755E-2</v>
      </c>
      <c r="L128" s="187"/>
    </row>
    <row r="129" spans="1:12" x14ac:dyDescent="0.25">
      <c r="A129" s="568">
        <v>43896</v>
      </c>
      <c r="B129" s="571">
        <v>36.388827999999997</v>
      </c>
      <c r="C129" s="569">
        <f t="shared" si="4"/>
        <v>-3.2590561652167116E-3</v>
      </c>
      <c r="F129" s="587"/>
      <c r="G129" s="584">
        <v>43896</v>
      </c>
      <c r="H129" s="187">
        <v>11425.900390999999</v>
      </c>
      <c r="I129" s="588">
        <f t="shared" si="5"/>
        <v>-1.8468455891336277E-2</v>
      </c>
      <c r="L129" s="187"/>
    </row>
    <row r="130" spans="1:12" x14ac:dyDescent="0.25">
      <c r="A130" s="568">
        <v>43895</v>
      </c>
      <c r="B130" s="571">
        <v>36.507809000000002</v>
      </c>
      <c r="C130" s="569">
        <f t="shared" si="4"/>
        <v>-2.1680573377546031E-3</v>
      </c>
      <c r="F130" s="587"/>
      <c r="G130" s="584">
        <v>43895</v>
      </c>
      <c r="H130" s="187">
        <v>11640.889648</v>
      </c>
      <c r="I130" s="588">
        <f t="shared" si="5"/>
        <v>-5.4474709512918329E-3</v>
      </c>
      <c r="L130" s="187"/>
    </row>
    <row r="131" spans="1:12" x14ac:dyDescent="0.25">
      <c r="A131" s="568">
        <v>43894</v>
      </c>
      <c r="B131" s="571">
        <v>36.587131999999997</v>
      </c>
      <c r="C131" s="569">
        <f t="shared" si="4"/>
        <v>0</v>
      </c>
      <c r="F131" s="587"/>
      <c r="G131" s="584">
        <v>43894</v>
      </c>
      <c r="H131" s="187">
        <v>11704.650390999999</v>
      </c>
      <c r="I131" s="588">
        <f t="shared" si="5"/>
        <v>3.4211778202375642E-2</v>
      </c>
      <c r="L131" s="187"/>
    </row>
    <row r="132" spans="1:12" x14ac:dyDescent="0.25">
      <c r="A132" s="568">
        <v>43893</v>
      </c>
      <c r="B132" s="571">
        <v>36.587131999999997</v>
      </c>
      <c r="C132" s="569">
        <f t="shared" si="4"/>
        <v>1.0958974588953785E-2</v>
      </c>
      <c r="F132" s="587"/>
      <c r="G132" s="584">
        <v>43893</v>
      </c>
      <c r="H132" s="187">
        <v>11317.459961</v>
      </c>
      <c r="I132" s="588">
        <f t="shared" si="5"/>
        <v>-8.8392225271168856E-3</v>
      </c>
      <c r="L132" s="187"/>
    </row>
    <row r="133" spans="1:12" x14ac:dyDescent="0.25">
      <c r="A133" s="568">
        <v>43892</v>
      </c>
      <c r="B133" s="571">
        <v>36.190520999999997</v>
      </c>
      <c r="C133" s="569">
        <f t="shared" ref="C133:C196" si="6">B133/B134-1</f>
        <v>-2.6666741971830943E-2</v>
      </c>
      <c r="F133" s="587"/>
      <c r="G133" s="584">
        <v>43892</v>
      </c>
      <c r="H133" s="187">
        <v>11418.389648</v>
      </c>
      <c r="I133" s="588">
        <f t="shared" ref="I133:I196" si="7">H133/H134-1</f>
        <v>1.3962104243427254E-2</v>
      </c>
      <c r="L133" s="187"/>
    </row>
    <row r="134" spans="1:12" x14ac:dyDescent="0.25">
      <c r="A134" s="568">
        <v>43889</v>
      </c>
      <c r="B134" s="571">
        <v>37.182045000000002</v>
      </c>
      <c r="C134" s="569">
        <f t="shared" si="6"/>
        <v>-1.3677011470958012E-2</v>
      </c>
      <c r="F134" s="587"/>
      <c r="G134" s="584">
        <v>43889</v>
      </c>
      <c r="H134" s="187">
        <v>11261.160156</v>
      </c>
      <c r="I134" s="588">
        <f t="shared" si="7"/>
        <v>1.2958465073333869E-2</v>
      </c>
      <c r="L134" s="187"/>
    </row>
    <row r="135" spans="1:12" x14ac:dyDescent="0.25">
      <c r="A135" s="568">
        <v>43888</v>
      </c>
      <c r="B135" s="571">
        <v>37.697636000000003</v>
      </c>
      <c r="C135" s="569">
        <f t="shared" si="6"/>
        <v>-4.4723600301176614E-2</v>
      </c>
      <c r="F135" s="587"/>
      <c r="G135" s="584">
        <v>43888</v>
      </c>
      <c r="H135" s="187">
        <v>11117.099609000001</v>
      </c>
      <c r="I135" s="588">
        <f t="shared" si="7"/>
        <v>-3.8348927415750467E-2</v>
      </c>
      <c r="L135" s="187"/>
    </row>
    <row r="136" spans="1:12" x14ac:dyDescent="0.25">
      <c r="A136" s="568">
        <v>43887</v>
      </c>
      <c r="B136" s="571">
        <v>39.462542999999997</v>
      </c>
      <c r="C136" s="569">
        <f t="shared" si="6"/>
        <v>-3.505183269874812E-3</v>
      </c>
      <c r="F136" s="587"/>
      <c r="G136" s="584">
        <v>43887</v>
      </c>
      <c r="H136" s="187">
        <v>11560.429688</v>
      </c>
      <c r="I136" s="588">
        <f t="shared" si="7"/>
        <v>2.0091172506446764E-3</v>
      </c>
      <c r="L136" s="187"/>
    </row>
    <row r="137" spans="1:12" x14ac:dyDescent="0.25">
      <c r="A137" s="568">
        <v>43886</v>
      </c>
      <c r="B137" s="571">
        <v>39.601353000000003</v>
      </c>
      <c r="C137" s="569">
        <f t="shared" si="6"/>
        <v>-1.3827263153619374E-2</v>
      </c>
      <c r="F137" s="587"/>
      <c r="G137" s="584">
        <v>43886</v>
      </c>
      <c r="H137" s="187">
        <v>11537.25</v>
      </c>
      <c r="I137" s="588">
        <f t="shared" si="7"/>
        <v>3.9803502700168636E-3</v>
      </c>
      <c r="L137" s="187"/>
    </row>
    <row r="138" spans="1:12" x14ac:dyDescent="0.25">
      <c r="A138" s="568">
        <v>43885</v>
      </c>
      <c r="B138" s="571">
        <v>40.156609000000003</v>
      </c>
      <c r="C138" s="569">
        <f t="shared" si="6"/>
        <v>-2.9475172175758346E-2</v>
      </c>
      <c r="F138" s="587"/>
      <c r="G138" s="584">
        <v>43885</v>
      </c>
      <c r="H138" s="187">
        <v>11491.509765999999</v>
      </c>
      <c r="I138" s="588">
        <f t="shared" si="7"/>
        <v>-4.8191311229357048E-2</v>
      </c>
      <c r="L138" s="187"/>
    </row>
    <row r="139" spans="1:12" x14ac:dyDescent="0.25">
      <c r="A139" s="568">
        <v>43882</v>
      </c>
      <c r="B139" s="571">
        <v>41.376179</v>
      </c>
      <c r="C139" s="569">
        <f t="shared" si="6"/>
        <v>-1.7886629154921452E-2</v>
      </c>
      <c r="F139" s="587"/>
      <c r="G139" s="584">
        <v>43882</v>
      </c>
      <c r="H139" s="187">
        <v>12073.339844</v>
      </c>
      <c r="I139" s="588">
        <f t="shared" si="7"/>
        <v>-1.0284563980901273E-3</v>
      </c>
      <c r="L139" s="187"/>
    </row>
    <row r="140" spans="1:12" x14ac:dyDescent="0.25">
      <c r="A140" s="568">
        <v>43881</v>
      </c>
      <c r="B140" s="571">
        <v>42.129738000000003</v>
      </c>
      <c r="C140" s="569">
        <f t="shared" si="6"/>
        <v>6.8721061806655825E-3</v>
      </c>
      <c r="F140" s="587"/>
      <c r="G140" s="584">
        <v>43881</v>
      </c>
      <c r="H140" s="187">
        <v>12085.769531</v>
      </c>
      <c r="I140" s="588">
        <f t="shared" si="7"/>
        <v>8.7420910901157001E-3</v>
      </c>
      <c r="L140" s="187"/>
    </row>
    <row r="141" spans="1:12" x14ac:dyDescent="0.25">
      <c r="A141" s="568">
        <v>43880</v>
      </c>
      <c r="B141" s="571">
        <v>41.842193999999999</v>
      </c>
      <c r="C141" s="569">
        <f t="shared" si="6"/>
        <v>2.1372858007946416E-3</v>
      </c>
      <c r="F141" s="587"/>
      <c r="G141" s="584">
        <v>43880</v>
      </c>
      <c r="H141" s="187">
        <v>11981.030273</v>
      </c>
      <c r="I141" s="588">
        <f t="shared" si="7"/>
        <v>3.0541517759614667E-3</v>
      </c>
      <c r="L141" s="187"/>
    </row>
    <row r="142" spans="1:12" x14ac:dyDescent="0.25">
      <c r="A142" s="568">
        <v>43879</v>
      </c>
      <c r="B142" s="571">
        <v>41.752955999999998</v>
      </c>
      <c r="C142" s="569">
        <f t="shared" si="6"/>
        <v>3.1602097312302124E-2</v>
      </c>
      <c r="F142" s="587"/>
      <c r="G142" s="584">
        <v>43879</v>
      </c>
      <c r="H142" s="187">
        <v>11944.549805000001</v>
      </c>
      <c r="I142" s="588">
        <f t="shared" si="7"/>
        <v>5.9431911804335158E-3</v>
      </c>
      <c r="L142" s="187"/>
    </row>
    <row r="143" spans="1:12" x14ac:dyDescent="0.25">
      <c r="A143" s="568">
        <v>43878</v>
      </c>
      <c r="B143" s="571">
        <v>40.473896000000003</v>
      </c>
      <c r="C143" s="569">
        <f t="shared" si="6"/>
        <v>8.3992795036653689E-3</v>
      </c>
      <c r="F143" s="587"/>
      <c r="G143" s="584">
        <v>43878</v>
      </c>
      <c r="H143" s="187">
        <v>11873.980469</v>
      </c>
      <c r="I143" s="588">
        <f t="shared" si="7"/>
        <v>3.3080653242987257E-3</v>
      </c>
      <c r="L143" s="187"/>
    </row>
    <row r="144" spans="1:12" x14ac:dyDescent="0.25">
      <c r="A144" s="568">
        <v>43875</v>
      </c>
      <c r="B144" s="571">
        <v>40.136775999999998</v>
      </c>
      <c r="C144" s="569">
        <f t="shared" si="6"/>
        <v>-2.955701246231679E-3</v>
      </c>
      <c r="F144" s="587"/>
      <c r="G144" s="584">
        <v>43875</v>
      </c>
      <c r="H144" s="187">
        <v>11834.830078000001</v>
      </c>
      <c r="I144" s="588">
        <f t="shared" si="7"/>
        <v>-2.0381079349016673E-3</v>
      </c>
      <c r="L144" s="187"/>
    </row>
    <row r="145" spans="1:12" x14ac:dyDescent="0.25">
      <c r="A145" s="568">
        <v>43874</v>
      </c>
      <c r="B145" s="571">
        <v>40.255760000000002</v>
      </c>
      <c r="C145" s="569">
        <f t="shared" si="6"/>
        <v>-1.0962179642435732E-2</v>
      </c>
      <c r="F145" s="587"/>
      <c r="G145" s="584">
        <v>43874</v>
      </c>
      <c r="H145" s="187">
        <v>11859</v>
      </c>
      <c r="I145" s="588">
        <f t="shared" si="7"/>
        <v>-2.5627490291518784E-3</v>
      </c>
      <c r="L145" s="187"/>
    </row>
    <row r="146" spans="1:12" x14ac:dyDescent="0.25">
      <c r="A146" s="568">
        <v>43873</v>
      </c>
      <c r="B146" s="571">
        <v>40.701942000000003</v>
      </c>
      <c r="C146" s="569">
        <f t="shared" si="6"/>
        <v>1.9875753488096892E-2</v>
      </c>
      <c r="F146" s="587"/>
      <c r="G146" s="584">
        <v>43873</v>
      </c>
      <c r="H146" s="187">
        <v>11889.469727</v>
      </c>
      <c r="I146" s="588">
        <f t="shared" si="7"/>
        <v>4.5803777924446898E-3</v>
      </c>
      <c r="L146" s="187"/>
    </row>
    <row r="147" spans="1:12" x14ac:dyDescent="0.25">
      <c r="A147" s="568">
        <v>43872</v>
      </c>
      <c r="B147" s="571">
        <v>39.908726000000001</v>
      </c>
      <c r="C147" s="569">
        <f t="shared" si="6"/>
        <v>0</v>
      </c>
      <c r="F147" s="587"/>
      <c r="G147" s="584">
        <v>43872</v>
      </c>
      <c r="H147" s="187">
        <v>11835.259765999999</v>
      </c>
      <c r="I147" s="588">
        <f t="shared" si="7"/>
        <v>7.2784189519810027E-3</v>
      </c>
      <c r="L147" s="187"/>
    </row>
    <row r="148" spans="1:12" x14ac:dyDescent="0.25">
      <c r="A148" s="568">
        <v>43871</v>
      </c>
      <c r="B148" s="571">
        <v>39.908726000000001</v>
      </c>
      <c r="C148" s="569">
        <f t="shared" si="6"/>
        <v>-1.5892523846257389E-2</v>
      </c>
      <c r="F148" s="587"/>
      <c r="G148" s="584">
        <v>43871</v>
      </c>
      <c r="H148" s="187">
        <v>11749.740234000001</v>
      </c>
      <c r="I148" s="588">
        <f t="shared" si="7"/>
        <v>-9.4717819676914949E-4</v>
      </c>
      <c r="L148" s="187"/>
    </row>
    <row r="149" spans="1:12" x14ac:dyDescent="0.25">
      <c r="A149" s="568">
        <v>43868</v>
      </c>
      <c r="B149" s="571">
        <v>40.553218999999999</v>
      </c>
      <c r="C149" s="569">
        <f t="shared" si="6"/>
        <v>2.1223546271466276E-2</v>
      </c>
      <c r="F149" s="587"/>
      <c r="G149" s="584">
        <v>43868</v>
      </c>
      <c r="H149" s="187">
        <v>11760.879883</v>
      </c>
      <c r="I149" s="588">
        <f t="shared" si="7"/>
        <v>1.3512471815604998E-2</v>
      </c>
      <c r="L149" s="187"/>
    </row>
    <row r="150" spans="1:12" x14ac:dyDescent="0.25">
      <c r="A150" s="568">
        <v>43866</v>
      </c>
      <c r="B150" s="571">
        <v>39.710422999999999</v>
      </c>
      <c r="C150" s="569">
        <f t="shared" si="6"/>
        <v>-4.4742776417207031E-3</v>
      </c>
      <c r="F150" s="587"/>
      <c r="G150" s="584">
        <v>43866</v>
      </c>
      <c r="H150" s="187">
        <v>11604.080078000001</v>
      </c>
      <c r="I150" s="588">
        <f t="shared" si="7"/>
        <v>1.3919530830364124E-3</v>
      </c>
      <c r="L150" s="187"/>
    </row>
    <row r="151" spans="1:12" x14ac:dyDescent="0.25">
      <c r="A151" s="568">
        <v>43865</v>
      </c>
      <c r="B151" s="571">
        <v>39.888897</v>
      </c>
      <c r="C151" s="569">
        <f t="shared" si="6"/>
        <v>3.9929771404689784E-3</v>
      </c>
      <c r="F151" s="587"/>
      <c r="G151" s="584">
        <v>43865</v>
      </c>
      <c r="H151" s="187">
        <v>11587.950194999999</v>
      </c>
      <c r="I151" s="588">
        <f t="shared" si="7"/>
        <v>3.8820068340559288E-3</v>
      </c>
      <c r="L151" s="187"/>
    </row>
    <row r="152" spans="1:12" x14ac:dyDescent="0.25">
      <c r="A152" s="568">
        <v>43864</v>
      </c>
      <c r="B152" s="571">
        <v>39.730255</v>
      </c>
      <c r="C152" s="569">
        <f t="shared" si="6"/>
        <v>-3.3759351200199239E-2</v>
      </c>
      <c r="F152" s="587"/>
      <c r="G152" s="584">
        <v>43864</v>
      </c>
      <c r="H152" s="187">
        <v>11543.139648</v>
      </c>
      <c r="I152" s="588">
        <f t="shared" si="7"/>
        <v>-1.4875329048291142E-2</v>
      </c>
      <c r="L152" s="187"/>
    </row>
    <row r="153" spans="1:12" x14ac:dyDescent="0.25">
      <c r="A153" s="568">
        <v>43861</v>
      </c>
      <c r="B153" s="571">
        <v>41.118385000000004</v>
      </c>
      <c r="C153" s="569">
        <f t="shared" si="6"/>
        <v>1.0231526544851377E-2</v>
      </c>
      <c r="F153" s="587"/>
      <c r="G153" s="584">
        <v>43861</v>
      </c>
      <c r="H153" s="187">
        <v>11717.440430000001</v>
      </c>
      <c r="I153" s="588">
        <f t="shared" si="7"/>
        <v>7.3011470188695249E-3</v>
      </c>
      <c r="L153" s="187"/>
    </row>
    <row r="154" spans="1:12" x14ac:dyDescent="0.25">
      <c r="A154" s="568">
        <v>43860</v>
      </c>
      <c r="B154" s="571">
        <v>40.701942000000003</v>
      </c>
      <c r="C154" s="569">
        <f t="shared" si="6"/>
        <v>-1.1081697932042056E-2</v>
      </c>
      <c r="F154" s="587"/>
      <c r="G154" s="584">
        <v>43860</v>
      </c>
      <c r="H154" s="187">
        <v>11632.509765999999</v>
      </c>
      <c r="I154" s="588">
        <f t="shared" si="7"/>
        <v>-4.6743586236988044E-3</v>
      </c>
      <c r="L154" s="187"/>
    </row>
    <row r="155" spans="1:12" x14ac:dyDescent="0.25">
      <c r="A155" s="568">
        <v>43859</v>
      </c>
      <c r="B155" s="571">
        <v>41.158042999999999</v>
      </c>
      <c r="C155" s="569">
        <f t="shared" si="6"/>
        <v>1.2439029687988379E-2</v>
      </c>
      <c r="F155" s="587"/>
      <c r="G155" s="584">
        <v>43859</v>
      </c>
      <c r="H155" s="187">
        <v>11687.139648</v>
      </c>
      <c r="I155" s="588">
        <f t="shared" si="7"/>
        <v>-3.7456423200455946E-3</v>
      </c>
      <c r="L155" s="187"/>
    </row>
    <row r="156" spans="1:12" x14ac:dyDescent="0.25">
      <c r="A156" s="568">
        <v>43858</v>
      </c>
      <c r="B156" s="571">
        <v>40.652366999999998</v>
      </c>
      <c r="C156" s="569">
        <f t="shared" si="6"/>
        <v>-4.6954978078544762E-2</v>
      </c>
      <c r="F156" s="587"/>
      <c r="G156" s="584">
        <v>43858</v>
      </c>
      <c r="H156" s="187">
        <v>11731.080078000001</v>
      </c>
      <c r="I156" s="588">
        <f t="shared" si="7"/>
        <v>5.3519732501743356E-3</v>
      </c>
      <c r="L156" s="187"/>
    </row>
    <row r="157" spans="1:12" x14ac:dyDescent="0.25">
      <c r="A157" s="568">
        <v>43857</v>
      </c>
      <c r="B157" s="571">
        <v>42.655242999999999</v>
      </c>
      <c r="C157" s="569">
        <f t="shared" si="6"/>
        <v>-5.7776448063617813E-3</v>
      </c>
      <c r="F157" s="587"/>
      <c r="G157" s="584">
        <v>43857</v>
      </c>
      <c r="H157" s="187">
        <v>11668.629883</v>
      </c>
      <c r="I157" s="588">
        <f t="shared" si="7"/>
        <v>-1.7610964864121836E-2</v>
      </c>
      <c r="L157" s="187"/>
    </row>
    <row r="158" spans="1:12" x14ac:dyDescent="0.25">
      <c r="A158" s="568">
        <v>43854</v>
      </c>
      <c r="B158" s="571">
        <v>42.903122000000003</v>
      </c>
      <c r="C158" s="569">
        <f t="shared" si="6"/>
        <v>-5.0586650324532245E-3</v>
      </c>
      <c r="F158" s="587"/>
      <c r="G158" s="584">
        <v>43854</v>
      </c>
      <c r="H158" s="187">
        <v>11877.809569999999</v>
      </c>
      <c r="I158" s="588">
        <f t="shared" si="7"/>
        <v>-4.4180540954741332E-4</v>
      </c>
      <c r="L158" s="187"/>
    </row>
    <row r="159" spans="1:12" x14ac:dyDescent="0.25">
      <c r="A159" s="568">
        <v>43853</v>
      </c>
      <c r="B159" s="571">
        <v>43.121257999999997</v>
      </c>
      <c r="C159" s="569">
        <f t="shared" si="6"/>
        <v>6.9461142389537489E-3</v>
      </c>
      <c r="F159" s="587"/>
      <c r="G159" s="584">
        <v>43853</v>
      </c>
      <c r="H159" s="187">
        <v>11883.059569999999</v>
      </c>
      <c r="I159" s="588">
        <f t="shared" si="7"/>
        <v>-1.2793956454681954E-4</v>
      </c>
      <c r="L159" s="187"/>
    </row>
    <row r="160" spans="1:12" x14ac:dyDescent="0.25">
      <c r="A160" s="568">
        <v>43852</v>
      </c>
      <c r="B160" s="571">
        <v>42.823799000000001</v>
      </c>
      <c r="C160" s="569">
        <f t="shared" si="6"/>
        <v>-8.2663922357250064E-3</v>
      </c>
      <c r="F160" s="587"/>
      <c r="G160" s="584">
        <v>43852</v>
      </c>
      <c r="H160" s="187">
        <v>11884.580078000001</v>
      </c>
      <c r="I160" s="588">
        <f t="shared" si="7"/>
        <v>1.0050700801451207E-2</v>
      </c>
      <c r="L160" s="187"/>
    </row>
    <row r="161" spans="1:12" x14ac:dyDescent="0.25">
      <c r="A161" s="568">
        <v>43851</v>
      </c>
      <c r="B161" s="571">
        <v>43.180748000000001</v>
      </c>
      <c r="C161" s="569">
        <f t="shared" si="6"/>
        <v>7.8686146747422026E-3</v>
      </c>
      <c r="F161" s="587"/>
      <c r="G161" s="584">
        <v>43851</v>
      </c>
      <c r="H161" s="187">
        <v>11766.320313</v>
      </c>
      <c r="I161" s="588">
        <f t="shared" si="7"/>
        <v>-1.8687295323827069E-4</v>
      </c>
      <c r="L161" s="187"/>
    </row>
    <row r="162" spans="1:12" x14ac:dyDescent="0.25">
      <c r="A162" s="568">
        <v>43850</v>
      </c>
      <c r="B162" s="571">
        <v>42.843628000000002</v>
      </c>
      <c r="C162" s="569">
        <f t="shared" si="6"/>
        <v>-4.3779723940922111E-3</v>
      </c>
      <c r="F162" s="587"/>
      <c r="G162" s="584">
        <v>43850</v>
      </c>
      <c r="H162" s="187">
        <v>11768.519531</v>
      </c>
      <c r="I162" s="588">
        <f t="shared" si="7"/>
        <v>-2.6855818756393868E-3</v>
      </c>
      <c r="L162" s="187"/>
    </row>
    <row r="163" spans="1:12" x14ac:dyDescent="0.25">
      <c r="A163" s="568">
        <v>43847</v>
      </c>
      <c r="B163" s="571">
        <v>43.032021</v>
      </c>
      <c r="C163" s="569">
        <f t="shared" si="6"/>
        <v>1.4492845532695142E-2</v>
      </c>
      <c r="F163" s="587"/>
      <c r="G163" s="584">
        <v>43847</v>
      </c>
      <c r="H163" s="187">
        <v>11800.209961</v>
      </c>
      <c r="I163" s="588">
        <f t="shared" si="7"/>
        <v>1.3594087005941446E-3</v>
      </c>
      <c r="L163" s="187"/>
    </row>
    <row r="164" spans="1:12" x14ac:dyDescent="0.25">
      <c r="A164" s="568">
        <v>43846</v>
      </c>
      <c r="B164" s="571">
        <v>42.417273999999999</v>
      </c>
      <c r="C164" s="569">
        <f t="shared" si="6"/>
        <v>-7.6549299465101805E-3</v>
      </c>
      <c r="F164" s="587"/>
      <c r="G164" s="584">
        <v>43846</v>
      </c>
      <c r="H164" s="187">
        <v>11784.190430000001</v>
      </c>
      <c r="I164" s="588">
        <f t="shared" si="7"/>
        <v>5.56790952132169E-3</v>
      </c>
      <c r="L164" s="187"/>
    </row>
    <row r="165" spans="1:12" x14ac:dyDescent="0.25">
      <c r="A165" s="568">
        <v>43845</v>
      </c>
      <c r="B165" s="571">
        <v>42.744480000000003</v>
      </c>
      <c r="C165" s="569">
        <f t="shared" si="6"/>
        <v>1.1971931020767768E-2</v>
      </c>
      <c r="F165" s="587"/>
      <c r="G165" s="584">
        <v>43845</v>
      </c>
      <c r="H165" s="187">
        <v>11718.940430000001</v>
      </c>
      <c r="I165" s="588">
        <f t="shared" si="7"/>
        <v>3.8384485566889115E-3</v>
      </c>
      <c r="L165" s="187"/>
    </row>
    <row r="166" spans="1:12" x14ac:dyDescent="0.25">
      <c r="A166" s="568">
        <v>43844</v>
      </c>
      <c r="B166" s="571">
        <v>42.238799999999998</v>
      </c>
      <c r="C166" s="569">
        <f t="shared" si="6"/>
        <v>-9.5326978983042432E-3</v>
      </c>
      <c r="F166" s="587"/>
      <c r="G166" s="584">
        <v>43844</v>
      </c>
      <c r="H166" s="187">
        <v>11674.129883</v>
      </c>
      <c r="I166" s="588">
        <f t="shared" si="7"/>
        <v>7.7918489320367712E-3</v>
      </c>
      <c r="L166" s="187"/>
    </row>
    <row r="167" spans="1:12" x14ac:dyDescent="0.25">
      <c r="A167" s="568">
        <v>43843</v>
      </c>
      <c r="B167" s="571">
        <v>42.645325</v>
      </c>
      <c r="C167" s="569">
        <f t="shared" si="6"/>
        <v>2.3255317586956537E-4</v>
      </c>
      <c r="F167" s="587"/>
      <c r="G167" s="584">
        <v>43843</v>
      </c>
      <c r="H167" s="187">
        <v>11583.870117</v>
      </c>
      <c r="I167" s="588">
        <f t="shared" si="7"/>
        <v>2.7848646915131781E-3</v>
      </c>
      <c r="L167" s="187"/>
    </row>
    <row r="168" spans="1:12" x14ac:dyDescent="0.25">
      <c r="A168" s="568">
        <v>43840</v>
      </c>
      <c r="B168" s="571">
        <v>42.63541</v>
      </c>
      <c r="C168" s="569">
        <f t="shared" si="6"/>
        <v>9.8636928063744467E-3</v>
      </c>
      <c r="F168" s="587"/>
      <c r="G168" s="584">
        <v>43840</v>
      </c>
      <c r="H168" s="187">
        <v>11551.700194999999</v>
      </c>
      <c r="I168" s="588">
        <f t="shared" si="7"/>
        <v>-3.5925263538735264E-3</v>
      </c>
      <c r="L168" s="187"/>
    </row>
    <row r="169" spans="1:12" x14ac:dyDescent="0.25">
      <c r="A169" s="568">
        <v>43839</v>
      </c>
      <c r="B169" s="571">
        <v>42.218975</v>
      </c>
      <c r="C169" s="569">
        <f t="shared" si="6"/>
        <v>7.0518007157471807E-4</v>
      </c>
      <c r="F169" s="587"/>
      <c r="G169" s="584">
        <v>43839</v>
      </c>
      <c r="H169" s="187">
        <v>11593.349609000001</v>
      </c>
      <c r="I169" s="588">
        <f t="shared" si="7"/>
        <v>2.8900822804671655E-3</v>
      </c>
      <c r="L169" s="187"/>
    </row>
    <row r="170" spans="1:12" x14ac:dyDescent="0.25">
      <c r="A170" s="568">
        <v>43838</v>
      </c>
      <c r="B170" s="571">
        <v>42.189224000000003</v>
      </c>
      <c r="C170" s="569">
        <f t="shared" si="6"/>
        <v>-1.9359305131115945E-2</v>
      </c>
      <c r="F170" s="587"/>
      <c r="G170" s="584">
        <v>43838</v>
      </c>
      <c r="H170" s="187">
        <v>11559.940430000001</v>
      </c>
      <c r="I170" s="588">
        <f t="shared" si="7"/>
        <v>-3.5968522014979687E-3</v>
      </c>
      <c r="L170" s="187"/>
    </row>
    <row r="171" spans="1:12" x14ac:dyDescent="0.25">
      <c r="A171" s="568">
        <v>43837</v>
      </c>
      <c r="B171" s="571">
        <v>43.022101999999997</v>
      </c>
      <c r="C171" s="569">
        <f t="shared" si="6"/>
        <v>2.0785242261376347E-3</v>
      </c>
      <c r="F171" s="587"/>
      <c r="G171" s="584">
        <v>43837</v>
      </c>
      <c r="H171" s="187">
        <v>11601.669921999999</v>
      </c>
      <c r="I171" s="588">
        <f t="shared" si="7"/>
        <v>1.396646589655326E-4</v>
      </c>
      <c r="L171" s="187"/>
    </row>
    <row r="172" spans="1:12" x14ac:dyDescent="0.25">
      <c r="A172" s="568">
        <v>43836</v>
      </c>
      <c r="B172" s="571">
        <v>42.932865</v>
      </c>
      <c r="C172" s="569">
        <f t="shared" si="6"/>
        <v>5.8071706993179095E-3</v>
      </c>
      <c r="F172" s="587"/>
      <c r="G172" s="584">
        <v>43836</v>
      </c>
      <c r="H172" s="187">
        <v>11600.049805000001</v>
      </c>
      <c r="I172" s="588">
        <f t="shared" si="7"/>
        <v>5.9605570275289566E-4</v>
      </c>
      <c r="L172" s="187"/>
    </row>
    <row r="173" spans="1:12" x14ac:dyDescent="0.25">
      <c r="A173" s="568">
        <v>43833</v>
      </c>
      <c r="B173" s="571">
        <v>42.684986000000002</v>
      </c>
      <c r="C173" s="569">
        <f t="shared" si="6"/>
        <v>1.294120919092645E-2</v>
      </c>
      <c r="F173" s="587"/>
      <c r="G173" s="584">
        <v>43833</v>
      </c>
      <c r="H173" s="187">
        <v>11593.139648</v>
      </c>
      <c r="I173" s="588">
        <f t="shared" si="7"/>
        <v>8.8096183882073742E-3</v>
      </c>
      <c r="L173" s="187"/>
    </row>
    <row r="174" spans="1:12" x14ac:dyDescent="0.25">
      <c r="A174" s="568">
        <v>43830</v>
      </c>
      <c r="B174" s="571">
        <v>42.139648000000001</v>
      </c>
      <c r="C174" s="569">
        <f t="shared" si="6"/>
        <v>6.8703827295868436E-3</v>
      </c>
      <c r="F174" s="587"/>
      <c r="G174" s="584">
        <v>43830</v>
      </c>
      <c r="H174" s="187">
        <v>11491.900390999999</v>
      </c>
      <c r="I174" s="588">
        <f t="shared" si="7"/>
        <v>-4.7941568927895029E-3</v>
      </c>
      <c r="L174" s="187"/>
    </row>
    <row r="175" spans="1:12" x14ac:dyDescent="0.25">
      <c r="A175" s="568">
        <v>43829</v>
      </c>
      <c r="B175" s="571">
        <v>41.852108000000001</v>
      </c>
      <c r="C175" s="569">
        <f t="shared" si="6"/>
        <v>-2.8349036046046994E-3</v>
      </c>
      <c r="F175" s="587"/>
      <c r="G175" s="584">
        <v>43829</v>
      </c>
      <c r="H175" s="187">
        <v>11547.259765999999</v>
      </c>
      <c r="I175" s="588">
        <f t="shared" si="7"/>
        <v>-4.7284763859337664E-3</v>
      </c>
      <c r="L175" s="187"/>
    </row>
    <row r="176" spans="1:12" x14ac:dyDescent="0.25">
      <c r="A176" s="568">
        <v>43826</v>
      </c>
      <c r="B176" s="571">
        <v>41.971091999999999</v>
      </c>
      <c r="C176" s="569">
        <f t="shared" si="6"/>
        <v>1.2679493493914729E-2</v>
      </c>
      <c r="F176" s="587"/>
      <c r="G176" s="584">
        <v>43826</v>
      </c>
      <c r="H176" s="187">
        <v>11602.120117</v>
      </c>
      <c r="I176" s="588">
        <f t="shared" si="7"/>
        <v>-3.4923063947441824E-3</v>
      </c>
      <c r="L176" s="187"/>
    </row>
    <row r="177" spans="1:12" x14ac:dyDescent="0.25">
      <c r="A177" s="568">
        <v>43824</v>
      </c>
      <c r="B177" s="571">
        <v>41.445582999999999</v>
      </c>
      <c r="C177" s="569">
        <f t="shared" si="6"/>
        <v>0</v>
      </c>
      <c r="F177" s="587"/>
      <c r="G177" s="584">
        <v>43824</v>
      </c>
      <c r="H177" s="187">
        <v>11642.780273</v>
      </c>
      <c r="I177" s="588">
        <f t="shared" si="7"/>
        <v>0</v>
      </c>
      <c r="L177" s="187"/>
    </row>
    <row r="178" spans="1:12" x14ac:dyDescent="0.25">
      <c r="A178" s="568">
        <v>43823</v>
      </c>
      <c r="B178" s="571">
        <v>41.445582999999999</v>
      </c>
      <c r="C178" s="569">
        <f t="shared" si="6"/>
        <v>0</v>
      </c>
      <c r="F178" s="587"/>
      <c r="G178" s="584">
        <v>43823</v>
      </c>
      <c r="H178" s="187">
        <v>11642.780273</v>
      </c>
      <c r="I178" s="588">
        <f t="shared" si="7"/>
        <v>6.3617807817732963E-3</v>
      </c>
      <c r="L178" s="187"/>
    </row>
    <row r="179" spans="1:12" x14ac:dyDescent="0.25">
      <c r="A179" s="568">
        <v>43822</v>
      </c>
      <c r="B179" s="571">
        <v>41.445582999999999</v>
      </c>
      <c r="C179" s="569">
        <f t="shared" si="6"/>
        <v>-9.4787333570510723E-3</v>
      </c>
      <c r="F179" s="587"/>
      <c r="G179" s="584">
        <v>43822</v>
      </c>
      <c r="H179" s="187">
        <v>11569.179688</v>
      </c>
      <c r="I179" s="588">
        <f t="shared" si="7"/>
        <v>7.5672752303657109E-3</v>
      </c>
      <c r="L179" s="187"/>
    </row>
    <row r="180" spans="1:12" x14ac:dyDescent="0.25">
      <c r="A180" s="568">
        <v>43819</v>
      </c>
      <c r="B180" s="571">
        <v>41.842193999999999</v>
      </c>
      <c r="C180" s="569">
        <f t="shared" si="6"/>
        <v>7.4003689578918674E-3</v>
      </c>
      <c r="F180" s="587"/>
      <c r="G180" s="584">
        <v>43819</v>
      </c>
      <c r="H180" s="187">
        <v>11482.290039</v>
      </c>
      <c r="I180" s="588">
        <f t="shared" si="7"/>
        <v>-2.1439130824834063E-3</v>
      </c>
      <c r="L180" s="187"/>
    </row>
    <row r="181" spans="1:12" x14ac:dyDescent="0.25">
      <c r="A181" s="568">
        <v>43818</v>
      </c>
      <c r="B181" s="571">
        <v>41.534821000000001</v>
      </c>
      <c r="C181" s="569">
        <f t="shared" si="6"/>
        <v>1.0615166913540586E-2</v>
      </c>
      <c r="F181" s="587"/>
      <c r="G181" s="584">
        <v>43818</v>
      </c>
      <c r="H181" s="187">
        <v>11506.959961</v>
      </c>
      <c r="I181" s="588">
        <f t="shared" si="7"/>
        <v>1.0485160605838262E-2</v>
      </c>
      <c r="L181" s="187"/>
    </row>
    <row r="182" spans="1:12" x14ac:dyDescent="0.25">
      <c r="A182" s="568">
        <v>43817</v>
      </c>
      <c r="B182" s="571">
        <v>41.098553000000003</v>
      </c>
      <c r="C182" s="569">
        <f t="shared" si="6"/>
        <v>-1.3564943638372684E-2</v>
      </c>
      <c r="F182" s="587"/>
      <c r="G182" s="584">
        <v>43817</v>
      </c>
      <c r="H182" s="187">
        <v>11387.559569999999</v>
      </c>
      <c r="I182" s="588">
        <f t="shared" si="7"/>
        <v>6.9048191369724954E-3</v>
      </c>
      <c r="L182" s="187"/>
    </row>
    <row r="183" spans="1:12" x14ac:dyDescent="0.25">
      <c r="A183" s="568">
        <v>43816</v>
      </c>
      <c r="B183" s="571">
        <v>41.663719</v>
      </c>
      <c r="C183" s="569">
        <f t="shared" si="6"/>
        <v>-4.5013025389306627E-3</v>
      </c>
      <c r="F183" s="587"/>
      <c r="G183" s="584">
        <v>43816</v>
      </c>
      <c r="H183" s="187">
        <v>11309.469727</v>
      </c>
      <c r="I183" s="588">
        <f t="shared" si="7"/>
        <v>1.2704256219817633E-3</v>
      </c>
      <c r="L183" s="187"/>
    </row>
    <row r="184" spans="1:12" x14ac:dyDescent="0.25">
      <c r="A184" s="568">
        <v>43815</v>
      </c>
      <c r="B184" s="571">
        <v>41.852108000000001</v>
      </c>
      <c r="C184" s="569">
        <f t="shared" si="6"/>
        <v>-1.6555938713375129E-3</v>
      </c>
      <c r="F184" s="587"/>
      <c r="G184" s="584">
        <v>43815</v>
      </c>
      <c r="H184" s="187">
        <v>11295.120117</v>
      </c>
      <c r="I184" s="588">
        <f t="shared" si="7"/>
        <v>4.7618062696506147E-3</v>
      </c>
      <c r="L184" s="187"/>
    </row>
    <row r="185" spans="1:12" x14ac:dyDescent="0.25">
      <c r="A185" s="568">
        <v>43812</v>
      </c>
      <c r="B185" s="571">
        <v>41.921512999999997</v>
      </c>
      <c r="C185" s="569">
        <f t="shared" si="6"/>
        <v>9.0691146236350217E-3</v>
      </c>
      <c r="F185" s="587"/>
      <c r="G185" s="584">
        <v>43812</v>
      </c>
      <c r="H185" s="187">
        <v>11241.589844</v>
      </c>
      <c r="I185" s="588">
        <f t="shared" si="7"/>
        <v>-5.0184757874226493E-3</v>
      </c>
      <c r="L185" s="187"/>
    </row>
    <row r="186" spans="1:12" x14ac:dyDescent="0.25">
      <c r="A186" s="568">
        <v>43811</v>
      </c>
      <c r="B186" s="571">
        <v>41.544739</v>
      </c>
      <c r="C186" s="569">
        <f t="shared" si="6"/>
        <v>4.7961328516925583E-3</v>
      </c>
      <c r="F186" s="587"/>
      <c r="G186" s="584">
        <v>43811</v>
      </c>
      <c r="H186" s="187">
        <v>11298.290039</v>
      </c>
      <c r="I186" s="588">
        <f t="shared" si="7"/>
        <v>-5.0158723310789188E-4</v>
      </c>
      <c r="L186" s="187"/>
    </row>
    <row r="187" spans="1:12" x14ac:dyDescent="0.25">
      <c r="A187" s="568">
        <v>43810</v>
      </c>
      <c r="B187" s="571">
        <v>41.346435999999997</v>
      </c>
      <c r="C187" s="569">
        <f t="shared" si="6"/>
        <v>1.5834477873316155E-2</v>
      </c>
      <c r="F187" s="587"/>
      <c r="G187" s="584">
        <v>43810</v>
      </c>
      <c r="H187" s="187">
        <v>11303.959961</v>
      </c>
      <c r="I187" s="588">
        <f t="shared" si="7"/>
        <v>3.5012971384584812E-3</v>
      </c>
      <c r="L187" s="187"/>
    </row>
    <row r="188" spans="1:12" x14ac:dyDescent="0.25">
      <c r="A188" s="568">
        <v>43809</v>
      </c>
      <c r="B188" s="571">
        <v>40.701942000000003</v>
      </c>
      <c r="C188" s="569">
        <f t="shared" si="6"/>
        <v>-3.6408701604285776E-3</v>
      </c>
      <c r="F188" s="587"/>
      <c r="G188" s="584">
        <v>43809</v>
      </c>
      <c r="H188" s="187">
        <v>11264.519531</v>
      </c>
      <c r="I188" s="588">
        <f t="shared" si="7"/>
        <v>2.8220177227720189E-3</v>
      </c>
      <c r="L188" s="187"/>
    </row>
    <row r="189" spans="1:12" x14ac:dyDescent="0.25">
      <c r="A189" s="568">
        <v>43808</v>
      </c>
      <c r="B189" s="571">
        <v>40.850673999999998</v>
      </c>
      <c r="C189" s="569">
        <f t="shared" si="6"/>
        <v>2.4331854337302783E-3</v>
      </c>
      <c r="F189" s="587"/>
      <c r="G189" s="584">
        <v>43808</v>
      </c>
      <c r="H189" s="187">
        <v>11232.820313</v>
      </c>
      <c r="I189" s="588">
        <f t="shared" si="7"/>
        <v>-3.8470301386840378E-3</v>
      </c>
      <c r="L189" s="187"/>
    </row>
    <row r="190" spans="1:12" x14ac:dyDescent="0.25">
      <c r="A190" s="568">
        <v>43805</v>
      </c>
      <c r="B190" s="571">
        <v>40.751517999999997</v>
      </c>
      <c r="C190" s="569">
        <f t="shared" si="6"/>
        <v>4.8898461056814391E-3</v>
      </c>
      <c r="F190" s="587"/>
      <c r="G190" s="584">
        <v>43805</v>
      </c>
      <c r="H190" s="187">
        <v>11276.200194999999</v>
      </c>
      <c r="I190" s="588">
        <f t="shared" si="7"/>
        <v>5.2171383214516531E-4</v>
      </c>
      <c r="L190" s="187"/>
    </row>
    <row r="191" spans="1:12" x14ac:dyDescent="0.25">
      <c r="A191" s="568">
        <v>43804</v>
      </c>
      <c r="B191" s="571">
        <v>40.553218999999999</v>
      </c>
      <c r="C191" s="569">
        <f t="shared" si="6"/>
        <v>1.2240875443314536E-3</v>
      </c>
      <c r="F191" s="587"/>
      <c r="G191" s="584">
        <v>43804</v>
      </c>
      <c r="H191" s="187">
        <v>11270.320313</v>
      </c>
      <c r="I191" s="588">
        <f t="shared" si="7"/>
        <v>-2.5505778225425324E-3</v>
      </c>
      <c r="L191" s="187"/>
    </row>
    <row r="192" spans="1:12" x14ac:dyDescent="0.25">
      <c r="A192" s="568">
        <v>43803</v>
      </c>
      <c r="B192" s="571">
        <v>40.503639</v>
      </c>
      <c r="C192" s="569">
        <f t="shared" si="6"/>
        <v>-3.3947966971485943E-3</v>
      </c>
      <c r="F192" s="587"/>
      <c r="G192" s="584">
        <v>43803</v>
      </c>
      <c r="H192" s="187">
        <v>11299.139648</v>
      </c>
      <c r="I192" s="588">
        <f t="shared" si="7"/>
        <v>6.3117577293931859E-3</v>
      </c>
      <c r="L192" s="187"/>
    </row>
    <row r="193" spans="1:12" x14ac:dyDescent="0.25">
      <c r="A193" s="568">
        <v>43802</v>
      </c>
      <c r="B193" s="571">
        <v>40.641609000000003</v>
      </c>
      <c r="C193" s="569">
        <f t="shared" si="6"/>
        <v>-1.2215522831683145E-2</v>
      </c>
      <c r="F193" s="587"/>
      <c r="G193" s="584">
        <v>43802</v>
      </c>
      <c r="H193" s="187">
        <v>11228.269531</v>
      </c>
      <c r="I193" s="588">
        <f t="shared" si="7"/>
        <v>-6.5219488037676632E-3</v>
      </c>
      <c r="L193" s="187"/>
    </row>
    <row r="194" spans="1:12" x14ac:dyDescent="0.25">
      <c r="A194" s="568">
        <v>43801</v>
      </c>
      <c r="B194" s="571">
        <v>41.144207000000002</v>
      </c>
      <c r="C194" s="569">
        <f t="shared" si="6"/>
        <v>1.1989555112095207E-3</v>
      </c>
      <c r="F194" s="587"/>
      <c r="G194" s="584">
        <v>43801</v>
      </c>
      <c r="H194" s="187">
        <v>11301.980469</v>
      </c>
      <c r="I194" s="588">
        <f t="shared" si="7"/>
        <v>-1.2901078682228118E-3</v>
      </c>
      <c r="L194" s="187"/>
    </row>
    <row r="195" spans="1:12" x14ac:dyDescent="0.25">
      <c r="A195" s="568">
        <v>43798</v>
      </c>
      <c r="B195" s="571">
        <v>41.094935999999997</v>
      </c>
      <c r="C195" s="569">
        <f t="shared" si="6"/>
        <v>1.9222210676617113E-3</v>
      </c>
      <c r="F195" s="587"/>
      <c r="G195" s="584">
        <v>43798</v>
      </c>
      <c r="H195" s="187">
        <v>11316.580078000001</v>
      </c>
      <c r="I195" s="588">
        <f t="shared" si="7"/>
        <v>5.5195999821640029E-3</v>
      </c>
      <c r="L195" s="187"/>
    </row>
    <row r="196" spans="1:12" x14ac:dyDescent="0.25">
      <c r="A196" s="568">
        <v>43797</v>
      </c>
      <c r="B196" s="571">
        <v>41.016094000000002</v>
      </c>
      <c r="C196" s="569">
        <f t="shared" si="6"/>
        <v>1.0194080161977537E-2</v>
      </c>
      <c r="F196" s="587"/>
      <c r="G196" s="584">
        <v>43797</v>
      </c>
      <c r="H196" s="187">
        <v>11254.459961</v>
      </c>
      <c r="I196" s="588">
        <f t="shared" si="7"/>
        <v>2.2173969375007818E-3</v>
      </c>
      <c r="L196" s="187"/>
    </row>
    <row r="197" spans="1:12" x14ac:dyDescent="0.25">
      <c r="A197" s="568">
        <v>43796</v>
      </c>
      <c r="B197" s="571">
        <v>40.602192000000002</v>
      </c>
      <c r="C197" s="569">
        <f t="shared" ref="C197:C257" si="8">B197/B198-1</f>
        <v>5.1231529971562662E-3</v>
      </c>
      <c r="F197" s="587"/>
      <c r="G197" s="584">
        <v>43796</v>
      </c>
      <c r="H197" s="187">
        <v>11229.559569999999</v>
      </c>
      <c r="I197" s="588">
        <f t="shared" ref="I197:I257" si="9">H197/H198-1</f>
        <v>1.6752126421441416E-2</v>
      </c>
      <c r="L197" s="187"/>
    </row>
    <row r="198" spans="1:12" x14ac:dyDescent="0.25">
      <c r="A198" s="568">
        <v>43795</v>
      </c>
      <c r="B198" s="571">
        <v>40.395240999999999</v>
      </c>
      <c r="C198" s="569">
        <f t="shared" si="8"/>
        <v>1.5861324427304258E-2</v>
      </c>
      <c r="F198" s="587"/>
      <c r="G198" s="584">
        <v>43795</v>
      </c>
      <c r="H198" s="187">
        <v>11044.540039</v>
      </c>
      <c r="I198" s="588">
        <f t="shared" si="9"/>
        <v>4.1358330770826512E-3</v>
      </c>
      <c r="L198" s="187"/>
    </row>
    <row r="199" spans="1:12" x14ac:dyDescent="0.25">
      <c r="A199" s="568">
        <v>43794</v>
      </c>
      <c r="B199" s="571">
        <v>39.764522999999997</v>
      </c>
      <c r="C199" s="569">
        <f t="shared" si="8"/>
        <v>7.2390874347461054E-3</v>
      </c>
      <c r="F199" s="587"/>
      <c r="G199" s="584">
        <v>43794</v>
      </c>
      <c r="H199" s="187">
        <v>10999.049805000001</v>
      </c>
      <c r="I199" s="588">
        <f t="shared" si="9"/>
        <v>4.8189800151376971E-3</v>
      </c>
      <c r="L199" s="187"/>
    </row>
    <row r="200" spans="1:12" x14ac:dyDescent="0.25">
      <c r="A200" s="568">
        <v>43791</v>
      </c>
      <c r="B200" s="571">
        <v>39.478732999999998</v>
      </c>
      <c r="C200" s="569">
        <f t="shared" si="8"/>
        <v>-1.0864132115912195E-2</v>
      </c>
      <c r="F200" s="587"/>
      <c r="G200" s="584">
        <v>43791</v>
      </c>
      <c r="H200" s="187">
        <v>10946.299805000001</v>
      </c>
      <c r="I200" s="588">
        <f t="shared" si="9"/>
        <v>-5.807128961738961E-4</v>
      </c>
      <c r="L200" s="187"/>
    </row>
    <row r="201" spans="1:12" x14ac:dyDescent="0.25">
      <c r="A201" s="568">
        <v>43790</v>
      </c>
      <c r="B201" s="571">
        <v>39.912345999999999</v>
      </c>
      <c r="C201" s="569">
        <f t="shared" si="8"/>
        <v>-3.6900243730874083E-3</v>
      </c>
      <c r="F201" s="587"/>
      <c r="G201" s="584">
        <v>43790</v>
      </c>
      <c r="H201" s="187">
        <v>10952.660156</v>
      </c>
      <c r="I201" s="588">
        <f t="shared" si="9"/>
        <v>-2.0800964251489473E-3</v>
      </c>
      <c r="L201" s="187"/>
    </row>
    <row r="202" spans="1:12" x14ac:dyDescent="0.25">
      <c r="A202" s="568">
        <v>43789</v>
      </c>
      <c r="B202" s="571">
        <v>40.060169000000002</v>
      </c>
      <c r="C202" s="569">
        <f t="shared" si="8"/>
        <v>9.937862612424464E-3</v>
      </c>
      <c r="F202" s="587"/>
      <c r="G202" s="584">
        <v>43789</v>
      </c>
      <c r="H202" s="187">
        <v>10975.490234000001</v>
      </c>
      <c r="I202" s="588">
        <f t="shared" si="9"/>
        <v>2.9791569730357459E-3</v>
      </c>
      <c r="L202" s="187"/>
    </row>
    <row r="203" spans="1:12" x14ac:dyDescent="0.25">
      <c r="A203" s="568">
        <v>43788</v>
      </c>
      <c r="B203" s="571">
        <v>39.665973999999999</v>
      </c>
      <c r="C203" s="569">
        <f t="shared" si="8"/>
        <v>-1.877132307961149E-2</v>
      </c>
      <c r="F203" s="587"/>
      <c r="G203" s="584">
        <v>43788</v>
      </c>
      <c r="H203" s="187">
        <v>10942.889648</v>
      </c>
      <c r="I203" s="588">
        <f t="shared" si="9"/>
        <v>6.4129922671580797E-3</v>
      </c>
      <c r="L203" s="187"/>
    </row>
    <row r="204" spans="1:12" x14ac:dyDescent="0.25">
      <c r="A204" s="568">
        <v>43787</v>
      </c>
      <c r="B204" s="571">
        <v>40.424801000000002</v>
      </c>
      <c r="C204" s="569">
        <f t="shared" si="8"/>
        <v>-2.3100824949197296E-2</v>
      </c>
      <c r="F204" s="587"/>
      <c r="G204" s="584">
        <v>43787</v>
      </c>
      <c r="H204" s="187">
        <v>10873.160156</v>
      </c>
      <c r="I204" s="588">
        <f t="shared" si="9"/>
        <v>-1.9771116794828902E-3</v>
      </c>
      <c r="L204" s="187"/>
    </row>
    <row r="205" spans="1:12" x14ac:dyDescent="0.25">
      <c r="A205" s="568">
        <v>43784</v>
      </c>
      <c r="B205" s="571">
        <v>41.38073</v>
      </c>
      <c r="C205" s="569">
        <f t="shared" si="8"/>
        <v>5.7486343095638492E-3</v>
      </c>
      <c r="F205" s="587"/>
      <c r="G205" s="584">
        <v>43784</v>
      </c>
      <c r="H205" s="187">
        <v>10894.700194999999</v>
      </c>
      <c r="I205" s="588">
        <f t="shared" si="9"/>
        <v>-5.3045441379726554E-3</v>
      </c>
      <c r="L205" s="187"/>
    </row>
    <row r="206" spans="1:12" x14ac:dyDescent="0.25">
      <c r="A206" s="568">
        <v>43783</v>
      </c>
      <c r="B206" s="571">
        <v>41.144207000000002</v>
      </c>
      <c r="C206" s="569">
        <f t="shared" si="8"/>
        <v>3.0864159175208572E-2</v>
      </c>
      <c r="F206" s="587"/>
      <c r="G206" s="584">
        <v>43783</v>
      </c>
      <c r="H206" s="187">
        <v>10952.799805000001</v>
      </c>
      <c r="I206" s="588">
        <f t="shared" si="9"/>
        <v>1.0832068536237749E-2</v>
      </c>
      <c r="L206" s="187"/>
    </row>
    <row r="207" spans="1:12" x14ac:dyDescent="0.25">
      <c r="A207" s="568">
        <v>43782</v>
      </c>
      <c r="B207" s="571">
        <v>39.912345999999999</v>
      </c>
      <c r="C207" s="569">
        <f t="shared" si="8"/>
        <v>1.8611679943612236E-2</v>
      </c>
      <c r="F207" s="587"/>
      <c r="G207" s="584">
        <v>43782</v>
      </c>
      <c r="H207" s="187">
        <v>10835.429688</v>
      </c>
      <c r="I207" s="588">
        <f t="shared" si="9"/>
        <v>-8.3175276535752962E-3</v>
      </c>
      <c r="L207" s="187"/>
    </row>
    <row r="208" spans="1:12" x14ac:dyDescent="0.25">
      <c r="A208" s="568">
        <v>43781</v>
      </c>
      <c r="B208" s="571">
        <v>39.183083000000003</v>
      </c>
      <c r="C208" s="569">
        <f t="shared" si="8"/>
        <v>0</v>
      </c>
      <c r="F208" s="587"/>
      <c r="G208" s="584">
        <v>43781</v>
      </c>
      <c r="H208" s="187">
        <v>10926.309569999999</v>
      </c>
      <c r="I208" s="588">
        <f t="shared" si="9"/>
        <v>1.3265322881084174E-4</v>
      </c>
      <c r="L208" s="187"/>
    </row>
    <row r="209" spans="1:12" x14ac:dyDescent="0.25">
      <c r="A209" s="568">
        <v>43780</v>
      </c>
      <c r="B209" s="571">
        <v>39.183083000000003</v>
      </c>
      <c r="C209" s="569">
        <f t="shared" si="8"/>
        <v>-6.0000099950274777E-3</v>
      </c>
      <c r="F209" s="587"/>
      <c r="G209" s="584">
        <v>43780</v>
      </c>
      <c r="H209" s="187">
        <v>10924.860352</v>
      </c>
      <c r="I209" s="588">
        <f t="shared" si="9"/>
        <v>4.4019462144351262E-3</v>
      </c>
      <c r="L209" s="187"/>
    </row>
    <row r="210" spans="1:12" x14ac:dyDescent="0.25">
      <c r="A210" s="568">
        <v>43777</v>
      </c>
      <c r="B210" s="571">
        <v>39.419601</v>
      </c>
      <c r="C210" s="569">
        <f t="shared" si="8"/>
        <v>9.8459180357002296E-3</v>
      </c>
      <c r="F210" s="587"/>
      <c r="G210" s="584">
        <v>43777</v>
      </c>
      <c r="H210" s="187">
        <v>10876.980469</v>
      </c>
      <c r="I210" s="588">
        <f t="shared" si="9"/>
        <v>7.5887398739014067E-3</v>
      </c>
      <c r="L210" s="187"/>
    </row>
    <row r="211" spans="1:12" x14ac:dyDescent="0.25">
      <c r="A211" s="568">
        <v>43776</v>
      </c>
      <c r="B211" s="571">
        <v>39.035263</v>
      </c>
      <c r="C211" s="569">
        <f t="shared" si="8"/>
        <v>-7.0192720400108488E-3</v>
      </c>
      <c r="F211" s="587"/>
      <c r="G211" s="584">
        <v>43776</v>
      </c>
      <c r="H211" s="187">
        <v>10795.059569999999</v>
      </c>
      <c r="I211" s="588">
        <f t="shared" si="9"/>
        <v>4.7224259443017225E-3</v>
      </c>
      <c r="L211" s="187"/>
    </row>
    <row r="212" spans="1:12" x14ac:dyDescent="0.25">
      <c r="A212" s="568">
        <v>43775</v>
      </c>
      <c r="B212" s="571">
        <v>39.311199000000002</v>
      </c>
      <c r="C212" s="569">
        <f t="shared" si="8"/>
        <v>-1.5018417296864817E-3</v>
      </c>
      <c r="F212" s="587"/>
      <c r="G212" s="584">
        <v>43775</v>
      </c>
      <c r="H212" s="187">
        <v>10744.320313</v>
      </c>
      <c r="I212" s="588">
        <f t="shared" si="9"/>
        <v>-8.9673354200854316E-3</v>
      </c>
      <c r="L212" s="187"/>
    </row>
    <row r="213" spans="1:12" x14ac:dyDescent="0.25">
      <c r="A213" s="568">
        <v>43774</v>
      </c>
      <c r="B213" s="571">
        <v>39.370327000000003</v>
      </c>
      <c r="C213" s="569">
        <f t="shared" si="8"/>
        <v>5.0314463482192817E-3</v>
      </c>
      <c r="F213" s="587"/>
      <c r="G213" s="584">
        <v>43774</v>
      </c>
      <c r="H213" s="187">
        <v>10841.540039</v>
      </c>
      <c r="I213" s="588">
        <f t="shared" si="9"/>
        <v>3.7022681672482793E-3</v>
      </c>
      <c r="L213" s="187"/>
    </row>
    <row r="214" spans="1:12" x14ac:dyDescent="0.25">
      <c r="A214" s="568">
        <v>43773</v>
      </c>
      <c r="B214" s="571">
        <v>39.173228999999999</v>
      </c>
      <c r="C214" s="569">
        <f t="shared" si="8"/>
        <v>0</v>
      </c>
      <c r="F214" s="587"/>
      <c r="G214" s="584">
        <v>43773</v>
      </c>
      <c r="H214" s="187">
        <v>10801.549805000001</v>
      </c>
      <c r="I214" s="588">
        <f t="shared" si="9"/>
        <v>3.7038209990585269E-3</v>
      </c>
      <c r="L214" s="187"/>
    </row>
    <row r="215" spans="1:12" x14ac:dyDescent="0.25">
      <c r="A215" s="568">
        <v>43770</v>
      </c>
      <c r="B215" s="571">
        <v>39.173228999999999</v>
      </c>
      <c r="C215" s="569">
        <f t="shared" si="8"/>
        <v>-1.1194116784529085E-2</v>
      </c>
      <c r="F215" s="587"/>
      <c r="G215" s="584">
        <v>43770</v>
      </c>
      <c r="H215" s="187">
        <v>10761.690430000001</v>
      </c>
      <c r="I215" s="588">
        <f t="shared" si="9"/>
        <v>-2.4221652050054887E-3</v>
      </c>
      <c r="L215" s="187"/>
    </row>
    <row r="216" spans="1:12" x14ac:dyDescent="0.25">
      <c r="A216" s="568">
        <v>43769</v>
      </c>
      <c r="B216" s="571">
        <v>39.616703000000001</v>
      </c>
      <c r="C216" s="569">
        <f t="shared" si="8"/>
        <v>0</v>
      </c>
      <c r="F216" s="587"/>
      <c r="G216" s="584">
        <v>43769</v>
      </c>
      <c r="H216" s="187">
        <v>10787.820313</v>
      </c>
      <c r="I216" s="588">
        <f t="shared" si="9"/>
        <v>-1.5938825879358021E-4</v>
      </c>
      <c r="L216" s="187"/>
    </row>
    <row r="217" spans="1:12" x14ac:dyDescent="0.25">
      <c r="A217" s="568">
        <v>43768</v>
      </c>
      <c r="B217" s="571">
        <v>39.616703000000001</v>
      </c>
      <c r="C217" s="569">
        <f t="shared" si="8"/>
        <v>-3.7173839605719738E-3</v>
      </c>
      <c r="F217" s="587"/>
      <c r="G217" s="584">
        <v>43768</v>
      </c>
      <c r="H217" s="187">
        <v>10789.540039</v>
      </c>
      <c r="I217" s="588">
        <f t="shared" si="9"/>
        <v>-3.9003691951366992E-4</v>
      </c>
      <c r="L217" s="187"/>
    </row>
    <row r="218" spans="1:12" x14ac:dyDescent="0.25">
      <c r="A218" s="568">
        <v>43767</v>
      </c>
      <c r="B218" s="571">
        <v>39.764522999999997</v>
      </c>
      <c r="C218" s="569">
        <f t="shared" si="8"/>
        <v>-9.8159258968377738E-3</v>
      </c>
      <c r="F218" s="587"/>
      <c r="G218" s="584">
        <v>43767</v>
      </c>
      <c r="H218" s="187">
        <v>10793.75</v>
      </c>
      <c r="I218" s="588">
        <f t="shared" si="9"/>
        <v>4.736789963086796E-4</v>
      </c>
      <c r="L218" s="187"/>
    </row>
    <row r="219" spans="1:12" x14ac:dyDescent="0.25">
      <c r="A219" s="568">
        <v>43763</v>
      </c>
      <c r="B219" s="571">
        <v>40.158718</v>
      </c>
      <c r="C219" s="569">
        <f t="shared" si="8"/>
        <v>-2.4479803857524463E-3</v>
      </c>
      <c r="F219" s="587"/>
      <c r="G219" s="584">
        <v>43763</v>
      </c>
      <c r="H219" s="187">
        <v>10788.639648</v>
      </c>
      <c r="I219" s="588">
        <f t="shared" si="9"/>
        <v>-3.9588058607360477E-3</v>
      </c>
      <c r="L219" s="187"/>
    </row>
    <row r="220" spans="1:12" x14ac:dyDescent="0.25">
      <c r="A220" s="568">
        <v>43762</v>
      </c>
      <c r="B220" s="571">
        <v>40.257266999999999</v>
      </c>
      <c r="C220" s="569">
        <f t="shared" si="8"/>
        <v>-1.2225806007436502E-3</v>
      </c>
      <c r="F220" s="587"/>
      <c r="G220" s="584">
        <v>43762</v>
      </c>
      <c r="H220" s="187">
        <v>10831.519531</v>
      </c>
      <c r="I220" s="588">
        <f t="shared" si="9"/>
        <v>-2.0518646408284047E-3</v>
      </c>
      <c r="L220" s="187"/>
    </row>
    <row r="221" spans="1:12" x14ac:dyDescent="0.25">
      <c r="A221" s="568">
        <v>43761</v>
      </c>
      <c r="B221" s="571">
        <v>40.306545</v>
      </c>
      <c r="C221" s="569">
        <f t="shared" si="8"/>
        <v>-2.1957041919863363E-3</v>
      </c>
      <c r="F221" s="587"/>
      <c r="G221" s="584">
        <v>43761</v>
      </c>
      <c r="H221" s="187">
        <v>10853.790039</v>
      </c>
      <c r="I221" s="588">
        <f t="shared" si="9"/>
        <v>-2.1333750797715934E-2</v>
      </c>
      <c r="L221" s="187"/>
    </row>
    <row r="222" spans="1:12" x14ac:dyDescent="0.25">
      <c r="A222" s="568">
        <v>43760</v>
      </c>
      <c r="B222" s="571">
        <v>40.395240999999999</v>
      </c>
      <c r="C222" s="569">
        <f t="shared" si="8"/>
        <v>1.6869332378101953E-2</v>
      </c>
      <c r="F222" s="587"/>
      <c r="G222" s="584">
        <v>43760</v>
      </c>
      <c r="H222" s="187">
        <v>11090.389648</v>
      </c>
      <c r="I222" s="588">
        <f t="shared" si="9"/>
        <v>2.4984427922534191E-3</v>
      </c>
      <c r="L222" s="187"/>
    </row>
    <row r="223" spans="1:12" x14ac:dyDescent="0.25">
      <c r="A223" s="568">
        <v>43759</v>
      </c>
      <c r="B223" s="571">
        <v>39.725104999999999</v>
      </c>
      <c r="C223" s="569">
        <f t="shared" si="8"/>
        <v>-1.4862169141227621E-3</v>
      </c>
      <c r="F223" s="587"/>
      <c r="G223" s="584">
        <v>43759</v>
      </c>
      <c r="H223" s="187">
        <v>11062.75</v>
      </c>
      <c r="I223" s="588">
        <f t="shared" si="9"/>
        <v>-3.9487391062897892E-4</v>
      </c>
      <c r="L223" s="187"/>
    </row>
    <row r="224" spans="1:12" x14ac:dyDescent="0.25">
      <c r="A224" s="568">
        <v>43756</v>
      </c>
      <c r="B224" s="571">
        <v>39.784233</v>
      </c>
      <c r="C224" s="569">
        <f t="shared" si="8"/>
        <v>1.7369902864512454E-3</v>
      </c>
      <c r="F224" s="587"/>
      <c r="G224" s="584">
        <v>43756</v>
      </c>
      <c r="H224" s="187">
        <v>11067.120117</v>
      </c>
      <c r="I224" s="588">
        <f t="shared" si="9"/>
        <v>-6.7080570603798018E-3</v>
      </c>
      <c r="L224" s="187"/>
    </row>
    <row r="225" spans="1:12" x14ac:dyDescent="0.25">
      <c r="A225" s="568">
        <v>43755</v>
      </c>
      <c r="B225" s="571">
        <v>39.715248000000003</v>
      </c>
      <c r="C225" s="569">
        <f t="shared" si="8"/>
        <v>2.4874609075873355E-3</v>
      </c>
      <c r="F225" s="587"/>
      <c r="G225" s="584">
        <v>43755</v>
      </c>
      <c r="H225" s="187">
        <v>11141.860352</v>
      </c>
      <c r="I225" s="588">
        <f t="shared" si="9"/>
        <v>-3.2901405858074551E-3</v>
      </c>
      <c r="L225" s="187"/>
    </row>
    <row r="226" spans="1:12" x14ac:dyDescent="0.25">
      <c r="A226" s="568">
        <v>43754</v>
      </c>
      <c r="B226" s="571">
        <v>39.616703000000001</v>
      </c>
      <c r="C226" s="569">
        <f t="shared" si="8"/>
        <v>1.5408062052388427E-2</v>
      </c>
      <c r="F226" s="587"/>
      <c r="G226" s="584">
        <v>43754</v>
      </c>
      <c r="H226" s="187">
        <v>11178.639648</v>
      </c>
      <c r="I226" s="588">
        <f t="shared" si="9"/>
        <v>1.2068420336782237E-2</v>
      </c>
      <c r="L226" s="187"/>
    </row>
    <row r="227" spans="1:12" x14ac:dyDescent="0.25">
      <c r="A227" s="568">
        <v>43753</v>
      </c>
      <c r="B227" s="571">
        <v>39.015549</v>
      </c>
      <c r="C227" s="569">
        <f t="shared" si="8"/>
        <v>1.6431253402710677E-2</v>
      </c>
      <c r="F227" s="587"/>
      <c r="G227" s="584">
        <v>43753</v>
      </c>
      <c r="H227" s="187">
        <v>11045.339844</v>
      </c>
      <c r="I227" s="588">
        <f t="shared" si="9"/>
        <v>-2.8681223704035697E-3</v>
      </c>
      <c r="L227" s="187"/>
    </row>
    <row r="228" spans="1:12" x14ac:dyDescent="0.25">
      <c r="A228" s="568">
        <v>43752</v>
      </c>
      <c r="B228" s="571">
        <v>38.384838000000002</v>
      </c>
      <c r="C228" s="569">
        <f t="shared" si="8"/>
        <v>1.3794959163580423E-2</v>
      </c>
      <c r="F228" s="587"/>
      <c r="G228" s="584">
        <v>43752</v>
      </c>
      <c r="H228" s="187">
        <v>11077.110352</v>
      </c>
      <c r="I228" s="588">
        <f t="shared" si="9"/>
        <v>1.4042883923838234E-2</v>
      </c>
      <c r="L228" s="187"/>
    </row>
    <row r="229" spans="1:12" x14ac:dyDescent="0.25">
      <c r="A229" s="568">
        <v>43749</v>
      </c>
      <c r="B229" s="571">
        <v>37.862526000000003</v>
      </c>
      <c r="C229" s="569">
        <f t="shared" si="8"/>
        <v>-2.077890504938007E-3</v>
      </c>
      <c r="F229" s="587"/>
      <c r="G229" s="584">
        <v>43749</v>
      </c>
      <c r="H229" s="187">
        <v>10923.709961</v>
      </c>
      <c r="I229" s="588">
        <f t="shared" si="9"/>
        <v>3.066982695515863E-3</v>
      </c>
      <c r="L229" s="187"/>
    </row>
    <row r="230" spans="1:12" x14ac:dyDescent="0.25">
      <c r="A230" s="568">
        <v>43748</v>
      </c>
      <c r="B230" s="571">
        <v>37.941364</v>
      </c>
      <c r="C230" s="569">
        <f t="shared" si="8"/>
        <v>-1.0028308415244713E-2</v>
      </c>
      <c r="F230" s="587"/>
      <c r="G230" s="584">
        <v>43748</v>
      </c>
      <c r="H230" s="187">
        <v>10890.309569999999</v>
      </c>
      <c r="I230" s="588">
        <f t="shared" si="9"/>
        <v>-4.6203662576462801E-3</v>
      </c>
      <c r="L230" s="187"/>
    </row>
    <row r="231" spans="1:12" x14ac:dyDescent="0.25">
      <c r="A231" s="568">
        <v>43747</v>
      </c>
      <c r="B231" s="571">
        <v>38.325705999999997</v>
      </c>
      <c r="C231" s="569">
        <f t="shared" si="8"/>
        <v>-1.2191993863718387E-2</v>
      </c>
      <c r="F231" s="587"/>
      <c r="G231" s="584">
        <v>43747</v>
      </c>
      <c r="H231" s="187">
        <v>10940.860352</v>
      </c>
      <c r="I231" s="588">
        <f t="shared" si="9"/>
        <v>-2.0422455020181474E-3</v>
      </c>
      <c r="L231" s="187"/>
    </row>
    <row r="232" spans="1:12" x14ac:dyDescent="0.25">
      <c r="A232" s="568">
        <v>43746</v>
      </c>
      <c r="B232" s="571">
        <v>38.798740000000002</v>
      </c>
      <c r="C232" s="569">
        <f t="shared" si="8"/>
        <v>5.0816118833685309E-4</v>
      </c>
      <c r="F232" s="587"/>
      <c r="G232" s="584">
        <v>43746</v>
      </c>
      <c r="H232" s="187">
        <v>10963.25</v>
      </c>
      <c r="I232" s="588">
        <f t="shared" si="9"/>
        <v>-1.1270540405129426E-3</v>
      </c>
      <c r="L232" s="187"/>
    </row>
    <row r="233" spans="1:12" x14ac:dyDescent="0.25">
      <c r="A233" s="568">
        <v>43745</v>
      </c>
      <c r="B233" s="571">
        <v>38.779034000000003</v>
      </c>
      <c r="C233" s="569">
        <f t="shared" si="8"/>
        <v>7.6295237070334032E-4</v>
      </c>
      <c r="F233" s="587"/>
      <c r="G233" s="584">
        <v>43745</v>
      </c>
      <c r="H233" s="187">
        <v>10975.620117</v>
      </c>
      <c r="I233" s="588">
        <f t="shared" si="9"/>
        <v>7.6013191827999371E-3</v>
      </c>
      <c r="L233" s="187"/>
    </row>
    <row r="234" spans="1:12" x14ac:dyDescent="0.25">
      <c r="A234" s="568">
        <v>43742</v>
      </c>
      <c r="B234" s="571">
        <v>38.749470000000002</v>
      </c>
      <c r="C234" s="569">
        <f t="shared" si="8"/>
        <v>8.2051327683820841E-3</v>
      </c>
      <c r="F234" s="587"/>
      <c r="G234" s="584">
        <v>43742</v>
      </c>
      <c r="H234" s="187">
        <v>10892.820313</v>
      </c>
      <c r="I234" s="588">
        <f t="shared" si="9"/>
        <v>6.6175919567299513E-3</v>
      </c>
      <c r="L234" s="187"/>
    </row>
    <row r="235" spans="1:12" x14ac:dyDescent="0.25">
      <c r="A235" s="568">
        <v>43741</v>
      </c>
      <c r="B235" s="571">
        <v>38.434113000000004</v>
      </c>
      <c r="C235" s="569">
        <f t="shared" si="8"/>
        <v>-2.2556364398481299E-2</v>
      </c>
      <c r="F235" s="587"/>
      <c r="G235" s="584">
        <v>43741</v>
      </c>
      <c r="H235" s="187">
        <v>10821.209961</v>
      </c>
      <c r="I235" s="588">
        <f t="shared" si="9"/>
        <v>-1.190960360203408E-2</v>
      </c>
      <c r="L235" s="187"/>
    </row>
    <row r="236" spans="1:12" x14ac:dyDescent="0.25">
      <c r="A236" s="568">
        <v>43740</v>
      </c>
      <c r="B236" s="571">
        <v>39.321052999999999</v>
      </c>
      <c r="C236" s="569">
        <f t="shared" si="8"/>
        <v>0</v>
      </c>
      <c r="F236" s="587"/>
      <c r="G236" s="584">
        <v>43740</v>
      </c>
      <c r="H236" s="187">
        <v>10951.639648</v>
      </c>
      <c r="I236" s="588">
        <f t="shared" si="9"/>
        <v>-4.1239089091656966E-3</v>
      </c>
      <c r="L236" s="187"/>
    </row>
    <row r="237" spans="1:12" x14ac:dyDescent="0.25">
      <c r="A237" s="568">
        <v>43739</v>
      </c>
      <c r="B237" s="571">
        <v>39.321052999999999</v>
      </c>
      <c r="C237" s="569">
        <f t="shared" si="8"/>
        <v>0</v>
      </c>
      <c r="F237" s="587"/>
      <c r="G237" s="584">
        <v>43739</v>
      </c>
      <c r="H237" s="187">
        <v>10996.990234000001</v>
      </c>
      <c r="I237" s="588">
        <f t="shared" si="9"/>
        <v>6.5323630362132956E-3</v>
      </c>
      <c r="L237" s="187"/>
    </row>
    <row r="238" spans="1:12" x14ac:dyDescent="0.25">
      <c r="A238" s="568">
        <v>43738</v>
      </c>
      <c r="B238" s="571">
        <v>39.321052999999999</v>
      </c>
      <c r="C238" s="569">
        <f t="shared" si="8"/>
        <v>4.2789001928535964E-3</v>
      </c>
      <c r="F238" s="587"/>
      <c r="G238" s="584">
        <v>43738</v>
      </c>
      <c r="H238" s="187">
        <v>10925.620117</v>
      </c>
      <c r="I238" s="588">
        <f t="shared" si="9"/>
        <v>8.2240683800121062E-3</v>
      </c>
      <c r="L238" s="187"/>
    </row>
    <row r="239" spans="1:12" x14ac:dyDescent="0.25">
      <c r="A239" s="568">
        <v>43735</v>
      </c>
      <c r="B239" s="571">
        <v>39.153519000000003</v>
      </c>
      <c r="C239" s="569">
        <f t="shared" si="8"/>
        <v>7.5564957581608638E-4</v>
      </c>
      <c r="F239" s="587"/>
      <c r="G239" s="584">
        <v>43735</v>
      </c>
      <c r="H239" s="187">
        <v>10836.5</v>
      </c>
      <c r="I239" s="588">
        <f t="shared" si="9"/>
        <v>1.2686650085886875E-3</v>
      </c>
      <c r="L239" s="187"/>
    </row>
    <row r="240" spans="1:12" x14ac:dyDescent="0.25">
      <c r="A240" s="568">
        <v>43734</v>
      </c>
      <c r="B240" s="571">
        <v>39.123955000000002</v>
      </c>
      <c r="C240" s="569">
        <f t="shared" si="8"/>
        <v>-1.2578488232357632E-3</v>
      </c>
      <c r="F240" s="587"/>
      <c r="G240" s="584">
        <v>43734</v>
      </c>
      <c r="H240" s="187">
        <v>10822.769531</v>
      </c>
      <c r="I240" s="588">
        <f t="shared" si="9"/>
        <v>-3.5603840254179175E-3</v>
      </c>
      <c r="L240" s="187"/>
    </row>
    <row r="241" spans="1:12" x14ac:dyDescent="0.25">
      <c r="A241" s="568">
        <v>43733</v>
      </c>
      <c r="B241" s="571">
        <v>39.173228999999999</v>
      </c>
      <c r="C241" s="569">
        <f t="shared" si="8"/>
        <v>-5.2552070610140111E-3</v>
      </c>
      <c r="F241" s="587"/>
      <c r="G241" s="584">
        <v>43733</v>
      </c>
      <c r="H241" s="187">
        <v>10861.440430000001</v>
      </c>
      <c r="I241" s="588">
        <f t="shared" si="9"/>
        <v>8.4686862171445831E-4</v>
      </c>
      <c r="L241" s="187"/>
    </row>
    <row r="242" spans="1:12" x14ac:dyDescent="0.25">
      <c r="A242" s="568">
        <v>43732</v>
      </c>
      <c r="B242" s="571">
        <v>39.380180000000003</v>
      </c>
      <c r="C242" s="569">
        <f t="shared" si="8"/>
        <v>6.5490567096297969E-3</v>
      </c>
      <c r="F242" s="587"/>
      <c r="G242" s="584">
        <v>43732</v>
      </c>
      <c r="H242" s="187">
        <v>10852.25</v>
      </c>
      <c r="I242" s="588">
        <f t="shared" si="9"/>
        <v>-1.9386956754537943E-3</v>
      </c>
      <c r="L242" s="187"/>
    </row>
    <row r="243" spans="1:12" x14ac:dyDescent="0.25">
      <c r="A243" s="568">
        <v>43731</v>
      </c>
      <c r="B243" s="571">
        <v>39.123955000000002</v>
      </c>
      <c r="C243" s="569">
        <f t="shared" si="8"/>
        <v>1.7948690529166145E-2</v>
      </c>
      <c r="F243" s="587"/>
      <c r="G243" s="584">
        <v>43731</v>
      </c>
      <c r="H243" s="187">
        <v>10873.330078000001</v>
      </c>
      <c r="I243" s="588">
        <f t="shared" si="9"/>
        <v>4.0575167602465712E-3</v>
      </c>
      <c r="L243" s="187"/>
    </row>
    <row r="244" spans="1:12" x14ac:dyDescent="0.25">
      <c r="A244" s="568">
        <v>43728</v>
      </c>
      <c r="B244" s="571">
        <v>38.434113000000004</v>
      </c>
      <c r="C244" s="569">
        <f t="shared" si="8"/>
        <v>-1.265810005242396E-2</v>
      </c>
      <c r="F244" s="587"/>
      <c r="G244" s="584">
        <v>43728</v>
      </c>
      <c r="H244" s="187">
        <v>10829.389648</v>
      </c>
      <c r="I244" s="588">
        <f t="shared" si="9"/>
        <v>2.623804492307924E-3</v>
      </c>
      <c r="L244" s="187"/>
    </row>
    <row r="245" spans="1:12" x14ac:dyDescent="0.25">
      <c r="A245" s="568">
        <v>43727</v>
      </c>
      <c r="B245" s="571">
        <v>38.926853000000001</v>
      </c>
      <c r="C245" s="569">
        <f t="shared" si="8"/>
        <v>-3.5318219667856976E-3</v>
      </c>
      <c r="F245" s="587"/>
      <c r="G245" s="584">
        <v>43727</v>
      </c>
      <c r="H245" s="187">
        <v>10801.049805000001</v>
      </c>
      <c r="I245" s="588">
        <f t="shared" si="9"/>
        <v>2.4316066535272629E-3</v>
      </c>
      <c r="L245" s="187"/>
    </row>
    <row r="246" spans="1:12" x14ac:dyDescent="0.25">
      <c r="A246" s="568">
        <v>43726</v>
      </c>
      <c r="B246" s="571">
        <v>39.064822999999997</v>
      </c>
      <c r="C246" s="569">
        <f t="shared" si="8"/>
        <v>5.0472381744226524E-4</v>
      </c>
      <c r="F246" s="587"/>
      <c r="G246" s="584">
        <v>43726</v>
      </c>
      <c r="H246" s="187">
        <v>10774.849609000001</v>
      </c>
      <c r="I246" s="588">
        <f t="shared" si="9"/>
        <v>-8.5738318406687331E-3</v>
      </c>
      <c r="L246" s="187"/>
    </row>
    <row r="247" spans="1:12" x14ac:dyDescent="0.25">
      <c r="A247" s="568">
        <v>43725</v>
      </c>
      <c r="B247" s="571">
        <v>39.045116</v>
      </c>
      <c r="C247" s="569">
        <f t="shared" si="8"/>
        <v>2.8556538132122222E-2</v>
      </c>
      <c r="F247" s="587"/>
      <c r="G247" s="584">
        <v>43725</v>
      </c>
      <c r="H247" s="187">
        <v>10868.030273</v>
      </c>
      <c r="I247" s="588">
        <f t="shared" si="9"/>
        <v>7.3205675675502846E-4</v>
      </c>
      <c r="L247" s="187"/>
    </row>
    <row r="248" spans="1:12" x14ac:dyDescent="0.25">
      <c r="A248" s="568">
        <v>43724</v>
      </c>
      <c r="B248" s="571">
        <v>37.961078999999998</v>
      </c>
      <c r="C248" s="569">
        <f t="shared" si="8"/>
        <v>-1.9847270415496387E-2</v>
      </c>
      <c r="F248" s="587"/>
      <c r="G248" s="584">
        <v>43724</v>
      </c>
      <c r="H248" s="187">
        <v>10860.080078000001</v>
      </c>
      <c r="I248" s="588">
        <f t="shared" si="9"/>
        <v>-3.0654075950176107E-4</v>
      </c>
      <c r="L248" s="187"/>
    </row>
    <row r="249" spans="1:12" x14ac:dyDescent="0.25">
      <c r="A249" s="568">
        <v>43721</v>
      </c>
      <c r="B249" s="571">
        <v>38.729759000000001</v>
      </c>
      <c r="C249" s="569">
        <f t="shared" si="8"/>
        <v>-1.2562813429759623E-2</v>
      </c>
      <c r="F249" s="587"/>
      <c r="G249" s="584">
        <v>43721</v>
      </c>
      <c r="H249" s="187">
        <v>10863.410156</v>
      </c>
      <c r="I249" s="588">
        <f t="shared" si="9"/>
        <v>-3.8192743224051418E-3</v>
      </c>
      <c r="L249" s="187"/>
    </row>
    <row r="250" spans="1:12" x14ac:dyDescent="0.25">
      <c r="A250" s="568">
        <v>43720</v>
      </c>
      <c r="B250" s="571">
        <v>39.222504000000001</v>
      </c>
      <c r="C250" s="569">
        <f t="shared" si="8"/>
        <v>-1.2546923645778696E-3</v>
      </c>
      <c r="F250" s="587"/>
      <c r="G250" s="584">
        <v>43720</v>
      </c>
      <c r="H250" s="187">
        <v>10905.059569999999</v>
      </c>
      <c r="I250" s="588">
        <f t="shared" si="9"/>
        <v>-1.8142362398732015E-3</v>
      </c>
      <c r="L250" s="187"/>
    </row>
    <row r="251" spans="1:12" x14ac:dyDescent="0.25">
      <c r="A251" s="568">
        <v>43719</v>
      </c>
      <c r="B251" s="571">
        <v>39.271777999999998</v>
      </c>
      <c r="C251" s="569">
        <f t="shared" si="8"/>
        <v>-5.7385051156452205E-3</v>
      </c>
      <c r="F251" s="587"/>
      <c r="G251" s="584">
        <v>43719</v>
      </c>
      <c r="H251" s="187">
        <v>10924.879883</v>
      </c>
      <c r="I251" s="588">
        <f t="shared" si="9"/>
        <v>-1.9537682787654331E-2</v>
      </c>
      <c r="L251" s="187"/>
    </row>
    <row r="252" spans="1:12" x14ac:dyDescent="0.25">
      <c r="A252" s="568">
        <v>43718</v>
      </c>
      <c r="B252" s="571">
        <v>39.498440000000002</v>
      </c>
      <c r="C252" s="569">
        <f t="shared" si="8"/>
        <v>-1.0858844833834813E-2</v>
      </c>
      <c r="F252" s="587"/>
      <c r="G252" s="584">
        <v>43718</v>
      </c>
      <c r="H252" s="187">
        <v>11142.580078000001</v>
      </c>
      <c r="I252" s="588">
        <f t="shared" si="9"/>
        <v>-5.386948921463186E-3</v>
      </c>
      <c r="L252" s="187"/>
    </row>
    <row r="253" spans="1:12" x14ac:dyDescent="0.25">
      <c r="A253" s="568">
        <v>43717</v>
      </c>
      <c r="B253" s="571">
        <v>39.932056000000003</v>
      </c>
      <c r="C253" s="569">
        <f t="shared" si="8"/>
        <v>-2.0072606108243018E-2</v>
      </c>
      <c r="F253" s="587"/>
      <c r="G253" s="584">
        <v>43717</v>
      </c>
      <c r="H253" s="187">
        <v>11202.929688</v>
      </c>
      <c r="I253" s="588">
        <f t="shared" si="9"/>
        <v>-1.4315500472874554E-3</v>
      </c>
      <c r="L253" s="187"/>
    </row>
    <row r="254" spans="1:12" x14ac:dyDescent="0.25">
      <c r="A254" s="568">
        <v>43714</v>
      </c>
      <c r="B254" s="571">
        <v>40.750014999999998</v>
      </c>
      <c r="C254" s="569">
        <f t="shared" si="8"/>
        <v>2.1813113789712624E-3</v>
      </c>
      <c r="F254" s="587"/>
      <c r="G254" s="584">
        <v>43714</v>
      </c>
      <c r="H254" s="187">
        <v>11218.990234000001</v>
      </c>
      <c r="I254" s="588">
        <f t="shared" si="9"/>
        <v>1.011287026523755E-2</v>
      </c>
      <c r="L254" s="187"/>
    </row>
    <row r="255" spans="1:12" x14ac:dyDescent="0.25">
      <c r="A255" s="568">
        <v>43713</v>
      </c>
      <c r="B255" s="571">
        <v>40.661320000000003</v>
      </c>
      <c r="C255" s="569">
        <f t="shared" si="8"/>
        <v>1.2133099921465273E-3</v>
      </c>
      <c r="F255" s="587"/>
      <c r="G255" s="584">
        <v>43713</v>
      </c>
      <c r="H255" s="187">
        <v>11106.669921999999</v>
      </c>
      <c r="I255" s="588">
        <f t="shared" si="9"/>
        <v>8.9515694352568786E-3</v>
      </c>
      <c r="L255" s="187"/>
    </row>
    <row r="256" spans="1:12" x14ac:dyDescent="0.25">
      <c r="A256" s="568">
        <v>43712</v>
      </c>
      <c r="B256" s="571">
        <v>40.612045000000002</v>
      </c>
      <c r="C256" s="569">
        <f t="shared" si="8"/>
        <v>4.8769336411800257E-3</v>
      </c>
      <c r="F256" s="587"/>
      <c r="G256" s="584">
        <v>43712</v>
      </c>
      <c r="H256" s="187">
        <v>11008.129883</v>
      </c>
      <c r="I256" s="588">
        <f t="shared" si="9"/>
        <v>4.9489097406238969E-3</v>
      </c>
      <c r="L256" s="187"/>
    </row>
    <row r="257" spans="1:12" x14ac:dyDescent="0.25">
      <c r="A257" s="568">
        <v>43711</v>
      </c>
      <c r="B257" s="572">
        <v>40.414943999999998</v>
      </c>
      <c r="C257" s="569" t="e">
        <f t="shared" si="8"/>
        <v>#DIV/0!</v>
      </c>
      <c r="F257" s="587"/>
      <c r="G257" s="585">
        <v>43711</v>
      </c>
      <c r="H257" s="190">
        <v>10953.919921999999</v>
      </c>
      <c r="I257" s="588" t="e">
        <f t="shared" si="9"/>
        <v>#DIV/0!</v>
      </c>
      <c r="L257" s="190"/>
    </row>
  </sheetData>
  <sortState xmlns:xlrd2="http://schemas.microsoft.com/office/spreadsheetml/2017/richdata2" ref="J4:K64">
    <sortCondition descending="1" ref="J4"/>
  </sortState>
  <mergeCells count="8">
    <mergeCell ref="A1:B1"/>
    <mergeCell ref="D1:E1"/>
    <mergeCell ref="G1:H1"/>
    <mergeCell ref="J1:K1"/>
    <mergeCell ref="A2:B2"/>
    <mergeCell ref="D2:E2"/>
    <mergeCell ref="G2:H2"/>
    <mergeCell ref="J2:K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BA0E-AC39-499E-84EF-A8C03ED60235}">
  <sheetPr>
    <tabColor theme="5"/>
  </sheetPr>
  <dimension ref="A1:XEX45"/>
  <sheetViews>
    <sheetView showGridLines="0" zoomScaleNormal="100" workbookViewId="0">
      <selection activeCell="G40" sqref="G40"/>
    </sheetView>
  </sheetViews>
  <sheetFormatPr defaultRowHeight="15.75" x14ac:dyDescent="0.25"/>
  <cols>
    <col min="1" max="1" width="23.42578125" style="24" customWidth="1"/>
    <col min="2" max="11" width="13.140625" style="24" customWidth="1"/>
    <col min="12" max="13" width="9.140625" style="24"/>
    <col min="14" max="14" width="9.5703125" style="24" bestFit="1" customWidth="1"/>
    <col min="15" max="16384" width="9.140625" style="24"/>
  </cols>
  <sheetData>
    <row r="1" spans="1:16378" customFormat="1" ht="20.25" x14ac:dyDescent="0.3">
      <c r="A1" s="377" t="s">
        <v>0</v>
      </c>
      <c r="B1" s="377"/>
      <c r="C1" s="377"/>
      <c r="D1" s="377"/>
      <c r="E1" s="377"/>
      <c r="F1" s="377"/>
      <c r="G1" s="380" t="s">
        <v>255</v>
      </c>
      <c r="H1" s="381">
        <f ca="1">'DCF &amp; RV '!G42</f>
        <v>5775644.3947739583</v>
      </c>
      <c r="I1" s="378"/>
      <c r="J1" s="380" t="s">
        <v>316</v>
      </c>
      <c r="K1" s="382">
        <f ca="1">'DCF &amp; RV '!G49</f>
        <v>56.585040679029674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  <c r="AMJ1" s="23"/>
      <c r="AMK1" s="23"/>
      <c r="AML1" s="23"/>
      <c r="AMM1" s="23"/>
      <c r="AMN1" s="23"/>
      <c r="AMO1" s="23"/>
      <c r="AMP1" s="23"/>
      <c r="AMQ1" s="23"/>
      <c r="AMR1" s="23"/>
      <c r="AMS1" s="23"/>
      <c r="AMT1" s="23"/>
      <c r="AMU1" s="23"/>
      <c r="AMV1" s="23"/>
      <c r="AMW1" s="23"/>
      <c r="AMX1" s="23"/>
      <c r="AMY1" s="23"/>
      <c r="AMZ1" s="23"/>
      <c r="ANA1" s="23"/>
      <c r="ANB1" s="23"/>
      <c r="ANC1" s="23"/>
      <c r="AND1" s="23"/>
      <c r="ANE1" s="23"/>
      <c r="ANF1" s="23"/>
      <c r="ANG1" s="23"/>
      <c r="ANH1" s="23"/>
      <c r="ANI1" s="23"/>
      <c r="ANJ1" s="23"/>
      <c r="ANK1" s="23"/>
      <c r="ANL1" s="23"/>
      <c r="ANM1" s="23"/>
      <c r="ANN1" s="23"/>
      <c r="ANO1" s="23"/>
      <c r="ANP1" s="23"/>
      <c r="ANQ1" s="23"/>
      <c r="ANR1" s="23"/>
      <c r="ANS1" s="23"/>
      <c r="ANT1" s="23"/>
      <c r="ANU1" s="23"/>
      <c r="ANV1" s="23"/>
      <c r="ANW1" s="23"/>
      <c r="ANX1" s="23"/>
      <c r="ANY1" s="23"/>
      <c r="ANZ1" s="23"/>
      <c r="AOA1" s="23"/>
      <c r="AOB1" s="23"/>
      <c r="AOC1" s="23"/>
      <c r="AOD1" s="23"/>
      <c r="AOE1" s="23"/>
      <c r="AOF1" s="23"/>
      <c r="AOG1" s="23"/>
      <c r="AOH1" s="23"/>
      <c r="AOI1" s="23"/>
      <c r="AOJ1" s="23"/>
      <c r="AOK1" s="23"/>
      <c r="AOL1" s="23"/>
      <c r="AOM1" s="23"/>
      <c r="AON1" s="23"/>
      <c r="AOO1" s="23"/>
      <c r="AOP1" s="23"/>
      <c r="AOQ1" s="23"/>
      <c r="AOR1" s="23"/>
      <c r="AOS1" s="23"/>
      <c r="AOT1" s="23"/>
      <c r="AOU1" s="23"/>
      <c r="AOV1" s="23"/>
      <c r="AOW1" s="23"/>
      <c r="AOX1" s="23"/>
      <c r="AOY1" s="23"/>
      <c r="AOZ1" s="23"/>
      <c r="APA1" s="23"/>
      <c r="APB1" s="23"/>
      <c r="APC1" s="23"/>
      <c r="APD1" s="23"/>
      <c r="APE1" s="23"/>
      <c r="APF1" s="23"/>
      <c r="APG1" s="23"/>
      <c r="APH1" s="23"/>
      <c r="API1" s="23"/>
      <c r="APJ1" s="23"/>
      <c r="APK1" s="23"/>
      <c r="APL1" s="23"/>
      <c r="APM1" s="23"/>
      <c r="APN1" s="23"/>
      <c r="APO1" s="23"/>
      <c r="APP1" s="23"/>
      <c r="APQ1" s="23"/>
      <c r="APR1" s="23"/>
      <c r="APS1" s="23"/>
      <c r="APT1" s="23"/>
      <c r="APU1" s="23"/>
      <c r="APV1" s="23"/>
      <c r="APW1" s="23"/>
      <c r="APX1" s="23"/>
      <c r="APY1" s="23"/>
      <c r="APZ1" s="23"/>
      <c r="AQA1" s="23"/>
      <c r="AQB1" s="23"/>
      <c r="AQC1" s="23"/>
      <c r="AQD1" s="23"/>
      <c r="AQE1" s="23"/>
      <c r="AQF1" s="23"/>
      <c r="AQG1" s="23"/>
      <c r="AQH1" s="23"/>
      <c r="AQI1" s="23"/>
      <c r="AQJ1" s="23"/>
      <c r="AQK1" s="23"/>
      <c r="AQL1" s="23"/>
      <c r="AQM1" s="23"/>
      <c r="AQN1" s="23"/>
      <c r="AQO1" s="23"/>
      <c r="AQP1" s="23"/>
      <c r="AQQ1" s="23"/>
      <c r="AQR1" s="23"/>
      <c r="AQS1" s="23"/>
      <c r="AQT1" s="23"/>
      <c r="AQU1" s="23"/>
      <c r="AQV1" s="23"/>
      <c r="AQW1" s="23"/>
      <c r="AQX1" s="23"/>
      <c r="AQY1" s="23"/>
      <c r="AQZ1" s="23"/>
      <c r="ARA1" s="23"/>
      <c r="ARB1" s="23"/>
      <c r="ARC1" s="23"/>
      <c r="ARD1" s="23"/>
      <c r="ARE1" s="23"/>
      <c r="ARF1" s="23"/>
      <c r="ARG1" s="23"/>
      <c r="ARH1" s="23"/>
      <c r="ARI1" s="23"/>
      <c r="ARJ1" s="23"/>
      <c r="ARK1" s="23"/>
      <c r="ARL1" s="23"/>
      <c r="ARM1" s="23"/>
      <c r="ARN1" s="23"/>
      <c r="ARO1" s="23"/>
      <c r="ARP1" s="23"/>
      <c r="ARQ1" s="23"/>
      <c r="ARR1" s="23"/>
      <c r="ARS1" s="23"/>
      <c r="ART1" s="23"/>
      <c r="ARU1" s="23"/>
      <c r="ARV1" s="23"/>
      <c r="ARW1" s="23"/>
      <c r="ARX1" s="23"/>
      <c r="ARY1" s="23"/>
      <c r="ARZ1" s="23"/>
      <c r="ASA1" s="23"/>
      <c r="ASB1" s="23"/>
      <c r="ASC1" s="23"/>
      <c r="ASD1" s="23"/>
      <c r="ASE1" s="23"/>
      <c r="ASF1" s="23"/>
      <c r="ASG1" s="23"/>
      <c r="ASH1" s="23"/>
      <c r="ASI1" s="23"/>
      <c r="ASJ1" s="23"/>
      <c r="ASK1" s="23"/>
      <c r="ASL1" s="23"/>
      <c r="ASM1" s="23"/>
      <c r="ASN1" s="23"/>
      <c r="ASO1" s="23"/>
      <c r="ASP1" s="23"/>
      <c r="ASQ1" s="23"/>
      <c r="ASR1" s="23"/>
      <c r="ASS1" s="23"/>
      <c r="AST1" s="23"/>
      <c r="ASU1" s="23"/>
      <c r="ASV1" s="23"/>
      <c r="ASW1" s="23"/>
      <c r="ASX1" s="23"/>
      <c r="ASY1" s="23"/>
      <c r="ASZ1" s="23"/>
      <c r="ATA1" s="23"/>
      <c r="ATB1" s="23"/>
      <c r="ATC1" s="23"/>
      <c r="ATD1" s="23"/>
      <c r="ATE1" s="23"/>
      <c r="ATF1" s="23"/>
      <c r="ATG1" s="23"/>
      <c r="ATH1" s="23"/>
      <c r="ATI1" s="23"/>
      <c r="ATJ1" s="23"/>
      <c r="ATK1" s="23"/>
      <c r="ATL1" s="23"/>
      <c r="ATM1" s="23"/>
      <c r="ATN1" s="23"/>
      <c r="ATO1" s="23"/>
      <c r="ATP1" s="23"/>
      <c r="ATQ1" s="23"/>
      <c r="ATR1" s="23"/>
      <c r="ATS1" s="23"/>
      <c r="ATT1" s="23"/>
      <c r="ATU1" s="23"/>
      <c r="ATV1" s="23"/>
      <c r="ATW1" s="23"/>
      <c r="ATX1" s="23"/>
      <c r="ATY1" s="23"/>
      <c r="ATZ1" s="23"/>
      <c r="AUA1" s="23"/>
      <c r="AUB1" s="23"/>
      <c r="AUC1" s="23"/>
      <c r="AUD1" s="23"/>
      <c r="AUE1" s="23"/>
      <c r="AUF1" s="23"/>
      <c r="AUG1" s="23"/>
      <c r="AUH1" s="23"/>
      <c r="AUI1" s="23"/>
      <c r="AUJ1" s="23"/>
      <c r="AUK1" s="23"/>
      <c r="AUL1" s="23"/>
      <c r="AUM1" s="23"/>
      <c r="AUN1" s="23"/>
      <c r="AUO1" s="23"/>
      <c r="AUP1" s="23"/>
      <c r="AUQ1" s="23"/>
      <c r="AUR1" s="23"/>
      <c r="AUS1" s="23"/>
      <c r="AUT1" s="23"/>
      <c r="AUU1" s="23"/>
      <c r="AUV1" s="23"/>
      <c r="AUW1" s="23"/>
      <c r="AUX1" s="23"/>
      <c r="AUY1" s="23"/>
      <c r="AUZ1" s="23"/>
      <c r="AVA1" s="23"/>
      <c r="AVB1" s="23"/>
      <c r="AVC1" s="23"/>
      <c r="AVD1" s="23"/>
      <c r="AVE1" s="23"/>
      <c r="AVF1" s="23"/>
      <c r="AVG1" s="23"/>
      <c r="AVH1" s="23"/>
      <c r="AVI1" s="23"/>
      <c r="AVJ1" s="23"/>
      <c r="AVK1" s="23"/>
      <c r="AVL1" s="23"/>
      <c r="AVM1" s="23"/>
      <c r="AVN1" s="23"/>
      <c r="AVO1" s="23"/>
      <c r="AVP1" s="23"/>
      <c r="AVQ1" s="23"/>
      <c r="AVR1" s="23"/>
      <c r="AVS1" s="23"/>
      <c r="AVT1" s="23"/>
      <c r="AVU1" s="23"/>
      <c r="AVV1" s="23"/>
      <c r="AVW1" s="23"/>
      <c r="AVX1" s="23"/>
      <c r="AVY1" s="23"/>
      <c r="AVZ1" s="23"/>
      <c r="AWA1" s="23"/>
      <c r="AWB1" s="23"/>
      <c r="AWC1" s="23"/>
      <c r="AWD1" s="23"/>
      <c r="AWE1" s="23"/>
      <c r="AWF1" s="23"/>
      <c r="AWG1" s="23"/>
      <c r="AWH1" s="23"/>
      <c r="AWI1" s="23"/>
      <c r="AWJ1" s="23"/>
      <c r="AWK1" s="23"/>
      <c r="AWL1" s="23"/>
      <c r="AWM1" s="23"/>
      <c r="AWN1" s="23"/>
      <c r="AWO1" s="23"/>
      <c r="AWP1" s="23"/>
      <c r="AWQ1" s="23"/>
      <c r="AWR1" s="23"/>
      <c r="AWS1" s="23"/>
      <c r="AWT1" s="23"/>
      <c r="AWU1" s="23"/>
      <c r="AWV1" s="23"/>
      <c r="AWW1" s="23"/>
      <c r="AWX1" s="23"/>
      <c r="AWY1" s="23"/>
      <c r="AWZ1" s="23"/>
      <c r="AXA1" s="23"/>
      <c r="AXB1" s="23"/>
      <c r="AXC1" s="23"/>
      <c r="AXD1" s="23"/>
      <c r="AXE1" s="23"/>
      <c r="AXF1" s="23"/>
      <c r="AXG1" s="23"/>
      <c r="AXH1" s="23"/>
      <c r="AXI1" s="23"/>
      <c r="AXJ1" s="23"/>
      <c r="AXK1" s="23"/>
      <c r="AXL1" s="23"/>
      <c r="AXM1" s="23"/>
      <c r="AXN1" s="23"/>
      <c r="AXO1" s="23"/>
      <c r="AXP1" s="23"/>
      <c r="AXQ1" s="23"/>
      <c r="AXR1" s="23"/>
      <c r="AXS1" s="23"/>
      <c r="AXT1" s="23"/>
      <c r="AXU1" s="23"/>
      <c r="AXV1" s="23"/>
      <c r="AXW1" s="23"/>
      <c r="AXX1" s="23"/>
      <c r="AXY1" s="23"/>
      <c r="AXZ1" s="23"/>
      <c r="AYA1" s="23"/>
      <c r="AYB1" s="23"/>
      <c r="AYC1" s="23"/>
      <c r="AYD1" s="23"/>
      <c r="AYE1" s="23"/>
      <c r="AYF1" s="23"/>
      <c r="AYG1" s="23"/>
      <c r="AYH1" s="23"/>
      <c r="AYI1" s="23"/>
      <c r="AYJ1" s="23"/>
      <c r="AYK1" s="23"/>
      <c r="AYL1" s="23"/>
      <c r="AYM1" s="23"/>
      <c r="AYN1" s="23"/>
      <c r="AYO1" s="23"/>
      <c r="AYP1" s="23"/>
      <c r="AYQ1" s="23"/>
      <c r="AYR1" s="23"/>
      <c r="AYS1" s="23"/>
      <c r="AYT1" s="23"/>
      <c r="AYU1" s="23"/>
      <c r="AYV1" s="23"/>
      <c r="AYW1" s="23"/>
      <c r="AYX1" s="23"/>
      <c r="AYY1" s="23"/>
      <c r="AYZ1" s="23"/>
      <c r="AZA1" s="23"/>
      <c r="AZB1" s="23"/>
      <c r="AZC1" s="23"/>
      <c r="AZD1" s="23"/>
      <c r="AZE1" s="23"/>
      <c r="AZF1" s="23"/>
      <c r="AZG1" s="23"/>
      <c r="AZH1" s="23"/>
      <c r="AZI1" s="23"/>
      <c r="AZJ1" s="23"/>
      <c r="AZK1" s="23"/>
      <c r="AZL1" s="23"/>
      <c r="AZM1" s="23"/>
      <c r="AZN1" s="23"/>
      <c r="AZO1" s="23"/>
      <c r="AZP1" s="23"/>
      <c r="AZQ1" s="23"/>
      <c r="AZR1" s="23"/>
      <c r="AZS1" s="23"/>
      <c r="AZT1" s="23"/>
      <c r="AZU1" s="23"/>
      <c r="AZV1" s="23"/>
      <c r="AZW1" s="23"/>
      <c r="AZX1" s="23"/>
      <c r="AZY1" s="23"/>
      <c r="AZZ1" s="23"/>
      <c r="BAA1" s="23"/>
      <c r="BAB1" s="23"/>
      <c r="BAC1" s="23"/>
      <c r="BAD1" s="23"/>
      <c r="BAE1" s="23"/>
      <c r="BAF1" s="23"/>
      <c r="BAG1" s="23"/>
      <c r="BAH1" s="23"/>
      <c r="BAI1" s="23"/>
      <c r="BAJ1" s="23"/>
      <c r="BAK1" s="23"/>
      <c r="BAL1" s="23"/>
      <c r="BAM1" s="23"/>
      <c r="BAN1" s="23"/>
      <c r="BAO1" s="23"/>
      <c r="BAP1" s="23"/>
      <c r="BAQ1" s="23"/>
      <c r="BAR1" s="23"/>
      <c r="BAS1" s="23"/>
      <c r="BAT1" s="23"/>
      <c r="BAU1" s="23"/>
      <c r="BAV1" s="23"/>
      <c r="BAW1" s="23"/>
      <c r="BAX1" s="23"/>
      <c r="BAY1" s="23"/>
      <c r="BAZ1" s="23"/>
      <c r="BBA1" s="23"/>
      <c r="BBB1" s="23"/>
      <c r="BBC1" s="23"/>
      <c r="BBD1" s="23"/>
      <c r="BBE1" s="23"/>
      <c r="BBF1" s="23"/>
      <c r="BBG1" s="23"/>
      <c r="BBH1" s="23"/>
      <c r="BBI1" s="23"/>
      <c r="BBJ1" s="23"/>
      <c r="BBK1" s="23"/>
      <c r="BBL1" s="23"/>
      <c r="BBM1" s="23"/>
      <c r="BBN1" s="23"/>
      <c r="BBO1" s="23"/>
      <c r="BBP1" s="23"/>
      <c r="BBQ1" s="23"/>
      <c r="BBR1" s="23"/>
      <c r="BBS1" s="23"/>
      <c r="BBT1" s="23"/>
      <c r="BBU1" s="23"/>
      <c r="BBV1" s="23"/>
      <c r="BBW1" s="23"/>
      <c r="BBX1" s="23"/>
      <c r="BBY1" s="23"/>
      <c r="BBZ1" s="23"/>
      <c r="BCA1" s="23"/>
      <c r="BCB1" s="23"/>
      <c r="BCC1" s="23"/>
      <c r="BCD1" s="23"/>
      <c r="BCE1" s="23"/>
      <c r="BCF1" s="23"/>
      <c r="BCG1" s="23"/>
      <c r="BCH1" s="23"/>
      <c r="BCI1" s="23"/>
      <c r="BCJ1" s="23"/>
      <c r="BCK1" s="23"/>
      <c r="BCL1" s="23"/>
      <c r="BCM1" s="23"/>
      <c r="BCN1" s="23"/>
      <c r="BCO1" s="23"/>
      <c r="BCP1" s="23"/>
      <c r="BCQ1" s="23"/>
      <c r="BCR1" s="23"/>
      <c r="BCS1" s="23"/>
      <c r="BCT1" s="23"/>
      <c r="BCU1" s="23"/>
      <c r="BCV1" s="23"/>
      <c r="BCW1" s="23"/>
      <c r="BCX1" s="23"/>
      <c r="BCY1" s="23"/>
      <c r="BCZ1" s="23"/>
      <c r="BDA1" s="23"/>
      <c r="BDB1" s="23"/>
      <c r="BDC1" s="23"/>
      <c r="BDD1" s="23"/>
      <c r="BDE1" s="23"/>
      <c r="BDF1" s="23"/>
      <c r="BDG1" s="23"/>
      <c r="BDH1" s="23"/>
      <c r="BDI1" s="23"/>
      <c r="BDJ1" s="23"/>
      <c r="BDK1" s="23"/>
      <c r="BDL1" s="23"/>
      <c r="BDM1" s="23"/>
      <c r="BDN1" s="23"/>
      <c r="BDO1" s="23"/>
      <c r="BDP1" s="23"/>
      <c r="BDQ1" s="23"/>
      <c r="BDR1" s="23"/>
      <c r="BDS1" s="23"/>
      <c r="BDT1" s="23"/>
      <c r="BDU1" s="23"/>
      <c r="BDV1" s="23"/>
      <c r="BDW1" s="23"/>
      <c r="BDX1" s="23"/>
      <c r="BDY1" s="23"/>
      <c r="BDZ1" s="23"/>
      <c r="BEA1" s="23"/>
      <c r="BEB1" s="23"/>
      <c r="BEC1" s="23"/>
      <c r="BED1" s="23"/>
      <c r="BEE1" s="23"/>
      <c r="BEF1" s="23"/>
      <c r="BEG1" s="23"/>
      <c r="BEH1" s="23"/>
      <c r="BEI1" s="23"/>
      <c r="BEJ1" s="23"/>
      <c r="BEK1" s="23"/>
      <c r="BEL1" s="23"/>
      <c r="BEM1" s="23"/>
      <c r="BEN1" s="23"/>
      <c r="BEO1" s="23"/>
      <c r="BEP1" s="23"/>
      <c r="BEQ1" s="23"/>
      <c r="BER1" s="23"/>
      <c r="BES1" s="23"/>
      <c r="BET1" s="23"/>
      <c r="BEU1" s="23"/>
      <c r="BEV1" s="23"/>
      <c r="BEW1" s="23"/>
      <c r="BEX1" s="23"/>
      <c r="BEY1" s="23"/>
      <c r="BEZ1" s="23"/>
      <c r="BFA1" s="23"/>
      <c r="BFB1" s="23"/>
      <c r="BFC1" s="23"/>
      <c r="BFD1" s="23"/>
      <c r="BFE1" s="23"/>
      <c r="BFF1" s="23"/>
      <c r="BFG1" s="23"/>
      <c r="BFH1" s="23"/>
      <c r="BFI1" s="23"/>
      <c r="BFJ1" s="23"/>
      <c r="BFK1" s="23"/>
      <c r="BFL1" s="23"/>
      <c r="BFM1" s="23"/>
      <c r="BFN1" s="23"/>
      <c r="BFO1" s="23"/>
      <c r="BFP1" s="23"/>
      <c r="BFQ1" s="23"/>
      <c r="BFR1" s="23"/>
      <c r="BFS1" s="23"/>
      <c r="BFT1" s="23"/>
      <c r="BFU1" s="23"/>
      <c r="BFV1" s="23"/>
      <c r="BFW1" s="23"/>
      <c r="BFX1" s="23"/>
      <c r="BFY1" s="23"/>
      <c r="BFZ1" s="23"/>
      <c r="BGA1" s="23"/>
      <c r="BGB1" s="23"/>
      <c r="BGC1" s="23"/>
      <c r="BGD1" s="23"/>
      <c r="BGE1" s="23"/>
      <c r="BGF1" s="23"/>
      <c r="BGG1" s="23"/>
      <c r="BGH1" s="23"/>
      <c r="BGI1" s="23"/>
      <c r="BGJ1" s="23"/>
      <c r="BGK1" s="23"/>
      <c r="BGL1" s="23"/>
      <c r="BGM1" s="23"/>
      <c r="BGN1" s="23"/>
      <c r="BGO1" s="23"/>
      <c r="BGP1" s="23"/>
      <c r="BGQ1" s="23"/>
      <c r="BGR1" s="23"/>
      <c r="BGS1" s="23"/>
      <c r="BGT1" s="23"/>
      <c r="BGU1" s="23"/>
      <c r="BGV1" s="23"/>
      <c r="BGW1" s="23"/>
      <c r="BGX1" s="23"/>
      <c r="BGY1" s="23"/>
      <c r="BGZ1" s="23"/>
      <c r="BHA1" s="23"/>
      <c r="BHB1" s="23"/>
      <c r="BHC1" s="23"/>
      <c r="BHD1" s="23"/>
      <c r="BHE1" s="23"/>
      <c r="BHF1" s="23"/>
      <c r="BHG1" s="23"/>
      <c r="BHH1" s="23"/>
      <c r="BHI1" s="23"/>
      <c r="BHJ1" s="23"/>
      <c r="BHK1" s="23"/>
      <c r="BHL1" s="23"/>
      <c r="BHM1" s="23"/>
      <c r="BHN1" s="23"/>
      <c r="BHO1" s="23"/>
      <c r="BHP1" s="23"/>
      <c r="BHQ1" s="23"/>
      <c r="BHR1" s="23"/>
      <c r="BHS1" s="23"/>
      <c r="BHT1" s="23"/>
      <c r="BHU1" s="23"/>
      <c r="BHV1" s="23"/>
      <c r="BHW1" s="23"/>
      <c r="BHX1" s="23"/>
      <c r="BHY1" s="23"/>
      <c r="BHZ1" s="23"/>
      <c r="BIA1" s="23"/>
      <c r="BIB1" s="23"/>
      <c r="BIC1" s="23"/>
      <c r="BID1" s="23"/>
      <c r="BIE1" s="23"/>
      <c r="BIF1" s="23"/>
      <c r="BIG1" s="23"/>
      <c r="BIH1" s="23"/>
      <c r="BII1" s="23"/>
      <c r="BIJ1" s="23"/>
      <c r="BIK1" s="23"/>
      <c r="BIL1" s="23"/>
      <c r="BIM1" s="23"/>
      <c r="BIN1" s="23"/>
      <c r="BIO1" s="23"/>
      <c r="BIP1" s="23"/>
      <c r="BIQ1" s="23"/>
      <c r="BIR1" s="23"/>
      <c r="BIS1" s="23"/>
      <c r="BIT1" s="23"/>
      <c r="BIU1" s="23"/>
      <c r="BIV1" s="23"/>
      <c r="BIW1" s="23"/>
      <c r="BIX1" s="23"/>
      <c r="BIY1" s="23"/>
      <c r="BIZ1" s="23"/>
      <c r="BJA1" s="23"/>
      <c r="BJB1" s="23"/>
      <c r="BJC1" s="23"/>
      <c r="BJD1" s="23"/>
      <c r="BJE1" s="23"/>
      <c r="BJF1" s="23"/>
      <c r="BJG1" s="23"/>
      <c r="BJH1" s="23"/>
      <c r="BJI1" s="23"/>
      <c r="BJJ1" s="23"/>
      <c r="BJK1" s="23"/>
      <c r="BJL1" s="23"/>
      <c r="BJM1" s="23"/>
      <c r="BJN1" s="23"/>
      <c r="BJO1" s="23"/>
      <c r="BJP1" s="23"/>
      <c r="BJQ1" s="23"/>
      <c r="BJR1" s="23"/>
      <c r="BJS1" s="23"/>
      <c r="BJT1" s="23"/>
      <c r="BJU1" s="23"/>
      <c r="BJV1" s="23"/>
      <c r="BJW1" s="23"/>
      <c r="BJX1" s="23"/>
      <c r="BJY1" s="23"/>
      <c r="BJZ1" s="23"/>
      <c r="BKA1" s="23"/>
      <c r="BKB1" s="23"/>
      <c r="BKC1" s="23"/>
      <c r="BKD1" s="23"/>
      <c r="BKE1" s="23"/>
      <c r="BKF1" s="23"/>
      <c r="BKG1" s="23"/>
      <c r="BKH1" s="23"/>
      <c r="BKI1" s="23"/>
      <c r="BKJ1" s="23"/>
      <c r="BKK1" s="23"/>
      <c r="BKL1" s="23"/>
      <c r="BKM1" s="23"/>
      <c r="BKN1" s="23"/>
      <c r="BKO1" s="23"/>
      <c r="BKP1" s="23"/>
      <c r="BKQ1" s="23"/>
      <c r="BKR1" s="23"/>
      <c r="BKS1" s="23"/>
      <c r="BKT1" s="23"/>
      <c r="BKU1" s="23"/>
      <c r="BKV1" s="23"/>
      <c r="BKW1" s="23"/>
      <c r="BKX1" s="23"/>
      <c r="BKY1" s="23"/>
      <c r="BKZ1" s="23"/>
      <c r="BLA1" s="23"/>
      <c r="BLB1" s="23"/>
      <c r="BLC1" s="23"/>
      <c r="BLD1" s="23"/>
      <c r="BLE1" s="23"/>
      <c r="BLF1" s="23"/>
      <c r="BLG1" s="23"/>
      <c r="BLH1" s="23"/>
      <c r="BLI1" s="23"/>
      <c r="BLJ1" s="23"/>
      <c r="BLK1" s="23"/>
      <c r="BLL1" s="23"/>
      <c r="BLM1" s="23"/>
      <c r="BLN1" s="23"/>
      <c r="BLO1" s="23"/>
      <c r="BLP1" s="23"/>
      <c r="BLQ1" s="23"/>
      <c r="BLR1" s="23"/>
      <c r="BLS1" s="23"/>
      <c r="BLT1" s="23"/>
      <c r="BLU1" s="23"/>
      <c r="BLV1" s="23"/>
      <c r="BLW1" s="23"/>
      <c r="BLX1" s="23"/>
      <c r="BLY1" s="23"/>
      <c r="BLZ1" s="23"/>
      <c r="BMA1" s="23"/>
      <c r="BMB1" s="23"/>
      <c r="BMC1" s="23"/>
      <c r="BMD1" s="23"/>
      <c r="BME1" s="23"/>
      <c r="BMF1" s="23"/>
      <c r="BMG1" s="23"/>
      <c r="BMH1" s="23"/>
      <c r="BMI1" s="23"/>
      <c r="BMJ1" s="23"/>
      <c r="BMK1" s="23"/>
      <c r="BML1" s="23"/>
      <c r="BMM1" s="23"/>
      <c r="BMN1" s="23"/>
      <c r="BMO1" s="23"/>
      <c r="BMP1" s="23"/>
      <c r="BMQ1" s="23"/>
      <c r="BMR1" s="23"/>
      <c r="BMS1" s="23"/>
      <c r="BMT1" s="23"/>
      <c r="BMU1" s="23"/>
      <c r="BMV1" s="23"/>
      <c r="BMW1" s="23"/>
      <c r="BMX1" s="23"/>
      <c r="BMY1" s="23"/>
      <c r="BMZ1" s="23"/>
      <c r="BNA1" s="23"/>
      <c r="BNB1" s="23"/>
      <c r="BNC1" s="23"/>
      <c r="BND1" s="23"/>
      <c r="BNE1" s="23"/>
      <c r="BNF1" s="23"/>
      <c r="BNG1" s="23"/>
      <c r="BNH1" s="23"/>
      <c r="BNI1" s="23"/>
      <c r="BNJ1" s="23"/>
      <c r="BNK1" s="23"/>
      <c r="BNL1" s="23"/>
      <c r="BNM1" s="23"/>
      <c r="BNN1" s="23"/>
      <c r="BNO1" s="23"/>
      <c r="BNP1" s="23"/>
      <c r="BNQ1" s="23"/>
      <c r="BNR1" s="23"/>
      <c r="BNS1" s="23"/>
      <c r="BNT1" s="23"/>
      <c r="BNU1" s="23"/>
      <c r="BNV1" s="23"/>
      <c r="BNW1" s="23"/>
      <c r="BNX1" s="23"/>
      <c r="BNY1" s="23"/>
      <c r="BNZ1" s="23"/>
      <c r="BOA1" s="23"/>
      <c r="BOB1" s="23"/>
      <c r="BOC1" s="23"/>
      <c r="BOD1" s="23"/>
      <c r="BOE1" s="23"/>
      <c r="BOF1" s="23"/>
      <c r="BOG1" s="23"/>
      <c r="BOH1" s="23"/>
      <c r="BOI1" s="23"/>
      <c r="BOJ1" s="23"/>
      <c r="BOK1" s="23"/>
      <c r="BOL1" s="23"/>
      <c r="BOM1" s="23"/>
      <c r="BON1" s="23"/>
      <c r="BOO1" s="23"/>
      <c r="BOP1" s="23"/>
      <c r="BOQ1" s="23"/>
      <c r="BOR1" s="23"/>
      <c r="BOS1" s="23"/>
      <c r="BOT1" s="23"/>
      <c r="BOU1" s="23"/>
      <c r="BOV1" s="23"/>
      <c r="BOW1" s="23"/>
      <c r="BOX1" s="23"/>
      <c r="BOY1" s="23"/>
      <c r="BOZ1" s="23"/>
      <c r="BPA1" s="23"/>
      <c r="BPB1" s="23"/>
      <c r="BPC1" s="23"/>
      <c r="BPD1" s="23"/>
      <c r="BPE1" s="23"/>
      <c r="BPF1" s="23"/>
      <c r="BPG1" s="23"/>
      <c r="BPH1" s="23"/>
      <c r="BPI1" s="23"/>
      <c r="BPJ1" s="23"/>
      <c r="BPK1" s="23"/>
      <c r="BPL1" s="23"/>
      <c r="BPM1" s="23"/>
      <c r="BPN1" s="23"/>
      <c r="BPO1" s="23"/>
      <c r="BPP1" s="23"/>
      <c r="BPQ1" s="23"/>
      <c r="BPR1" s="23"/>
      <c r="BPS1" s="23"/>
      <c r="BPT1" s="23"/>
      <c r="BPU1" s="23"/>
      <c r="BPV1" s="23"/>
      <c r="BPW1" s="23"/>
      <c r="BPX1" s="23"/>
      <c r="BPY1" s="23"/>
      <c r="BPZ1" s="23"/>
      <c r="BQA1" s="23"/>
      <c r="BQB1" s="23"/>
      <c r="BQC1" s="23"/>
      <c r="BQD1" s="23"/>
      <c r="BQE1" s="23"/>
      <c r="BQF1" s="23"/>
      <c r="BQG1" s="23"/>
      <c r="BQH1" s="23"/>
      <c r="BQI1" s="23"/>
      <c r="BQJ1" s="23"/>
      <c r="BQK1" s="23"/>
      <c r="BQL1" s="23"/>
      <c r="BQM1" s="23"/>
      <c r="BQN1" s="23"/>
      <c r="BQO1" s="23"/>
      <c r="BQP1" s="23"/>
      <c r="BQQ1" s="23"/>
      <c r="BQR1" s="23"/>
      <c r="BQS1" s="23"/>
      <c r="BQT1" s="23"/>
      <c r="BQU1" s="23"/>
      <c r="BQV1" s="23"/>
      <c r="BQW1" s="23"/>
      <c r="BQX1" s="23"/>
      <c r="BQY1" s="23"/>
      <c r="BQZ1" s="23"/>
      <c r="BRA1" s="23"/>
      <c r="BRB1" s="23"/>
      <c r="BRC1" s="23"/>
      <c r="BRD1" s="23"/>
      <c r="BRE1" s="23"/>
      <c r="BRF1" s="23"/>
      <c r="BRG1" s="23"/>
      <c r="BRH1" s="23"/>
      <c r="BRI1" s="23"/>
      <c r="BRJ1" s="23"/>
      <c r="BRK1" s="23"/>
      <c r="BRL1" s="23"/>
      <c r="BRM1" s="23"/>
      <c r="BRN1" s="23"/>
      <c r="BRO1" s="23"/>
      <c r="BRP1" s="23"/>
      <c r="BRQ1" s="23"/>
      <c r="BRR1" s="23"/>
      <c r="BRS1" s="23"/>
      <c r="BRT1" s="23"/>
      <c r="BRU1" s="23"/>
      <c r="BRV1" s="23"/>
      <c r="BRW1" s="23"/>
      <c r="BRX1" s="23"/>
      <c r="BRY1" s="23"/>
      <c r="BRZ1" s="23"/>
      <c r="BSA1" s="23"/>
      <c r="BSB1" s="23"/>
      <c r="BSC1" s="23"/>
      <c r="BSD1" s="23"/>
      <c r="BSE1" s="23"/>
      <c r="BSF1" s="23"/>
      <c r="BSG1" s="23"/>
      <c r="BSH1" s="23"/>
      <c r="BSI1" s="23"/>
      <c r="BSJ1" s="23"/>
      <c r="BSK1" s="23"/>
      <c r="BSL1" s="23"/>
      <c r="BSM1" s="23"/>
      <c r="BSN1" s="23"/>
      <c r="BSO1" s="23"/>
      <c r="BSP1" s="23"/>
      <c r="BSQ1" s="23"/>
      <c r="BSR1" s="23"/>
      <c r="BSS1" s="23"/>
      <c r="BST1" s="23"/>
      <c r="BSU1" s="23"/>
      <c r="BSV1" s="23"/>
      <c r="BSW1" s="23"/>
      <c r="BSX1" s="23"/>
      <c r="BSY1" s="23"/>
      <c r="BSZ1" s="23"/>
      <c r="BTA1" s="23"/>
      <c r="BTB1" s="23"/>
      <c r="BTC1" s="23"/>
      <c r="BTD1" s="23"/>
      <c r="BTE1" s="23"/>
      <c r="BTF1" s="23"/>
      <c r="BTG1" s="23"/>
      <c r="BTH1" s="23"/>
      <c r="BTI1" s="23"/>
      <c r="BTJ1" s="23"/>
      <c r="BTK1" s="23"/>
      <c r="BTL1" s="23"/>
      <c r="BTM1" s="23"/>
      <c r="BTN1" s="23"/>
      <c r="BTO1" s="23"/>
      <c r="BTP1" s="23"/>
      <c r="BTQ1" s="23"/>
      <c r="BTR1" s="23"/>
      <c r="BTS1" s="23"/>
      <c r="BTT1" s="23"/>
      <c r="BTU1" s="23"/>
      <c r="BTV1" s="23"/>
      <c r="BTW1" s="23"/>
      <c r="BTX1" s="23"/>
      <c r="BTY1" s="23"/>
      <c r="BTZ1" s="23"/>
      <c r="BUA1" s="23"/>
      <c r="BUB1" s="23"/>
      <c r="BUC1" s="23"/>
      <c r="BUD1" s="23"/>
      <c r="BUE1" s="23"/>
      <c r="BUF1" s="23"/>
      <c r="BUG1" s="23"/>
      <c r="BUH1" s="23"/>
      <c r="BUI1" s="23"/>
      <c r="BUJ1" s="23"/>
      <c r="BUK1" s="23"/>
      <c r="BUL1" s="23"/>
      <c r="BUM1" s="23"/>
      <c r="BUN1" s="23"/>
      <c r="BUO1" s="23"/>
      <c r="BUP1" s="23"/>
      <c r="BUQ1" s="23"/>
      <c r="BUR1" s="23"/>
      <c r="BUS1" s="23"/>
      <c r="BUT1" s="23"/>
      <c r="BUU1" s="23"/>
      <c r="BUV1" s="23"/>
      <c r="BUW1" s="23"/>
      <c r="BUX1" s="23"/>
      <c r="BUY1" s="23"/>
      <c r="BUZ1" s="23"/>
      <c r="BVA1" s="23"/>
      <c r="BVB1" s="23"/>
      <c r="BVC1" s="23"/>
      <c r="BVD1" s="23"/>
      <c r="BVE1" s="23"/>
      <c r="BVF1" s="23"/>
      <c r="BVG1" s="23"/>
      <c r="BVH1" s="23"/>
      <c r="BVI1" s="23"/>
      <c r="BVJ1" s="23"/>
      <c r="BVK1" s="23"/>
      <c r="BVL1" s="23"/>
      <c r="BVM1" s="23"/>
      <c r="BVN1" s="23"/>
      <c r="BVO1" s="23"/>
      <c r="BVP1" s="23"/>
      <c r="BVQ1" s="23"/>
      <c r="BVR1" s="23"/>
      <c r="BVS1" s="23"/>
      <c r="BVT1" s="23"/>
      <c r="BVU1" s="23"/>
      <c r="BVV1" s="23"/>
      <c r="BVW1" s="23"/>
      <c r="BVX1" s="23"/>
      <c r="BVY1" s="23"/>
      <c r="BVZ1" s="23"/>
      <c r="BWA1" s="23"/>
      <c r="BWB1" s="23"/>
      <c r="BWC1" s="23"/>
      <c r="BWD1" s="23"/>
      <c r="BWE1" s="23"/>
      <c r="BWF1" s="23"/>
      <c r="BWG1" s="23"/>
      <c r="BWH1" s="23"/>
      <c r="BWI1" s="23"/>
      <c r="BWJ1" s="23"/>
      <c r="BWK1" s="23"/>
      <c r="BWL1" s="23"/>
      <c r="BWM1" s="23"/>
      <c r="BWN1" s="23"/>
      <c r="BWO1" s="23"/>
      <c r="BWP1" s="23"/>
      <c r="BWQ1" s="23"/>
      <c r="BWR1" s="23"/>
      <c r="BWS1" s="23"/>
      <c r="BWT1" s="23"/>
      <c r="BWU1" s="23"/>
      <c r="BWV1" s="23"/>
      <c r="BWW1" s="23"/>
      <c r="BWX1" s="23"/>
      <c r="BWY1" s="23"/>
      <c r="BWZ1" s="23"/>
      <c r="BXA1" s="23"/>
      <c r="BXB1" s="23"/>
      <c r="BXC1" s="23"/>
      <c r="BXD1" s="23"/>
      <c r="BXE1" s="23"/>
      <c r="BXF1" s="23"/>
      <c r="BXG1" s="23"/>
      <c r="BXH1" s="23"/>
      <c r="BXI1" s="23"/>
      <c r="BXJ1" s="23"/>
      <c r="BXK1" s="23"/>
      <c r="BXL1" s="23"/>
      <c r="BXM1" s="23"/>
      <c r="BXN1" s="23"/>
      <c r="BXO1" s="23"/>
      <c r="BXP1" s="23"/>
      <c r="BXQ1" s="23"/>
      <c r="BXR1" s="23"/>
      <c r="BXS1" s="23"/>
      <c r="BXT1" s="23"/>
      <c r="BXU1" s="23"/>
      <c r="BXV1" s="23"/>
      <c r="BXW1" s="23"/>
      <c r="BXX1" s="23"/>
      <c r="BXY1" s="23"/>
      <c r="BXZ1" s="23"/>
      <c r="BYA1" s="23"/>
      <c r="BYB1" s="23"/>
      <c r="BYC1" s="23"/>
      <c r="BYD1" s="23"/>
      <c r="BYE1" s="23"/>
      <c r="BYF1" s="23"/>
      <c r="BYG1" s="23"/>
      <c r="BYH1" s="23"/>
      <c r="BYI1" s="23"/>
      <c r="BYJ1" s="23"/>
      <c r="BYK1" s="23"/>
      <c r="BYL1" s="23"/>
      <c r="BYM1" s="23"/>
      <c r="BYN1" s="23"/>
      <c r="BYO1" s="23"/>
      <c r="BYP1" s="23"/>
      <c r="BYQ1" s="23"/>
      <c r="BYR1" s="23"/>
      <c r="BYS1" s="23"/>
      <c r="BYT1" s="23"/>
      <c r="BYU1" s="23"/>
      <c r="BYV1" s="23"/>
      <c r="BYW1" s="23"/>
      <c r="BYX1" s="23"/>
      <c r="BYY1" s="23"/>
      <c r="BYZ1" s="23"/>
      <c r="BZA1" s="23"/>
      <c r="BZB1" s="23"/>
      <c r="BZC1" s="23"/>
      <c r="BZD1" s="23"/>
      <c r="BZE1" s="23"/>
      <c r="BZF1" s="23"/>
      <c r="BZG1" s="23"/>
      <c r="BZH1" s="23"/>
      <c r="BZI1" s="23"/>
      <c r="BZJ1" s="23"/>
      <c r="BZK1" s="23"/>
      <c r="BZL1" s="23"/>
      <c r="BZM1" s="23"/>
      <c r="BZN1" s="23"/>
      <c r="BZO1" s="23"/>
      <c r="BZP1" s="23"/>
      <c r="BZQ1" s="23"/>
      <c r="BZR1" s="23"/>
      <c r="BZS1" s="23"/>
      <c r="BZT1" s="23"/>
      <c r="BZU1" s="23"/>
      <c r="BZV1" s="23"/>
      <c r="BZW1" s="23"/>
      <c r="BZX1" s="23"/>
      <c r="BZY1" s="23"/>
      <c r="BZZ1" s="23"/>
      <c r="CAA1" s="23"/>
      <c r="CAB1" s="23"/>
      <c r="CAC1" s="23"/>
      <c r="CAD1" s="23"/>
      <c r="CAE1" s="23"/>
      <c r="CAF1" s="23"/>
      <c r="CAG1" s="23"/>
      <c r="CAH1" s="23"/>
      <c r="CAI1" s="23"/>
      <c r="CAJ1" s="23"/>
      <c r="CAK1" s="23"/>
      <c r="CAL1" s="23"/>
      <c r="CAM1" s="23"/>
      <c r="CAN1" s="23"/>
      <c r="CAO1" s="23"/>
      <c r="CAP1" s="23"/>
      <c r="CAQ1" s="23"/>
      <c r="CAR1" s="23"/>
      <c r="CAS1" s="23"/>
      <c r="CAT1" s="23"/>
      <c r="CAU1" s="23"/>
      <c r="CAV1" s="23"/>
      <c r="CAW1" s="23"/>
      <c r="CAX1" s="23"/>
      <c r="CAY1" s="23"/>
      <c r="CAZ1" s="23"/>
      <c r="CBA1" s="23"/>
      <c r="CBB1" s="23"/>
      <c r="CBC1" s="23"/>
      <c r="CBD1" s="23"/>
      <c r="CBE1" s="23"/>
      <c r="CBF1" s="23"/>
      <c r="CBG1" s="23"/>
      <c r="CBH1" s="23"/>
      <c r="CBI1" s="23"/>
      <c r="CBJ1" s="23"/>
      <c r="CBK1" s="23"/>
      <c r="CBL1" s="23"/>
      <c r="CBM1" s="23"/>
      <c r="CBN1" s="23"/>
      <c r="CBO1" s="23"/>
      <c r="CBP1" s="23"/>
      <c r="CBQ1" s="23"/>
      <c r="CBR1" s="23"/>
      <c r="CBS1" s="23"/>
      <c r="CBT1" s="23"/>
      <c r="CBU1" s="23"/>
      <c r="CBV1" s="23"/>
      <c r="CBW1" s="23"/>
      <c r="CBX1" s="23"/>
      <c r="CBY1" s="23"/>
      <c r="CBZ1" s="23"/>
      <c r="CCA1" s="23"/>
      <c r="CCB1" s="23"/>
      <c r="CCC1" s="23"/>
      <c r="CCD1" s="23"/>
      <c r="CCE1" s="23"/>
      <c r="CCF1" s="23"/>
      <c r="CCG1" s="23"/>
      <c r="CCH1" s="23"/>
      <c r="CCI1" s="23"/>
      <c r="CCJ1" s="23"/>
      <c r="CCK1" s="23"/>
      <c r="CCL1" s="23"/>
      <c r="CCM1" s="23"/>
      <c r="CCN1" s="23"/>
      <c r="CCO1" s="23"/>
      <c r="CCP1" s="23"/>
      <c r="CCQ1" s="23"/>
      <c r="CCR1" s="23"/>
      <c r="CCS1" s="23"/>
      <c r="CCT1" s="23"/>
      <c r="CCU1" s="23"/>
      <c r="CCV1" s="23"/>
      <c r="CCW1" s="23"/>
      <c r="CCX1" s="23"/>
      <c r="CCY1" s="23"/>
      <c r="CCZ1" s="23"/>
      <c r="CDA1" s="23"/>
      <c r="CDB1" s="23"/>
      <c r="CDC1" s="23"/>
      <c r="CDD1" s="23"/>
      <c r="CDE1" s="23"/>
      <c r="CDF1" s="23"/>
      <c r="CDG1" s="23"/>
      <c r="CDH1" s="23"/>
      <c r="CDI1" s="23"/>
      <c r="CDJ1" s="23"/>
      <c r="CDK1" s="23"/>
      <c r="CDL1" s="23"/>
      <c r="CDM1" s="23"/>
      <c r="CDN1" s="23"/>
      <c r="CDO1" s="23"/>
      <c r="CDP1" s="23"/>
      <c r="CDQ1" s="23"/>
      <c r="CDR1" s="23"/>
      <c r="CDS1" s="23"/>
      <c r="CDT1" s="23"/>
      <c r="CDU1" s="23"/>
      <c r="CDV1" s="23"/>
      <c r="CDW1" s="23"/>
      <c r="CDX1" s="23"/>
      <c r="CDY1" s="23"/>
      <c r="CDZ1" s="23"/>
      <c r="CEA1" s="23"/>
      <c r="CEB1" s="23"/>
      <c r="CEC1" s="23"/>
      <c r="CED1" s="23"/>
      <c r="CEE1" s="23"/>
      <c r="CEF1" s="23"/>
      <c r="CEG1" s="23"/>
      <c r="CEH1" s="23"/>
      <c r="CEI1" s="23"/>
      <c r="CEJ1" s="23"/>
      <c r="CEK1" s="23"/>
      <c r="CEL1" s="23"/>
      <c r="CEM1" s="23"/>
      <c r="CEN1" s="23"/>
      <c r="CEO1" s="23"/>
      <c r="CEP1" s="23"/>
      <c r="CEQ1" s="23"/>
      <c r="CER1" s="23"/>
      <c r="CES1" s="23"/>
      <c r="CET1" s="23"/>
      <c r="CEU1" s="23"/>
      <c r="CEV1" s="23"/>
      <c r="CEW1" s="23"/>
      <c r="CEX1" s="23"/>
      <c r="CEY1" s="23"/>
      <c r="CEZ1" s="23"/>
      <c r="CFA1" s="23"/>
      <c r="CFB1" s="23"/>
      <c r="CFC1" s="23"/>
      <c r="CFD1" s="23"/>
      <c r="CFE1" s="23"/>
      <c r="CFF1" s="23"/>
      <c r="CFG1" s="23"/>
      <c r="CFH1" s="23"/>
      <c r="CFI1" s="23"/>
      <c r="CFJ1" s="23"/>
      <c r="CFK1" s="23"/>
      <c r="CFL1" s="23"/>
      <c r="CFM1" s="23"/>
      <c r="CFN1" s="23"/>
      <c r="CFO1" s="23"/>
      <c r="CFP1" s="23"/>
      <c r="CFQ1" s="23"/>
      <c r="CFR1" s="23"/>
      <c r="CFS1" s="23"/>
      <c r="CFT1" s="23"/>
      <c r="CFU1" s="23"/>
      <c r="CFV1" s="23"/>
      <c r="CFW1" s="23"/>
      <c r="CFX1" s="23"/>
      <c r="CFY1" s="23"/>
      <c r="CFZ1" s="23"/>
      <c r="CGA1" s="23"/>
      <c r="CGB1" s="23"/>
      <c r="CGC1" s="23"/>
      <c r="CGD1" s="23"/>
      <c r="CGE1" s="23"/>
      <c r="CGF1" s="23"/>
      <c r="CGG1" s="23"/>
      <c r="CGH1" s="23"/>
      <c r="CGI1" s="23"/>
      <c r="CGJ1" s="23"/>
      <c r="CGK1" s="23"/>
      <c r="CGL1" s="23"/>
      <c r="CGM1" s="23"/>
      <c r="CGN1" s="23"/>
      <c r="CGO1" s="23"/>
      <c r="CGP1" s="23"/>
      <c r="CGQ1" s="23"/>
      <c r="CGR1" s="23"/>
      <c r="CGS1" s="23"/>
      <c r="CGT1" s="23"/>
      <c r="CGU1" s="23"/>
      <c r="CGV1" s="23"/>
      <c r="CGW1" s="23"/>
      <c r="CGX1" s="23"/>
      <c r="CGY1" s="23"/>
      <c r="CGZ1" s="23"/>
      <c r="CHA1" s="23"/>
      <c r="CHB1" s="23"/>
      <c r="CHC1" s="23"/>
      <c r="CHD1" s="23"/>
      <c r="CHE1" s="23"/>
      <c r="CHF1" s="23"/>
      <c r="CHG1" s="23"/>
      <c r="CHH1" s="23"/>
      <c r="CHI1" s="23"/>
      <c r="CHJ1" s="23"/>
      <c r="CHK1" s="23"/>
      <c r="CHL1" s="23"/>
      <c r="CHM1" s="23"/>
      <c r="CHN1" s="23"/>
      <c r="CHO1" s="23"/>
      <c r="CHP1" s="23"/>
      <c r="CHQ1" s="23"/>
      <c r="CHR1" s="23"/>
      <c r="CHS1" s="23"/>
      <c r="CHT1" s="23"/>
      <c r="CHU1" s="23"/>
      <c r="CHV1" s="23"/>
      <c r="CHW1" s="23"/>
      <c r="CHX1" s="23"/>
      <c r="CHY1" s="23"/>
      <c r="CHZ1" s="23"/>
      <c r="CIA1" s="23"/>
      <c r="CIB1" s="23"/>
      <c r="CIC1" s="23"/>
      <c r="CID1" s="23"/>
      <c r="CIE1" s="23"/>
      <c r="CIF1" s="23"/>
      <c r="CIG1" s="23"/>
      <c r="CIH1" s="23"/>
      <c r="CII1" s="23"/>
      <c r="CIJ1" s="23"/>
      <c r="CIK1" s="23"/>
      <c r="CIL1" s="23"/>
      <c r="CIM1" s="23"/>
      <c r="CIN1" s="23"/>
      <c r="CIO1" s="23"/>
      <c r="CIP1" s="23"/>
      <c r="CIQ1" s="23"/>
      <c r="CIR1" s="23"/>
      <c r="CIS1" s="23"/>
      <c r="CIT1" s="23"/>
      <c r="CIU1" s="23"/>
      <c r="CIV1" s="23"/>
      <c r="CIW1" s="23"/>
      <c r="CIX1" s="23"/>
      <c r="CIY1" s="23"/>
      <c r="CIZ1" s="23"/>
      <c r="CJA1" s="23"/>
      <c r="CJB1" s="23"/>
      <c r="CJC1" s="23"/>
      <c r="CJD1" s="23"/>
      <c r="CJE1" s="23"/>
      <c r="CJF1" s="23"/>
      <c r="CJG1" s="23"/>
      <c r="CJH1" s="23"/>
      <c r="CJI1" s="23"/>
      <c r="CJJ1" s="23"/>
      <c r="CJK1" s="23"/>
      <c r="CJL1" s="23"/>
      <c r="CJM1" s="23"/>
      <c r="CJN1" s="23"/>
      <c r="CJO1" s="23"/>
      <c r="CJP1" s="23"/>
      <c r="CJQ1" s="23"/>
      <c r="CJR1" s="23"/>
      <c r="CJS1" s="23"/>
      <c r="CJT1" s="23"/>
      <c r="CJU1" s="23"/>
      <c r="CJV1" s="23"/>
      <c r="CJW1" s="23"/>
      <c r="CJX1" s="23"/>
      <c r="CJY1" s="23"/>
      <c r="CJZ1" s="23"/>
      <c r="CKA1" s="23"/>
      <c r="CKB1" s="23"/>
      <c r="CKC1" s="23"/>
      <c r="CKD1" s="23"/>
      <c r="CKE1" s="23"/>
      <c r="CKF1" s="23"/>
      <c r="CKG1" s="23"/>
      <c r="CKH1" s="23"/>
      <c r="CKI1" s="23"/>
      <c r="CKJ1" s="23"/>
      <c r="CKK1" s="23"/>
      <c r="CKL1" s="23"/>
      <c r="CKM1" s="23"/>
      <c r="CKN1" s="23"/>
      <c r="CKO1" s="23"/>
      <c r="CKP1" s="23"/>
      <c r="CKQ1" s="23"/>
      <c r="CKR1" s="23"/>
      <c r="CKS1" s="23"/>
      <c r="CKT1" s="23"/>
      <c r="CKU1" s="23"/>
      <c r="CKV1" s="23"/>
      <c r="CKW1" s="23"/>
      <c r="CKX1" s="23"/>
      <c r="CKY1" s="23"/>
      <c r="CKZ1" s="23"/>
      <c r="CLA1" s="23"/>
      <c r="CLB1" s="23"/>
      <c r="CLC1" s="23"/>
      <c r="CLD1" s="23"/>
      <c r="CLE1" s="23"/>
      <c r="CLF1" s="23"/>
      <c r="CLG1" s="23"/>
      <c r="CLH1" s="23"/>
      <c r="CLI1" s="23"/>
      <c r="CLJ1" s="23"/>
      <c r="CLK1" s="23"/>
      <c r="CLL1" s="23"/>
      <c r="CLM1" s="23"/>
      <c r="CLN1" s="23"/>
      <c r="CLO1" s="23"/>
      <c r="CLP1" s="23"/>
      <c r="CLQ1" s="23"/>
      <c r="CLR1" s="23"/>
      <c r="CLS1" s="23"/>
      <c r="CLT1" s="23"/>
      <c r="CLU1" s="23"/>
      <c r="CLV1" s="23"/>
      <c r="CLW1" s="23"/>
      <c r="CLX1" s="23"/>
      <c r="CLY1" s="23"/>
      <c r="CLZ1" s="23"/>
      <c r="CMA1" s="23"/>
      <c r="CMB1" s="23"/>
      <c r="CMC1" s="23"/>
      <c r="CMD1" s="23"/>
      <c r="CME1" s="23"/>
      <c r="CMF1" s="23"/>
      <c r="CMG1" s="23"/>
      <c r="CMH1" s="23"/>
      <c r="CMI1" s="23"/>
      <c r="CMJ1" s="23"/>
      <c r="CMK1" s="23"/>
      <c r="CML1" s="23"/>
      <c r="CMM1" s="23"/>
      <c r="CMN1" s="23"/>
      <c r="CMO1" s="23"/>
      <c r="CMP1" s="23"/>
      <c r="CMQ1" s="23"/>
      <c r="CMR1" s="23"/>
      <c r="CMS1" s="23"/>
      <c r="CMT1" s="23"/>
      <c r="CMU1" s="23"/>
      <c r="CMV1" s="23"/>
      <c r="CMW1" s="23"/>
      <c r="CMX1" s="23"/>
      <c r="CMY1" s="23"/>
      <c r="CMZ1" s="23"/>
      <c r="CNA1" s="23"/>
      <c r="CNB1" s="23"/>
      <c r="CNC1" s="23"/>
      <c r="CND1" s="23"/>
      <c r="CNE1" s="23"/>
      <c r="CNF1" s="23"/>
      <c r="CNG1" s="23"/>
      <c r="CNH1" s="23"/>
      <c r="CNI1" s="23"/>
      <c r="CNJ1" s="23"/>
      <c r="CNK1" s="23"/>
      <c r="CNL1" s="23"/>
      <c r="CNM1" s="23"/>
      <c r="CNN1" s="23"/>
      <c r="CNO1" s="23"/>
      <c r="CNP1" s="23"/>
      <c r="CNQ1" s="23"/>
      <c r="CNR1" s="23"/>
      <c r="CNS1" s="23"/>
      <c r="CNT1" s="23"/>
      <c r="CNU1" s="23"/>
      <c r="CNV1" s="23"/>
      <c r="CNW1" s="23"/>
      <c r="CNX1" s="23"/>
      <c r="CNY1" s="23"/>
      <c r="CNZ1" s="23"/>
      <c r="COA1" s="23"/>
      <c r="COB1" s="23"/>
      <c r="COC1" s="23"/>
      <c r="COD1" s="23"/>
      <c r="COE1" s="23"/>
      <c r="COF1" s="23"/>
      <c r="COG1" s="23"/>
      <c r="COH1" s="23"/>
      <c r="COI1" s="23"/>
      <c r="COJ1" s="23"/>
      <c r="COK1" s="23"/>
      <c r="COL1" s="23"/>
      <c r="COM1" s="23"/>
      <c r="CON1" s="23"/>
      <c r="COO1" s="23"/>
      <c r="COP1" s="23"/>
      <c r="COQ1" s="23"/>
      <c r="COR1" s="23"/>
      <c r="COS1" s="23"/>
      <c r="COT1" s="23"/>
      <c r="COU1" s="23"/>
      <c r="COV1" s="23"/>
      <c r="COW1" s="23"/>
      <c r="COX1" s="23"/>
      <c r="COY1" s="23"/>
      <c r="COZ1" s="23"/>
      <c r="CPA1" s="23"/>
      <c r="CPB1" s="23"/>
      <c r="CPC1" s="23"/>
      <c r="CPD1" s="23"/>
      <c r="CPE1" s="23"/>
      <c r="CPF1" s="23"/>
      <c r="CPG1" s="23"/>
      <c r="CPH1" s="23"/>
      <c r="CPI1" s="23"/>
      <c r="CPJ1" s="23"/>
      <c r="CPK1" s="23"/>
      <c r="CPL1" s="23"/>
      <c r="CPM1" s="23"/>
      <c r="CPN1" s="23"/>
      <c r="CPO1" s="23"/>
      <c r="CPP1" s="23"/>
      <c r="CPQ1" s="23"/>
      <c r="CPR1" s="23"/>
      <c r="CPS1" s="23"/>
      <c r="CPT1" s="23"/>
      <c r="CPU1" s="23"/>
      <c r="CPV1" s="23"/>
      <c r="CPW1" s="23"/>
      <c r="CPX1" s="23"/>
      <c r="CPY1" s="23"/>
      <c r="CPZ1" s="23"/>
      <c r="CQA1" s="23"/>
      <c r="CQB1" s="23"/>
      <c r="CQC1" s="23"/>
      <c r="CQD1" s="23"/>
      <c r="CQE1" s="23"/>
      <c r="CQF1" s="23"/>
      <c r="CQG1" s="23"/>
      <c r="CQH1" s="23"/>
      <c r="CQI1" s="23"/>
      <c r="CQJ1" s="23"/>
      <c r="CQK1" s="23"/>
      <c r="CQL1" s="23"/>
      <c r="CQM1" s="23"/>
      <c r="CQN1" s="23"/>
      <c r="CQO1" s="23"/>
      <c r="CQP1" s="23"/>
      <c r="CQQ1" s="23"/>
      <c r="CQR1" s="23"/>
      <c r="CQS1" s="23"/>
      <c r="CQT1" s="23"/>
      <c r="CQU1" s="23"/>
      <c r="CQV1" s="23"/>
      <c r="CQW1" s="23"/>
      <c r="CQX1" s="23"/>
      <c r="CQY1" s="23"/>
      <c r="CQZ1" s="23"/>
      <c r="CRA1" s="23"/>
      <c r="CRB1" s="23"/>
      <c r="CRC1" s="23"/>
      <c r="CRD1" s="23"/>
      <c r="CRE1" s="23"/>
      <c r="CRF1" s="23"/>
      <c r="CRG1" s="23"/>
      <c r="CRH1" s="23"/>
      <c r="CRI1" s="23"/>
      <c r="CRJ1" s="23"/>
      <c r="CRK1" s="23"/>
      <c r="CRL1" s="23"/>
      <c r="CRM1" s="23"/>
      <c r="CRN1" s="23"/>
      <c r="CRO1" s="23"/>
      <c r="CRP1" s="23"/>
      <c r="CRQ1" s="23"/>
      <c r="CRR1" s="23"/>
      <c r="CRS1" s="23"/>
      <c r="CRT1" s="23"/>
      <c r="CRU1" s="23"/>
      <c r="CRV1" s="23"/>
      <c r="CRW1" s="23"/>
      <c r="CRX1" s="23"/>
      <c r="CRY1" s="23"/>
      <c r="CRZ1" s="23"/>
      <c r="CSA1" s="23"/>
      <c r="CSB1" s="23"/>
      <c r="CSC1" s="23"/>
      <c r="CSD1" s="23"/>
      <c r="CSE1" s="23"/>
      <c r="CSF1" s="23"/>
      <c r="CSG1" s="23"/>
      <c r="CSH1" s="23"/>
      <c r="CSI1" s="23"/>
      <c r="CSJ1" s="23"/>
      <c r="CSK1" s="23"/>
      <c r="CSL1" s="23"/>
      <c r="CSM1" s="23"/>
      <c r="CSN1" s="23"/>
      <c r="CSO1" s="23"/>
      <c r="CSP1" s="23"/>
      <c r="CSQ1" s="23"/>
      <c r="CSR1" s="23"/>
      <c r="CSS1" s="23"/>
      <c r="CST1" s="23"/>
      <c r="CSU1" s="23"/>
      <c r="CSV1" s="23"/>
      <c r="CSW1" s="23"/>
      <c r="CSX1" s="23"/>
      <c r="CSY1" s="23"/>
      <c r="CSZ1" s="23"/>
      <c r="CTA1" s="23"/>
      <c r="CTB1" s="23"/>
      <c r="CTC1" s="23"/>
      <c r="CTD1" s="23"/>
      <c r="CTE1" s="23"/>
      <c r="CTF1" s="23"/>
      <c r="CTG1" s="23"/>
      <c r="CTH1" s="23"/>
      <c r="CTI1" s="23"/>
      <c r="CTJ1" s="23"/>
      <c r="CTK1" s="23"/>
      <c r="CTL1" s="23"/>
      <c r="CTM1" s="23"/>
      <c r="CTN1" s="23"/>
      <c r="CTO1" s="23"/>
      <c r="CTP1" s="23"/>
      <c r="CTQ1" s="23"/>
      <c r="CTR1" s="23"/>
      <c r="CTS1" s="23"/>
      <c r="CTT1" s="23"/>
      <c r="CTU1" s="23"/>
      <c r="CTV1" s="23"/>
      <c r="CTW1" s="23"/>
      <c r="CTX1" s="23"/>
      <c r="CTY1" s="23"/>
      <c r="CTZ1" s="23"/>
      <c r="CUA1" s="23"/>
      <c r="CUB1" s="23"/>
      <c r="CUC1" s="23"/>
      <c r="CUD1" s="23"/>
      <c r="CUE1" s="23"/>
      <c r="CUF1" s="23"/>
      <c r="CUG1" s="23"/>
      <c r="CUH1" s="23"/>
      <c r="CUI1" s="23"/>
      <c r="CUJ1" s="23"/>
      <c r="CUK1" s="23"/>
      <c r="CUL1" s="23"/>
      <c r="CUM1" s="23"/>
      <c r="CUN1" s="23"/>
      <c r="CUO1" s="23"/>
      <c r="CUP1" s="23"/>
      <c r="CUQ1" s="23"/>
      <c r="CUR1" s="23"/>
      <c r="CUS1" s="23"/>
      <c r="CUT1" s="23"/>
      <c r="CUU1" s="23"/>
      <c r="CUV1" s="23"/>
      <c r="CUW1" s="23"/>
      <c r="CUX1" s="23"/>
      <c r="CUY1" s="23"/>
      <c r="CUZ1" s="23"/>
      <c r="CVA1" s="23"/>
      <c r="CVB1" s="23"/>
      <c r="CVC1" s="23"/>
      <c r="CVD1" s="23"/>
      <c r="CVE1" s="23"/>
      <c r="CVF1" s="23"/>
      <c r="CVG1" s="23"/>
      <c r="CVH1" s="23"/>
      <c r="CVI1" s="23"/>
      <c r="CVJ1" s="23"/>
      <c r="CVK1" s="23"/>
      <c r="CVL1" s="23"/>
      <c r="CVM1" s="23"/>
      <c r="CVN1" s="23"/>
      <c r="CVO1" s="23"/>
      <c r="CVP1" s="23"/>
      <c r="CVQ1" s="23"/>
      <c r="CVR1" s="23"/>
      <c r="CVS1" s="23"/>
      <c r="CVT1" s="23"/>
      <c r="CVU1" s="23"/>
      <c r="CVV1" s="23"/>
      <c r="CVW1" s="23"/>
      <c r="CVX1" s="23"/>
      <c r="CVY1" s="23"/>
      <c r="CVZ1" s="23"/>
      <c r="CWA1" s="23"/>
      <c r="CWB1" s="23"/>
      <c r="CWC1" s="23"/>
      <c r="CWD1" s="23"/>
      <c r="CWE1" s="23"/>
      <c r="CWF1" s="23"/>
      <c r="CWG1" s="23"/>
      <c r="CWH1" s="23"/>
      <c r="CWI1" s="23"/>
      <c r="CWJ1" s="23"/>
      <c r="CWK1" s="23"/>
      <c r="CWL1" s="23"/>
      <c r="CWM1" s="23"/>
      <c r="CWN1" s="23"/>
      <c r="CWO1" s="23"/>
      <c r="CWP1" s="23"/>
      <c r="CWQ1" s="23"/>
      <c r="CWR1" s="23"/>
      <c r="CWS1" s="23"/>
      <c r="CWT1" s="23"/>
      <c r="CWU1" s="23"/>
      <c r="CWV1" s="23"/>
      <c r="CWW1" s="23"/>
      <c r="CWX1" s="23"/>
      <c r="CWY1" s="23"/>
      <c r="CWZ1" s="23"/>
      <c r="CXA1" s="23"/>
      <c r="CXB1" s="23"/>
      <c r="CXC1" s="23"/>
      <c r="CXD1" s="23"/>
      <c r="CXE1" s="23"/>
      <c r="CXF1" s="23"/>
      <c r="CXG1" s="23"/>
      <c r="CXH1" s="23"/>
      <c r="CXI1" s="23"/>
      <c r="CXJ1" s="23"/>
      <c r="CXK1" s="23"/>
      <c r="CXL1" s="23"/>
      <c r="CXM1" s="23"/>
      <c r="CXN1" s="23"/>
      <c r="CXO1" s="23"/>
      <c r="CXP1" s="23"/>
      <c r="CXQ1" s="23"/>
      <c r="CXR1" s="23"/>
      <c r="CXS1" s="23"/>
      <c r="CXT1" s="23"/>
      <c r="CXU1" s="23"/>
      <c r="CXV1" s="23"/>
      <c r="CXW1" s="23"/>
      <c r="CXX1" s="23"/>
      <c r="CXY1" s="23"/>
      <c r="CXZ1" s="23"/>
      <c r="CYA1" s="23"/>
      <c r="CYB1" s="23"/>
      <c r="CYC1" s="23"/>
      <c r="CYD1" s="23"/>
      <c r="CYE1" s="23"/>
      <c r="CYF1" s="23"/>
      <c r="CYG1" s="23"/>
      <c r="CYH1" s="23"/>
      <c r="CYI1" s="23"/>
      <c r="CYJ1" s="23"/>
      <c r="CYK1" s="23"/>
      <c r="CYL1" s="23"/>
      <c r="CYM1" s="23"/>
      <c r="CYN1" s="23"/>
      <c r="CYO1" s="23"/>
      <c r="CYP1" s="23"/>
      <c r="CYQ1" s="23"/>
      <c r="CYR1" s="23"/>
      <c r="CYS1" s="23"/>
      <c r="CYT1" s="23"/>
      <c r="CYU1" s="23"/>
      <c r="CYV1" s="23"/>
      <c r="CYW1" s="23"/>
      <c r="CYX1" s="23"/>
      <c r="CYY1" s="23"/>
      <c r="CYZ1" s="23"/>
      <c r="CZA1" s="23"/>
      <c r="CZB1" s="23"/>
      <c r="CZC1" s="23"/>
      <c r="CZD1" s="23"/>
      <c r="CZE1" s="23"/>
      <c r="CZF1" s="23"/>
      <c r="CZG1" s="23"/>
      <c r="CZH1" s="23"/>
      <c r="CZI1" s="23"/>
      <c r="CZJ1" s="23"/>
      <c r="CZK1" s="23"/>
      <c r="CZL1" s="23"/>
      <c r="CZM1" s="23"/>
      <c r="CZN1" s="23"/>
      <c r="CZO1" s="23"/>
      <c r="CZP1" s="23"/>
      <c r="CZQ1" s="23"/>
      <c r="CZR1" s="23"/>
      <c r="CZS1" s="23"/>
      <c r="CZT1" s="23"/>
      <c r="CZU1" s="23"/>
      <c r="CZV1" s="23"/>
      <c r="CZW1" s="23"/>
      <c r="CZX1" s="23"/>
      <c r="CZY1" s="23"/>
      <c r="CZZ1" s="23"/>
      <c r="DAA1" s="23"/>
      <c r="DAB1" s="23"/>
      <c r="DAC1" s="23"/>
      <c r="DAD1" s="23"/>
      <c r="DAE1" s="23"/>
      <c r="DAF1" s="23"/>
      <c r="DAG1" s="23"/>
      <c r="DAH1" s="23"/>
      <c r="DAI1" s="23"/>
      <c r="DAJ1" s="23"/>
      <c r="DAK1" s="23"/>
      <c r="DAL1" s="23"/>
      <c r="DAM1" s="23"/>
      <c r="DAN1" s="23"/>
      <c r="DAO1" s="23"/>
      <c r="DAP1" s="23"/>
      <c r="DAQ1" s="23"/>
      <c r="DAR1" s="23"/>
      <c r="DAS1" s="23"/>
      <c r="DAT1" s="23"/>
      <c r="DAU1" s="23"/>
      <c r="DAV1" s="23"/>
      <c r="DAW1" s="23"/>
      <c r="DAX1" s="23"/>
      <c r="DAY1" s="23"/>
      <c r="DAZ1" s="23"/>
      <c r="DBA1" s="23"/>
      <c r="DBB1" s="23"/>
      <c r="DBC1" s="23"/>
      <c r="DBD1" s="23"/>
      <c r="DBE1" s="23"/>
      <c r="DBF1" s="23"/>
      <c r="DBG1" s="23"/>
      <c r="DBH1" s="23"/>
      <c r="DBI1" s="23"/>
      <c r="DBJ1" s="23"/>
      <c r="DBK1" s="23"/>
      <c r="DBL1" s="23"/>
      <c r="DBM1" s="23"/>
      <c r="DBN1" s="23"/>
      <c r="DBO1" s="23"/>
      <c r="DBP1" s="23"/>
      <c r="DBQ1" s="23"/>
      <c r="DBR1" s="23"/>
      <c r="DBS1" s="23"/>
      <c r="DBT1" s="23"/>
      <c r="DBU1" s="23"/>
      <c r="DBV1" s="23"/>
      <c r="DBW1" s="23"/>
      <c r="DBX1" s="23"/>
      <c r="DBY1" s="23"/>
      <c r="DBZ1" s="23"/>
      <c r="DCA1" s="23"/>
      <c r="DCB1" s="23"/>
      <c r="DCC1" s="23"/>
      <c r="DCD1" s="23"/>
      <c r="DCE1" s="23"/>
      <c r="DCF1" s="23"/>
      <c r="DCG1" s="23"/>
      <c r="DCH1" s="23"/>
      <c r="DCI1" s="23"/>
      <c r="DCJ1" s="23"/>
      <c r="DCK1" s="23"/>
      <c r="DCL1" s="23"/>
      <c r="DCM1" s="23"/>
      <c r="DCN1" s="23"/>
      <c r="DCO1" s="23"/>
      <c r="DCP1" s="23"/>
      <c r="DCQ1" s="23"/>
      <c r="DCR1" s="23"/>
      <c r="DCS1" s="23"/>
      <c r="DCT1" s="23"/>
      <c r="DCU1" s="23"/>
      <c r="DCV1" s="23"/>
      <c r="DCW1" s="23"/>
      <c r="DCX1" s="23"/>
      <c r="DCY1" s="23"/>
      <c r="DCZ1" s="23"/>
      <c r="DDA1" s="23"/>
      <c r="DDB1" s="23"/>
      <c r="DDC1" s="23"/>
      <c r="DDD1" s="23"/>
      <c r="DDE1" s="23"/>
      <c r="DDF1" s="23"/>
      <c r="DDG1" s="23"/>
      <c r="DDH1" s="23"/>
      <c r="DDI1" s="23"/>
      <c r="DDJ1" s="23"/>
      <c r="DDK1" s="23"/>
      <c r="DDL1" s="23"/>
      <c r="DDM1" s="23"/>
      <c r="DDN1" s="23"/>
      <c r="DDO1" s="23"/>
      <c r="DDP1" s="23"/>
      <c r="DDQ1" s="23"/>
      <c r="DDR1" s="23"/>
      <c r="DDS1" s="23"/>
      <c r="DDT1" s="23"/>
      <c r="DDU1" s="23"/>
      <c r="DDV1" s="23"/>
      <c r="DDW1" s="23"/>
      <c r="DDX1" s="23"/>
      <c r="DDY1" s="23"/>
      <c r="DDZ1" s="23"/>
      <c r="DEA1" s="23"/>
      <c r="DEB1" s="23"/>
      <c r="DEC1" s="23"/>
      <c r="DED1" s="23"/>
      <c r="DEE1" s="23"/>
      <c r="DEF1" s="23"/>
      <c r="DEG1" s="23"/>
      <c r="DEH1" s="23"/>
      <c r="DEI1" s="23"/>
      <c r="DEJ1" s="23"/>
      <c r="DEK1" s="23"/>
      <c r="DEL1" s="23"/>
      <c r="DEM1" s="23"/>
      <c r="DEN1" s="23"/>
      <c r="DEO1" s="23"/>
      <c r="DEP1" s="23"/>
      <c r="DEQ1" s="23"/>
      <c r="DER1" s="23"/>
      <c r="DES1" s="23"/>
      <c r="DET1" s="23"/>
      <c r="DEU1" s="23"/>
      <c r="DEV1" s="23"/>
      <c r="DEW1" s="23"/>
      <c r="DEX1" s="23"/>
      <c r="DEY1" s="23"/>
      <c r="DEZ1" s="23"/>
      <c r="DFA1" s="23"/>
      <c r="DFB1" s="23"/>
      <c r="DFC1" s="23"/>
      <c r="DFD1" s="23"/>
      <c r="DFE1" s="23"/>
      <c r="DFF1" s="23"/>
      <c r="DFG1" s="23"/>
      <c r="DFH1" s="23"/>
      <c r="DFI1" s="23"/>
      <c r="DFJ1" s="23"/>
      <c r="DFK1" s="23"/>
      <c r="DFL1" s="23"/>
      <c r="DFM1" s="23"/>
      <c r="DFN1" s="23"/>
      <c r="DFO1" s="23"/>
      <c r="DFP1" s="23"/>
      <c r="DFQ1" s="23"/>
      <c r="DFR1" s="23"/>
      <c r="DFS1" s="23"/>
      <c r="DFT1" s="23"/>
      <c r="DFU1" s="23"/>
      <c r="DFV1" s="23"/>
      <c r="DFW1" s="23"/>
      <c r="DFX1" s="23"/>
      <c r="DFY1" s="23"/>
      <c r="DFZ1" s="23"/>
      <c r="DGA1" s="23"/>
      <c r="DGB1" s="23"/>
      <c r="DGC1" s="23"/>
      <c r="DGD1" s="23"/>
      <c r="DGE1" s="23"/>
      <c r="DGF1" s="23"/>
      <c r="DGG1" s="23"/>
      <c r="DGH1" s="23"/>
      <c r="DGI1" s="23"/>
      <c r="DGJ1" s="23"/>
      <c r="DGK1" s="23"/>
      <c r="DGL1" s="23"/>
      <c r="DGM1" s="23"/>
      <c r="DGN1" s="23"/>
      <c r="DGO1" s="23"/>
      <c r="DGP1" s="23"/>
      <c r="DGQ1" s="23"/>
      <c r="DGR1" s="23"/>
      <c r="DGS1" s="23"/>
      <c r="DGT1" s="23"/>
      <c r="DGU1" s="23"/>
      <c r="DGV1" s="23"/>
      <c r="DGW1" s="23"/>
      <c r="DGX1" s="23"/>
      <c r="DGY1" s="23"/>
      <c r="DGZ1" s="23"/>
      <c r="DHA1" s="23"/>
      <c r="DHB1" s="23"/>
      <c r="DHC1" s="23"/>
      <c r="DHD1" s="23"/>
      <c r="DHE1" s="23"/>
      <c r="DHF1" s="23"/>
      <c r="DHG1" s="23"/>
      <c r="DHH1" s="23"/>
      <c r="DHI1" s="23"/>
      <c r="DHJ1" s="23"/>
      <c r="DHK1" s="23"/>
      <c r="DHL1" s="23"/>
      <c r="DHM1" s="23"/>
      <c r="DHN1" s="23"/>
      <c r="DHO1" s="23"/>
      <c r="DHP1" s="23"/>
      <c r="DHQ1" s="23"/>
      <c r="DHR1" s="23"/>
      <c r="DHS1" s="23"/>
      <c r="DHT1" s="23"/>
      <c r="DHU1" s="23"/>
      <c r="DHV1" s="23"/>
      <c r="DHW1" s="23"/>
      <c r="DHX1" s="23"/>
      <c r="DHY1" s="23"/>
      <c r="DHZ1" s="23"/>
      <c r="DIA1" s="23"/>
      <c r="DIB1" s="23"/>
      <c r="DIC1" s="23"/>
      <c r="DID1" s="23"/>
      <c r="DIE1" s="23"/>
      <c r="DIF1" s="23"/>
      <c r="DIG1" s="23"/>
      <c r="DIH1" s="23"/>
      <c r="DII1" s="23"/>
      <c r="DIJ1" s="23"/>
      <c r="DIK1" s="23"/>
      <c r="DIL1" s="23"/>
      <c r="DIM1" s="23"/>
      <c r="DIN1" s="23"/>
      <c r="DIO1" s="23"/>
      <c r="DIP1" s="23"/>
      <c r="DIQ1" s="23"/>
      <c r="DIR1" s="23"/>
      <c r="DIS1" s="23"/>
      <c r="DIT1" s="23"/>
      <c r="DIU1" s="23"/>
      <c r="DIV1" s="23"/>
      <c r="DIW1" s="23"/>
      <c r="DIX1" s="23"/>
      <c r="DIY1" s="23"/>
      <c r="DIZ1" s="23"/>
      <c r="DJA1" s="23"/>
      <c r="DJB1" s="23"/>
      <c r="DJC1" s="23"/>
      <c r="DJD1" s="23"/>
      <c r="DJE1" s="23"/>
      <c r="DJF1" s="23"/>
      <c r="DJG1" s="23"/>
      <c r="DJH1" s="23"/>
      <c r="DJI1" s="23"/>
      <c r="DJJ1" s="23"/>
      <c r="DJK1" s="23"/>
      <c r="DJL1" s="23"/>
      <c r="DJM1" s="23"/>
      <c r="DJN1" s="23"/>
      <c r="DJO1" s="23"/>
      <c r="DJP1" s="23"/>
      <c r="DJQ1" s="23"/>
      <c r="DJR1" s="23"/>
      <c r="DJS1" s="23"/>
      <c r="DJT1" s="23"/>
      <c r="DJU1" s="23"/>
      <c r="DJV1" s="23"/>
      <c r="DJW1" s="23"/>
      <c r="DJX1" s="23"/>
      <c r="DJY1" s="23"/>
      <c r="DJZ1" s="23"/>
      <c r="DKA1" s="23"/>
      <c r="DKB1" s="23"/>
      <c r="DKC1" s="23"/>
      <c r="DKD1" s="23"/>
      <c r="DKE1" s="23"/>
      <c r="DKF1" s="23"/>
      <c r="DKG1" s="23"/>
      <c r="DKH1" s="23"/>
      <c r="DKI1" s="23"/>
      <c r="DKJ1" s="23"/>
      <c r="DKK1" s="23"/>
      <c r="DKL1" s="23"/>
      <c r="DKM1" s="23"/>
      <c r="DKN1" s="23"/>
      <c r="DKO1" s="23"/>
      <c r="DKP1" s="23"/>
      <c r="DKQ1" s="23"/>
      <c r="DKR1" s="23"/>
      <c r="DKS1" s="23"/>
      <c r="DKT1" s="23"/>
      <c r="DKU1" s="23"/>
      <c r="DKV1" s="23"/>
      <c r="DKW1" s="23"/>
      <c r="DKX1" s="23"/>
      <c r="DKY1" s="23"/>
      <c r="DKZ1" s="23"/>
      <c r="DLA1" s="23"/>
      <c r="DLB1" s="23"/>
      <c r="DLC1" s="23"/>
      <c r="DLD1" s="23"/>
      <c r="DLE1" s="23"/>
      <c r="DLF1" s="23"/>
      <c r="DLG1" s="23"/>
      <c r="DLH1" s="23"/>
      <c r="DLI1" s="23"/>
      <c r="DLJ1" s="23"/>
      <c r="DLK1" s="23"/>
      <c r="DLL1" s="23"/>
      <c r="DLM1" s="23"/>
      <c r="DLN1" s="23"/>
      <c r="DLO1" s="23"/>
      <c r="DLP1" s="23"/>
      <c r="DLQ1" s="23"/>
      <c r="DLR1" s="23"/>
      <c r="DLS1" s="23"/>
      <c r="DLT1" s="23"/>
      <c r="DLU1" s="23"/>
      <c r="DLV1" s="23"/>
      <c r="DLW1" s="23"/>
      <c r="DLX1" s="23"/>
      <c r="DLY1" s="23"/>
      <c r="DLZ1" s="23"/>
      <c r="DMA1" s="23"/>
      <c r="DMB1" s="23"/>
      <c r="DMC1" s="23"/>
      <c r="DMD1" s="23"/>
      <c r="DME1" s="23"/>
      <c r="DMF1" s="23"/>
      <c r="DMG1" s="23"/>
      <c r="DMH1" s="23"/>
      <c r="DMI1" s="23"/>
      <c r="DMJ1" s="23"/>
      <c r="DMK1" s="23"/>
      <c r="DML1" s="23"/>
      <c r="DMM1" s="23"/>
      <c r="DMN1" s="23"/>
      <c r="DMO1" s="23"/>
      <c r="DMP1" s="23"/>
      <c r="DMQ1" s="23"/>
      <c r="DMR1" s="23"/>
      <c r="DMS1" s="23"/>
      <c r="DMT1" s="23"/>
      <c r="DMU1" s="23"/>
      <c r="DMV1" s="23"/>
      <c r="DMW1" s="23"/>
      <c r="DMX1" s="23"/>
      <c r="DMY1" s="23"/>
      <c r="DMZ1" s="23"/>
      <c r="DNA1" s="23"/>
      <c r="DNB1" s="23"/>
      <c r="DNC1" s="23"/>
      <c r="DND1" s="23"/>
      <c r="DNE1" s="23"/>
      <c r="DNF1" s="23"/>
      <c r="DNG1" s="23"/>
      <c r="DNH1" s="23"/>
      <c r="DNI1" s="23"/>
      <c r="DNJ1" s="23"/>
      <c r="DNK1" s="23"/>
      <c r="DNL1" s="23"/>
      <c r="DNM1" s="23"/>
      <c r="DNN1" s="23"/>
      <c r="DNO1" s="23"/>
      <c r="DNP1" s="23"/>
      <c r="DNQ1" s="23"/>
      <c r="DNR1" s="23"/>
      <c r="DNS1" s="23"/>
      <c r="DNT1" s="23"/>
      <c r="DNU1" s="23"/>
      <c r="DNV1" s="23"/>
      <c r="DNW1" s="23"/>
      <c r="DNX1" s="23"/>
      <c r="DNY1" s="23"/>
      <c r="DNZ1" s="23"/>
      <c r="DOA1" s="23"/>
      <c r="DOB1" s="23"/>
      <c r="DOC1" s="23"/>
      <c r="DOD1" s="23"/>
      <c r="DOE1" s="23"/>
      <c r="DOF1" s="23"/>
      <c r="DOG1" s="23"/>
      <c r="DOH1" s="23"/>
      <c r="DOI1" s="23"/>
      <c r="DOJ1" s="23"/>
      <c r="DOK1" s="23"/>
      <c r="DOL1" s="23"/>
      <c r="DOM1" s="23"/>
      <c r="DON1" s="23"/>
      <c r="DOO1" s="23"/>
      <c r="DOP1" s="23"/>
      <c r="DOQ1" s="23"/>
      <c r="DOR1" s="23"/>
      <c r="DOS1" s="23"/>
      <c r="DOT1" s="23"/>
      <c r="DOU1" s="23"/>
      <c r="DOV1" s="23"/>
      <c r="DOW1" s="23"/>
      <c r="DOX1" s="23"/>
      <c r="DOY1" s="23"/>
      <c r="DOZ1" s="23"/>
      <c r="DPA1" s="23"/>
      <c r="DPB1" s="23"/>
      <c r="DPC1" s="23"/>
      <c r="DPD1" s="23"/>
      <c r="DPE1" s="23"/>
      <c r="DPF1" s="23"/>
      <c r="DPG1" s="23"/>
      <c r="DPH1" s="23"/>
      <c r="DPI1" s="23"/>
      <c r="DPJ1" s="23"/>
      <c r="DPK1" s="23"/>
      <c r="DPL1" s="23"/>
      <c r="DPM1" s="23"/>
      <c r="DPN1" s="23"/>
      <c r="DPO1" s="23"/>
      <c r="DPP1" s="23"/>
      <c r="DPQ1" s="23"/>
      <c r="DPR1" s="23"/>
      <c r="DPS1" s="23"/>
      <c r="DPT1" s="23"/>
      <c r="DPU1" s="23"/>
      <c r="DPV1" s="23"/>
      <c r="DPW1" s="23"/>
      <c r="DPX1" s="23"/>
      <c r="DPY1" s="23"/>
      <c r="DPZ1" s="23"/>
      <c r="DQA1" s="23"/>
      <c r="DQB1" s="23"/>
      <c r="DQC1" s="23"/>
      <c r="DQD1" s="23"/>
      <c r="DQE1" s="23"/>
      <c r="DQF1" s="23"/>
      <c r="DQG1" s="23"/>
      <c r="DQH1" s="23"/>
      <c r="DQI1" s="23"/>
      <c r="DQJ1" s="23"/>
      <c r="DQK1" s="23"/>
      <c r="DQL1" s="23"/>
      <c r="DQM1" s="23"/>
      <c r="DQN1" s="23"/>
      <c r="DQO1" s="23"/>
      <c r="DQP1" s="23"/>
      <c r="DQQ1" s="23"/>
      <c r="DQR1" s="23"/>
      <c r="DQS1" s="23"/>
      <c r="DQT1" s="23"/>
      <c r="DQU1" s="23"/>
      <c r="DQV1" s="23"/>
      <c r="DQW1" s="23"/>
      <c r="DQX1" s="23"/>
      <c r="DQY1" s="23"/>
      <c r="DQZ1" s="23"/>
      <c r="DRA1" s="23"/>
      <c r="DRB1" s="23"/>
      <c r="DRC1" s="23"/>
      <c r="DRD1" s="23"/>
      <c r="DRE1" s="23"/>
      <c r="DRF1" s="23"/>
      <c r="DRG1" s="23"/>
      <c r="DRH1" s="23"/>
      <c r="DRI1" s="23"/>
      <c r="DRJ1" s="23"/>
      <c r="DRK1" s="23"/>
      <c r="DRL1" s="23"/>
      <c r="DRM1" s="23"/>
      <c r="DRN1" s="23"/>
      <c r="DRO1" s="23"/>
      <c r="DRP1" s="23"/>
      <c r="DRQ1" s="23"/>
      <c r="DRR1" s="23"/>
      <c r="DRS1" s="23"/>
      <c r="DRT1" s="23"/>
      <c r="DRU1" s="23"/>
      <c r="DRV1" s="23"/>
      <c r="DRW1" s="23"/>
      <c r="DRX1" s="23"/>
      <c r="DRY1" s="23"/>
      <c r="DRZ1" s="23"/>
      <c r="DSA1" s="23"/>
      <c r="DSB1" s="23"/>
      <c r="DSC1" s="23"/>
      <c r="DSD1" s="23"/>
      <c r="DSE1" s="23"/>
      <c r="DSF1" s="23"/>
      <c r="DSG1" s="23"/>
      <c r="DSH1" s="23"/>
      <c r="DSI1" s="23"/>
      <c r="DSJ1" s="23"/>
      <c r="DSK1" s="23"/>
      <c r="DSL1" s="23"/>
      <c r="DSM1" s="23"/>
      <c r="DSN1" s="23"/>
      <c r="DSO1" s="23"/>
      <c r="DSP1" s="23"/>
      <c r="DSQ1" s="23"/>
      <c r="DSR1" s="23"/>
      <c r="DSS1" s="23"/>
      <c r="DST1" s="23"/>
      <c r="DSU1" s="23"/>
      <c r="DSV1" s="23"/>
      <c r="DSW1" s="23"/>
      <c r="DSX1" s="23"/>
      <c r="DSY1" s="23"/>
      <c r="DSZ1" s="23"/>
      <c r="DTA1" s="23"/>
      <c r="DTB1" s="23"/>
      <c r="DTC1" s="23"/>
      <c r="DTD1" s="23"/>
      <c r="DTE1" s="23"/>
      <c r="DTF1" s="23"/>
      <c r="DTG1" s="23"/>
      <c r="DTH1" s="23"/>
      <c r="DTI1" s="23"/>
      <c r="DTJ1" s="23"/>
      <c r="DTK1" s="23"/>
      <c r="DTL1" s="23"/>
      <c r="DTM1" s="23"/>
      <c r="DTN1" s="23"/>
      <c r="DTO1" s="23"/>
      <c r="DTP1" s="23"/>
      <c r="DTQ1" s="23"/>
      <c r="DTR1" s="23"/>
      <c r="DTS1" s="23"/>
      <c r="DTT1" s="23"/>
      <c r="DTU1" s="23"/>
      <c r="DTV1" s="23"/>
      <c r="DTW1" s="23"/>
      <c r="DTX1" s="23"/>
      <c r="DTY1" s="23"/>
      <c r="DTZ1" s="23"/>
      <c r="DUA1" s="23"/>
      <c r="DUB1" s="23"/>
      <c r="DUC1" s="23"/>
      <c r="DUD1" s="23"/>
      <c r="DUE1" s="23"/>
      <c r="DUF1" s="23"/>
      <c r="DUG1" s="23"/>
      <c r="DUH1" s="23"/>
      <c r="DUI1" s="23"/>
      <c r="DUJ1" s="23"/>
      <c r="DUK1" s="23"/>
      <c r="DUL1" s="23"/>
      <c r="DUM1" s="23"/>
      <c r="DUN1" s="23"/>
      <c r="DUO1" s="23"/>
      <c r="DUP1" s="23"/>
      <c r="DUQ1" s="23"/>
      <c r="DUR1" s="23"/>
      <c r="DUS1" s="23"/>
      <c r="DUT1" s="23"/>
      <c r="DUU1" s="23"/>
      <c r="DUV1" s="23"/>
      <c r="DUW1" s="23"/>
      <c r="DUX1" s="23"/>
      <c r="DUY1" s="23"/>
      <c r="DUZ1" s="23"/>
      <c r="DVA1" s="23"/>
      <c r="DVB1" s="23"/>
      <c r="DVC1" s="23"/>
      <c r="DVD1" s="23"/>
      <c r="DVE1" s="23"/>
      <c r="DVF1" s="23"/>
      <c r="DVG1" s="23"/>
      <c r="DVH1" s="23"/>
      <c r="DVI1" s="23"/>
      <c r="DVJ1" s="23"/>
      <c r="DVK1" s="23"/>
      <c r="DVL1" s="23"/>
      <c r="DVM1" s="23"/>
      <c r="DVN1" s="23"/>
      <c r="DVO1" s="23"/>
      <c r="DVP1" s="23"/>
      <c r="DVQ1" s="23"/>
      <c r="DVR1" s="23"/>
      <c r="DVS1" s="23"/>
      <c r="DVT1" s="23"/>
      <c r="DVU1" s="23"/>
      <c r="DVV1" s="23"/>
      <c r="DVW1" s="23"/>
      <c r="DVX1" s="23"/>
      <c r="DVY1" s="23"/>
      <c r="DVZ1" s="23"/>
      <c r="DWA1" s="23"/>
      <c r="DWB1" s="23"/>
      <c r="DWC1" s="23"/>
      <c r="DWD1" s="23"/>
      <c r="DWE1" s="23"/>
      <c r="DWF1" s="23"/>
      <c r="DWG1" s="23"/>
      <c r="DWH1" s="23"/>
      <c r="DWI1" s="23"/>
      <c r="DWJ1" s="23"/>
      <c r="DWK1" s="23"/>
      <c r="DWL1" s="23"/>
      <c r="DWM1" s="23"/>
      <c r="DWN1" s="23"/>
      <c r="DWO1" s="23"/>
      <c r="DWP1" s="23"/>
      <c r="DWQ1" s="23"/>
      <c r="DWR1" s="23"/>
      <c r="DWS1" s="23"/>
      <c r="DWT1" s="23"/>
      <c r="DWU1" s="23"/>
      <c r="DWV1" s="23"/>
      <c r="DWW1" s="23"/>
      <c r="DWX1" s="23"/>
      <c r="DWY1" s="23"/>
      <c r="DWZ1" s="23"/>
      <c r="DXA1" s="23"/>
      <c r="DXB1" s="23"/>
      <c r="DXC1" s="23"/>
      <c r="DXD1" s="23"/>
      <c r="DXE1" s="23"/>
      <c r="DXF1" s="23"/>
      <c r="DXG1" s="23"/>
      <c r="DXH1" s="23"/>
      <c r="DXI1" s="23"/>
      <c r="DXJ1" s="23"/>
      <c r="DXK1" s="23"/>
      <c r="DXL1" s="23"/>
      <c r="DXM1" s="23"/>
      <c r="DXN1" s="23"/>
      <c r="DXO1" s="23"/>
      <c r="DXP1" s="23"/>
      <c r="DXQ1" s="23"/>
      <c r="DXR1" s="23"/>
      <c r="DXS1" s="23"/>
      <c r="DXT1" s="23"/>
      <c r="DXU1" s="23"/>
      <c r="DXV1" s="23"/>
      <c r="DXW1" s="23"/>
      <c r="DXX1" s="23"/>
      <c r="DXY1" s="23"/>
      <c r="DXZ1" s="23"/>
      <c r="DYA1" s="23"/>
      <c r="DYB1" s="23"/>
      <c r="DYC1" s="23"/>
      <c r="DYD1" s="23"/>
      <c r="DYE1" s="23"/>
      <c r="DYF1" s="23"/>
      <c r="DYG1" s="23"/>
      <c r="DYH1" s="23"/>
      <c r="DYI1" s="23"/>
      <c r="DYJ1" s="23"/>
      <c r="DYK1" s="23"/>
      <c r="DYL1" s="23"/>
      <c r="DYM1" s="23"/>
      <c r="DYN1" s="23"/>
      <c r="DYO1" s="23"/>
      <c r="DYP1" s="23"/>
      <c r="DYQ1" s="23"/>
      <c r="DYR1" s="23"/>
      <c r="DYS1" s="23"/>
      <c r="DYT1" s="23"/>
      <c r="DYU1" s="23"/>
      <c r="DYV1" s="23"/>
      <c r="DYW1" s="23"/>
      <c r="DYX1" s="23"/>
      <c r="DYY1" s="23"/>
      <c r="DYZ1" s="23"/>
      <c r="DZA1" s="23"/>
      <c r="DZB1" s="23"/>
      <c r="DZC1" s="23"/>
      <c r="DZD1" s="23"/>
      <c r="DZE1" s="23"/>
      <c r="DZF1" s="23"/>
      <c r="DZG1" s="23"/>
      <c r="DZH1" s="23"/>
      <c r="DZI1" s="23"/>
      <c r="DZJ1" s="23"/>
      <c r="DZK1" s="23"/>
      <c r="DZL1" s="23"/>
      <c r="DZM1" s="23"/>
      <c r="DZN1" s="23"/>
      <c r="DZO1" s="23"/>
      <c r="DZP1" s="23"/>
      <c r="DZQ1" s="23"/>
      <c r="DZR1" s="23"/>
      <c r="DZS1" s="23"/>
      <c r="DZT1" s="23"/>
      <c r="DZU1" s="23"/>
      <c r="DZV1" s="23"/>
      <c r="DZW1" s="23"/>
      <c r="DZX1" s="23"/>
      <c r="DZY1" s="23"/>
      <c r="DZZ1" s="23"/>
      <c r="EAA1" s="23"/>
      <c r="EAB1" s="23"/>
      <c r="EAC1" s="23"/>
      <c r="EAD1" s="23"/>
      <c r="EAE1" s="23"/>
      <c r="EAF1" s="23"/>
      <c r="EAG1" s="23"/>
      <c r="EAH1" s="23"/>
      <c r="EAI1" s="23"/>
      <c r="EAJ1" s="23"/>
      <c r="EAK1" s="23"/>
      <c r="EAL1" s="23"/>
      <c r="EAM1" s="23"/>
      <c r="EAN1" s="23"/>
      <c r="EAO1" s="23"/>
      <c r="EAP1" s="23"/>
      <c r="EAQ1" s="23"/>
      <c r="EAR1" s="23"/>
      <c r="EAS1" s="23"/>
      <c r="EAT1" s="23"/>
      <c r="EAU1" s="23"/>
      <c r="EAV1" s="23"/>
      <c r="EAW1" s="23"/>
      <c r="EAX1" s="23"/>
      <c r="EAY1" s="23"/>
      <c r="EAZ1" s="23"/>
      <c r="EBA1" s="23"/>
      <c r="EBB1" s="23"/>
      <c r="EBC1" s="23"/>
      <c r="EBD1" s="23"/>
      <c r="EBE1" s="23"/>
      <c r="EBF1" s="23"/>
      <c r="EBG1" s="23"/>
      <c r="EBH1" s="23"/>
      <c r="EBI1" s="23"/>
      <c r="EBJ1" s="23"/>
      <c r="EBK1" s="23"/>
      <c r="EBL1" s="23"/>
      <c r="EBM1" s="23"/>
      <c r="EBN1" s="23"/>
      <c r="EBO1" s="23"/>
      <c r="EBP1" s="23"/>
      <c r="EBQ1" s="23"/>
      <c r="EBR1" s="23"/>
      <c r="EBS1" s="23"/>
      <c r="EBT1" s="23"/>
      <c r="EBU1" s="23"/>
      <c r="EBV1" s="23"/>
      <c r="EBW1" s="23"/>
      <c r="EBX1" s="23"/>
      <c r="EBY1" s="23"/>
      <c r="EBZ1" s="23"/>
      <c r="ECA1" s="23"/>
      <c r="ECB1" s="23"/>
      <c r="ECC1" s="23"/>
      <c r="ECD1" s="23"/>
      <c r="ECE1" s="23"/>
      <c r="ECF1" s="23"/>
      <c r="ECG1" s="23"/>
      <c r="ECH1" s="23"/>
      <c r="ECI1" s="23"/>
      <c r="ECJ1" s="23"/>
      <c r="ECK1" s="23"/>
      <c r="ECL1" s="23"/>
      <c r="ECM1" s="23"/>
      <c r="ECN1" s="23"/>
      <c r="ECO1" s="23"/>
      <c r="ECP1" s="23"/>
      <c r="ECQ1" s="23"/>
      <c r="ECR1" s="23"/>
      <c r="ECS1" s="23"/>
      <c r="ECT1" s="23"/>
      <c r="ECU1" s="23"/>
      <c r="ECV1" s="23"/>
      <c r="ECW1" s="23"/>
      <c r="ECX1" s="23"/>
      <c r="ECY1" s="23"/>
      <c r="ECZ1" s="23"/>
      <c r="EDA1" s="23"/>
      <c r="EDB1" s="23"/>
      <c r="EDC1" s="23"/>
      <c r="EDD1" s="23"/>
      <c r="EDE1" s="23"/>
      <c r="EDF1" s="23"/>
      <c r="EDG1" s="23"/>
      <c r="EDH1" s="23"/>
      <c r="EDI1" s="23"/>
      <c r="EDJ1" s="23"/>
      <c r="EDK1" s="23"/>
      <c r="EDL1" s="23"/>
      <c r="EDM1" s="23"/>
      <c r="EDN1" s="23"/>
      <c r="EDO1" s="23"/>
      <c r="EDP1" s="23"/>
      <c r="EDQ1" s="23"/>
      <c r="EDR1" s="23"/>
      <c r="EDS1" s="23"/>
      <c r="EDT1" s="23"/>
      <c r="EDU1" s="23"/>
      <c r="EDV1" s="23"/>
      <c r="EDW1" s="23"/>
      <c r="EDX1" s="23"/>
      <c r="EDY1" s="23"/>
      <c r="EDZ1" s="23"/>
      <c r="EEA1" s="23"/>
      <c r="EEB1" s="23"/>
      <c r="EEC1" s="23"/>
      <c r="EED1" s="23"/>
      <c r="EEE1" s="23"/>
      <c r="EEF1" s="23"/>
      <c r="EEG1" s="23"/>
      <c r="EEH1" s="23"/>
      <c r="EEI1" s="23"/>
      <c r="EEJ1" s="23"/>
      <c r="EEK1" s="23"/>
      <c r="EEL1" s="23"/>
      <c r="EEM1" s="23"/>
      <c r="EEN1" s="23"/>
      <c r="EEO1" s="23"/>
      <c r="EEP1" s="23"/>
      <c r="EEQ1" s="23"/>
      <c r="EER1" s="23"/>
      <c r="EES1" s="23"/>
      <c r="EET1" s="23"/>
      <c r="EEU1" s="23"/>
      <c r="EEV1" s="23"/>
      <c r="EEW1" s="23"/>
      <c r="EEX1" s="23"/>
      <c r="EEY1" s="23"/>
      <c r="EEZ1" s="23"/>
      <c r="EFA1" s="23"/>
      <c r="EFB1" s="23"/>
      <c r="EFC1" s="23"/>
      <c r="EFD1" s="23"/>
      <c r="EFE1" s="23"/>
      <c r="EFF1" s="23"/>
      <c r="EFG1" s="23"/>
      <c r="EFH1" s="23"/>
      <c r="EFI1" s="23"/>
      <c r="EFJ1" s="23"/>
      <c r="EFK1" s="23"/>
      <c r="EFL1" s="23"/>
      <c r="EFM1" s="23"/>
      <c r="EFN1" s="23"/>
      <c r="EFO1" s="23"/>
      <c r="EFP1" s="23"/>
      <c r="EFQ1" s="23"/>
      <c r="EFR1" s="23"/>
      <c r="EFS1" s="23"/>
      <c r="EFT1" s="23"/>
      <c r="EFU1" s="23"/>
      <c r="EFV1" s="23"/>
      <c r="EFW1" s="23"/>
      <c r="EFX1" s="23"/>
      <c r="EFY1" s="23"/>
      <c r="EFZ1" s="23"/>
      <c r="EGA1" s="23"/>
      <c r="EGB1" s="23"/>
      <c r="EGC1" s="23"/>
      <c r="EGD1" s="23"/>
      <c r="EGE1" s="23"/>
      <c r="EGF1" s="23"/>
      <c r="EGG1" s="23"/>
      <c r="EGH1" s="23"/>
      <c r="EGI1" s="23"/>
      <c r="EGJ1" s="23"/>
      <c r="EGK1" s="23"/>
      <c r="EGL1" s="23"/>
      <c r="EGM1" s="23"/>
      <c r="EGN1" s="23"/>
      <c r="EGO1" s="23"/>
      <c r="EGP1" s="23"/>
      <c r="EGQ1" s="23"/>
      <c r="EGR1" s="23"/>
      <c r="EGS1" s="23"/>
      <c r="EGT1" s="23"/>
      <c r="EGU1" s="23"/>
      <c r="EGV1" s="23"/>
      <c r="EGW1" s="23"/>
      <c r="EGX1" s="23"/>
      <c r="EGY1" s="23"/>
      <c r="EGZ1" s="23"/>
      <c r="EHA1" s="23"/>
      <c r="EHB1" s="23"/>
      <c r="EHC1" s="23"/>
      <c r="EHD1" s="23"/>
      <c r="EHE1" s="23"/>
      <c r="EHF1" s="23"/>
      <c r="EHG1" s="23"/>
      <c r="EHH1" s="23"/>
      <c r="EHI1" s="23"/>
      <c r="EHJ1" s="23"/>
      <c r="EHK1" s="23"/>
      <c r="EHL1" s="23"/>
      <c r="EHM1" s="23"/>
      <c r="EHN1" s="23"/>
      <c r="EHO1" s="23"/>
      <c r="EHP1" s="23"/>
      <c r="EHQ1" s="23"/>
      <c r="EHR1" s="23"/>
      <c r="EHS1" s="23"/>
      <c r="EHT1" s="23"/>
      <c r="EHU1" s="23"/>
      <c r="EHV1" s="23"/>
      <c r="EHW1" s="23"/>
      <c r="EHX1" s="23"/>
      <c r="EHY1" s="23"/>
      <c r="EHZ1" s="23"/>
      <c r="EIA1" s="23"/>
      <c r="EIB1" s="23"/>
      <c r="EIC1" s="23"/>
      <c r="EID1" s="23"/>
      <c r="EIE1" s="23"/>
      <c r="EIF1" s="23"/>
      <c r="EIG1" s="23"/>
      <c r="EIH1" s="23"/>
      <c r="EII1" s="23"/>
      <c r="EIJ1" s="23"/>
      <c r="EIK1" s="23"/>
      <c r="EIL1" s="23"/>
      <c r="EIM1" s="23"/>
      <c r="EIN1" s="23"/>
      <c r="EIO1" s="23"/>
      <c r="EIP1" s="23"/>
      <c r="EIQ1" s="23"/>
      <c r="EIR1" s="23"/>
      <c r="EIS1" s="23"/>
      <c r="EIT1" s="23"/>
      <c r="EIU1" s="23"/>
      <c r="EIV1" s="23"/>
      <c r="EIW1" s="23"/>
      <c r="EIX1" s="23"/>
      <c r="EIY1" s="23"/>
      <c r="EIZ1" s="23"/>
      <c r="EJA1" s="23"/>
      <c r="EJB1" s="23"/>
      <c r="EJC1" s="23"/>
      <c r="EJD1" s="23"/>
      <c r="EJE1" s="23"/>
      <c r="EJF1" s="23"/>
      <c r="EJG1" s="23"/>
      <c r="EJH1" s="23"/>
      <c r="EJI1" s="23"/>
      <c r="EJJ1" s="23"/>
      <c r="EJK1" s="23"/>
      <c r="EJL1" s="23"/>
      <c r="EJM1" s="23"/>
      <c r="EJN1" s="23"/>
      <c r="EJO1" s="23"/>
      <c r="EJP1" s="23"/>
      <c r="EJQ1" s="23"/>
      <c r="EJR1" s="23"/>
      <c r="EJS1" s="23"/>
      <c r="EJT1" s="23"/>
      <c r="EJU1" s="23"/>
      <c r="EJV1" s="23"/>
      <c r="EJW1" s="23"/>
      <c r="EJX1" s="23"/>
      <c r="EJY1" s="23"/>
      <c r="EJZ1" s="23"/>
      <c r="EKA1" s="23"/>
      <c r="EKB1" s="23"/>
      <c r="EKC1" s="23"/>
      <c r="EKD1" s="23"/>
      <c r="EKE1" s="23"/>
      <c r="EKF1" s="23"/>
      <c r="EKG1" s="23"/>
      <c r="EKH1" s="23"/>
      <c r="EKI1" s="23"/>
      <c r="EKJ1" s="23"/>
      <c r="EKK1" s="23"/>
      <c r="EKL1" s="23"/>
      <c r="EKM1" s="23"/>
      <c r="EKN1" s="23"/>
      <c r="EKO1" s="23"/>
      <c r="EKP1" s="23"/>
      <c r="EKQ1" s="23"/>
      <c r="EKR1" s="23"/>
      <c r="EKS1" s="23"/>
      <c r="EKT1" s="23"/>
      <c r="EKU1" s="23"/>
      <c r="EKV1" s="23"/>
      <c r="EKW1" s="23"/>
      <c r="EKX1" s="23"/>
      <c r="EKY1" s="23"/>
      <c r="EKZ1" s="23"/>
      <c r="ELA1" s="23"/>
      <c r="ELB1" s="23"/>
      <c r="ELC1" s="23"/>
      <c r="ELD1" s="23"/>
      <c r="ELE1" s="23"/>
      <c r="ELF1" s="23"/>
      <c r="ELG1" s="23"/>
      <c r="ELH1" s="23"/>
      <c r="ELI1" s="23"/>
      <c r="ELJ1" s="23"/>
      <c r="ELK1" s="23"/>
      <c r="ELL1" s="23"/>
      <c r="ELM1" s="23"/>
      <c r="ELN1" s="23"/>
      <c r="ELO1" s="23"/>
      <c r="ELP1" s="23"/>
      <c r="ELQ1" s="23"/>
      <c r="ELR1" s="23"/>
      <c r="ELS1" s="23"/>
      <c r="ELT1" s="23"/>
      <c r="ELU1" s="23"/>
      <c r="ELV1" s="23"/>
      <c r="ELW1" s="23"/>
      <c r="ELX1" s="23"/>
      <c r="ELY1" s="23"/>
      <c r="ELZ1" s="23"/>
      <c r="EMA1" s="23"/>
      <c r="EMB1" s="23"/>
      <c r="EMC1" s="23"/>
      <c r="EMD1" s="23"/>
      <c r="EME1" s="23"/>
      <c r="EMF1" s="23"/>
      <c r="EMG1" s="23"/>
      <c r="EMH1" s="23"/>
      <c r="EMI1" s="23"/>
      <c r="EMJ1" s="23"/>
      <c r="EMK1" s="23"/>
      <c r="EML1" s="23"/>
      <c r="EMM1" s="23"/>
      <c r="EMN1" s="23"/>
      <c r="EMO1" s="23"/>
      <c r="EMP1" s="23"/>
      <c r="EMQ1" s="23"/>
      <c r="EMR1" s="23"/>
      <c r="EMS1" s="23"/>
      <c r="EMT1" s="23"/>
      <c r="EMU1" s="23"/>
      <c r="EMV1" s="23"/>
      <c r="EMW1" s="23"/>
      <c r="EMX1" s="23"/>
      <c r="EMY1" s="23"/>
      <c r="EMZ1" s="23"/>
      <c r="ENA1" s="23"/>
      <c r="ENB1" s="23"/>
      <c r="ENC1" s="23"/>
      <c r="END1" s="23"/>
      <c r="ENE1" s="23"/>
      <c r="ENF1" s="23"/>
      <c r="ENG1" s="23"/>
      <c r="ENH1" s="23"/>
      <c r="ENI1" s="23"/>
      <c r="ENJ1" s="23"/>
      <c r="ENK1" s="23"/>
      <c r="ENL1" s="23"/>
      <c r="ENM1" s="23"/>
      <c r="ENN1" s="23"/>
      <c r="ENO1" s="23"/>
      <c r="ENP1" s="23"/>
      <c r="ENQ1" s="23"/>
      <c r="ENR1" s="23"/>
      <c r="ENS1" s="23"/>
      <c r="ENT1" s="23"/>
      <c r="ENU1" s="23"/>
      <c r="ENV1" s="23"/>
      <c r="ENW1" s="23"/>
      <c r="ENX1" s="23"/>
      <c r="ENY1" s="23"/>
      <c r="ENZ1" s="23"/>
      <c r="EOA1" s="23"/>
      <c r="EOB1" s="23"/>
      <c r="EOC1" s="23"/>
      <c r="EOD1" s="23"/>
      <c r="EOE1" s="23"/>
      <c r="EOF1" s="23"/>
      <c r="EOG1" s="23"/>
      <c r="EOH1" s="23"/>
      <c r="EOI1" s="23"/>
      <c r="EOJ1" s="23"/>
      <c r="EOK1" s="23"/>
      <c r="EOL1" s="23"/>
      <c r="EOM1" s="23"/>
      <c r="EON1" s="23"/>
      <c r="EOO1" s="23"/>
      <c r="EOP1" s="23"/>
      <c r="EOQ1" s="23"/>
      <c r="EOR1" s="23"/>
      <c r="EOS1" s="23"/>
      <c r="EOT1" s="23"/>
      <c r="EOU1" s="23"/>
      <c r="EOV1" s="23"/>
      <c r="EOW1" s="23"/>
      <c r="EOX1" s="23"/>
      <c r="EOY1" s="23"/>
      <c r="EOZ1" s="23"/>
      <c r="EPA1" s="23"/>
      <c r="EPB1" s="23"/>
      <c r="EPC1" s="23"/>
      <c r="EPD1" s="23"/>
      <c r="EPE1" s="23"/>
      <c r="EPF1" s="23"/>
      <c r="EPG1" s="23"/>
      <c r="EPH1" s="23"/>
      <c r="EPI1" s="23"/>
      <c r="EPJ1" s="23"/>
      <c r="EPK1" s="23"/>
      <c r="EPL1" s="23"/>
      <c r="EPM1" s="23"/>
      <c r="EPN1" s="23"/>
      <c r="EPO1" s="23"/>
      <c r="EPP1" s="23"/>
      <c r="EPQ1" s="23"/>
      <c r="EPR1" s="23"/>
      <c r="EPS1" s="23"/>
      <c r="EPT1" s="23"/>
      <c r="EPU1" s="23"/>
      <c r="EPV1" s="23"/>
      <c r="EPW1" s="23"/>
      <c r="EPX1" s="23"/>
      <c r="EPY1" s="23"/>
      <c r="EPZ1" s="23"/>
      <c r="EQA1" s="23"/>
      <c r="EQB1" s="23"/>
      <c r="EQC1" s="23"/>
      <c r="EQD1" s="23"/>
      <c r="EQE1" s="23"/>
      <c r="EQF1" s="23"/>
      <c r="EQG1" s="23"/>
      <c r="EQH1" s="23"/>
      <c r="EQI1" s="23"/>
      <c r="EQJ1" s="23"/>
      <c r="EQK1" s="23"/>
      <c r="EQL1" s="23"/>
      <c r="EQM1" s="23"/>
      <c r="EQN1" s="23"/>
      <c r="EQO1" s="23"/>
      <c r="EQP1" s="23"/>
      <c r="EQQ1" s="23"/>
      <c r="EQR1" s="23"/>
      <c r="EQS1" s="23"/>
      <c r="EQT1" s="23"/>
      <c r="EQU1" s="23"/>
      <c r="EQV1" s="23"/>
      <c r="EQW1" s="23"/>
      <c r="EQX1" s="23"/>
      <c r="EQY1" s="23"/>
      <c r="EQZ1" s="23"/>
      <c r="ERA1" s="23"/>
      <c r="ERB1" s="23"/>
      <c r="ERC1" s="23"/>
      <c r="ERD1" s="23"/>
      <c r="ERE1" s="23"/>
      <c r="ERF1" s="23"/>
      <c r="ERG1" s="23"/>
      <c r="ERH1" s="23"/>
      <c r="ERI1" s="23"/>
      <c r="ERJ1" s="23"/>
      <c r="ERK1" s="23"/>
      <c r="ERL1" s="23"/>
      <c r="ERM1" s="23"/>
      <c r="ERN1" s="23"/>
      <c r="ERO1" s="23"/>
      <c r="ERP1" s="23"/>
      <c r="ERQ1" s="23"/>
      <c r="ERR1" s="23"/>
      <c r="ERS1" s="23"/>
      <c r="ERT1" s="23"/>
      <c r="ERU1" s="23"/>
      <c r="ERV1" s="23"/>
      <c r="ERW1" s="23"/>
      <c r="ERX1" s="23"/>
      <c r="ERY1" s="23"/>
      <c r="ERZ1" s="23"/>
      <c r="ESA1" s="23"/>
      <c r="ESB1" s="23"/>
      <c r="ESC1" s="23"/>
      <c r="ESD1" s="23"/>
      <c r="ESE1" s="23"/>
      <c r="ESF1" s="23"/>
      <c r="ESG1" s="23"/>
      <c r="ESH1" s="23"/>
      <c r="ESI1" s="23"/>
      <c r="ESJ1" s="23"/>
      <c r="ESK1" s="23"/>
      <c r="ESL1" s="23"/>
      <c r="ESM1" s="23"/>
      <c r="ESN1" s="23"/>
      <c r="ESO1" s="23"/>
      <c r="ESP1" s="23"/>
      <c r="ESQ1" s="23"/>
      <c r="ESR1" s="23"/>
      <c r="ESS1" s="23"/>
      <c r="EST1" s="23"/>
      <c r="ESU1" s="23"/>
      <c r="ESV1" s="23"/>
      <c r="ESW1" s="23"/>
      <c r="ESX1" s="23"/>
      <c r="ESY1" s="23"/>
      <c r="ESZ1" s="23"/>
      <c r="ETA1" s="23"/>
      <c r="ETB1" s="23"/>
      <c r="ETC1" s="23"/>
      <c r="ETD1" s="23"/>
      <c r="ETE1" s="23"/>
      <c r="ETF1" s="23"/>
      <c r="ETG1" s="23"/>
      <c r="ETH1" s="23"/>
      <c r="ETI1" s="23"/>
      <c r="ETJ1" s="23"/>
      <c r="ETK1" s="23"/>
      <c r="ETL1" s="23"/>
      <c r="ETM1" s="23"/>
      <c r="ETN1" s="23"/>
      <c r="ETO1" s="23"/>
      <c r="ETP1" s="23"/>
      <c r="ETQ1" s="23"/>
      <c r="ETR1" s="23"/>
      <c r="ETS1" s="23"/>
      <c r="ETT1" s="23"/>
      <c r="ETU1" s="23"/>
      <c r="ETV1" s="23"/>
      <c r="ETW1" s="23"/>
      <c r="ETX1" s="23"/>
      <c r="ETY1" s="23"/>
      <c r="ETZ1" s="23"/>
      <c r="EUA1" s="23"/>
      <c r="EUB1" s="23"/>
      <c r="EUC1" s="23"/>
      <c r="EUD1" s="23"/>
      <c r="EUE1" s="23"/>
      <c r="EUF1" s="23"/>
      <c r="EUG1" s="23"/>
      <c r="EUH1" s="23"/>
      <c r="EUI1" s="23"/>
      <c r="EUJ1" s="23"/>
      <c r="EUK1" s="23"/>
      <c r="EUL1" s="23"/>
      <c r="EUM1" s="23"/>
      <c r="EUN1" s="23"/>
      <c r="EUO1" s="23"/>
      <c r="EUP1" s="23"/>
      <c r="EUQ1" s="23"/>
      <c r="EUR1" s="23"/>
      <c r="EUS1" s="23"/>
      <c r="EUT1" s="23"/>
      <c r="EUU1" s="23"/>
      <c r="EUV1" s="23"/>
      <c r="EUW1" s="23"/>
      <c r="EUX1" s="23"/>
      <c r="EUY1" s="23"/>
      <c r="EUZ1" s="23"/>
      <c r="EVA1" s="23"/>
      <c r="EVB1" s="23"/>
      <c r="EVC1" s="23"/>
      <c r="EVD1" s="23"/>
      <c r="EVE1" s="23"/>
      <c r="EVF1" s="23"/>
      <c r="EVG1" s="23"/>
      <c r="EVH1" s="23"/>
      <c r="EVI1" s="23"/>
      <c r="EVJ1" s="23"/>
      <c r="EVK1" s="23"/>
      <c r="EVL1" s="23"/>
      <c r="EVM1" s="23"/>
      <c r="EVN1" s="23"/>
      <c r="EVO1" s="23"/>
      <c r="EVP1" s="23"/>
      <c r="EVQ1" s="23"/>
      <c r="EVR1" s="23"/>
      <c r="EVS1" s="23"/>
      <c r="EVT1" s="23"/>
      <c r="EVU1" s="23"/>
      <c r="EVV1" s="23"/>
      <c r="EVW1" s="23"/>
      <c r="EVX1" s="23"/>
      <c r="EVY1" s="23"/>
      <c r="EVZ1" s="23"/>
      <c r="EWA1" s="23"/>
      <c r="EWB1" s="23"/>
      <c r="EWC1" s="23"/>
      <c r="EWD1" s="23"/>
      <c r="EWE1" s="23"/>
      <c r="EWF1" s="23"/>
      <c r="EWG1" s="23"/>
      <c r="EWH1" s="23"/>
      <c r="EWI1" s="23"/>
      <c r="EWJ1" s="23"/>
      <c r="EWK1" s="23"/>
      <c r="EWL1" s="23"/>
      <c r="EWM1" s="23"/>
      <c r="EWN1" s="23"/>
      <c r="EWO1" s="23"/>
      <c r="EWP1" s="23"/>
      <c r="EWQ1" s="23"/>
      <c r="EWR1" s="23"/>
      <c r="EWS1" s="23"/>
      <c r="EWT1" s="23"/>
      <c r="EWU1" s="23"/>
      <c r="EWV1" s="23"/>
      <c r="EWW1" s="23"/>
      <c r="EWX1" s="23"/>
      <c r="EWY1" s="23"/>
      <c r="EWZ1" s="23"/>
      <c r="EXA1" s="23"/>
      <c r="EXB1" s="23"/>
      <c r="EXC1" s="23"/>
      <c r="EXD1" s="23"/>
      <c r="EXE1" s="23"/>
      <c r="EXF1" s="23"/>
      <c r="EXG1" s="23"/>
      <c r="EXH1" s="23"/>
      <c r="EXI1" s="23"/>
      <c r="EXJ1" s="23"/>
      <c r="EXK1" s="23"/>
      <c r="EXL1" s="23"/>
      <c r="EXM1" s="23"/>
      <c r="EXN1" s="23"/>
      <c r="EXO1" s="23"/>
      <c r="EXP1" s="23"/>
      <c r="EXQ1" s="23"/>
      <c r="EXR1" s="23"/>
      <c r="EXS1" s="23"/>
      <c r="EXT1" s="23"/>
      <c r="EXU1" s="23"/>
      <c r="EXV1" s="23"/>
      <c r="EXW1" s="23"/>
      <c r="EXX1" s="23"/>
      <c r="EXY1" s="23"/>
      <c r="EXZ1" s="23"/>
      <c r="EYA1" s="23"/>
      <c r="EYB1" s="23"/>
      <c r="EYC1" s="23"/>
      <c r="EYD1" s="23"/>
      <c r="EYE1" s="23"/>
      <c r="EYF1" s="23"/>
      <c r="EYG1" s="23"/>
      <c r="EYH1" s="23"/>
      <c r="EYI1" s="23"/>
      <c r="EYJ1" s="23"/>
      <c r="EYK1" s="23"/>
      <c r="EYL1" s="23"/>
      <c r="EYM1" s="23"/>
      <c r="EYN1" s="23"/>
      <c r="EYO1" s="23"/>
      <c r="EYP1" s="23"/>
      <c r="EYQ1" s="23"/>
      <c r="EYR1" s="23"/>
      <c r="EYS1" s="23"/>
      <c r="EYT1" s="23"/>
      <c r="EYU1" s="23"/>
      <c r="EYV1" s="23"/>
      <c r="EYW1" s="23"/>
      <c r="EYX1" s="23"/>
      <c r="EYY1" s="23"/>
      <c r="EYZ1" s="23"/>
      <c r="EZA1" s="23"/>
      <c r="EZB1" s="23"/>
      <c r="EZC1" s="23"/>
      <c r="EZD1" s="23"/>
      <c r="EZE1" s="23"/>
      <c r="EZF1" s="23"/>
      <c r="EZG1" s="23"/>
      <c r="EZH1" s="23"/>
      <c r="EZI1" s="23"/>
      <c r="EZJ1" s="23"/>
      <c r="EZK1" s="23"/>
      <c r="EZL1" s="23"/>
      <c r="EZM1" s="23"/>
      <c r="EZN1" s="23"/>
      <c r="EZO1" s="23"/>
      <c r="EZP1" s="23"/>
      <c r="EZQ1" s="23"/>
      <c r="EZR1" s="23"/>
      <c r="EZS1" s="23"/>
      <c r="EZT1" s="23"/>
      <c r="EZU1" s="23"/>
      <c r="EZV1" s="23"/>
      <c r="EZW1" s="23"/>
      <c r="EZX1" s="23"/>
      <c r="EZY1" s="23"/>
      <c r="EZZ1" s="23"/>
      <c r="FAA1" s="23"/>
      <c r="FAB1" s="23"/>
      <c r="FAC1" s="23"/>
      <c r="FAD1" s="23"/>
      <c r="FAE1" s="23"/>
      <c r="FAF1" s="23"/>
      <c r="FAG1" s="23"/>
      <c r="FAH1" s="23"/>
      <c r="FAI1" s="23"/>
      <c r="FAJ1" s="23"/>
      <c r="FAK1" s="23"/>
      <c r="FAL1" s="23"/>
      <c r="FAM1" s="23"/>
      <c r="FAN1" s="23"/>
      <c r="FAO1" s="23"/>
      <c r="FAP1" s="23"/>
      <c r="FAQ1" s="23"/>
      <c r="FAR1" s="23"/>
      <c r="FAS1" s="23"/>
      <c r="FAT1" s="23"/>
      <c r="FAU1" s="23"/>
      <c r="FAV1" s="23"/>
      <c r="FAW1" s="23"/>
      <c r="FAX1" s="23"/>
      <c r="FAY1" s="23"/>
      <c r="FAZ1" s="23"/>
      <c r="FBA1" s="23"/>
      <c r="FBB1" s="23"/>
      <c r="FBC1" s="23"/>
      <c r="FBD1" s="23"/>
      <c r="FBE1" s="23"/>
      <c r="FBF1" s="23"/>
      <c r="FBG1" s="23"/>
      <c r="FBH1" s="23"/>
      <c r="FBI1" s="23"/>
      <c r="FBJ1" s="23"/>
      <c r="FBK1" s="23"/>
      <c r="FBL1" s="23"/>
      <c r="FBM1" s="23"/>
      <c r="FBN1" s="23"/>
      <c r="FBO1" s="23"/>
      <c r="FBP1" s="23"/>
      <c r="FBQ1" s="23"/>
      <c r="FBR1" s="23"/>
      <c r="FBS1" s="23"/>
      <c r="FBT1" s="23"/>
      <c r="FBU1" s="23"/>
      <c r="FBV1" s="23"/>
      <c r="FBW1" s="23"/>
      <c r="FBX1" s="23"/>
      <c r="FBY1" s="23"/>
      <c r="FBZ1" s="23"/>
      <c r="FCA1" s="23"/>
      <c r="FCB1" s="23"/>
      <c r="FCC1" s="23"/>
      <c r="FCD1" s="23"/>
      <c r="FCE1" s="23"/>
      <c r="FCF1" s="23"/>
      <c r="FCG1" s="23"/>
      <c r="FCH1" s="23"/>
      <c r="FCI1" s="23"/>
      <c r="FCJ1" s="23"/>
      <c r="FCK1" s="23"/>
      <c r="FCL1" s="23"/>
      <c r="FCM1" s="23"/>
      <c r="FCN1" s="23"/>
      <c r="FCO1" s="23"/>
      <c r="FCP1" s="23"/>
      <c r="FCQ1" s="23"/>
      <c r="FCR1" s="23"/>
      <c r="FCS1" s="23"/>
      <c r="FCT1" s="23"/>
      <c r="FCU1" s="23"/>
      <c r="FCV1" s="23"/>
      <c r="FCW1" s="23"/>
      <c r="FCX1" s="23"/>
      <c r="FCY1" s="23"/>
      <c r="FCZ1" s="23"/>
      <c r="FDA1" s="23"/>
      <c r="FDB1" s="23"/>
      <c r="FDC1" s="23"/>
      <c r="FDD1" s="23"/>
      <c r="FDE1" s="23"/>
      <c r="FDF1" s="23"/>
      <c r="FDG1" s="23"/>
      <c r="FDH1" s="23"/>
      <c r="FDI1" s="23"/>
      <c r="FDJ1" s="23"/>
      <c r="FDK1" s="23"/>
      <c r="FDL1" s="23"/>
      <c r="FDM1" s="23"/>
      <c r="FDN1" s="23"/>
      <c r="FDO1" s="23"/>
      <c r="FDP1" s="23"/>
      <c r="FDQ1" s="23"/>
      <c r="FDR1" s="23"/>
      <c r="FDS1" s="23"/>
      <c r="FDT1" s="23"/>
      <c r="FDU1" s="23"/>
      <c r="FDV1" s="23"/>
      <c r="FDW1" s="23"/>
      <c r="FDX1" s="23"/>
      <c r="FDY1" s="23"/>
      <c r="FDZ1" s="23"/>
      <c r="FEA1" s="23"/>
      <c r="FEB1" s="23"/>
      <c r="FEC1" s="23"/>
      <c r="FED1" s="23"/>
      <c r="FEE1" s="23"/>
      <c r="FEF1" s="23"/>
      <c r="FEG1" s="23"/>
      <c r="FEH1" s="23"/>
      <c r="FEI1" s="23"/>
      <c r="FEJ1" s="23"/>
      <c r="FEK1" s="23"/>
      <c r="FEL1" s="23"/>
      <c r="FEM1" s="23"/>
      <c r="FEN1" s="23"/>
      <c r="FEO1" s="23"/>
      <c r="FEP1" s="23"/>
      <c r="FEQ1" s="23"/>
      <c r="FER1" s="23"/>
      <c r="FES1" s="23"/>
      <c r="FET1" s="23"/>
      <c r="FEU1" s="23"/>
      <c r="FEV1" s="23"/>
      <c r="FEW1" s="23"/>
      <c r="FEX1" s="23"/>
      <c r="FEY1" s="23"/>
      <c r="FEZ1" s="23"/>
      <c r="FFA1" s="23"/>
      <c r="FFB1" s="23"/>
      <c r="FFC1" s="23"/>
      <c r="FFD1" s="23"/>
      <c r="FFE1" s="23"/>
      <c r="FFF1" s="23"/>
      <c r="FFG1" s="23"/>
      <c r="FFH1" s="23"/>
      <c r="FFI1" s="23"/>
      <c r="FFJ1" s="23"/>
      <c r="FFK1" s="23"/>
      <c r="FFL1" s="23"/>
      <c r="FFM1" s="23"/>
      <c r="FFN1" s="23"/>
      <c r="FFO1" s="23"/>
      <c r="FFP1" s="23"/>
      <c r="FFQ1" s="23"/>
      <c r="FFR1" s="23"/>
      <c r="FFS1" s="23"/>
      <c r="FFT1" s="23"/>
      <c r="FFU1" s="23"/>
      <c r="FFV1" s="23"/>
      <c r="FFW1" s="23"/>
      <c r="FFX1" s="23"/>
      <c r="FFY1" s="23"/>
      <c r="FFZ1" s="23"/>
      <c r="FGA1" s="23"/>
      <c r="FGB1" s="23"/>
      <c r="FGC1" s="23"/>
      <c r="FGD1" s="23"/>
      <c r="FGE1" s="23"/>
      <c r="FGF1" s="23"/>
      <c r="FGG1" s="23"/>
      <c r="FGH1" s="23"/>
      <c r="FGI1" s="23"/>
      <c r="FGJ1" s="23"/>
      <c r="FGK1" s="23"/>
      <c r="FGL1" s="23"/>
      <c r="FGM1" s="23"/>
      <c r="FGN1" s="23"/>
      <c r="FGO1" s="23"/>
      <c r="FGP1" s="23"/>
      <c r="FGQ1" s="23"/>
      <c r="FGR1" s="23"/>
      <c r="FGS1" s="23"/>
      <c r="FGT1" s="23"/>
      <c r="FGU1" s="23"/>
      <c r="FGV1" s="23"/>
      <c r="FGW1" s="23"/>
      <c r="FGX1" s="23"/>
      <c r="FGY1" s="23"/>
      <c r="FGZ1" s="23"/>
      <c r="FHA1" s="23"/>
      <c r="FHB1" s="23"/>
      <c r="FHC1" s="23"/>
      <c r="FHD1" s="23"/>
      <c r="FHE1" s="23"/>
      <c r="FHF1" s="23"/>
      <c r="FHG1" s="23"/>
      <c r="FHH1" s="23"/>
      <c r="FHI1" s="23"/>
      <c r="FHJ1" s="23"/>
      <c r="FHK1" s="23"/>
      <c r="FHL1" s="23"/>
      <c r="FHM1" s="23"/>
      <c r="FHN1" s="23"/>
      <c r="FHO1" s="23"/>
      <c r="FHP1" s="23"/>
      <c r="FHQ1" s="23"/>
      <c r="FHR1" s="23"/>
      <c r="FHS1" s="23"/>
      <c r="FHT1" s="23"/>
      <c r="FHU1" s="23"/>
      <c r="FHV1" s="23"/>
      <c r="FHW1" s="23"/>
      <c r="FHX1" s="23"/>
      <c r="FHY1" s="23"/>
      <c r="FHZ1" s="23"/>
      <c r="FIA1" s="23"/>
      <c r="FIB1" s="23"/>
      <c r="FIC1" s="23"/>
      <c r="FID1" s="23"/>
      <c r="FIE1" s="23"/>
      <c r="FIF1" s="23"/>
      <c r="FIG1" s="23"/>
      <c r="FIH1" s="23"/>
      <c r="FII1" s="23"/>
      <c r="FIJ1" s="23"/>
      <c r="FIK1" s="23"/>
      <c r="FIL1" s="23"/>
      <c r="FIM1" s="23"/>
      <c r="FIN1" s="23"/>
      <c r="FIO1" s="23"/>
      <c r="FIP1" s="23"/>
      <c r="FIQ1" s="23"/>
      <c r="FIR1" s="23"/>
      <c r="FIS1" s="23"/>
      <c r="FIT1" s="23"/>
      <c r="FIU1" s="23"/>
      <c r="FIV1" s="23"/>
      <c r="FIW1" s="23"/>
      <c r="FIX1" s="23"/>
      <c r="FIY1" s="23"/>
      <c r="FIZ1" s="23"/>
      <c r="FJA1" s="23"/>
      <c r="FJB1" s="23"/>
      <c r="FJC1" s="23"/>
      <c r="FJD1" s="23"/>
      <c r="FJE1" s="23"/>
      <c r="FJF1" s="23"/>
      <c r="FJG1" s="23"/>
      <c r="FJH1" s="23"/>
      <c r="FJI1" s="23"/>
      <c r="FJJ1" s="23"/>
      <c r="FJK1" s="23"/>
      <c r="FJL1" s="23"/>
      <c r="FJM1" s="23"/>
      <c r="FJN1" s="23"/>
      <c r="FJO1" s="23"/>
      <c r="FJP1" s="23"/>
      <c r="FJQ1" s="23"/>
      <c r="FJR1" s="23"/>
      <c r="FJS1" s="23"/>
      <c r="FJT1" s="23"/>
      <c r="FJU1" s="23"/>
      <c r="FJV1" s="23"/>
      <c r="FJW1" s="23"/>
      <c r="FJX1" s="23"/>
      <c r="FJY1" s="23"/>
      <c r="FJZ1" s="23"/>
      <c r="FKA1" s="23"/>
      <c r="FKB1" s="23"/>
      <c r="FKC1" s="23"/>
      <c r="FKD1" s="23"/>
      <c r="FKE1" s="23"/>
      <c r="FKF1" s="23"/>
      <c r="FKG1" s="23"/>
      <c r="FKH1" s="23"/>
      <c r="FKI1" s="23"/>
      <c r="FKJ1" s="23"/>
      <c r="FKK1" s="23"/>
      <c r="FKL1" s="23"/>
      <c r="FKM1" s="23"/>
      <c r="FKN1" s="23"/>
      <c r="FKO1" s="23"/>
      <c r="FKP1" s="23"/>
      <c r="FKQ1" s="23"/>
      <c r="FKR1" s="23"/>
      <c r="FKS1" s="23"/>
      <c r="FKT1" s="23"/>
      <c r="FKU1" s="23"/>
      <c r="FKV1" s="23"/>
      <c r="FKW1" s="23"/>
      <c r="FKX1" s="23"/>
      <c r="FKY1" s="23"/>
      <c r="FKZ1" s="23"/>
      <c r="FLA1" s="23"/>
      <c r="FLB1" s="23"/>
      <c r="FLC1" s="23"/>
      <c r="FLD1" s="23"/>
      <c r="FLE1" s="23"/>
      <c r="FLF1" s="23"/>
      <c r="FLG1" s="23"/>
      <c r="FLH1" s="23"/>
      <c r="FLI1" s="23"/>
      <c r="FLJ1" s="23"/>
      <c r="FLK1" s="23"/>
      <c r="FLL1" s="23"/>
      <c r="FLM1" s="23"/>
      <c r="FLN1" s="23"/>
      <c r="FLO1" s="23"/>
      <c r="FLP1" s="23"/>
      <c r="FLQ1" s="23"/>
      <c r="FLR1" s="23"/>
      <c r="FLS1" s="23"/>
      <c r="FLT1" s="23"/>
      <c r="FLU1" s="23"/>
      <c r="FLV1" s="23"/>
      <c r="FLW1" s="23"/>
      <c r="FLX1" s="23"/>
      <c r="FLY1" s="23"/>
      <c r="FLZ1" s="23"/>
      <c r="FMA1" s="23"/>
      <c r="FMB1" s="23"/>
      <c r="FMC1" s="23"/>
      <c r="FMD1" s="23"/>
      <c r="FME1" s="23"/>
      <c r="FMF1" s="23"/>
      <c r="FMG1" s="23"/>
      <c r="FMH1" s="23"/>
      <c r="FMI1" s="23"/>
      <c r="FMJ1" s="23"/>
      <c r="FMK1" s="23"/>
      <c r="FML1" s="23"/>
      <c r="FMM1" s="23"/>
      <c r="FMN1" s="23"/>
      <c r="FMO1" s="23"/>
      <c r="FMP1" s="23"/>
      <c r="FMQ1" s="23"/>
      <c r="FMR1" s="23"/>
      <c r="FMS1" s="23"/>
      <c r="FMT1" s="23"/>
      <c r="FMU1" s="23"/>
      <c r="FMV1" s="23"/>
      <c r="FMW1" s="23"/>
      <c r="FMX1" s="23"/>
      <c r="FMY1" s="23"/>
      <c r="FMZ1" s="23"/>
      <c r="FNA1" s="23"/>
      <c r="FNB1" s="23"/>
      <c r="FNC1" s="23"/>
      <c r="FND1" s="23"/>
      <c r="FNE1" s="23"/>
      <c r="FNF1" s="23"/>
      <c r="FNG1" s="23"/>
      <c r="FNH1" s="23"/>
      <c r="FNI1" s="23"/>
      <c r="FNJ1" s="23"/>
      <c r="FNK1" s="23"/>
      <c r="FNL1" s="23"/>
      <c r="FNM1" s="23"/>
      <c r="FNN1" s="23"/>
      <c r="FNO1" s="23"/>
      <c r="FNP1" s="23"/>
      <c r="FNQ1" s="23"/>
      <c r="FNR1" s="23"/>
      <c r="FNS1" s="23"/>
      <c r="FNT1" s="23"/>
      <c r="FNU1" s="23"/>
      <c r="FNV1" s="23"/>
      <c r="FNW1" s="23"/>
      <c r="FNX1" s="23"/>
      <c r="FNY1" s="23"/>
      <c r="FNZ1" s="23"/>
      <c r="FOA1" s="23"/>
      <c r="FOB1" s="23"/>
      <c r="FOC1" s="23"/>
      <c r="FOD1" s="23"/>
      <c r="FOE1" s="23"/>
      <c r="FOF1" s="23"/>
      <c r="FOG1" s="23"/>
      <c r="FOH1" s="23"/>
      <c r="FOI1" s="23"/>
      <c r="FOJ1" s="23"/>
      <c r="FOK1" s="23"/>
      <c r="FOL1" s="23"/>
      <c r="FOM1" s="23"/>
      <c r="FON1" s="23"/>
      <c r="FOO1" s="23"/>
      <c r="FOP1" s="23"/>
      <c r="FOQ1" s="23"/>
      <c r="FOR1" s="23"/>
      <c r="FOS1" s="23"/>
      <c r="FOT1" s="23"/>
      <c r="FOU1" s="23"/>
      <c r="FOV1" s="23"/>
      <c r="FOW1" s="23"/>
      <c r="FOX1" s="23"/>
      <c r="FOY1" s="23"/>
      <c r="FOZ1" s="23"/>
      <c r="FPA1" s="23"/>
      <c r="FPB1" s="23"/>
      <c r="FPC1" s="23"/>
      <c r="FPD1" s="23"/>
      <c r="FPE1" s="23"/>
      <c r="FPF1" s="23"/>
      <c r="FPG1" s="23"/>
      <c r="FPH1" s="23"/>
      <c r="FPI1" s="23"/>
      <c r="FPJ1" s="23"/>
      <c r="FPK1" s="23"/>
      <c r="FPL1" s="23"/>
      <c r="FPM1" s="23"/>
      <c r="FPN1" s="23"/>
      <c r="FPO1" s="23"/>
      <c r="FPP1" s="23"/>
      <c r="FPQ1" s="23"/>
      <c r="FPR1" s="23"/>
      <c r="FPS1" s="23"/>
      <c r="FPT1" s="23"/>
      <c r="FPU1" s="23"/>
      <c r="FPV1" s="23"/>
      <c r="FPW1" s="23"/>
      <c r="FPX1" s="23"/>
      <c r="FPY1" s="23"/>
      <c r="FPZ1" s="23"/>
      <c r="FQA1" s="23"/>
      <c r="FQB1" s="23"/>
      <c r="FQC1" s="23"/>
      <c r="FQD1" s="23"/>
      <c r="FQE1" s="23"/>
      <c r="FQF1" s="23"/>
      <c r="FQG1" s="23"/>
      <c r="FQH1" s="23"/>
      <c r="FQI1" s="23"/>
      <c r="FQJ1" s="23"/>
      <c r="FQK1" s="23"/>
      <c r="FQL1" s="23"/>
      <c r="FQM1" s="23"/>
      <c r="FQN1" s="23"/>
      <c r="FQO1" s="23"/>
      <c r="FQP1" s="23"/>
      <c r="FQQ1" s="23"/>
      <c r="FQR1" s="23"/>
      <c r="FQS1" s="23"/>
      <c r="FQT1" s="23"/>
      <c r="FQU1" s="23"/>
      <c r="FQV1" s="23"/>
      <c r="FQW1" s="23"/>
      <c r="FQX1" s="23"/>
      <c r="FQY1" s="23"/>
      <c r="FQZ1" s="23"/>
      <c r="FRA1" s="23"/>
      <c r="FRB1" s="23"/>
      <c r="FRC1" s="23"/>
      <c r="FRD1" s="23"/>
      <c r="FRE1" s="23"/>
      <c r="FRF1" s="23"/>
      <c r="FRG1" s="23"/>
      <c r="FRH1" s="23"/>
      <c r="FRI1" s="23"/>
      <c r="FRJ1" s="23"/>
      <c r="FRK1" s="23"/>
      <c r="FRL1" s="23"/>
      <c r="FRM1" s="23"/>
      <c r="FRN1" s="23"/>
      <c r="FRO1" s="23"/>
      <c r="FRP1" s="23"/>
      <c r="FRQ1" s="23"/>
      <c r="FRR1" s="23"/>
      <c r="FRS1" s="23"/>
      <c r="FRT1" s="23"/>
      <c r="FRU1" s="23"/>
      <c r="FRV1" s="23"/>
      <c r="FRW1" s="23"/>
      <c r="FRX1" s="23"/>
      <c r="FRY1" s="23"/>
      <c r="FRZ1" s="23"/>
      <c r="FSA1" s="23"/>
      <c r="FSB1" s="23"/>
      <c r="FSC1" s="23"/>
      <c r="FSD1" s="23"/>
      <c r="FSE1" s="23"/>
      <c r="FSF1" s="23"/>
      <c r="FSG1" s="23"/>
      <c r="FSH1" s="23"/>
      <c r="FSI1" s="23"/>
      <c r="FSJ1" s="23"/>
      <c r="FSK1" s="23"/>
      <c r="FSL1" s="23"/>
      <c r="FSM1" s="23"/>
      <c r="FSN1" s="23"/>
      <c r="FSO1" s="23"/>
      <c r="FSP1" s="23"/>
      <c r="FSQ1" s="23"/>
      <c r="FSR1" s="23"/>
      <c r="FSS1" s="23"/>
      <c r="FST1" s="23"/>
      <c r="FSU1" s="23"/>
      <c r="FSV1" s="23"/>
      <c r="FSW1" s="23"/>
      <c r="FSX1" s="23"/>
      <c r="FSY1" s="23"/>
      <c r="FSZ1" s="23"/>
      <c r="FTA1" s="23"/>
      <c r="FTB1" s="23"/>
      <c r="FTC1" s="23"/>
      <c r="FTD1" s="23"/>
      <c r="FTE1" s="23"/>
      <c r="FTF1" s="23"/>
      <c r="FTG1" s="23"/>
      <c r="FTH1" s="23"/>
      <c r="FTI1" s="23"/>
      <c r="FTJ1" s="23"/>
      <c r="FTK1" s="23"/>
      <c r="FTL1" s="23"/>
      <c r="FTM1" s="23"/>
      <c r="FTN1" s="23"/>
      <c r="FTO1" s="23"/>
      <c r="FTP1" s="23"/>
      <c r="FTQ1" s="23"/>
      <c r="FTR1" s="23"/>
      <c r="FTS1" s="23"/>
      <c r="FTT1" s="23"/>
      <c r="FTU1" s="23"/>
      <c r="FTV1" s="23"/>
      <c r="FTW1" s="23"/>
      <c r="FTX1" s="23"/>
      <c r="FTY1" s="23"/>
      <c r="FTZ1" s="23"/>
      <c r="FUA1" s="23"/>
      <c r="FUB1" s="23"/>
      <c r="FUC1" s="23"/>
      <c r="FUD1" s="23"/>
      <c r="FUE1" s="23"/>
      <c r="FUF1" s="23"/>
      <c r="FUG1" s="23"/>
      <c r="FUH1" s="23"/>
      <c r="FUI1" s="23"/>
      <c r="FUJ1" s="23"/>
      <c r="FUK1" s="23"/>
      <c r="FUL1" s="23"/>
      <c r="FUM1" s="23"/>
      <c r="FUN1" s="23"/>
      <c r="FUO1" s="23"/>
      <c r="FUP1" s="23"/>
      <c r="FUQ1" s="23"/>
      <c r="FUR1" s="23"/>
      <c r="FUS1" s="23"/>
      <c r="FUT1" s="23"/>
      <c r="FUU1" s="23"/>
      <c r="FUV1" s="23"/>
      <c r="FUW1" s="23"/>
      <c r="FUX1" s="23"/>
      <c r="FUY1" s="23"/>
      <c r="FUZ1" s="23"/>
      <c r="FVA1" s="23"/>
      <c r="FVB1" s="23"/>
      <c r="FVC1" s="23"/>
      <c r="FVD1" s="23"/>
      <c r="FVE1" s="23"/>
      <c r="FVF1" s="23"/>
      <c r="FVG1" s="23"/>
      <c r="FVH1" s="23"/>
      <c r="FVI1" s="23"/>
      <c r="FVJ1" s="23"/>
      <c r="FVK1" s="23"/>
      <c r="FVL1" s="23"/>
      <c r="FVM1" s="23"/>
      <c r="FVN1" s="23"/>
      <c r="FVO1" s="23"/>
      <c r="FVP1" s="23"/>
      <c r="FVQ1" s="23"/>
      <c r="FVR1" s="23"/>
      <c r="FVS1" s="23"/>
      <c r="FVT1" s="23"/>
      <c r="FVU1" s="23"/>
      <c r="FVV1" s="23"/>
      <c r="FVW1" s="23"/>
      <c r="FVX1" s="23"/>
      <c r="FVY1" s="23"/>
      <c r="FVZ1" s="23"/>
      <c r="FWA1" s="23"/>
      <c r="FWB1" s="23"/>
      <c r="FWC1" s="23"/>
      <c r="FWD1" s="23"/>
      <c r="FWE1" s="23"/>
      <c r="FWF1" s="23"/>
      <c r="FWG1" s="23"/>
      <c r="FWH1" s="23"/>
      <c r="FWI1" s="23"/>
      <c r="FWJ1" s="23"/>
      <c r="FWK1" s="23"/>
      <c r="FWL1" s="23"/>
      <c r="FWM1" s="23"/>
      <c r="FWN1" s="23"/>
      <c r="FWO1" s="23"/>
      <c r="FWP1" s="23"/>
      <c r="FWQ1" s="23"/>
      <c r="FWR1" s="23"/>
      <c r="FWS1" s="23"/>
      <c r="FWT1" s="23"/>
      <c r="FWU1" s="23"/>
      <c r="FWV1" s="23"/>
      <c r="FWW1" s="23"/>
      <c r="FWX1" s="23"/>
      <c r="FWY1" s="23"/>
      <c r="FWZ1" s="23"/>
      <c r="FXA1" s="23"/>
      <c r="FXB1" s="23"/>
      <c r="FXC1" s="23"/>
      <c r="FXD1" s="23"/>
      <c r="FXE1" s="23"/>
      <c r="FXF1" s="23"/>
      <c r="FXG1" s="23"/>
      <c r="FXH1" s="23"/>
      <c r="FXI1" s="23"/>
      <c r="FXJ1" s="23"/>
      <c r="FXK1" s="23"/>
      <c r="FXL1" s="23"/>
      <c r="FXM1" s="23"/>
      <c r="FXN1" s="23"/>
      <c r="FXO1" s="23"/>
      <c r="FXP1" s="23"/>
      <c r="FXQ1" s="23"/>
      <c r="FXR1" s="23"/>
      <c r="FXS1" s="23"/>
      <c r="FXT1" s="23"/>
      <c r="FXU1" s="23"/>
      <c r="FXV1" s="23"/>
      <c r="FXW1" s="23"/>
      <c r="FXX1" s="23"/>
      <c r="FXY1" s="23"/>
      <c r="FXZ1" s="23"/>
      <c r="FYA1" s="23"/>
      <c r="FYB1" s="23"/>
      <c r="FYC1" s="23"/>
      <c r="FYD1" s="23"/>
      <c r="FYE1" s="23"/>
      <c r="FYF1" s="23"/>
      <c r="FYG1" s="23"/>
      <c r="FYH1" s="23"/>
      <c r="FYI1" s="23"/>
      <c r="FYJ1" s="23"/>
      <c r="FYK1" s="23"/>
      <c r="FYL1" s="23"/>
      <c r="FYM1" s="23"/>
      <c r="FYN1" s="23"/>
      <c r="FYO1" s="23"/>
      <c r="FYP1" s="23"/>
      <c r="FYQ1" s="23"/>
      <c r="FYR1" s="23"/>
      <c r="FYS1" s="23"/>
      <c r="FYT1" s="23"/>
      <c r="FYU1" s="23"/>
      <c r="FYV1" s="23"/>
      <c r="FYW1" s="23"/>
      <c r="FYX1" s="23"/>
      <c r="FYY1" s="23"/>
      <c r="FYZ1" s="23"/>
      <c r="FZA1" s="23"/>
      <c r="FZB1" s="23"/>
      <c r="FZC1" s="23"/>
      <c r="FZD1" s="23"/>
      <c r="FZE1" s="23"/>
      <c r="FZF1" s="23"/>
      <c r="FZG1" s="23"/>
      <c r="FZH1" s="23"/>
      <c r="FZI1" s="23"/>
      <c r="FZJ1" s="23"/>
      <c r="FZK1" s="23"/>
      <c r="FZL1" s="23"/>
      <c r="FZM1" s="23"/>
      <c r="FZN1" s="23"/>
      <c r="FZO1" s="23"/>
      <c r="FZP1" s="23"/>
      <c r="FZQ1" s="23"/>
      <c r="FZR1" s="23"/>
      <c r="FZS1" s="23"/>
      <c r="FZT1" s="23"/>
      <c r="FZU1" s="23"/>
      <c r="FZV1" s="23"/>
      <c r="FZW1" s="23"/>
      <c r="FZX1" s="23"/>
      <c r="FZY1" s="23"/>
      <c r="FZZ1" s="23"/>
      <c r="GAA1" s="23"/>
      <c r="GAB1" s="23"/>
      <c r="GAC1" s="23"/>
      <c r="GAD1" s="23"/>
      <c r="GAE1" s="23"/>
      <c r="GAF1" s="23"/>
      <c r="GAG1" s="23"/>
      <c r="GAH1" s="23"/>
      <c r="GAI1" s="23"/>
      <c r="GAJ1" s="23"/>
      <c r="GAK1" s="23"/>
      <c r="GAL1" s="23"/>
      <c r="GAM1" s="23"/>
      <c r="GAN1" s="23"/>
      <c r="GAO1" s="23"/>
      <c r="GAP1" s="23"/>
      <c r="GAQ1" s="23"/>
      <c r="GAR1" s="23"/>
      <c r="GAS1" s="23"/>
      <c r="GAT1" s="23"/>
      <c r="GAU1" s="23"/>
      <c r="GAV1" s="23"/>
      <c r="GAW1" s="23"/>
      <c r="GAX1" s="23"/>
      <c r="GAY1" s="23"/>
      <c r="GAZ1" s="23"/>
      <c r="GBA1" s="23"/>
      <c r="GBB1" s="23"/>
      <c r="GBC1" s="23"/>
      <c r="GBD1" s="23"/>
      <c r="GBE1" s="23"/>
      <c r="GBF1" s="23"/>
      <c r="GBG1" s="23"/>
      <c r="GBH1" s="23"/>
      <c r="GBI1" s="23"/>
      <c r="GBJ1" s="23"/>
      <c r="GBK1" s="23"/>
      <c r="GBL1" s="23"/>
      <c r="GBM1" s="23"/>
      <c r="GBN1" s="23"/>
      <c r="GBO1" s="23"/>
      <c r="GBP1" s="23"/>
      <c r="GBQ1" s="23"/>
      <c r="GBR1" s="23"/>
      <c r="GBS1" s="23"/>
      <c r="GBT1" s="23"/>
      <c r="GBU1" s="23"/>
      <c r="GBV1" s="23"/>
      <c r="GBW1" s="23"/>
      <c r="GBX1" s="23"/>
      <c r="GBY1" s="23"/>
      <c r="GBZ1" s="23"/>
      <c r="GCA1" s="23"/>
      <c r="GCB1" s="23"/>
      <c r="GCC1" s="23"/>
      <c r="GCD1" s="23"/>
      <c r="GCE1" s="23"/>
      <c r="GCF1" s="23"/>
      <c r="GCG1" s="23"/>
      <c r="GCH1" s="23"/>
      <c r="GCI1" s="23"/>
      <c r="GCJ1" s="23"/>
      <c r="GCK1" s="23"/>
      <c r="GCL1" s="23"/>
      <c r="GCM1" s="23"/>
      <c r="GCN1" s="23"/>
      <c r="GCO1" s="23"/>
      <c r="GCP1" s="23"/>
      <c r="GCQ1" s="23"/>
      <c r="GCR1" s="23"/>
      <c r="GCS1" s="23"/>
      <c r="GCT1" s="23"/>
      <c r="GCU1" s="23"/>
      <c r="GCV1" s="23"/>
      <c r="GCW1" s="23"/>
      <c r="GCX1" s="23"/>
      <c r="GCY1" s="23"/>
      <c r="GCZ1" s="23"/>
      <c r="GDA1" s="23"/>
      <c r="GDB1" s="23"/>
      <c r="GDC1" s="23"/>
      <c r="GDD1" s="23"/>
      <c r="GDE1" s="23"/>
      <c r="GDF1" s="23"/>
      <c r="GDG1" s="23"/>
      <c r="GDH1" s="23"/>
      <c r="GDI1" s="23"/>
      <c r="GDJ1" s="23"/>
      <c r="GDK1" s="23"/>
      <c r="GDL1" s="23"/>
      <c r="GDM1" s="23"/>
      <c r="GDN1" s="23"/>
      <c r="GDO1" s="23"/>
      <c r="GDP1" s="23"/>
      <c r="GDQ1" s="23"/>
      <c r="GDR1" s="23"/>
      <c r="GDS1" s="23"/>
      <c r="GDT1" s="23"/>
      <c r="GDU1" s="23"/>
      <c r="GDV1" s="23"/>
      <c r="GDW1" s="23"/>
      <c r="GDX1" s="23"/>
      <c r="GDY1" s="23"/>
      <c r="GDZ1" s="23"/>
      <c r="GEA1" s="23"/>
      <c r="GEB1" s="23"/>
      <c r="GEC1" s="23"/>
      <c r="GED1" s="23"/>
      <c r="GEE1" s="23"/>
      <c r="GEF1" s="23"/>
      <c r="GEG1" s="23"/>
      <c r="GEH1" s="23"/>
      <c r="GEI1" s="23"/>
      <c r="GEJ1" s="23"/>
      <c r="GEK1" s="23"/>
      <c r="GEL1" s="23"/>
      <c r="GEM1" s="23"/>
      <c r="GEN1" s="23"/>
      <c r="GEO1" s="23"/>
      <c r="GEP1" s="23"/>
      <c r="GEQ1" s="23"/>
      <c r="GER1" s="23"/>
      <c r="GES1" s="23"/>
      <c r="GET1" s="23"/>
      <c r="GEU1" s="23"/>
      <c r="GEV1" s="23"/>
      <c r="GEW1" s="23"/>
      <c r="GEX1" s="23"/>
      <c r="GEY1" s="23"/>
      <c r="GEZ1" s="23"/>
      <c r="GFA1" s="23"/>
      <c r="GFB1" s="23"/>
      <c r="GFC1" s="23"/>
      <c r="GFD1" s="23"/>
      <c r="GFE1" s="23"/>
      <c r="GFF1" s="23"/>
      <c r="GFG1" s="23"/>
      <c r="GFH1" s="23"/>
      <c r="GFI1" s="23"/>
      <c r="GFJ1" s="23"/>
      <c r="GFK1" s="23"/>
      <c r="GFL1" s="23"/>
      <c r="GFM1" s="23"/>
      <c r="GFN1" s="23"/>
      <c r="GFO1" s="23"/>
      <c r="GFP1" s="23"/>
      <c r="GFQ1" s="23"/>
      <c r="GFR1" s="23"/>
      <c r="GFS1" s="23"/>
      <c r="GFT1" s="23"/>
      <c r="GFU1" s="23"/>
      <c r="GFV1" s="23"/>
      <c r="GFW1" s="23"/>
      <c r="GFX1" s="23"/>
      <c r="GFY1" s="23"/>
      <c r="GFZ1" s="23"/>
      <c r="GGA1" s="23"/>
      <c r="GGB1" s="23"/>
      <c r="GGC1" s="23"/>
      <c r="GGD1" s="23"/>
      <c r="GGE1" s="23"/>
      <c r="GGF1" s="23"/>
      <c r="GGG1" s="23"/>
      <c r="GGH1" s="23"/>
      <c r="GGI1" s="23"/>
      <c r="GGJ1" s="23"/>
      <c r="GGK1" s="23"/>
      <c r="GGL1" s="23"/>
      <c r="GGM1" s="23"/>
      <c r="GGN1" s="23"/>
      <c r="GGO1" s="23"/>
      <c r="GGP1" s="23"/>
      <c r="GGQ1" s="23"/>
      <c r="GGR1" s="23"/>
      <c r="GGS1" s="23"/>
      <c r="GGT1" s="23"/>
      <c r="GGU1" s="23"/>
      <c r="GGV1" s="23"/>
      <c r="GGW1" s="23"/>
      <c r="GGX1" s="23"/>
      <c r="GGY1" s="23"/>
      <c r="GGZ1" s="23"/>
      <c r="GHA1" s="23"/>
      <c r="GHB1" s="23"/>
      <c r="GHC1" s="23"/>
      <c r="GHD1" s="23"/>
      <c r="GHE1" s="23"/>
      <c r="GHF1" s="23"/>
      <c r="GHG1" s="23"/>
      <c r="GHH1" s="23"/>
      <c r="GHI1" s="23"/>
      <c r="GHJ1" s="23"/>
      <c r="GHK1" s="23"/>
      <c r="GHL1" s="23"/>
      <c r="GHM1" s="23"/>
      <c r="GHN1" s="23"/>
      <c r="GHO1" s="23"/>
      <c r="GHP1" s="23"/>
      <c r="GHQ1" s="23"/>
      <c r="GHR1" s="23"/>
      <c r="GHS1" s="23"/>
      <c r="GHT1" s="23"/>
      <c r="GHU1" s="23"/>
      <c r="GHV1" s="23"/>
      <c r="GHW1" s="23"/>
      <c r="GHX1" s="23"/>
      <c r="GHY1" s="23"/>
      <c r="GHZ1" s="23"/>
      <c r="GIA1" s="23"/>
      <c r="GIB1" s="23"/>
      <c r="GIC1" s="23"/>
      <c r="GID1" s="23"/>
      <c r="GIE1" s="23"/>
      <c r="GIF1" s="23"/>
      <c r="GIG1" s="23"/>
      <c r="GIH1" s="23"/>
      <c r="GII1" s="23"/>
      <c r="GIJ1" s="23"/>
      <c r="GIK1" s="23"/>
      <c r="GIL1" s="23"/>
      <c r="GIM1" s="23"/>
      <c r="GIN1" s="23"/>
      <c r="GIO1" s="23"/>
      <c r="GIP1" s="23"/>
      <c r="GIQ1" s="23"/>
      <c r="GIR1" s="23"/>
      <c r="GIS1" s="23"/>
      <c r="GIT1" s="23"/>
      <c r="GIU1" s="23"/>
      <c r="GIV1" s="23"/>
      <c r="GIW1" s="23"/>
      <c r="GIX1" s="23"/>
      <c r="GIY1" s="23"/>
      <c r="GIZ1" s="23"/>
      <c r="GJA1" s="23"/>
      <c r="GJB1" s="23"/>
      <c r="GJC1" s="23"/>
      <c r="GJD1" s="23"/>
      <c r="GJE1" s="23"/>
      <c r="GJF1" s="23"/>
      <c r="GJG1" s="23"/>
      <c r="GJH1" s="23"/>
      <c r="GJI1" s="23"/>
      <c r="GJJ1" s="23"/>
      <c r="GJK1" s="23"/>
      <c r="GJL1" s="23"/>
      <c r="GJM1" s="23"/>
      <c r="GJN1" s="23"/>
      <c r="GJO1" s="23"/>
      <c r="GJP1" s="23"/>
      <c r="GJQ1" s="23"/>
      <c r="GJR1" s="23"/>
      <c r="GJS1" s="23"/>
      <c r="GJT1" s="23"/>
      <c r="GJU1" s="23"/>
      <c r="GJV1" s="23"/>
      <c r="GJW1" s="23"/>
      <c r="GJX1" s="23"/>
      <c r="GJY1" s="23"/>
      <c r="GJZ1" s="23"/>
      <c r="GKA1" s="23"/>
      <c r="GKB1" s="23"/>
      <c r="GKC1" s="23"/>
      <c r="GKD1" s="23"/>
      <c r="GKE1" s="23"/>
      <c r="GKF1" s="23"/>
      <c r="GKG1" s="23"/>
      <c r="GKH1" s="23"/>
      <c r="GKI1" s="23"/>
      <c r="GKJ1" s="23"/>
      <c r="GKK1" s="23"/>
      <c r="GKL1" s="23"/>
      <c r="GKM1" s="23"/>
      <c r="GKN1" s="23"/>
      <c r="GKO1" s="23"/>
      <c r="GKP1" s="23"/>
      <c r="GKQ1" s="23"/>
      <c r="GKR1" s="23"/>
      <c r="GKS1" s="23"/>
      <c r="GKT1" s="23"/>
      <c r="GKU1" s="23"/>
      <c r="GKV1" s="23"/>
      <c r="GKW1" s="23"/>
      <c r="GKX1" s="23"/>
      <c r="GKY1" s="23"/>
      <c r="GKZ1" s="23"/>
      <c r="GLA1" s="23"/>
      <c r="GLB1" s="23"/>
      <c r="GLC1" s="23"/>
      <c r="GLD1" s="23"/>
      <c r="GLE1" s="23"/>
      <c r="GLF1" s="23"/>
      <c r="GLG1" s="23"/>
      <c r="GLH1" s="23"/>
      <c r="GLI1" s="23"/>
      <c r="GLJ1" s="23"/>
      <c r="GLK1" s="23"/>
      <c r="GLL1" s="23"/>
      <c r="GLM1" s="23"/>
      <c r="GLN1" s="23"/>
      <c r="GLO1" s="23"/>
      <c r="GLP1" s="23"/>
      <c r="GLQ1" s="23"/>
      <c r="GLR1" s="23"/>
      <c r="GLS1" s="23"/>
      <c r="GLT1" s="23"/>
      <c r="GLU1" s="23"/>
      <c r="GLV1" s="23"/>
      <c r="GLW1" s="23"/>
      <c r="GLX1" s="23"/>
      <c r="GLY1" s="23"/>
      <c r="GLZ1" s="23"/>
      <c r="GMA1" s="23"/>
      <c r="GMB1" s="23"/>
      <c r="GMC1" s="23"/>
      <c r="GMD1" s="23"/>
      <c r="GME1" s="23"/>
      <c r="GMF1" s="23"/>
      <c r="GMG1" s="23"/>
      <c r="GMH1" s="23"/>
      <c r="GMI1" s="23"/>
      <c r="GMJ1" s="23"/>
      <c r="GMK1" s="23"/>
      <c r="GML1" s="23"/>
      <c r="GMM1" s="23"/>
      <c r="GMN1" s="23"/>
      <c r="GMO1" s="23"/>
      <c r="GMP1" s="23"/>
      <c r="GMQ1" s="23"/>
      <c r="GMR1" s="23"/>
      <c r="GMS1" s="23"/>
      <c r="GMT1" s="23"/>
      <c r="GMU1" s="23"/>
      <c r="GMV1" s="23"/>
      <c r="GMW1" s="23"/>
      <c r="GMX1" s="23"/>
      <c r="GMY1" s="23"/>
      <c r="GMZ1" s="23"/>
      <c r="GNA1" s="23"/>
      <c r="GNB1" s="23"/>
      <c r="GNC1" s="23"/>
      <c r="GND1" s="23"/>
      <c r="GNE1" s="23"/>
      <c r="GNF1" s="23"/>
      <c r="GNG1" s="23"/>
      <c r="GNH1" s="23"/>
      <c r="GNI1" s="23"/>
      <c r="GNJ1" s="23"/>
      <c r="GNK1" s="23"/>
      <c r="GNL1" s="23"/>
      <c r="GNM1" s="23"/>
      <c r="GNN1" s="23"/>
      <c r="GNO1" s="23"/>
      <c r="GNP1" s="23"/>
      <c r="GNQ1" s="23"/>
      <c r="GNR1" s="23"/>
      <c r="GNS1" s="23"/>
      <c r="GNT1" s="23"/>
      <c r="GNU1" s="23"/>
      <c r="GNV1" s="23"/>
      <c r="GNW1" s="23"/>
      <c r="GNX1" s="23"/>
      <c r="GNY1" s="23"/>
      <c r="GNZ1" s="23"/>
      <c r="GOA1" s="23"/>
      <c r="GOB1" s="23"/>
      <c r="GOC1" s="23"/>
      <c r="GOD1" s="23"/>
      <c r="GOE1" s="23"/>
      <c r="GOF1" s="23"/>
      <c r="GOG1" s="23"/>
      <c r="GOH1" s="23"/>
      <c r="GOI1" s="23"/>
      <c r="GOJ1" s="23"/>
      <c r="GOK1" s="23"/>
      <c r="GOL1" s="23"/>
      <c r="GOM1" s="23"/>
      <c r="GON1" s="23"/>
      <c r="GOO1" s="23"/>
      <c r="GOP1" s="23"/>
      <c r="GOQ1" s="23"/>
      <c r="GOR1" s="23"/>
      <c r="GOS1" s="23"/>
      <c r="GOT1" s="23"/>
      <c r="GOU1" s="23"/>
      <c r="GOV1" s="23"/>
      <c r="GOW1" s="23"/>
      <c r="GOX1" s="23"/>
      <c r="GOY1" s="23"/>
      <c r="GOZ1" s="23"/>
      <c r="GPA1" s="23"/>
      <c r="GPB1" s="23"/>
      <c r="GPC1" s="23"/>
      <c r="GPD1" s="23"/>
      <c r="GPE1" s="23"/>
      <c r="GPF1" s="23"/>
      <c r="GPG1" s="23"/>
      <c r="GPH1" s="23"/>
      <c r="GPI1" s="23"/>
      <c r="GPJ1" s="23"/>
      <c r="GPK1" s="23"/>
      <c r="GPL1" s="23"/>
      <c r="GPM1" s="23"/>
      <c r="GPN1" s="23"/>
      <c r="GPO1" s="23"/>
      <c r="GPP1" s="23"/>
      <c r="GPQ1" s="23"/>
      <c r="GPR1" s="23"/>
      <c r="GPS1" s="23"/>
      <c r="GPT1" s="23"/>
      <c r="GPU1" s="23"/>
      <c r="GPV1" s="23"/>
      <c r="GPW1" s="23"/>
      <c r="GPX1" s="23"/>
      <c r="GPY1" s="23"/>
      <c r="GPZ1" s="23"/>
      <c r="GQA1" s="23"/>
      <c r="GQB1" s="23"/>
      <c r="GQC1" s="23"/>
      <c r="GQD1" s="23"/>
      <c r="GQE1" s="23"/>
      <c r="GQF1" s="23"/>
      <c r="GQG1" s="23"/>
      <c r="GQH1" s="23"/>
      <c r="GQI1" s="23"/>
      <c r="GQJ1" s="23"/>
      <c r="GQK1" s="23"/>
      <c r="GQL1" s="23"/>
      <c r="GQM1" s="23"/>
      <c r="GQN1" s="23"/>
      <c r="GQO1" s="23"/>
      <c r="GQP1" s="23"/>
      <c r="GQQ1" s="23"/>
      <c r="GQR1" s="23"/>
      <c r="GQS1" s="23"/>
      <c r="GQT1" s="23"/>
      <c r="GQU1" s="23"/>
      <c r="GQV1" s="23"/>
      <c r="GQW1" s="23"/>
      <c r="GQX1" s="23"/>
      <c r="GQY1" s="23"/>
      <c r="GQZ1" s="23"/>
      <c r="GRA1" s="23"/>
      <c r="GRB1" s="23"/>
      <c r="GRC1" s="23"/>
      <c r="GRD1" s="23"/>
      <c r="GRE1" s="23"/>
      <c r="GRF1" s="23"/>
      <c r="GRG1" s="23"/>
      <c r="GRH1" s="23"/>
      <c r="GRI1" s="23"/>
      <c r="GRJ1" s="23"/>
      <c r="GRK1" s="23"/>
      <c r="GRL1" s="23"/>
      <c r="GRM1" s="23"/>
      <c r="GRN1" s="23"/>
      <c r="GRO1" s="23"/>
      <c r="GRP1" s="23"/>
      <c r="GRQ1" s="23"/>
      <c r="GRR1" s="23"/>
      <c r="GRS1" s="23"/>
      <c r="GRT1" s="23"/>
      <c r="GRU1" s="23"/>
      <c r="GRV1" s="23"/>
      <c r="GRW1" s="23"/>
      <c r="GRX1" s="23"/>
      <c r="GRY1" s="23"/>
      <c r="GRZ1" s="23"/>
      <c r="GSA1" s="23"/>
      <c r="GSB1" s="23"/>
      <c r="GSC1" s="23"/>
      <c r="GSD1" s="23"/>
      <c r="GSE1" s="23"/>
      <c r="GSF1" s="23"/>
      <c r="GSG1" s="23"/>
      <c r="GSH1" s="23"/>
      <c r="GSI1" s="23"/>
      <c r="GSJ1" s="23"/>
      <c r="GSK1" s="23"/>
      <c r="GSL1" s="23"/>
      <c r="GSM1" s="23"/>
      <c r="GSN1" s="23"/>
      <c r="GSO1" s="23"/>
      <c r="GSP1" s="23"/>
      <c r="GSQ1" s="23"/>
      <c r="GSR1" s="23"/>
      <c r="GSS1" s="23"/>
      <c r="GST1" s="23"/>
      <c r="GSU1" s="23"/>
      <c r="GSV1" s="23"/>
      <c r="GSW1" s="23"/>
      <c r="GSX1" s="23"/>
      <c r="GSY1" s="23"/>
      <c r="GSZ1" s="23"/>
      <c r="GTA1" s="23"/>
      <c r="GTB1" s="23"/>
      <c r="GTC1" s="23"/>
      <c r="GTD1" s="23"/>
      <c r="GTE1" s="23"/>
      <c r="GTF1" s="23"/>
      <c r="GTG1" s="23"/>
      <c r="GTH1" s="23"/>
      <c r="GTI1" s="23"/>
      <c r="GTJ1" s="23"/>
      <c r="GTK1" s="23"/>
      <c r="GTL1" s="23"/>
      <c r="GTM1" s="23"/>
      <c r="GTN1" s="23"/>
      <c r="GTO1" s="23"/>
      <c r="GTP1" s="23"/>
      <c r="GTQ1" s="23"/>
      <c r="GTR1" s="23"/>
      <c r="GTS1" s="23"/>
      <c r="GTT1" s="23"/>
      <c r="GTU1" s="23"/>
      <c r="GTV1" s="23"/>
      <c r="GTW1" s="23"/>
      <c r="GTX1" s="23"/>
      <c r="GTY1" s="23"/>
      <c r="GTZ1" s="23"/>
      <c r="GUA1" s="23"/>
      <c r="GUB1" s="23"/>
      <c r="GUC1" s="23"/>
      <c r="GUD1" s="23"/>
      <c r="GUE1" s="23"/>
      <c r="GUF1" s="23"/>
      <c r="GUG1" s="23"/>
      <c r="GUH1" s="23"/>
      <c r="GUI1" s="23"/>
      <c r="GUJ1" s="23"/>
      <c r="GUK1" s="23"/>
      <c r="GUL1" s="23"/>
      <c r="GUM1" s="23"/>
      <c r="GUN1" s="23"/>
      <c r="GUO1" s="23"/>
      <c r="GUP1" s="23"/>
      <c r="GUQ1" s="23"/>
      <c r="GUR1" s="23"/>
      <c r="GUS1" s="23"/>
      <c r="GUT1" s="23"/>
      <c r="GUU1" s="23"/>
      <c r="GUV1" s="23"/>
      <c r="GUW1" s="23"/>
      <c r="GUX1" s="23"/>
      <c r="GUY1" s="23"/>
      <c r="GUZ1" s="23"/>
      <c r="GVA1" s="23"/>
      <c r="GVB1" s="23"/>
      <c r="GVC1" s="23"/>
      <c r="GVD1" s="23"/>
      <c r="GVE1" s="23"/>
      <c r="GVF1" s="23"/>
      <c r="GVG1" s="23"/>
      <c r="GVH1" s="23"/>
      <c r="GVI1" s="23"/>
      <c r="GVJ1" s="23"/>
      <c r="GVK1" s="23"/>
      <c r="GVL1" s="23"/>
      <c r="GVM1" s="23"/>
      <c r="GVN1" s="23"/>
      <c r="GVO1" s="23"/>
      <c r="GVP1" s="23"/>
      <c r="GVQ1" s="23"/>
      <c r="GVR1" s="23"/>
      <c r="GVS1" s="23"/>
      <c r="GVT1" s="23"/>
      <c r="GVU1" s="23"/>
      <c r="GVV1" s="23"/>
      <c r="GVW1" s="23"/>
      <c r="GVX1" s="23"/>
      <c r="GVY1" s="23"/>
      <c r="GVZ1" s="23"/>
      <c r="GWA1" s="23"/>
      <c r="GWB1" s="23"/>
      <c r="GWC1" s="23"/>
      <c r="GWD1" s="23"/>
      <c r="GWE1" s="23"/>
      <c r="GWF1" s="23"/>
      <c r="GWG1" s="23"/>
      <c r="GWH1" s="23"/>
      <c r="GWI1" s="23"/>
      <c r="GWJ1" s="23"/>
      <c r="GWK1" s="23"/>
      <c r="GWL1" s="23"/>
      <c r="GWM1" s="23"/>
      <c r="GWN1" s="23"/>
      <c r="GWO1" s="23"/>
      <c r="GWP1" s="23"/>
      <c r="GWQ1" s="23"/>
      <c r="GWR1" s="23"/>
      <c r="GWS1" s="23"/>
      <c r="GWT1" s="23"/>
      <c r="GWU1" s="23"/>
      <c r="GWV1" s="23"/>
      <c r="GWW1" s="23"/>
      <c r="GWX1" s="23"/>
      <c r="GWY1" s="23"/>
      <c r="GWZ1" s="23"/>
      <c r="GXA1" s="23"/>
      <c r="GXB1" s="23"/>
      <c r="GXC1" s="23"/>
      <c r="GXD1" s="23"/>
      <c r="GXE1" s="23"/>
      <c r="GXF1" s="23"/>
      <c r="GXG1" s="23"/>
      <c r="GXH1" s="23"/>
      <c r="GXI1" s="23"/>
      <c r="GXJ1" s="23"/>
      <c r="GXK1" s="23"/>
      <c r="GXL1" s="23"/>
      <c r="GXM1" s="23"/>
      <c r="GXN1" s="23"/>
      <c r="GXO1" s="23"/>
      <c r="GXP1" s="23"/>
      <c r="GXQ1" s="23"/>
      <c r="GXR1" s="23"/>
      <c r="GXS1" s="23"/>
      <c r="GXT1" s="23"/>
      <c r="GXU1" s="23"/>
      <c r="GXV1" s="23"/>
      <c r="GXW1" s="23"/>
      <c r="GXX1" s="23"/>
      <c r="GXY1" s="23"/>
      <c r="GXZ1" s="23"/>
      <c r="GYA1" s="23"/>
      <c r="GYB1" s="23"/>
      <c r="GYC1" s="23"/>
      <c r="GYD1" s="23"/>
      <c r="GYE1" s="23"/>
      <c r="GYF1" s="23"/>
      <c r="GYG1" s="23"/>
      <c r="GYH1" s="23"/>
      <c r="GYI1" s="23"/>
      <c r="GYJ1" s="23"/>
      <c r="GYK1" s="23"/>
      <c r="GYL1" s="23"/>
      <c r="GYM1" s="23"/>
      <c r="GYN1" s="23"/>
      <c r="GYO1" s="23"/>
      <c r="GYP1" s="23"/>
      <c r="GYQ1" s="23"/>
      <c r="GYR1" s="23"/>
      <c r="GYS1" s="23"/>
      <c r="GYT1" s="23"/>
      <c r="GYU1" s="23"/>
      <c r="GYV1" s="23"/>
      <c r="GYW1" s="23"/>
      <c r="GYX1" s="23"/>
      <c r="GYY1" s="23"/>
      <c r="GYZ1" s="23"/>
      <c r="GZA1" s="23"/>
      <c r="GZB1" s="23"/>
      <c r="GZC1" s="23"/>
      <c r="GZD1" s="23"/>
      <c r="GZE1" s="23"/>
      <c r="GZF1" s="23"/>
      <c r="GZG1" s="23"/>
      <c r="GZH1" s="23"/>
      <c r="GZI1" s="23"/>
      <c r="GZJ1" s="23"/>
      <c r="GZK1" s="23"/>
      <c r="GZL1" s="23"/>
      <c r="GZM1" s="23"/>
      <c r="GZN1" s="23"/>
      <c r="GZO1" s="23"/>
      <c r="GZP1" s="23"/>
      <c r="GZQ1" s="23"/>
      <c r="GZR1" s="23"/>
      <c r="GZS1" s="23"/>
      <c r="GZT1" s="23"/>
      <c r="GZU1" s="23"/>
      <c r="GZV1" s="23"/>
      <c r="GZW1" s="23"/>
      <c r="GZX1" s="23"/>
      <c r="GZY1" s="23"/>
      <c r="GZZ1" s="23"/>
      <c r="HAA1" s="23"/>
      <c r="HAB1" s="23"/>
      <c r="HAC1" s="23"/>
      <c r="HAD1" s="23"/>
      <c r="HAE1" s="23"/>
      <c r="HAF1" s="23"/>
      <c r="HAG1" s="23"/>
      <c r="HAH1" s="23"/>
      <c r="HAI1" s="23"/>
      <c r="HAJ1" s="23"/>
      <c r="HAK1" s="23"/>
      <c r="HAL1" s="23"/>
      <c r="HAM1" s="23"/>
      <c r="HAN1" s="23"/>
      <c r="HAO1" s="23"/>
      <c r="HAP1" s="23"/>
      <c r="HAQ1" s="23"/>
      <c r="HAR1" s="23"/>
      <c r="HAS1" s="23"/>
      <c r="HAT1" s="23"/>
      <c r="HAU1" s="23"/>
      <c r="HAV1" s="23"/>
      <c r="HAW1" s="23"/>
      <c r="HAX1" s="23"/>
      <c r="HAY1" s="23"/>
      <c r="HAZ1" s="23"/>
      <c r="HBA1" s="23"/>
      <c r="HBB1" s="23"/>
      <c r="HBC1" s="23"/>
      <c r="HBD1" s="23"/>
      <c r="HBE1" s="23"/>
      <c r="HBF1" s="23"/>
      <c r="HBG1" s="23"/>
      <c r="HBH1" s="23"/>
      <c r="HBI1" s="23"/>
      <c r="HBJ1" s="23"/>
      <c r="HBK1" s="23"/>
      <c r="HBL1" s="23"/>
      <c r="HBM1" s="23"/>
      <c r="HBN1" s="23"/>
      <c r="HBO1" s="23"/>
      <c r="HBP1" s="23"/>
      <c r="HBQ1" s="23"/>
      <c r="HBR1" s="23"/>
      <c r="HBS1" s="23"/>
      <c r="HBT1" s="23"/>
      <c r="HBU1" s="23"/>
      <c r="HBV1" s="23"/>
      <c r="HBW1" s="23"/>
      <c r="HBX1" s="23"/>
      <c r="HBY1" s="23"/>
      <c r="HBZ1" s="23"/>
      <c r="HCA1" s="23"/>
      <c r="HCB1" s="23"/>
      <c r="HCC1" s="23"/>
      <c r="HCD1" s="23"/>
      <c r="HCE1" s="23"/>
      <c r="HCF1" s="23"/>
      <c r="HCG1" s="23"/>
      <c r="HCH1" s="23"/>
      <c r="HCI1" s="23"/>
      <c r="HCJ1" s="23"/>
      <c r="HCK1" s="23"/>
      <c r="HCL1" s="23"/>
      <c r="HCM1" s="23"/>
      <c r="HCN1" s="23"/>
      <c r="HCO1" s="23"/>
      <c r="HCP1" s="23"/>
      <c r="HCQ1" s="23"/>
      <c r="HCR1" s="23"/>
      <c r="HCS1" s="23"/>
      <c r="HCT1" s="23"/>
      <c r="HCU1" s="23"/>
      <c r="HCV1" s="23"/>
      <c r="HCW1" s="23"/>
      <c r="HCX1" s="23"/>
      <c r="HCY1" s="23"/>
      <c r="HCZ1" s="23"/>
      <c r="HDA1" s="23"/>
      <c r="HDB1" s="23"/>
      <c r="HDC1" s="23"/>
      <c r="HDD1" s="23"/>
      <c r="HDE1" s="23"/>
      <c r="HDF1" s="23"/>
      <c r="HDG1" s="23"/>
      <c r="HDH1" s="23"/>
      <c r="HDI1" s="23"/>
      <c r="HDJ1" s="23"/>
      <c r="HDK1" s="23"/>
      <c r="HDL1" s="23"/>
      <c r="HDM1" s="23"/>
      <c r="HDN1" s="23"/>
      <c r="HDO1" s="23"/>
      <c r="HDP1" s="23"/>
      <c r="HDQ1" s="23"/>
      <c r="HDR1" s="23"/>
      <c r="HDS1" s="23"/>
      <c r="HDT1" s="23"/>
      <c r="HDU1" s="23"/>
      <c r="HDV1" s="23"/>
      <c r="HDW1" s="23"/>
      <c r="HDX1" s="23"/>
      <c r="HDY1" s="23"/>
      <c r="HDZ1" s="23"/>
      <c r="HEA1" s="23"/>
      <c r="HEB1" s="23"/>
      <c r="HEC1" s="23"/>
      <c r="HED1" s="23"/>
      <c r="HEE1" s="23"/>
      <c r="HEF1" s="23"/>
      <c r="HEG1" s="23"/>
      <c r="HEH1" s="23"/>
      <c r="HEI1" s="23"/>
      <c r="HEJ1" s="23"/>
      <c r="HEK1" s="23"/>
      <c r="HEL1" s="23"/>
      <c r="HEM1" s="23"/>
      <c r="HEN1" s="23"/>
      <c r="HEO1" s="23"/>
      <c r="HEP1" s="23"/>
      <c r="HEQ1" s="23"/>
      <c r="HER1" s="23"/>
      <c r="HES1" s="23"/>
      <c r="HET1" s="23"/>
      <c r="HEU1" s="23"/>
      <c r="HEV1" s="23"/>
      <c r="HEW1" s="23"/>
      <c r="HEX1" s="23"/>
      <c r="HEY1" s="23"/>
      <c r="HEZ1" s="23"/>
      <c r="HFA1" s="23"/>
      <c r="HFB1" s="23"/>
      <c r="HFC1" s="23"/>
      <c r="HFD1" s="23"/>
      <c r="HFE1" s="23"/>
      <c r="HFF1" s="23"/>
      <c r="HFG1" s="23"/>
      <c r="HFH1" s="23"/>
      <c r="HFI1" s="23"/>
      <c r="HFJ1" s="23"/>
      <c r="HFK1" s="23"/>
      <c r="HFL1" s="23"/>
      <c r="HFM1" s="23"/>
      <c r="HFN1" s="23"/>
      <c r="HFO1" s="23"/>
      <c r="HFP1" s="23"/>
      <c r="HFQ1" s="23"/>
      <c r="HFR1" s="23"/>
      <c r="HFS1" s="23"/>
      <c r="HFT1" s="23"/>
      <c r="HFU1" s="23"/>
      <c r="HFV1" s="23"/>
      <c r="HFW1" s="23"/>
      <c r="HFX1" s="23"/>
      <c r="HFY1" s="23"/>
      <c r="HFZ1" s="23"/>
      <c r="HGA1" s="23"/>
      <c r="HGB1" s="23"/>
      <c r="HGC1" s="23"/>
      <c r="HGD1" s="23"/>
      <c r="HGE1" s="23"/>
      <c r="HGF1" s="23"/>
      <c r="HGG1" s="23"/>
      <c r="HGH1" s="23"/>
      <c r="HGI1" s="23"/>
      <c r="HGJ1" s="23"/>
      <c r="HGK1" s="23"/>
      <c r="HGL1" s="23"/>
      <c r="HGM1" s="23"/>
      <c r="HGN1" s="23"/>
      <c r="HGO1" s="23"/>
      <c r="HGP1" s="23"/>
      <c r="HGQ1" s="23"/>
      <c r="HGR1" s="23"/>
      <c r="HGS1" s="23"/>
      <c r="HGT1" s="23"/>
      <c r="HGU1" s="23"/>
      <c r="HGV1" s="23"/>
      <c r="HGW1" s="23"/>
      <c r="HGX1" s="23"/>
      <c r="HGY1" s="23"/>
      <c r="HGZ1" s="23"/>
      <c r="HHA1" s="23"/>
      <c r="HHB1" s="23"/>
      <c r="HHC1" s="23"/>
      <c r="HHD1" s="23"/>
      <c r="HHE1" s="23"/>
      <c r="HHF1" s="23"/>
      <c r="HHG1" s="23"/>
      <c r="HHH1" s="23"/>
      <c r="HHI1" s="23"/>
      <c r="HHJ1" s="23"/>
      <c r="HHK1" s="23"/>
      <c r="HHL1" s="23"/>
      <c r="HHM1" s="23"/>
      <c r="HHN1" s="23"/>
      <c r="HHO1" s="23"/>
      <c r="HHP1" s="23"/>
      <c r="HHQ1" s="23"/>
      <c r="HHR1" s="23"/>
      <c r="HHS1" s="23"/>
      <c r="HHT1" s="23"/>
      <c r="HHU1" s="23"/>
      <c r="HHV1" s="23"/>
      <c r="HHW1" s="23"/>
      <c r="HHX1" s="23"/>
      <c r="HHY1" s="23"/>
      <c r="HHZ1" s="23"/>
      <c r="HIA1" s="23"/>
      <c r="HIB1" s="23"/>
      <c r="HIC1" s="23"/>
      <c r="HID1" s="23"/>
      <c r="HIE1" s="23"/>
      <c r="HIF1" s="23"/>
      <c r="HIG1" s="23"/>
      <c r="HIH1" s="23"/>
      <c r="HII1" s="23"/>
      <c r="HIJ1" s="23"/>
      <c r="HIK1" s="23"/>
      <c r="HIL1" s="23"/>
      <c r="HIM1" s="23"/>
      <c r="HIN1" s="23"/>
      <c r="HIO1" s="23"/>
      <c r="HIP1" s="23"/>
      <c r="HIQ1" s="23"/>
      <c r="HIR1" s="23"/>
      <c r="HIS1" s="23"/>
      <c r="HIT1" s="23"/>
      <c r="HIU1" s="23"/>
      <c r="HIV1" s="23"/>
      <c r="HIW1" s="23"/>
      <c r="HIX1" s="23"/>
      <c r="HIY1" s="23"/>
      <c r="HIZ1" s="23"/>
      <c r="HJA1" s="23"/>
      <c r="HJB1" s="23"/>
      <c r="HJC1" s="23"/>
      <c r="HJD1" s="23"/>
      <c r="HJE1" s="23"/>
      <c r="HJF1" s="23"/>
      <c r="HJG1" s="23"/>
      <c r="HJH1" s="23"/>
      <c r="HJI1" s="23"/>
      <c r="HJJ1" s="23"/>
      <c r="HJK1" s="23"/>
      <c r="HJL1" s="23"/>
      <c r="HJM1" s="23"/>
      <c r="HJN1" s="23"/>
      <c r="HJO1" s="23"/>
      <c r="HJP1" s="23"/>
      <c r="HJQ1" s="23"/>
      <c r="HJR1" s="23"/>
      <c r="HJS1" s="23"/>
      <c r="HJT1" s="23"/>
      <c r="HJU1" s="23"/>
      <c r="HJV1" s="23"/>
      <c r="HJW1" s="23"/>
      <c r="HJX1" s="23"/>
      <c r="HJY1" s="23"/>
      <c r="HJZ1" s="23"/>
      <c r="HKA1" s="23"/>
      <c r="HKB1" s="23"/>
      <c r="HKC1" s="23"/>
      <c r="HKD1" s="23"/>
      <c r="HKE1" s="23"/>
      <c r="HKF1" s="23"/>
      <c r="HKG1" s="23"/>
      <c r="HKH1" s="23"/>
      <c r="HKI1" s="23"/>
      <c r="HKJ1" s="23"/>
      <c r="HKK1" s="23"/>
      <c r="HKL1" s="23"/>
      <c r="HKM1" s="23"/>
      <c r="HKN1" s="23"/>
      <c r="HKO1" s="23"/>
      <c r="HKP1" s="23"/>
      <c r="HKQ1" s="23"/>
      <c r="HKR1" s="23"/>
      <c r="HKS1" s="23"/>
      <c r="HKT1" s="23"/>
      <c r="HKU1" s="23"/>
      <c r="HKV1" s="23"/>
      <c r="HKW1" s="23"/>
      <c r="HKX1" s="23"/>
      <c r="HKY1" s="23"/>
      <c r="HKZ1" s="23"/>
      <c r="HLA1" s="23"/>
      <c r="HLB1" s="23"/>
      <c r="HLC1" s="23"/>
      <c r="HLD1" s="23"/>
      <c r="HLE1" s="23"/>
      <c r="HLF1" s="23"/>
      <c r="HLG1" s="23"/>
      <c r="HLH1" s="23"/>
      <c r="HLI1" s="23"/>
      <c r="HLJ1" s="23"/>
      <c r="HLK1" s="23"/>
      <c r="HLL1" s="23"/>
      <c r="HLM1" s="23"/>
      <c r="HLN1" s="23"/>
      <c r="HLO1" s="23"/>
      <c r="HLP1" s="23"/>
      <c r="HLQ1" s="23"/>
      <c r="HLR1" s="23"/>
      <c r="HLS1" s="23"/>
      <c r="HLT1" s="23"/>
      <c r="HLU1" s="23"/>
      <c r="HLV1" s="23"/>
      <c r="HLW1" s="23"/>
      <c r="HLX1" s="23"/>
      <c r="HLY1" s="23"/>
      <c r="HLZ1" s="23"/>
      <c r="HMA1" s="23"/>
      <c r="HMB1" s="23"/>
      <c r="HMC1" s="23"/>
      <c r="HMD1" s="23"/>
      <c r="HME1" s="23"/>
      <c r="HMF1" s="23"/>
      <c r="HMG1" s="23"/>
      <c r="HMH1" s="23"/>
      <c r="HMI1" s="23"/>
      <c r="HMJ1" s="23"/>
      <c r="HMK1" s="23"/>
      <c r="HML1" s="23"/>
      <c r="HMM1" s="23"/>
      <c r="HMN1" s="23"/>
      <c r="HMO1" s="23"/>
      <c r="HMP1" s="23"/>
      <c r="HMQ1" s="23"/>
      <c r="HMR1" s="23"/>
      <c r="HMS1" s="23"/>
      <c r="HMT1" s="23"/>
      <c r="HMU1" s="23"/>
      <c r="HMV1" s="23"/>
      <c r="HMW1" s="23"/>
      <c r="HMX1" s="23"/>
      <c r="HMY1" s="23"/>
      <c r="HMZ1" s="23"/>
      <c r="HNA1" s="23"/>
      <c r="HNB1" s="23"/>
      <c r="HNC1" s="23"/>
      <c r="HND1" s="23"/>
      <c r="HNE1" s="23"/>
      <c r="HNF1" s="23"/>
      <c r="HNG1" s="23"/>
      <c r="HNH1" s="23"/>
      <c r="HNI1" s="23"/>
      <c r="HNJ1" s="23"/>
      <c r="HNK1" s="23"/>
      <c r="HNL1" s="23"/>
      <c r="HNM1" s="23"/>
      <c r="HNN1" s="23"/>
      <c r="HNO1" s="23"/>
      <c r="HNP1" s="23"/>
      <c r="HNQ1" s="23"/>
      <c r="HNR1" s="23"/>
      <c r="HNS1" s="23"/>
      <c r="HNT1" s="23"/>
      <c r="HNU1" s="23"/>
      <c r="HNV1" s="23"/>
      <c r="HNW1" s="23"/>
      <c r="HNX1" s="23"/>
      <c r="HNY1" s="23"/>
      <c r="HNZ1" s="23"/>
      <c r="HOA1" s="23"/>
      <c r="HOB1" s="23"/>
      <c r="HOC1" s="23"/>
      <c r="HOD1" s="23"/>
      <c r="HOE1" s="23"/>
      <c r="HOF1" s="23"/>
      <c r="HOG1" s="23"/>
      <c r="HOH1" s="23"/>
      <c r="HOI1" s="23"/>
      <c r="HOJ1" s="23"/>
      <c r="HOK1" s="23"/>
      <c r="HOL1" s="23"/>
      <c r="HOM1" s="23"/>
      <c r="HON1" s="23"/>
      <c r="HOO1" s="23"/>
      <c r="HOP1" s="23"/>
      <c r="HOQ1" s="23"/>
      <c r="HOR1" s="23"/>
      <c r="HOS1" s="23"/>
      <c r="HOT1" s="23"/>
      <c r="HOU1" s="23"/>
      <c r="HOV1" s="23"/>
      <c r="HOW1" s="23"/>
      <c r="HOX1" s="23"/>
      <c r="HOY1" s="23"/>
      <c r="HOZ1" s="23"/>
      <c r="HPA1" s="23"/>
      <c r="HPB1" s="23"/>
      <c r="HPC1" s="23"/>
      <c r="HPD1" s="23"/>
      <c r="HPE1" s="23"/>
      <c r="HPF1" s="23"/>
      <c r="HPG1" s="23"/>
      <c r="HPH1" s="23"/>
      <c r="HPI1" s="23"/>
      <c r="HPJ1" s="23"/>
      <c r="HPK1" s="23"/>
      <c r="HPL1" s="23"/>
      <c r="HPM1" s="23"/>
      <c r="HPN1" s="23"/>
      <c r="HPO1" s="23"/>
      <c r="HPP1" s="23"/>
      <c r="HPQ1" s="23"/>
      <c r="HPR1" s="23"/>
      <c r="HPS1" s="23"/>
      <c r="HPT1" s="23"/>
      <c r="HPU1" s="23"/>
      <c r="HPV1" s="23"/>
      <c r="HPW1" s="23"/>
      <c r="HPX1" s="23"/>
      <c r="HPY1" s="23"/>
      <c r="HPZ1" s="23"/>
      <c r="HQA1" s="23"/>
      <c r="HQB1" s="23"/>
      <c r="HQC1" s="23"/>
      <c r="HQD1" s="23"/>
      <c r="HQE1" s="23"/>
      <c r="HQF1" s="23"/>
      <c r="HQG1" s="23"/>
      <c r="HQH1" s="23"/>
      <c r="HQI1" s="23"/>
      <c r="HQJ1" s="23"/>
      <c r="HQK1" s="23"/>
      <c r="HQL1" s="23"/>
      <c r="HQM1" s="23"/>
      <c r="HQN1" s="23"/>
      <c r="HQO1" s="23"/>
      <c r="HQP1" s="23"/>
      <c r="HQQ1" s="23"/>
      <c r="HQR1" s="23"/>
      <c r="HQS1" s="23"/>
      <c r="HQT1" s="23"/>
      <c r="HQU1" s="23"/>
      <c r="HQV1" s="23"/>
      <c r="HQW1" s="23"/>
      <c r="HQX1" s="23"/>
      <c r="HQY1" s="23"/>
      <c r="HQZ1" s="23"/>
      <c r="HRA1" s="23"/>
      <c r="HRB1" s="23"/>
      <c r="HRC1" s="23"/>
      <c r="HRD1" s="23"/>
      <c r="HRE1" s="23"/>
      <c r="HRF1" s="23"/>
      <c r="HRG1" s="23"/>
      <c r="HRH1" s="23"/>
      <c r="HRI1" s="23"/>
      <c r="HRJ1" s="23"/>
      <c r="HRK1" s="23"/>
      <c r="HRL1" s="23"/>
      <c r="HRM1" s="23"/>
      <c r="HRN1" s="23"/>
      <c r="HRO1" s="23"/>
      <c r="HRP1" s="23"/>
      <c r="HRQ1" s="23"/>
      <c r="HRR1" s="23"/>
      <c r="HRS1" s="23"/>
      <c r="HRT1" s="23"/>
      <c r="HRU1" s="23"/>
      <c r="HRV1" s="23"/>
      <c r="HRW1" s="23"/>
      <c r="HRX1" s="23"/>
      <c r="HRY1" s="23"/>
      <c r="HRZ1" s="23"/>
      <c r="HSA1" s="23"/>
      <c r="HSB1" s="23"/>
      <c r="HSC1" s="23"/>
      <c r="HSD1" s="23"/>
      <c r="HSE1" s="23"/>
      <c r="HSF1" s="23"/>
      <c r="HSG1" s="23"/>
      <c r="HSH1" s="23"/>
      <c r="HSI1" s="23"/>
      <c r="HSJ1" s="23"/>
      <c r="HSK1" s="23"/>
      <c r="HSL1" s="23"/>
      <c r="HSM1" s="23"/>
      <c r="HSN1" s="23"/>
      <c r="HSO1" s="23"/>
      <c r="HSP1" s="23"/>
      <c r="HSQ1" s="23"/>
      <c r="HSR1" s="23"/>
      <c r="HSS1" s="23"/>
      <c r="HST1" s="23"/>
      <c r="HSU1" s="23"/>
      <c r="HSV1" s="23"/>
      <c r="HSW1" s="23"/>
      <c r="HSX1" s="23"/>
      <c r="HSY1" s="23"/>
      <c r="HSZ1" s="23"/>
      <c r="HTA1" s="23"/>
      <c r="HTB1" s="23"/>
      <c r="HTC1" s="23"/>
      <c r="HTD1" s="23"/>
      <c r="HTE1" s="23"/>
      <c r="HTF1" s="23"/>
      <c r="HTG1" s="23"/>
      <c r="HTH1" s="23"/>
      <c r="HTI1" s="23"/>
      <c r="HTJ1" s="23"/>
      <c r="HTK1" s="23"/>
      <c r="HTL1" s="23"/>
      <c r="HTM1" s="23"/>
      <c r="HTN1" s="23"/>
      <c r="HTO1" s="23"/>
      <c r="HTP1" s="23"/>
      <c r="HTQ1" s="23"/>
      <c r="HTR1" s="23"/>
      <c r="HTS1" s="23"/>
      <c r="HTT1" s="23"/>
      <c r="HTU1" s="23"/>
      <c r="HTV1" s="23"/>
      <c r="HTW1" s="23"/>
      <c r="HTX1" s="23"/>
      <c r="HTY1" s="23"/>
      <c r="HTZ1" s="23"/>
      <c r="HUA1" s="23"/>
      <c r="HUB1" s="23"/>
      <c r="HUC1" s="23"/>
      <c r="HUD1" s="23"/>
      <c r="HUE1" s="23"/>
      <c r="HUF1" s="23"/>
      <c r="HUG1" s="23"/>
      <c r="HUH1" s="23"/>
      <c r="HUI1" s="23"/>
      <c r="HUJ1" s="23"/>
      <c r="HUK1" s="23"/>
      <c r="HUL1" s="23"/>
      <c r="HUM1" s="23"/>
      <c r="HUN1" s="23"/>
      <c r="HUO1" s="23"/>
      <c r="HUP1" s="23"/>
      <c r="HUQ1" s="23"/>
      <c r="HUR1" s="23"/>
      <c r="HUS1" s="23"/>
      <c r="HUT1" s="23"/>
      <c r="HUU1" s="23"/>
      <c r="HUV1" s="23"/>
      <c r="HUW1" s="23"/>
      <c r="HUX1" s="23"/>
      <c r="HUY1" s="23"/>
      <c r="HUZ1" s="23"/>
      <c r="HVA1" s="23"/>
      <c r="HVB1" s="23"/>
      <c r="HVC1" s="23"/>
      <c r="HVD1" s="23"/>
      <c r="HVE1" s="23"/>
      <c r="HVF1" s="23"/>
      <c r="HVG1" s="23"/>
      <c r="HVH1" s="23"/>
      <c r="HVI1" s="23"/>
      <c r="HVJ1" s="23"/>
      <c r="HVK1" s="23"/>
      <c r="HVL1" s="23"/>
      <c r="HVM1" s="23"/>
      <c r="HVN1" s="23"/>
      <c r="HVO1" s="23"/>
      <c r="HVP1" s="23"/>
      <c r="HVQ1" s="23"/>
      <c r="HVR1" s="23"/>
      <c r="HVS1" s="23"/>
      <c r="HVT1" s="23"/>
      <c r="HVU1" s="23"/>
      <c r="HVV1" s="23"/>
      <c r="HVW1" s="23"/>
      <c r="HVX1" s="23"/>
      <c r="HVY1" s="23"/>
      <c r="HVZ1" s="23"/>
      <c r="HWA1" s="23"/>
      <c r="HWB1" s="23"/>
      <c r="HWC1" s="23"/>
      <c r="HWD1" s="23"/>
      <c r="HWE1" s="23"/>
      <c r="HWF1" s="23"/>
      <c r="HWG1" s="23"/>
      <c r="HWH1" s="23"/>
      <c r="HWI1" s="23"/>
      <c r="HWJ1" s="23"/>
      <c r="HWK1" s="23"/>
      <c r="HWL1" s="23"/>
      <c r="HWM1" s="23"/>
      <c r="HWN1" s="23"/>
      <c r="HWO1" s="23"/>
      <c r="HWP1" s="23"/>
      <c r="HWQ1" s="23"/>
      <c r="HWR1" s="23"/>
      <c r="HWS1" s="23"/>
      <c r="HWT1" s="23"/>
      <c r="HWU1" s="23"/>
      <c r="HWV1" s="23"/>
      <c r="HWW1" s="23"/>
      <c r="HWX1" s="23"/>
      <c r="HWY1" s="23"/>
      <c r="HWZ1" s="23"/>
      <c r="HXA1" s="23"/>
      <c r="HXB1" s="23"/>
      <c r="HXC1" s="23"/>
      <c r="HXD1" s="23"/>
      <c r="HXE1" s="23"/>
      <c r="HXF1" s="23"/>
      <c r="HXG1" s="23"/>
      <c r="HXH1" s="23"/>
      <c r="HXI1" s="23"/>
      <c r="HXJ1" s="23"/>
      <c r="HXK1" s="23"/>
      <c r="HXL1" s="23"/>
      <c r="HXM1" s="23"/>
      <c r="HXN1" s="23"/>
      <c r="HXO1" s="23"/>
      <c r="HXP1" s="23"/>
      <c r="HXQ1" s="23"/>
      <c r="HXR1" s="23"/>
      <c r="HXS1" s="23"/>
      <c r="HXT1" s="23"/>
      <c r="HXU1" s="23"/>
      <c r="HXV1" s="23"/>
      <c r="HXW1" s="23"/>
      <c r="HXX1" s="23"/>
      <c r="HXY1" s="23"/>
      <c r="HXZ1" s="23"/>
      <c r="HYA1" s="23"/>
      <c r="HYB1" s="23"/>
      <c r="HYC1" s="23"/>
      <c r="HYD1" s="23"/>
      <c r="HYE1" s="23"/>
      <c r="HYF1" s="23"/>
      <c r="HYG1" s="23"/>
      <c r="HYH1" s="23"/>
      <c r="HYI1" s="23"/>
      <c r="HYJ1" s="23"/>
      <c r="HYK1" s="23"/>
      <c r="HYL1" s="23"/>
      <c r="HYM1" s="23"/>
      <c r="HYN1" s="23"/>
      <c r="HYO1" s="23"/>
      <c r="HYP1" s="23"/>
      <c r="HYQ1" s="23"/>
      <c r="HYR1" s="23"/>
      <c r="HYS1" s="23"/>
      <c r="HYT1" s="23"/>
      <c r="HYU1" s="23"/>
      <c r="HYV1" s="23"/>
      <c r="HYW1" s="23"/>
      <c r="HYX1" s="23"/>
      <c r="HYY1" s="23"/>
      <c r="HYZ1" s="23"/>
      <c r="HZA1" s="23"/>
      <c r="HZB1" s="23"/>
      <c r="HZC1" s="23"/>
      <c r="HZD1" s="23"/>
      <c r="HZE1" s="23"/>
      <c r="HZF1" s="23"/>
      <c r="HZG1" s="23"/>
      <c r="HZH1" s="23"/>
      <c r="HZI1" s="23"/>
      <c r="HZJ1" s="23"/>
      <c r="HZK1" s="23"/>
      <c r="HZL1" s="23"/>
      <c r="HZM1" s="23"/>
      <c r="HZN1" s="23"/>
      <c r="HZO1" s="23"/>
      <c r="HZP1" s="23"/>
      <c r="HZQ1" s="23"/>
      <c r="HZR1" s="23"/>
      <c r="HZS1" s="23"/>
      <c r="HZT1" s="23"/>
      <c r="HZU1" s="23"/>
      <c r="HZV1" s="23"/>
      <c r="HZW1" s="23"/>
      <c r="HZX1" s="23"/>
      <c r="HZY1" s="23"/>
      <c r="HZZ1" s="23"/>
      <c r="IAA1" s="23"/>
      <c r="IAB1" s="23"/>
      <c r="IAC1" s="23"/>
      <c r="IAD1" s="23"/>
      <c r="IAE1" s="23"/>
      <c r="IAF1" s="23"/>
      <c r="IAG1" s="23"/>
      <c r="IAH1" s="23"/>
      <c r="IAI1" s="23"/>
      <c r="IAJ1" s="23"/>
      <c r="IAK1" s="23"/>
      <c r="IAL1" s="23"/>
      <c r="IAM1" s="23"/>
      <c r="IAN1" s="23"/>
      <c r="IAO1" s="23"/>
      <c r="IAP1" s="23"/>
      <c r="IAQ1" s="23"/>
      <c r="IAR1" s="23"/>
      <c r="IAS1" s="23"/>
      <c r="IAT1" s="23"/>
      <c r="IAU1" s="23"/>
      <c r="IAV1" s="23"/>
      <c r="IAW1" s="23"/>
      <c r="IAX1" s="23"/>
      <c r="IAY1" s="23"/>
      <c r="IAZ1" s="23"/>
      <c r="IBA1" s="23"/>
      <c r="IBB1" s="23"/>
      <c r="IBC1" s="23"/>
      <c r="IBD1" s="23"/>
      <c r="IBE1" s="23"/>
      <c r="IBF1" s="23"/>
      <c r="IBG1" s="23"/>
      <c r="IBH1" s="23"/>
      <c r="IBI1" s="23"/>
      <c r="IBJ1" s="23"/>
      <c r="IBK1" s="23"/>
      <c r="IBL1" s="23"/>
      <c r="IBM1" s="23"/>
      <c r="IBN1" s="23"/>
      <c r="IBO1" s="23"/>
      <c r="IBP1" s="23"/>
      <c r="IBQ1" s="23"/>
      <c r="IBR1" s="23"/>
      <c r="IBS1" s="23"/>
      <c r="IBT1" s="23"/>
      <c r="IBU1" s="23"/>
      <c r="IBV1" s="23"/>
      <c r="IBW1" s="23"/>
      <c r="IBX1" s="23"/>
      <c r="IBY1" s="23"/>
      <c r="IBZ1" s="23"/>
      <c r="ICA1" s="23"/>
      <c r="ICB1" s="23"/>
      <c r="ICC1" s="23"/>
      <c r="ICD1" s="23"/>
      <c r="ICE1" s="23"/>
      <c r="ICF1" s="23"/>
      <c r="ICG1" s="23"/>
      <c r="ICH1" s="23"/>
      <c r="ICI1" s="23"/>
      <c r="ICJ1" s="23"/>
      <c r="ICK1" s="23"/>
      <c r="ICL1" s="23"/>
      <c r="ICM1" s="23"/>
      <c r="ICN1" s="23"/>
      <c r="ICO1" s="23"/>
      <c r="ICP1" s="23"/>
      <c r="ICQ1" s="23"/>
      <c r="ICR1" s="23"/>
      <c r="ICS1" s="23"/>
      <c r="ICT1" s="23"/>
      <c r="ICU1" s="23"/>
      <c r="ICV1" s="23"/>
      <c r="ICW1" s="23"/>
      <c r="ICX1" s="23"/>
      <c r="ICY1" s="23"/>
      <c r="ICZ1" s="23"/>
      <c r="IDA1" s="23"/>
      <c r="IDB1" s="23"/>
      <c r="IDC1" s="23"/>
      <c r="IDD1" s="23"/>
      <c r="IDE1" s="23"/>
      <c r="IDF1" s="23"/>
      <c r="IDG1" s="23"/>
      <c r="IDH1" s="23"/>
      <c r="IDI1" s="23"/>
      <c r="IDJ1" s="23"/>
      <c r="IDK1" s="23"/>
      <c r="IDL1" s="23"/>
      <c r="IDM1" s="23"/>
      <c r="IDN1" s="23"/>
      <c r="IDO1" s="23"/>
      <c r="IDP1" s="23"/>
      <c r="IDQ1" s="23"/>
      <c r="IDR1" s="23"/>
      <c r="IDS1" s="23"/>
      <c r="IDT1" s="23"/>
      <c r="IDU1" s="23"/>
      <c r="IDV1" s="23"/>
      <c r="IDW1" s="23"/>
      <c r="IDX1" s="23"/>
      <c r="IDY1" s="23"/>
      <c r="IDZ1" s="23"/>
      <c r="IEA1" s="23"/>
      <c r="IEB1" s="23"/>
      <c r="IEC1" s="23"/>
      <c r="IED1" s="23"/>
      <c r="IEE1" s="23"/>
      <c r="IEF1" s="23"/>
      <c r="IEG1" s="23"/>
      <c r="IEH1" s="23"/>
      <c r="IEI1" s="23"/>
      <c r="IEJ1" s="23"/>
      <c r="IEK1" s="23"/>
      <c r="IEL1" s="23"/>
      <c r="IEM1" s="23"/>
      <c r="IEN1" s="23"/>
      <c r="IEO1" s="23"/>
      <c r="IEP1" s="23"/>
      <c r="IEQ1" s="23"/>
      <c r="IER1" s="23"/>
      <c r="IES1" s="23"/>
      <c r="IET1" s="23"/>
      <c r="IEU1" s="23"/>
      <c r="IEV1" s="23"/>
      <c r="IEW1" s="23"/>
      <c r="IEX1" s="23"/>
      <c r="IEY1" s="23"/>
      <c r="IEZ1" s="23"/>
      <c r="IFA1" s="23"/>
      <c r="IFB1" s="23"/>
      <c r="IFC1" s="23"/>
      <c r="IFD1" s="23"/>
      <c r="IFE1" s="23"/>
      <c r="IFF1" s="23"/>
      <c r="IFG1" s="23"/>
      <c r="IFH1" s="23"/>
      <c r="IFI1" s="23"/>
      <c r="IFJ1" s="23"/>
      <c r="IFK1" s="23"/>
      <c r="IFL1" s="23"/>
      <c r="IFM1" s="23"/>
      <c r="IFN1" s="23"/>
      <c r="IFO1" s="23"/>
      <c r="IFP1" s="23"/>
      <c r="IFQ1" s="23"/>
      <c r="IFR1" s="23"/>
      <c r="IFS1" s="23"/>
      <c r="IFT1" s="23"/>
      <c r="IFU1" s="23"/>
      <c r="IFV1" s="23"/>
      <c r="IFW1" s="23"/>
      <c r="IFX1" s="23"/>
      <c r="IFY1" s="23"/>
      <c r="IFZ1" s="23"/>
      <c r="IGA1" s="23"/>
      <c r="IGB1" s="23"/>
      <c r="IGC1" s="23"/>
      <c r="IGD1" s="23"/>
      <c r="IGE1" s="23"/>
      <c r="IGF1" s="23"/>
      <c r="IGG1" s="23"/>
      <c r="IGH1" s="23"/>
      <c r="IGI1" s="23"/>
      <c r="IGJ1" s="23"/>
      <c r="IGK1" s="23"/>
      <c r="IGL1" s="23"/>
      <c r="IGM1" s="23"/>
      <c r="IGN1" s="23"/>
      <c r="IGO1" s="23"/>
      <c r="IGP1" s="23"/>
      <c r="IGQ1" s="23"/>
      <c r="IGR1" s="23"/>
      <c r="IGS1" s="23"/>
      <c r="IGT1" s="23"/>
      <c r="IGU1" s="23"/>
      <c r="IGV1" s="23"/>
      <c r="IGW1" s="23"/>
      <c r="IGX1" s="23"/>
      <c r="IGY1" s="23"/>
      <c r="IGZ1" s="23"/>
      <c r="IHA1" s="23"/>
      <c r="IHB1" s="23"/>
      <c r="IHC1" s="23"/>
      <c r="IHD1" s="23"/>
      <c r="IHE1" s="23"/>
      <c r="IHF1" s="23"/>
      <c r="IHG1" s="23"/>
      <c r="IHH1" s="23"/>
      <c r="IHI1" s="23"/>
      <c r="IHJ1" s="23"/>
      <c r="IHK1" s="23"/>
      <c r="IHL1" s="23"/>
      <c r="IHM1" s="23"/>
      <c r="IHN1" s="23"/>
      <c r="IHO1" s="23"/>
      <c r="IHP1" s="23"/>
      <c r="IHQ1" s="23"/>
      <c r="IHR1" s="23"/>
      <c r="IHS1" s="23"/>
      <c r="IHT1" s="23"/>
      <c r="IHU1" s="23"/>
      <c r="IHV1" s="23"/>
      <c r="IHW1" s="23"/>
      <c r="IHX1" s="23"/>
      <c r="IHY1" s="23"/>
      <c r="IHZ1" s="23"/>
      <c r="IIA1" s="23"/>
      <c r="IIB1" s="23"/>
      <c r="IIC1" s="23"/>
      <c r="IID1" s="23"/>
      <c r="IIE1" s="23"/>
      <c r="IIF1" s="23"/>
      <c r="IIG1" s="23"/>
      <c r="IIH1" s="23"/>
      <c r="III1" s="23"/>
      <c r="IIJ1" s="23"/>
      <c r="IIK1" s="23"/>
      <c r="IIL1" s="23"/>
      <c r="IIM1" s="23"/>
      <c r="IIN1" s="23"/>
      <c r="IIO1" s="23"/>
      <c r="IIP1" s="23"/>
      <c r="IIQ1" s="23"/>
      <c r="IIR1" s="23"/>
      <c r="IIS1" s="23"/>
      <c r="IIT1" s="23"/>
      <c r="IIU1" s="23"/>
      <c r="IIV1" s="23"/>
      <c r="IIW1" s="23"/>
      <c r="IIX1" s="23"/>
      <c r="IIY1" s="23"/>
      <c r="IIZ1" s="23"/>
      <c r="IJA1" s="23"/>
      <c r="IJB1" s="23"/>
      <c r="IJC1" s="23"/>
      <c r="IJD1" s="23"/>
      <c r="IJE1" s="23"/>
      <c r="IJF1" s="23"/>
      <c r="IJG1" s="23"/>
      <c r="IJH1" s="23"/>
      <c r="IJI1" s="23"/>
      <c r="IJJ1" s="23"/>
      <c r="IJK1" s="23"/>
      <c r="IJL1" s="23"/>
      <c r="IJM1" s="23"/>
      <c r="IJN1" s="23"/>
      <c r="IJO1" s="23"/>
      <c r="IJP1" s="23"/>
      <c r="IJQ1" s="23"/>
      <c r="IJR1" s="23"/>
      <c r="IJS1" s="23"/>
      <c r="IJT1" s="23"/>
      <c r="IJU1" s="23"/>
      <c r="IJV1" s="23"/>
      <c r="IJW1" s="23"/>
      <c r="IJX1" s="23"/>
      <c r="IJY1" s="23"/>
      <c r="IJZ1" s="23"/>
      <c r="IKA1" s="23"/>
      <c r="IKB1" s="23"/>
      <c r="IKC1" s="23"/>
      <c r="IKD1" s="23"/>
      <c r="IKE1" s="23"/>
      <c r="IKF1" s="23"/>
      <c r="IKG1" s="23"/>
      <c r="IKH1" s="23"/>
      <c r="IKI1" s="23"/>
      <c r="IKJ1" s="23"/>
      <c r="IKK1" s="23"/>
      <c r="IKL1" s="23"/>
      <c r="IKM1" s="23"/>
      <c r="IKN1" s="23"/>
      <c r="IKO1" s="23"/>
      <c r="IKP1" s="23"/>
      <c r="IKQ1" s="23"/>
      <c r="IKR1" s="23"/>
      <c r="IKS1" s="23"/>
      <c r="IKT1" s="23"/>
      <c r="IKU1" s="23"/>
      <c r="IKV1" s="23"/>
      <c r="IKW1" s="23"/>
      <c r="IKX1" s="23"/>
      <c r="IKY1" s="23"/>
      <c r="IKZ1" s="23"/>
      <c r="ILA1" s="23"/>
      <c r="ILB1" s="23"/>
      <c r="ILC1" s="23"/>
      <c r="ILD1" s="23"/>
      <c r="ILE1" s="23"/>
      <c r="ILF1" s="23"/>
      <c r="ILG1" s="23"/>
      <c r="ILH1" s="23"/>
      <c r="ILI1" s="23"/>
      <c r="ILJ1" s="23"/>
      <c r="ILK1" s="23"/>
      <c r="ILL1" s="23"/>
      <c r="ILM1" s="23"/>
      <c r="ILN1" s="23"/>
      <c r="ILO1" s="23"/>
      <c r="ILP1" s="23"/>
      <c r="ILQ1" s="23"/>
      <c r="ILR1" s="23"/>
      <c r="ILS1" s="23"/>
      <c r="ILT1" s="23"/>
      <c r="ILU1" s="23"/>
      <c r="ILV1" s="23"/>
      <c r="ILW1" s="23"/>
      <c r="ILX1" s="23"/>
      <c r="ILY1" s="23"/>
      <c r="ILZ1" s="23"/>
      <c r="IMA1" s="23"/>
      <c r="IMB1" s="23"/>
      <c r="IMC1" s="23"/>
      <c r="IMD1" s="23"/>
      <c r="IME1" s="23"/>
      <c r="IMF1" s="23"/>
      <c r="IMG1" s="23"/>
      <c r="IMH1" s="23"/>
      <c r="IMI1" s="23"/>
      <c r="IMJ1" s="23"/>
      <c r="IMK1" s="23"/>
      <c r="IML1" s="23"/>
      <c r="IMM1" s="23"/>
      <c r="IMN1" s="23"/>
      <c r="IMO1" s="23"/>
      <c r="IMP1" s="23"/>
      <c r="IMQ1" s="23"/>
      <c r="IMR1" s="23"/>
      <c r="IMS1" s="23"/>
      <c r="IMT1" s="23"/>
      <c r="IMU1" s="23"/>
      <c r="IMV1" s="23"/>
      <c r="IMW1" s="23"/>
      <c r="IMX1" s="23"/>
      <c r="IMY1" s="23"/>
      <c r="IMZ1" s="23"/>
      <c r="INA1" s="23"/>
      <c r="INB1" s="23"/>
      <c r="INC1" s="23"/>
      <c r="IND1" s="23"/>
      <c r="INE1" s="23"/>
      <c r="INF1" s="23"/>
      <c r="ING1" s="23"/>
      <c r="INH1" s="23"/>
      <c r="INI1" s="23"/>
      <c r="INJ1" s="23"/>
      <c r="INK1" s="23"/>
      <c r="INL1" s="23"/>
      <c r="INM1" s="23"/>
      <c r="INN1" s="23"/>
      <c r="INO1" s="23"/>
      <c r="INP1" s="23"/>
      <c r="INQ1" s="23"/>
      <c r="INR1" s="23"/>
      <c r="INS1" s="23"/>
      <c r="INT1" s="23"/>
      <c r="INU1" s="23"/>
      <c r="INV1" s="23"/>
      <c r="INW1" s="23"/>
      <c r="INX1" s="23"/>
      <c r="INY1" s="23"/>
      <c r="INZ1" s="23"/>
      <c r="IOA1" s="23"/>
      <c r="IOB1" s="23"/>
      <c r="IOC1" s="23"/>
      <c r="IOD1" s="23"/>
      <c r="IOE1" s="23"/>
      <c r="IOF1" s="23"/>
      <c r="IOG1" s="23"/>
      <c r="IOH1" s="23"/>
      <c r="IOI1" s="23"/>
      <c r="IOJ1" s="23"/>
      <c r="IOK1" s="23"/>
      <c r="IOL1" s="23"/>
      <c r="IOM1" s="23"/>
      <c r="ION1" s="23"/>
      <c r="IOO1" s="23"/>
      <c r="IOP1" s="23"/>
      <c r="IOQ1" s="23"/>
      <c r="IOR1" s="23"/>
      <c r="IOS1" s="23"/>
      <c r="IOT1" s="23"/>
      <c r="IOU1" s="23"/>
      <c r="IOV1" s="23"/>
      <c r="IOW1" s="23"/>
      <c r="IOX1" s="23"/>
      <c r="IOY1" s="23"/>
      <c r="IOZ1" s="23"/>
      <c r="IPA1" s="23"/>
      <c r="IPB1" s="23"/>
      <c r="IPC1" s="23"/>
      <c r="IPD1" s="23"/>
      <c r="IPE1" s="23"/>
      <c r="IPF1" s="23"/>
      <c r="IPG1" s="23"/>
      <c r="IPH1" s="23"/>
      <c r="IPI1" s="23"/>
      <c r="IPJ1" s="23"/>
      <c r="IPK1" s="23"/>
      <c r="IPL1" s="23"/>
      <c r="IPM1" s="23"/>
      <c r="IPN1" s="23"/>
      <c r="IPO1" s="23"/>
      <c r="IPP1" s="23"/>
      <c r="IPQ1" s="23"/>
      <c r="IPR1" s="23"/>
      <c r="IPS1" s="23"/>
      <c r="IPT1" s="23"/>
      <c r="IPU1" s="23"/>
      <c r="IPV1" s="23"/>
      <c r="IPW1" s="23"/>
      <c r="IPX1" s="23"/>
      <c r="IPY1" s="23"/>
      <c r="IPZ1" s="23"/>
      <c r="IQA1" s="23"/>
      <c r="IQB1" s="23"/>
      <c r="IQC1" s="23"/>
      <c r="IQD1" s="23"/>
      <c r="IQE1" s="23"/>
      <c r="IQF1" s="23"/>
      <c r="IQG1" s="23"/>
      <c r="IQH1" s="23"/>
      <c r="IQI1" s="23"/>
      <c r="IQJ1" s="23"/>
      <c r="IQK1" s="23"/>
      <c r="IQL1" s="23"/>
      <c r="IQM1" s="23"/>
      <c r="IQN1" s="23"/>
      <c r="IQO1" s="23"/>
      <c r="IQP1" s="23"/>
      <c r="IQQ1" s="23"/>
      <c r="IQR1" s="23"/>
      <c r="IQS1" s="23"/>
      <c r="IQT1" s="23"/>
      <c r="IQU1" s="23"/>
      <c r="IQV1" s="23"/>
      <c r="IQW1" s="23"/>
      <c r="IQX1" s="23"/>
      <c r="IQY1" s="23"/>
      <c r="IQZ1" s="23"/>
      <c r="IRA1" s="23"/>
      <c r="IRB1" s="23"/>
      <c r="IRC1" s="23"/>
      <c r="IRD1" s="23"/>
      <c r="IRE1" s="23"/>
      <c r="IRF1" s="23"/>
      <c r="IRG1" s="23"/>
      <c r="IRH1" s="23"/>
      <c r="IRI1" s="23"/>
      <c r="IRJ1" s="23"/>
      <c r="IRK1" s="23"/>
      <c r="IRL1" s="23"/>
      <c r="IRM1" s="23"/>
      <c r="IRN1" s="23"/>
      <c r="IRO1" s="23"/>
      <c r="IRP1" s="23"/>
      <c r="IRQ1" s="23"/>
      <c r="IRR1" s="23"/>
      <c r="IRS1" s="23"/>
      <c r="IRT1" s="23"/>
      <c r="IRU1" s="23"/>
      <c r="IRV1" s="23"/>
      <c r="IRW1" s="23"/>
      <c r="IRX1" s="23"/>
      <c r="IRY1" s="23"/>
      <c r="IRZ1" s="23"/>
      <c r="ISA1" s="23"/>
      <c r="ISB1" s="23"/>
      <c r="ISC1" s="23"/>
      <c r="ISD1" s="23"/>
      <c r="ISE1" s="23"/>
      <c r="ISF1" s="23"/>
      <c r="ISG1" s="23"/>
      <c r="ISH1" s="23"/>
      <c r="ISI1" s="23"/>
      <c r="ISJ1" s="23"/>
      <c r="ISK1" s="23"/>
      <c r="ISL1" s="23"/>
      <c r="ISM1" s="23"/>
      <c r="ISN1" s="23"/>
      <c r="ISO1" s="23"/>
      <c r="ISP1" s="23"/>
      <c r="ISQ1" s="23"/>
      <c r="ISR1" s="23"/>
      <c r="ISS1" s="23"/>
      <c r="IST1" s="23"/>
      <c r="ISU1" s="23"/>
      <c r="ISV1" s="23"/>
      <c r="ISW1" s="23"/>
      <c r="ISX1" s="23"/>
      <c r="ISY1" s="23"/>
      <c r="ISZ1" s="23"/>
      <c r="ITA1" s="23"/>
      <c r="ITB1" s="23"/>
      <c r="ITC1" s="23"/>
      <c r="ITD1" s="23"/>
      <c r="ITE1" s="23"/>
      <c r="ITF1" s="23"/>
      <c r="ITG1" s="23"/>
      <c r="ITH1" s="23"/>
      <c r="ITI1" s="23"/>
      <c r="ITJ1" s="23"/>
      <c r="ITK1" s="23"/>
      <c r="ITL1" s="23"/>
      <c r="ITM1" s="23"/>
      <c r="ITN1" s="23"/>
      <c r="ITO1" s="23"/>
      <c r="ITP1" s="23"/>
      <c r="ITQ1" s="23"/>
      <c r="ITR1" s="23"/>
      <c r="ITS1" s="23"/>
      <c r="ITT1" s="23"/>
      <c r="ITU1" s="23"/>
      <c r="ITV1" s="23"/>
      <c r="ITW1" s="23"/>
      <c r="ITX1" s="23"/>
      <c r="ITY1" s="23"/>
      <c r="ITZ1" s="23"/>
      <c r="IUA1" s="23"/>
      <c r="IUB1" s="23"/>
      <c r="IUC1" s="23"/>
      <c r="IUD1" s="23"/>
      <c r="IUE1" s="23"/>
      <c r="IUF1" s="23"/>
      <c r="IUG1" s="23"/>
      <c r="IUH1" s="23"/>
      <c r="IUI1" s="23"/>
      <c r="IUJ1" s="23"/>
      <c r="IUK1" s="23"/>
      <c r="IUL1" s="23"/>
      <c r="IUM1" s="23"/>
      <c r="IUN1" s="23"/>
      <c r="IUO1" s="23"/>
      <c r="IUP1" s="23"/>
      <c r="IUQ1" s="23"/>
      <c r="IUR1" s="23"/>
      <c r="IUS1" s="23"/>
      <c r="IUT1" s="23"/>
      <c r="IUU1" s="23"/>
      <c r="IUV1" s="23"/>
      <c r="IUW1" s="23"/>
      <c r="IUX1" s="23"/>
      <c r="IUY1" s="23"/>
      <c r="IUZ1" s="23"/>
      <c r="IVA1" s="23"/>
      <c r="IVB1" s="23"/>
      <c r="IVC1" s="23"/>
      <c r="IVD1" s="23"/>
      <c r="IVE1" s="23"/>
      <c r="IVF1" s="23"/>
      <c r="IVG1" s="23"/>
      <c r="IVH1" s="23"/>
      <c r="IVI1" s="23"/>
      <c r="IVJ1" s="23"/>
      <c r="IVK1" s="23"/>
      <c r="IVL1" s="23"/>
      <c r="IVM1" s="23"/>
      <c r="IVN1" s="23"/>
      <c r="IVO1" s="23"/>
      <c r="IVP1" s="23"/>
      <c r="IVQ1" s="23"/>
      <c r="IVR1" s="23"/>
      <c r="IVS1" s="23"/>
      <c r="IVT1" s="23"/>
      <c r="IVU1" s="23"/>
      <c r="IVV1" s="23"/>
      <c r="IVW1" s="23"/>
      <c r="IVX1" s="23"/>
      <c r="IVY1" s="23"/>
      <c r="IVZ1" s="23"/>
      <c r="IWA1" s="23"/>
      <c r="IWB1" s="23"/>
      <c r="IWC1" s="23"/>
      <c r="IWD1" s="23"/>
      <c r="IWE1" s="23"/>
      <c r="IWF1" s="23"/>
      <c r="IWG1" s="23"/>
      <c r="IWH1" s="23"/>
      <c r="IWI1" s="23"/>
      <c r="IWJ1" s="23"/>
      <c r="IWK1" s="23"/>
      <c r="IWL1" s="23"/>
      <c r="IWM1" s="23"/>
      <c r="IWN1" s="23"/>
      <c r="IWO1" s="23"/>
      <c r="IWP1" s="23"/>
      <c r="IWQ1" s="23"/>
      <c r="IWR1" s="23"/>
      <c r="IWS1" s="23"/>
      <c r="IWT1" s="23"/>
      <c r="IWU1" s="23"/>
      <c r="IWV1" s="23"/>
      <c r="IWW1" s="23"/>
      <c r="IWX1" s="23"/>
      <c r="IWY1" s="23"/>
      <c r="IWZ1" s="23"/>
      <c r="IXA1" s="23"/>
      <c r="IXB1" s="23"/>
      <c r="IXC1" s="23"/>
      <c r="IXD1" s="23"/>
      <c r="IXE1" s="23"/>
      <c r="IXF1" s="23"/>
      <c r="IXG1" s="23"/>
      <c r="IXH1" s="23"/>
      <c r="IXI1" s="23"/>
      <c r="IXJ1" s="23"/>
      <c r="IXK1" s="23"/>
      <c r="IXL1" s="23"/>
      <c r="IXM1" s="23"/>
      <c r="IXN1" s="23"/>
      <c r="IXO1" s="23"/>
      <c r="IXP1" s="23"/>
      <c r="IXQ1" s="23"/>
      <c r="IXR1" s="23"/>
      <c r="IXS1" s="23"/>
      <c r="IXT1" s="23"/>
      <c r="IXU1" s="23"/>
      <c r="IXV1" s="23"/>
      <c r="IXW1" s="23"/>
      <c r="IXX1" s="23"/>
      <c r="IXY1" s="23"/>
      <c r="IXZ1" s="23"/>
      <c r="IYA1" s="23"/>
      <c r="IYB1" s="23"/>
      <c r="IYC1" s="23"/>
      <c r="IYD1" s="23"/>
      <c r="IYE1" s="23"/>
      <c r="IYF1" s="23"/>
      <c r="IYG1" s="23"/>
      <c r="IYH1" s="23"/>
      <c r="IYI1" s="23"/>
      <c r="IYJ1" s="23"/>
      <c r="IYK1" s="23"/>
      <c r="IYL1" s="23"/>
      <c r="IYM1" s="23"/>
      <c r="IYN1" s="23"/>
      <c r="IYO1" s="23"/>
      <c r="IYP1" s="23"/>
      <c r="IYQ1" s="23"/>
      <c r="IYR1" s="23"/>
      <c r="IYS1" s="23"/>
      <c r="IYT1" s="23"/>
      <c r="IYU1" s="23"/>
      <c r="IYV1" s="23"/>
      <c r="IYW1" s="23"/>
      <c r="IYX1" s="23"/>
      <c r="IYY1" s="23"/>
      <c r="IYZ1" s="23"/>
      <c r="IZA1" s="23"/>
      <c r="IZB1" s="23"/>
      <c r="IZC1" s="23"/>
      <c r="IZD1" s="23"/>
      <c r="IZE1" s="23"/>
      <c r="IZF1" s="23"/>
      <c r="IZG1" s="23"/>
      <c r="IZH1" s="23"/>
      <c r="IZI1" s="23"/>
      <c r="IZJ1" s="23"/>
      <c r="IZK1" s="23"/>
      <c r="IZL1" s="23"/>
      <c r="IZM1" s="23"/>
      <c r="IZN1" s="23"/>
      <c r="IZO1" s="23"/>
      <c r="IZP1" s="23"/>
      <c r="IZQ1" s="23"/>
      <c r="IZR1" s="23"/>
      <c r="IZS1" s="23"/>
      <c r="IZT1" s="23"/>
      <c r="IZU1" s="23"/>
      <c r="IZV1" s="23"/>
      <c r="IZW1" s="23"/>
      <c r="IZX1" s="23"/>
      <c r="IZY1" s="23"/>
      <c r="IZZ1" s="23"/>
      <c r="JAA1" s="23"/>
      <c r="JAB1" s="23"/>
      <c r="JAC1" s="23"/>
      <c r="JAD1" s="23"/>
      <c r="JAE1" s="23"/>
      <c r="JAF1" s="23"/>
      <c r="JAG1" s="23"/>
      <c r="JAH1" s="23"/>
      <c r="JAI1" s="23"/>
      <c r="JAJ1" s="23"/>
      <c r="JAK1" s="23"/>
      <c r="JAL1" s="23"/>
      <c r="JAM1" s="23"/>
      <c r="JAN1" s="23"/>
      <c r="JAO1" s="23"/>
      <c r="JAP1" s="23"/>
      <c r="JAQ1" s="23"/>
      <c r="JAR1" s="23"/>
      <c r="JAS1" s="23"/>
      <c r="JAT1" s="23"/>
      <c r="JAU1" s="23"/>
      <c r="JAV1" s="23"/>
      <c r="JAW1" s="23"/>
      <c r="JAX1" s="23"/>
      <c r="JAY1" s="23"/>
      <c r="JAZ1" s="23"/>
      <c r="JBA1" s="23"/>
      <c r="JBB1" s="23"/>
      <c r="JBC1" s="23"/>
      <c r="JBD1" s="23"/>
      <c r="JBE1" s="23"/>
      <c r="JBF1" s="23"/>
      <c r="JBG1" s="23"/>
      <c r="JBH1" s="23"/>
      <c r="JBI1" s="23"/>
      <c r="JBJ1" s="23"/>
      <c r="JBK1" s="23"/>
      <c r="JBL1" s="23"/>
      <c r="JBM1" s="23"/>
      <c r="JBN1" s="23"/>
      <c r="JBO1" s="23"/>
      <c r="JBP1" s="23"/>
      <c r="JBQ1" s="23"/>
      <c r="JBR1" s="23"/>
      <c r="JBS1" s="23"/>
      <c r="JBT1" s="23"/>
      <c r="JBU1" s="23"/>
      <c r="JBV1" s="23"/>
      <c r="JBW1" s="23"/>
      <c r="JBX1" s="23"/>
      <c r="JBY1" s="23"/>
      <c r="JBZ1" s="23"/>
      <c r="JCA1" s="23"/>
      <c r="JCB1" s="23"/>
      <c r="JCC1" s="23"/>
      <c r="JCD1" s="23"/>
      <c r="JCE1" s="23"/>
      <c r="JCF1" s="23"/>
      <c r="JCG1" s="23"/>
      <c r="JCH1" s="23"/>
      <c r="JCI1" s="23"/>
      <c r="JCJ1" s="23"/>
      <c r="JCK1" s="23"/>
      <c r="JCL1" s="23"/>
      <c r="JCM1" s="23"/>
      <c r="JCN1" s="23"/>
      <c r="JCO1" s="23"/>
      <c r="JCP1" s="23"/>
      <c r="JCQ1" s="23"/>
      <c r="JCR1" s="23"/>
      <c r="JCS1" s="23"/>
      <c r="JCT1" s="23"/>
      <c r="JCU1" s="23"/>
      <c r="JCV1" s="23"/>
      <c r="JCW1" s="23"/>
      <c r="JCX1" s="23"/>
      <c r="JCY1" s="23"/>
      <c r="JCZ1" s="23"/>
      <c r="JDA1" s="23"/>
      <c r="JDB1" s="23"/>
      <c r="JDC1" s="23"/>
      <c r="JDD1" s="23"/>
      <c r="JDE1" s="23"/>
      <c r="JDF1" s="23"/>
      <c r="JDG1" s="23"/>
      <c r="JDH1" s="23"/>
      <c r="JDI1" s="23"/>
      <c r="JDJ1" s="23"/>
      <c r="JDK1" s="23"/>
      <c r="JDL1" s="23"/>
      <c r="JDM1" s="23"/>
      <c r="JDN1" s="23"/>
      <c r="JDO1" s="23"/>
      <c r="JDP1" s="23"/>
      <c r="JDQ1" s="23"/>
      <c r="JDR1" s="23"/>
      <c r="JDS1" s="23"/>
      <c r="JDT1" s="23"/>
      <c r="JDU1" s="23"/>
      <c r="JDV1" s="23"/>
      <c r="JDW1" s="23"/>
      <c r="JDX1" s="23"/>
      <c r="JDY1" s="23"/>
      <c r="JDZ1" s="23"/>
      <c r="JEA1" s="23"/>
      <c r="JEB1" s="23"/>
      <c r="JEC1" s="23"/>
      <c r="JED1" s="23"/>
      <c r="JEE1" s="23"/>
      <c r="JEF1" s="23"/>
      <c r="JEG1" s="23"/>
      <c r="JEH1" s="23"/>
      <c r="JEI1" s="23"/>
      <c r="JEJ1" s="23"/>
      <c r="JEK1" s="23"/>
      <c r="JEL1" s="23"/>
      <c r="JEM1" s="23"/>
      <c r="JEN1" s="23"/>
      <c r="JEO1" s="23"/>
      <c r="JEP1" s="23"/>
      <c r="JEQ1" s="23"/>
      <c r="JER1" s="23"/>
      <c r="JES1" s="23"/>
      <c r="JET1" s="23"/>
      <c r="JEU1" s="23"/>
      <c r="JEV1" s="23"/>
      <c r="JEW1" s="23"/>
      <c r="JEX1" s="23"/>
      <c r="JEY1" s="23"/>
      <c r="JEZ1" s="23"/>
      <c r="JFA1" s="23"/>
      <c r="JFB1" s="23"/>
      <c r="JFC1" s="23"/>
      <c r="JFD1" s="23"/>
      <c r="JFE1" s="23"/>
      <c r="JFF1" s="23"/>
      <c r="JFG1" s="23"/>
      <c r="JFH1" s="23"/>
      <c r="JFI1" s="23"/>
      <c r="JFJ1" s="23"/>
      <c r="JFK1" s="23"/>
      <c r="JFL1" s="23"/>
      <c r="JFM1" s="23"/>
      <c r="JFN1" s="23"/>
      <c r="JFO1" s="23"/>
      <c r="JFP1" s="23"/>
      <c r="JFQ1" s="23"/>
      <c r="JFR1" s="23"/>
      <c r="JFS1" s="23"/>
      <c r="JFT1" s="23"/>
      <c r="JFU1" s="23"/>
      <c r="JFV1" s="23"/>
      <c r="JFW1" s="23"/>
      <c r="JFX1" s="23"/>
      <c r="JFY1" s="23"/>
      <c r="JFZ1" s="23"/>
      <c r="JGA1" s="23"/>
      <c r="JGB1" s="23"/>
      <c r="JGC1" s="23"/>
      <c r="JGD1" s="23"/>
      <c r="JGE1" s="23"/>
      <c r="JGF1" s="23"/>
      <c r="JGG1" s="23"/>
      <c r="JGH1" s="23"/>
      <c r="JGI1" s="23"/>
      <c r="JGJ1" s="23"/>
      <c r="JGK1" s="23"/>
      <c r="JGL1" s="23"/>
      <c r="JGM1" s="23"/>
      <c r="JGN1" s="23"/>
      <c r="JGO1" s="23"/>
      <c r="JGP1" s="23"/>
      <c r="JGQ1" s="23"/>
      <c r="JGR1" s="23"/>
      <c r="JGS1" s="23"/>
      <c r="JGT1" s="23"/>
      <c r="JGU1" s="23"/>
      <c r="JGV1" s="23"/>
      <c r="JGW1" s="23"/>
      <c r="JGX1" s="23"/>
      <c r="JGY1" s="23"/>
      <c r="JGZ1" s="23"/>
      <c r="JHA1" s="23"/>
      <c r="JHB1" s="23"/>
      <c r="JHC1" s="23"/>
      <c r="JHD1" s="23"/>
      <c r="JHE1" s="23"/>
      <c r="JHF1" s="23"/>
      <c r="JHG1" s="23"/>
      <c r="JHH1" s="23"/>
      <c r="JHI1" s="23"/>
      <c r="JHJ1" s="23"/>
      <c r="JHK1" s="23"/>
      <c r="JHL1" s="23"/>
      <c r="JHM1" s="23"/>
      <c r="JHN1" s="23"/>
      <c r="JHO1" s="23"/>
      <c r="JHP1" s="23"/>
      <c r="JHQ1" s="23"/>
      <c r="JHR1" s="23"/>
      <c r="JHS1" s="23"/>
      <c r="JHT1" s="23"/>
      <c r="JHU1" s="23"/>
      <c r="JHV1" s="23"/>
      <c r="JHW1" s="23"/>
      <c r="JHX1" s="23"/>
      <c r="JHY1" s="23"/>
      <c r="JHZ1" s="23"/>
      <c r="JIA1" s="23"/>
      <c r="JIB1" s="23"/>
      <c r="JIC1" s="23"/>
      <c r="JID1" s="23"/>
      <c r="JIE1" s="23"/>
      <c r="JIF1" s="23"/>
      <c r="JIG1" s="23"/>
      <c r="JIH1" s="23"/>
      <c r="JII1" s="23"/>
      <c r="JIJ1" s="23"/>
      <c r="JIK1" s="23"/>
      <c r="JIL1" s="23"/>
      <c r="JIM1" s="23"/>
      <c r="JIN1" s="23"/>
      <c r="JIO1" s="23"/>
      <c r="JIP1" s="23"/>
      <c r="JIQ1" s="23"/>
      <c r="JIR1" s="23"/>
      <c r="JIS1" s="23"/>
      <c r="JIT1" s="23"/>
      <c r="JIU1" s="23"/>
      <c r="JIV1" s="23"/>
      <c r="JIW1" s="23"/>
      <c r="JIX1" s="23"/>
      <c r="JIY1" s="23"/>
      <c r="JIZ1" s="23"/>
      <c r="JJA1" s="23"/>
      <c r="JJB1" s="23"/>
      <c r="JJC1" s="23"/>
      <c r="JJD1" s="23"/>
      <c r="JJE1" s="23"/>
      <c r="JJF1" s="23"/>
      <c r="JJG1" s="23"/>
      <c r="JJH1" s="23"/>
      <c r="JJI1" s="23"/>
      <c r="JJJ1" s="23"/>
      <c r="JJK1" s="23"/>
      <c r="JJL1" s="23"/>
      <c r="JJM1" s="23"/>
      <c r="JJN1" s="23"/>
      <c r="JJO1" s="23"/>
      <c r="JJP1" s="23"/>
      <c r="JJQ1" s="23"/>
      <c r="JJR1" s="23"/>
      <c r="JJS1" s="23"/>
      <c r="JJT1" s="23"/>
      <c r="JJU1" s="23"/>
      <c r="JJV1" s="23"/>
      <c r="JJW1" s="23"/>
      <c r="JJX1" s="23"/>
      <c r="JJY1" s="23"/>
      <c r="JJZ1" s="23"/>
      <c r="JKA1" s="23"/>
      <c r="JKB1" s="23"/>
      <c r="JKC1" s="23"/>
      <c r="JKD1" s="23"/>
      <c r="JKE1" s="23"/>
      <c r="JKF1" s="23"/>
      <c r="JKG1" s="23"/>
      <c r="JKH1" s="23"/>
      <c r="JKI1" s="23"/>
      <c r="JKJ1" s="23"/>
      <c r="JKK1" s="23"/>
      <c r="JKL1" s="23"/>
      <c r="JKM1" s="23"/>
      <c r="JKN1" s="23"/>
      <c r="JKO1" s="23"/>
      <c r="JKP1" s="23"/>
      <c r="JKQ1" s="23"/>
      <c r="JKR1" s="23"/>
      <c r="JKS1" s="23"/>
      <c r="JKT1" s="23"/>
      <c r="JKU1" s="23"/>
      <c r="JKV1" s="23"/>
      <c r="JKW1" s="23"/>
      <c r="JKX1" s="23"/>
      <c r="JKY1" s="23"/>
      <c r="JKZ1" s="23"/>
      <c r="JLA1" s="23"/>
      <c r="JLB1" s="23"/>
      <c r="JLC1" s="23"/>
      <c r="JLD1" s="23"/>
      <c r="JLE1" s="23"/>
      <c r="JLF1" s="23"/>
      <c r="JLG1" s="23"/>
      <c r="JLH1" s="23"/>
      <c r="JLI1" s="23"/>
      <c r="JLJ1" s="23"/>
      <c r="JLK1" s="23"/>
      <c r="JLL1" s="23"/>
      <c r="JLM1" s="23"/>
      <c r="JLN1" s="23"/>
      <c r="JLO1" s="23"/>
      <c r="JLP1" s="23"/>
      <c r="JLQ1" s="23"/>
      <c r="JLR1" s="23"/>
      <c r="JLS1" s="23"/>
      <c r="JLT1" s="23"/>
      <c r="JLU1" s="23"/>
      <c r="JLV1" s="23"/>
      <c r="JLW1" s="23"/>
      <c r="JLX1" s="23"/>
      <c r="JLY1" s="23"/>
      <c r="JLZ1" s="23"/>
      <c r="JMA1" s="23"/>
      <c r="JMB1" s="23"/>
      <c r="JMC1" s="23"/>
      <c r="JMD1" s="23"/>
      <c r="JME1" s="23"/>
      <c r="JMF1" s="23"/>
      <c r="JMG1" s="23"/>
      <c r="JMH1" s="23"/>
      <c r="JMI1" s="23"/>
      <c r="JMJ1" s="23"/>
      <c r="JMK1" s="23"/>
      <c r="JML1" s="23"/>
      <c r="JMM1" s="23"/>
      <c r="JMN1" s="23"/>
      <c r="JMO1" s="23"/>
      <c r="JMP1" s="23"/>
      <c r="JMQ1" s="23"/>
      <c r="JMR1" s="23"/>
      <c r="JMS1" s="23"/>
      <c r="JMT1" s="23"/>
      <c r="JMU1" s="23"/>
      <c r="JMV1" s="23"/>
      <c r="JMW1" s="23"/>
      <c r="JMX1" s="23"/>
      <c r="JMY1" s="23"/>
      <c r="JMZ1" s="23"/>
      <c r="JNA1" s="23"/>
      <c r="JNB1" s="23"/>
      <c r="JNC1" s="23"/>
      <c r="JND1" s="23"/>
      <c r="JNE1" s="23"/>
      <c r="JNF1" s="23"/>
      <c r="JNG1" s="23"/>
      <c r="JNH1" s="23"/>
      <c r="JNI1" s="23"/>
      <c r="JNJ1" s="23"/>
      <c r="JNK1" s="23"/>
      <c r="JNL1" s="23"/>
      <c r="JNM1" s="23"/>
      <c r="JNN1" s="23"/>
      <c r="JNO1" s="23"/>
      <c r="JNP1" s="23"/>
      <c r="JNQ1" s="23"/>
      <c r="JNR1" s="23"/>
      <c r="JNS1" s="23"/>
      <c r="JNT1" s="23"/>
      <c r="JNU1" s="23"/>
      <c r="JNV1" s="23"/>
      <c r="JNW1" s="23"/>
      <c r="JNX1" s="23"/>
      <c r="JNY1" s="23"/>
      <c r="JNZ1" s="23"/>
      <c r="JOA1" s="23"/>
      <c r="JOB1" s="23"/>
      <c r="JOC1" s="23"/>
      <c r="JOD1" s="23"/>
      <c r="JOE1" s="23"/>
      <c r="JOF1" s="23"/>
      <c r="JOG1" s="23"/>
      <c r="JOH1" s="23"/>
      <c r="JOI1" s="23"/>
      <c r="JOJ1" s="23"/>
      <c r="JOK1" s="23"/>
      <c r="JOL1" s="23"/>
      <c r="JOM1" s="23"/>
      <c r="JON1" s="23"/>
      <c r="JOO1" s="23"/>
      <c r="JOP1" s="23"/>
      <c r="JOQ1" s="23"/>
      <c r="JOR1" s="23"/>
      <c r="JOS1" s="23"/>
      <c r="JOT1" s="23"/>
      <c r="JOU1" s="23"/>
      <c r="JOV1" s="23"/>
      <c r="JOW1" s="23"/>
      <c r="JOX1" s="23"/>
      <c r="JOY1" s="23"/>
      <c r="JOZ1" s="23"/>
      <c r="JPA1" s="23"/>
      <c r="JPB1" s="23"/>
      <c r="JPC1" s="23"/>
      <c r="JPD1" s="23"/>
      <c r="JPE1" s="23"/>
      <c r="JPF1" s="23"/>
      <c r="JPG1" s="23"/>
      <c r="JPH1" s="23"/>
      <c r="JPI1" s="23"/>
      <c r="JPJ1" s="23"/>
      <c r="JPK1" s="23"/>
      <c r="JPL1" s="23"/>
      <c r="JPM1" s="23"/>
      <c r="JPN1" s="23"/>
      <c r="JPO1" s="23"/>
      <c r="JPP1" s="23"/>
      <c r="JPQ1" s="23"/>
      <c r="JPR1" s="23"/>
      <c r="JPS1" s="23"/>
      <c r="JPT1" s="23"/>
      <c r="JPU1" s="23"/>
      <c r="JPV1" s="23"/>
      <c r="JPW1" s="23"/>
      <c r="JPX1" s="23"/>
      <c r="JPY1" s="23"/>
      <c r="JPZ1" s="23"/>
      <c r="JQA1" s="23"/>
      <c r="JQB1" s="23"/>
      <c r="JQC1" s="23"/>
      <c r="JQD1" s="23"/>
      <c r="JQE1" s="23"/>
      <c r="JQF1" s="23"/>
      <c r="JQG1" s="23"/>
      <c r="JQH1" s="23"/>
      <c r="JQI1" s="23"/>
      <c r="JQJ1" s="23"/>
      <c r="JQK1" s="23"/>
      <c r="JQL1" s="23"/>
      <c r="JQM1" s="23"/>
      <c r="JQN1" s="23"/>
      <c r="JQO1" s="23"/>
      <c r="JQP1" s="23"/>
      <c r="JQQ1" s="23"/>
      <c r="JQR1" s="23"/>
      <c r="JQS1" s="23"/>
      <c r="JQT1" s="23"/>
      <c r="JQU1" s="23"/>
      <c r="JQV1" s="23"/>
      <c r="JQW1" s="23"/>
      <c r="JQX1" s="23"/>
      <c r="JQY1" s="23"/>
      <c r="JQZ1" s="23"/>
      <c r="JRA1" s="23"/>
      <c r="JRB1" s="23"/>
      <c r="JRC1" s="23"/>
      <c r="JRD1" s="23"/>
      <c r="JRE1" s="23"/>
      <c r="JRF1" s="23"/>
      <c r="JRG1" s="23"/>
      <c r="JRH1" s="23"/>
      <c r="JRI1" s="23"/>
      <c r="JRJ1" s="23"/>
      <c r="JRK1" s="23"/>
      <c r="JRL1" s="23"/>
      <c r="JRM1" s="23"/>
      <c r="JRN1" s="23"/>
      <c r="JRO1" s="23"/>
      <c r="JRP1" s="23"/>
      <c r="JRQ1" s="23"/>
      <c r="JRR1" s="23"/>
      <c r="JRS1" s="23"/>
      <c r="JRT1" s="23"/>
      <c r="JRU1" s="23"/>
      <c r="JRV1" s="23"/>
      <c r="JRW1" s="23"/>
      <c r="JRX1" s="23"/>
      <c r="JRY1" s="23"/>
      <c r="JRZ1" s="23"/>
      <c r="JSA1" s="23"/>
      <c r="JSB1" s="23"/>
      <c r="JSC1" s="23"/>
      <c r="JSD1" s="23"/>
      <c r="JSE1" s="23"/>
      <c r="JSF1" s="23"/>
      <c r="JSG1" s="23"/>
      <c r="JSH1" s="23"/>
      <c r="JSI1" s="23"/>
      <c r="JSJ1" s="23"/>
      <c r="JSK1" s="23"/>
      <c r="JSL1" s="23"/>
      <c r="JSM1" s="23"/>
      <c r="JSN1" s="23"/>
      <c r="JSO1" s="23"/>
      <c r="JSP1" s="23"/>
      <c r="JSQ1" s="23"/>
      <c r="JSR1" s="23"/>
      <c r="JSS1" s="23"/>
      <c r="JST1" s="23"/>
      <c r="JSU1" s="23"/>
      <c r="JSV1" s="23"/>
      <c r="JSW1" s="23"/>
      <c r="JSX1" s="23"/>
      <c r="JSY1" s="23"/>
      <c r="JSZ1" s="23"/>
      <c r="JTA1" s="23"/>
      <c r="JTB1" s="23"/>
      <c r="JTC1" s="23"/>
      <c r="JTD1" s="23"/>
      <c r="JTE1" s="23"/>
      <c r="JTF1" s="23"/>
      <c r="JTG1" s="23"/>
      <c r="JTH1" s="23"/>
      <c r="JTI1" s="23"/>
      <c r="JTJ1" s="23"/>
      <c r="JTK1" s="23"/>
      <c r="JTL1" s="23"/>
      <c r="JTM1" s="23"/>
      <c r="JTN1" s="23"/>
      <c r="JTO1" s="23"/>
      <c r="JTP1" s="23"/>
      <c r="JTQ1" s="23"/>
      <c r="JTR1" s="23"/>
      <c r="JTS1" s="23"/>
      <c r="JTT1" s="23"/>
      <c r="JTU1" s="23"/>
      <c r="JTV1" s="23"/>
      <c r="JTW1" s="23"/>
      <c r="JTX1" s="23"/>
      <c r="JTY1" s="23"/>
      <c r="JTZ1" s="23"/>
      <c r="JUA1" s="23"/>
      <c r="JUB1" s="23"/>
      <c r="JUC1" s="23"/>
      <c r="JUD1" s="23"/>
      <c r="JUE1" s="23"/>
      <c r="JUF1" s="23"/>
      <c r="JUG1" s="23"/>
      <c r="JUH1" s="23"/>
      <c r="JUI1" s="23"/>
      <c r="JUJ1" s="23"/>
      <c r="JUK1" s="23"/>
      <c r="JUL1" s="23"/>
      <c r="JUM1" s="23"/>
      <c r="JUN1" s="23"/>
      <c r="JUO1" s="23"/>
      <c r="JUP1" s="23"/>
      <c r="JUQ1" s="23"/>
      <c r="JUR1" s="23"/>
      <c r="JUS1" s="23"/>
      <c r="JUT1" s="23"/>
      <c r="JUU1" s="23"/>
      <c r="JUV1" s="23"/>
      <c r="JUW1" s="23"/>
      <c r="JUX1" s="23"/>
      <c r="JUY1" s="23"/>
      <c r="JUZ1" s="23"/>
      <c r="JVA1" s="23"/>
      <c r="JVB1" s="23"/>
      <c r="JVC1" s="23"/>
      <c r="JVD1" s="23"/>
      <c r="JVE1" s="23"/>
      <c r="JVF1" s="23"/>
      <c r="JVG1" s="23"/>
      <c r="JVH1" s="23"/>
      <c r="JVI1" s="23"/>
      <c r="JVJ1" s="23"/>
      <c r="JVK1" s="23"/>
      <c r="JVL1" s="23"/>
      <c r="JVM1" s="23"/>
      <c r="JVN1" s="23"/>
      <c r="JVO1" s="23"/>
      <c r="JVP1" s="23"/>
      <c r="JVQ1" s="23"/>
      <c r="JVR1" s="23"/>
      <c r="JVS1" s="23"/>
      <c r="JVT1" s="23"/>
      <c r="JVU1" s="23"/>
      <c r="JVV1" s="23"/>
      <c r="JVW1" s="23"/>
      <c r="JVX1" s="23"/>
      <c r="JVY1" s="23"/>
      <c r="JVZ1" s="23"/>
      <c r="JWA1" s="23"/>
      <c r="JWB1" s="23"/>
      <c r="JWC1" s="23"/>
      <c r="JWD1" s="23"/>
      <c r="JWE1" s="23"/>
      <c r="JWF1" s="23"/>
      <c r="JWG1" s="23"/>
      <c r="JWH1" s="23"/>
      <c r="JWI1" s="23"/>
      <c r="JWJ1" s="23"/>
      <c r="JWK1" s="23"/>
      <c r="JWL1" s="23"/>
      <c r="JWM1" s="23"/>
      <c r="JWN1" s="23"/>
      <c r="JWO1" s="23"/>
      <c r="JWP1" s="23"/>
      <c r="JWQ1" s="23"/>
      <c r="JWR1" s="23"/>
      <c r="JWS1" s="23"/>
      <c r="JWT1" s="23"/>
      <c r="JWU1" s="23"/>
      <c r="JWV1" s="23"/>
      <c r="JWW1" s="23"/>
      <c r="JWX1" s="23"/>
      <c r="JWY1" s="23"/>
      <c r="JWZ1" s="23"/>
      <c r="JXA1" s="23"/>
      <c r="JXB1" s="23"/>
      <c r="JXC1" s="23"/>
      <c r="JXD1" s="23"/>
      <c r="JXE1" s="23"/>
      <c r="JXF1" s="23"/>
      <c r="JXG1" s="23"/>
      <c r="JXH1" s="23"/>
      <c r="JXI1" s="23"/>
      <c r="JXJ1" s="23"/>
      <c r="JXK1" s="23"/>
      <c r="JXL1" s="23"/>
      <c r="JXM1" s="23"/>
      <c r="JXN1" s="23"/>
      <c r="JXO1" s="23"/>
      <c r="JXP1" s="23"/>
      <c r="JXQ1" s="23"/>
      <c r="JXR1" s="23"/>
      <c r="JXS1" s="23"/>
      <c r="JXT1" s="23"/>
      <c r="JXU1" s="23"/>
      <c r="JXV1" s="23"/>
      <c r="JXW1" s="23"/>
      <c r="JXX1" s="23"/>
      <c r="JXY1" s="23"/>
      <c r="JXZ1" s="23"/>
      <c r="JYA1" s="23"/>
      <c r="JYB1" s="23"/>
      <c r="JYC1" s="23"/>
      <c r="JYD1" s="23"/>
      <c r="JYE1" s="23"/>
      <c r="JYF1" s="23"/>
      <c r="JYG1" s="23"/>
      <c r="JYH1" s="23"/>
      <c r="JYI1" s="23"/>
      <c r="JYJ1" s="23"/>
      <c r="JYK1" s="23"/>
      <c r="JYL1" s="23"/>
      <c r="JYM1" s="23"/>
      <c r="JYN1" s="23"/>
      <c r="JYO1" s="23"/>
      <c r="JYP1" s="23"/>
      <c r="JYQ1" s="23"/>
      <c r="JYR1" s="23"/>
      <c r="JYS1" s="23"/>
      <c r="JYT1" s="23"/>
      <c r="JYU1" s="23"/>
      <c r="JYV1" s="23"/>
      <c r="JYW1" s="23"/>
      <c r="JYX1" s="23"/>
      <c r="JYY1" s="23"/>
      <c r="JYZ1" s="23"/>
      <c r="JZA1" s="23"/>
      <c r="JZB1" s="23"/>
      <c r="JZC1" s="23"/>
      <c r="JZD1" s="23"/>
      <c r="JZE1" s="23"/>
      <c r="JZF1" s="23"/>
      <c r="JZG1" s="23"/>
      <c r="JZH1" s="23"/>
      <c r="JZI1" s="23"/>
      <c r="JZJ1" s="23"/>
      <c r="JZK1" s="23"/>
      <c r="JZL1" s="23"/>
      <c r="JZM1" s="23"/>
      <c r="JZN1" s="23"/>
      <c r="JZO1" s="23"/>
      <c r="JZP1" s="23"/>
      <c r="JZQ1" s="23"/>
      <c r="JZR1" s="23"/>
      <c r="JZS1" s="23"/>
      <c r="JZT1" s="23"/>
      <c r="JZU1" s="23"/>
      <c r="JZV1" s="23"/>
      <c r="JZW1" s="23"/>
      <c r="JZX1" s="23"/>
      <c r="JZY1" s="23"/>
      <c r="JZZ1" s="23"/>
      <c r="KAA1" s="23"/>
      <c r="KAB1" s="23"/>
      <c r="KAC1" s="23"/>
      <c r="KAD1" s="23"/>
      <c r="KAE1" s="23"/>
      <c r="KAF1" s="23"/>
      <c r="KAG1" s="23"/>
      <c r="KAH1" s="23"/>
      <c r="KAI1" s="23"/>
      <c r="KAJ1" s="23"/>
      <c r="KAK1" s="23"/>
      <c r="KAL1" s="23"/>
      <c r="KAM1" s="23"/>
      <c r="KAN1" s="23"/>
      <c r="KAO1" s="23"/>
      <c r="KAP1" s="23"/>
      <c r="KAQ1" s="23"/>
      <c r="KAR1" s="23"/>
      <c r="KAS1" s="23"/>
      <c r="KAT1" s="23"/>
      <c r="KAU1" s="23"/>
      <c r="KAV1" s="23"/>
      <c r="KAW1" s="23"/>
      <c r="KAX1" s="23"/>
      <c r="KAY1" s="23"/>
      <c r="KAZ1" s="23"/>
      <c r="KBA1" s="23"/>
      <c r="KBB1" s="23"/>
      <c r="KBC1" s="23"/>
      <c r="KBD1" s="23"/>
      <c r="KBE1" s="23"/>
      <c r="KBF1" s="23"/>
      <c r="KBG1" s="23"/>
      <c r="KBH1" s="23"/>
      <c r="KBI1" s="23"/>
      <c r="KBJ1" s="23"/>
      <c r="KBK1" s="23"/>
      <c r="KBL1" s="23"/>
      <c r="KBM1" s="23"/>
      <c r="KBN1" s="23"/>
      <c r="KBO1" s="23"/>
      <c r="KBP1" s="23"/>
      <c r="KBQ1" s="23"/>
      <c r="KBR1" s="23"/>
      <c r="KBS1" s="23"/>
      <c r="KBT1" s="23"/>
      <c r="KBU1" s="23"/>
      <c r="KBV1" s="23"/>
      <c r="KBW1" s="23"/>
      <c r="KBX1" s="23"/>
      <c r="KBY1" s="23"/>
      <c r="KBZ1" s="23"/>
      <c r="KCA1" s="23"/>
      <c r="KCB1" s="23"/>
      <c r="KCC1" s="23"/>
      <c r="KCD1" s="23"/>
      <c r="KCE1" s="23"/>
      <c r="KCF1" s="23"/>
      <c r="KCG1" s="23"/>
      <c r="KCH1" s="23"/>
      <c r="KCI1" s="23"/>
      <c r="KCJ1" s="23"/>
      <c r="KCK1" s="23"/>
      <c r="KCL1" s="23"/>
      <c r="KCM1" s="23"/>
      <c r="KCN1" s="23"/>
      <c r="KCO1" s="23"/>
      <c r="KCP1" s="23"/>
      <c r="KCQ1" s="23"/>
      <c r="KCR1" s="23"/>
      <c r="KCS1" s="23"/>
      <c r="KCT1" s="23"/>
      <c r="KCU1" s="23"/>
      <c r="KCV1" s="23"/>
      <c r="KCW1" s="23"/>
      <c r="KCX1" s="23"/>
      <c r="KCY1" s="23"/>
      <c r="KCZ1" s="23"/>
      <c r="KDA1" s="23"/>
      <c r="KDB1" s="23"/>
      <c r="KDC1" s="23"/>
      <c r="KDD1" s="23"/>
      <c r="KDE1" s="23"/>
      <c r="KDF1" s="23"/>
      <c r="KDG1" s="23"/>
      <c r="KDH1" s="23"/>
      <c r="KDI1" s="23"/>
      <c r="KDJ1" s="23"/>
      <c r="KDK1" s="23"/>
      <c r="KDL1" s="23"/>
      <c r="KDM1" s="23"/>
      <c r="KDN1" s="23"/>
      <c r="KDO1" s="23"/>
      <c r="KDP1" s="23"/>
      <c r="KDQ1" s="23"/>
      <c r="KDR1" s="23"/>
      <c r="KDS1" s="23"/>
      <c r="KDT1" s="23"/>
      <c r="KDU1" s="23"/>
      <c r="KDV1" s="23"/>
      <c r="KDW1" s="23"/>
      <c r="KDX1" s="23"/>
      <c r="KDY1" s="23"/>
      <c r="KDZ1" s="23"/>
      <c r="KEA1" s="23"/>
      <c r="KEB1" s="23"/>
      <c r="KEC1" s="23"/>
      <c r="KED1" s="23"/>
      <c r="KEE1" s="23"/>
      <c r="KEF1" s="23"/>
      <c r="KEG1" s="23"/>
      <c r="KEH1" s="23"/>
      <c r="KEI1" s="23"/>
      <c r="KEJ1" s="23"/>
      <c r="KEK1" s="23"/>
      <c r="KEL1" s="23"/>
      <c r="KEM1" s="23"/>
      <c r="KEN1" s="23"/>
      <c r="KEO1" s="23"/>
      <c r="KEP1" s="23"/>
      <c r="KEQ1" s="23"/>
      <c r="KER1" s="23"/>
      <c r="KES1" s="23"/>
      <c r="KET1" s="23"/>
      <c r="KEU1" s="23"/>
      <c r="KEV1" s="23"/>
      <c r="KEW1" s="23"/>
      <c r="KEX1" s="23"/>
      <c r="KEY1" s="23"/>
      <c r="KEZ1" s="23"/>
      <c r="KFA1" s="23"/>
      <c r="KFB1" s="23"/>
      <c r="KFC1" s="23"/>
      <c r="KFD1" s="23"/>
      <c r="KFE1" s="23"/>
      <c r="KFF1" s="23"/>
      <c r="KFG1" s="23"/>
      <c r="KFH1" s="23"/>
      <c r="KFI1" s="23"/>
      <c r="KFJ1" s="23"/>
      <c r="KFK1" s="23"/>
      <c r="KFL1" s="23"/>
      <c r="KFM1" s="23"/>
      <c r="KFN1" s="23"/>
      <c r="KFO1" s="23"/>
      <c r="KFP1" s="23"/>
      <c r="KFQ1" s="23"/>
      <c r="KFR1" s="23"/>
      <c r="KFS1" s="23"/>
      <c r="KFT1" s="23"/>
      <c r="KFU1" s="23"/>
      <c r="KFV1" s="23"/>
      <c r="KFW1" s="23"/>
      <c r="KFX1" s="23"/>
      <c r="KFY1" s="23"/>
      <c r="KFZ1" s="23"/>
      <c r="KGA1" s="23"/>
      <c r="KGB1" s="23"/>
      <c r="KGC1" s="23"/>
      <c r="KGD1" s="23"/>
      <c r="KGE1" s="23"/>
      <c r="KGF1" s="23"/>
      <c r="KGG1" s="23"/>
      <c r="KGH1" s="23"/>
      <c r="KGI1" s="23"/>
      <c r="KGJ1" s="23"/>
      <c r="KGK1" s="23"/>
      <c r="KGL1" s="23"/>
      <c r="KGM1" s="23"/>
      <c r="KGN1" s="23"/>
      <c r="KGO1" s="23"/>
      <c r="KGP1" s="23"/>
      <c r="KGQ1" s="23"/>
      <c r="KGR1" s="23"/>
      <c r="KGS1" s="23"/>
      <c r="KGT1" s="23"/>
      <c r="KGU1" s="23"/>
      <c r="KGV1" s="23"/>
      <c r="KGW1" s="23"/>
      <c r="KGX1" s="23"/>
      <c r="KGY1" s="23"/>
      <c r="KGZ1" s="23"/>
      <c r="KHA1" s="23"/>
      <c r="KHB1" s="23"/>
      <c r="KHC1" s="23"/>
      <c r="KHD1" s="23"/>
      <c r="KHE1" s="23"/>
      <c r="KHF1" s="23"/>
      <c r="KHG1" s="23"/>
      <c r="KHH1" s="23"/>
      <c r="KHI1" s="23"/>
      <c r="KHJ1" s="23"/>
      <c r="KHK1" s="23"/>
      <c r="KHL1" s="23"/>
      <c r="KHM1" s="23"/>
      <c r="KHN1" s="23"/>
      <c r="KHO1" s="23"/>
      <c r="KHP1" s="23"/>
      <c r="KHQ1" s="23"/>
      <c r="KHR1" s="23"/>
      <c r="KHS1" s="23"/>
      <c r="KHT1" s="23"/>
      <c r="KHU1" s="23"/>
      <c r="KHV1" s="23"/>
      <c r="KHW1" s="23"/>
      <c r="KHX1" s="23"/>
      <c r="KHY1" s="23"/>
      <c r="KHZ1" s="23"/>
      <c r="KIA1" s="23"/>
      <c r="KIB1" s="23"/>
      <c r="KIC1" s="23"/>
      <c r="KID1" s="23"/>
      <c r="KIE1" s="23"/>
      <c r="KIF1" s="23"/>
      <c r="KIG1" s="23"/>
      <c r="KIH1" s="23"/>
      <c r="KII1" s="23"/>
      <c r="KIJ1" s="23"/>
      <c r="KIK1" s="23"/>
      <c r="KIL1" s="23"/>
      <c r="KIM1" s="23"/>
      <c r="KIN1" s="23"/>
      <c r="KIO1" s="23"/>
      <c r="KIP1" s="23"/>
      <c r="KIQ1" s="23"/>
      <c r="KIR1" s="23"/>
      <c r="KIS1" s="23"/>
      <c r="KIT1" s="23"/>
      <c r="KIU1" s="23"/>
      <c r="KIV1" s="23"/>
      <c r="KIW1" s="23"/>
      <c r="KIX1" s="23"/>
      <c r="KIY1" s="23"/>
      <c r="KIZ1" s="23"/>
      <c r="KJA1" s="23"/>
      <c r="KJB1" s="23"/>
      <c r="KJC1" s="23"/>
      <c r="KJD1" s="23"/>
      <c r="KJE1" s="23"/>
      <c r="KJF1" s="23"/>
      <c r="KJG1" s="23"/>
      <c r="KJH1" s="23"/>
      <c r="KJI1" s="23"/>
      <c r="KJJ1" s="23"/>
      <c r="KJK1" s="23"/>
      <c r="KJL1" s="23"/>
      <c r="KJM1" s="23"/>
      <c r="KJN1" s="23"/>
      <c r="KJO1" s="23"/>
      <c r="KJP1" s="23"/>
      <c r="KJQ1" s="23"/>
      <c r="KJR1" s="23"/>
      <c r="KJS1" s="23"/>
      <c r="KJT1" s="23"/>
      <c r="KJU1" s="23"/>
      <c r="KJV1" s="23"/>
      <c r="KJW1" s="23"/>
      <c r="KJX1" s="23"/>
      <c r="KJY1" s="23"/>
      <c r="KJZ1" s="23"/>
      <c r="KKA1" s="23"/>
      <c r="KKB1" s="23"/>
      <c r="KKC1" s="23"/>
      <c r="KKD1" s="23"/>
      <c r="KKE1" s="23"/>
      <c r="KKF1" s="23"/>
      <c r="KKG1" s="23"/>
      <c r="KKH1" s="23"/>
      <c r="KKI1" s="23"/>
      <c r="KKJ1" s="23"/>
      <c r="KKK1" s="23"/>
      <c r="KKL1" s="23"/>
      <c r="KKM1" s="23"/>
      <c r="KKN1" s="23"/>
      <c r="KKO1" s="23"/>
      <c r="KKP1" s="23"/>
      <c r="KKQ1" s="23"/>
      <c r="KKR1" s="23"/>
      <c r="KKS1" s="23"/>
      <c r="KKT1" s="23"/>
      <c r="KKU1" s="23"/>
      <c r="KKV1" s="23"/>
      <c r="KKW1" s="23"/>
      <c r="KKX1" s="23"/>
      <c r="KKY1" s="23"/>
      <c r="KKZ1" s="23"/>
      <c r="KLA1" s="23"/>
      <c r="KLB1" s="23"/>
      <c r="KLC1" s="23"/>
      <c r="KLD1" s="23"/>
      <c r="KLE1" s="23"/>
      <c r="KLF1" s="23"/>
      <c r="KLG1" s="23"/>
      <c r="KLH1" s="23"/>
      <c r="KLI1" s="23"/>
      <c r="KLJ1" s="23"/>
      <c r="KLK1" s="23"/>
      <c r="KLL1" s="23"/>
      <c r="KLM1" s="23"/>
      <c r="KLN1" s="23"/>
      <c r="KLO1" s="23"/>
      <c r="KLP1" s="23"/>
      <c r="KLQ1" s="23"/>
      <c r="KLR1" s="23"/>
      <c r="KLS1" s="23"/>
      <c r="KLT1" s="23"/>
      <c r="KLU1" s="23"/>
      <c r="KLV1" s="23"/>
      <c r="KLW1" s="23"/>
      <c r="KLX1" s="23"/>
      <c r="KLY1" s="23"/>
      <c r="KLZ1" s="23"/>
      <c r="KMA1" s="23"/>
      <c r="KMB1" s="23"/>
      <c r="KMC1" s="23"/>
      <c r="KMD1" s="23"/>
      <c r="KME1" s="23"/>
      <c r="KMF1" s="23"/>
      <c r="KMG1" s="23"/>
      <c r="KMH1" s="23"/>
      <c r="KMI1" s="23"/>
      <c r="KMJ1" s="23"/>
      <c r="KMK1" s="23"/>
      <c r="KML1" s="23"/>
      <c r="KMM1" s="23"/>
      <c r="KMN1" s="23"/>
      <c r="KMO1" s="23"/>
      <c r="KMP1" s="23"/>
      <c r="KMQ1" s="23"/>
      <c r="KMR1" s="23"/>
      <c r="KMS1" s="23"/>
      <c r="KMT1" s="23"/>
      <c r="KMU1" s="23"/>
      <c r="KMV1" s="23"/>
      <c r="KMW1" s="23"/>
      <c r="KMX1" s="23"/>
      <c r="KMY1" s="23"/>
      <c r="KMZ1" s="23"/>
      <c r="KNA1" s="23"/>
      <c r="KNB1" s="23"/>
      <c r="KNC1" s="23"/>
      <c r="KND1" s="23"/>
      <c r="KNE1" s="23"/>
      <c r="KNF1" s="23"/>
      <c r="KNG1" s="23"/>
      <c r="KNH1" s="23"/>
      <c r="KNI1" s="23"/>
      <c r="KNJ1" s="23"/>
      <c r="KNK1" s="23"/>
      <c r="KNL1" s="23"/>
      <c r="KNM1" s="23"/>
      <c r="KNN1" s="23"/>
      <c r="KNO1" s="23"/>
      <c r="KNP1" s="23"/>
      <c r="KNQ1" s="23"/>
      <c r="KNR1" s="23"/>
      <c r="KNS1" s="23"/>
      <c r="KNT1" s="23"/>
      <c r="KNU1" s="23"/>
      <c r="KNV1" s="23"/>
      <c r="KNW1" s="23"/>
      <c r="KNX1" s="23"/>
      <c r="KNY1" s="23"/>
      <c r="KNZ1" s="23"/>
      <c r="KOA1" s="23"/>
      <c r="KOB1" s="23"/>
      <c r="KOC1" s="23"/>
      <c r="KOD1" s="23"/>
      <c r="KOE1" s="23"/>
      <c r="KOF1" s="23"/>
      <c r="KOG1" s="23"/>
      <c r="KOH1" s="23"/>
      <c r="KOI1" s="23"/>
      <c r="KOJ1" s="23"/>
      <c r="KOK1" s="23"/>
      <c r="KOL1" s="23"/>
      <c r="KOM1" s="23"/>
      <c r="KON1" s="23"/>
      <c r="KOO1" s="23"/>
      <c r="KOP1" s="23"/>
      <c r="KOQ1" s="23"/>
      <c r="KOR1" s="23"/>
      <c r="KOS1" s="23"/>
      <c r="KOT1" s="23"/>
      <c r="KOU1" s="23"/>
      <c r="KOV1" s="23"/>
      <c r="KOW1" s="23"/>
      <c r="KOX1" s="23"/>
      <c r="KOY1" s="23"/>
      <c r="KOZ1" s="23"/>
      <c r="KPA1" s="23"/>
      <c r="KPB1" s="23"/>
      <c r="KPC1" s="23"/>
      <c r="KPD1" s="23"/>
      <c r="KPE1" s="23"/>
      <c r="KPF1" s="23"/>
      <c r="KPG1" s="23"/>
      <c r="KPH1" s="23"/>
      <c r="KPI1" s="23"/>
      <c r="KPJ1" s="23"/>
      <c r="KPK1" s="23"/>
      <c r="KPL1" s="23"/>
      <c r="KPM1" s="23"/>
      <c r="KPN1" s="23"/>
      <c r="KPO1" s="23"/>
      <c r="KPP1" s="23"/>
      <c r="KPQ1" s="23"/>
      <c r="KPR1" s="23"/>
      <c r="KPS1" s="23"/>
      <c r="KPT1" s="23"/>
      <c r="KPU1" s="23"/>
      <c r="KPV1" s="23"/>
      <c r="KPW1" s="23"/>
      <c r="KPX1" s="23"/>
      <c r="KPY1" s="23"/>
      <c r="KPZ1" s="23"/>
      <c r="KQA1" s="23"/>
      <c r="KQB1" s="23"/>
      <c r="KQC1" s="23"/>
      <c r="KQD1" s="23"/>
      <c r="KQE1" s="23"/>
      <c r="KQF1" s="23"/>
      <c r="KQG1" s="23"/>
      <c r="KQH1" s="23"/>
      <c r="KQI1" s="23"/>
      <c r="KQJ1" s="23"/>
      <c r="KQK1" s="23"/>
      <c r="KQL1" s="23"/>
      <c r="KQM1" s="23"/>
      <c r="KQN1" s="23"/>
      <c r="KQO1" s="23"/>
      <c r="KQP1" s="23"/>
      <c r="KQQ1" s="23"/>
      <c r="KQR1" s="23"/>
      <c r="KQS1" s="23"/>
      <c r="KQT1" s="23"/>
      <c r="KQU1" s="23"/>
      <c r="KQV1" s="23"/>
      <c r="KQW1" s="23"/>
      <c r="KQX1" s="23"/>
      <c r="KQY1" s="23"/>
      <c r="KQZ1" s="23"/>
      <c r="KRA1" s="23"/>
      <c r="KRB1" s="23"/>
      <c r="KRC1" s="23"/>
      <c r="KRD1" s="23"/>
      <c r="KRE1" s="23"/>
      <c r="KRF1" s="23"/>
      <c r="KRG1" s="23"/>
      <c r="KRH1" s="23"/>
      <c r="KRI1" s="23"/>
      <c r="KRJ1" s="23"/>
      <c r="KRK1" s="23"/>
      <c r="KRL1" s="23"/>
      <c r="KRM1" s="23"/>
      <c r="KRN1" s="23"/>
      <c r="KRO1" s="23"/>
      <c r="KRP1" s="23"/>
      <c r="KRQ1" s="23"/>
      <c r="KRR1" s="23"/>
      <c r="KRS1" s="23"/>
      <c r="KRT1" s="23"/>
      <c r="KRU1" s="23"/>
      <c r="KRV1" s="23"/>
      <c r="KRW1" s="23"/>
      <c r="KRX1" s="23"/>
      <c r="KRY1" s="23"/>
      <c r="KRZ1" s="23"/>
      <c r="KSA1" s="23"/>
      <c r="KSB1" s="23"/>
      <c r="KSC1" s="23"/>
      <c r="KSD1" s="23"/>
      <c r="KSE1" s="23"/>
      <c r="KSF1" s="23"/>
      <c r="KSG1" s="23"/>
      <c r="KSH1" s="23"/>
      <c r="KSI1" s="23"/>
      <c r="KSJ1" s="23"/>
      <c r="KSK1" s="23"/>
      <c r="KSL1" s="23"/>
      <c r="KSM1" s="23"/>
      <c r="KSN1" s="23"/>
      <c r="KSO1" s="23"/>
      <c r="KSP1" s="23"/>
      <c r="KSQ1" s="23"/>
      <c r="KSR1" s="23"/>
      <c r="KSS1" s="23"/>
      <c r="KST1" s="23"/>
      <c r="KSU1" s="23"/>
      <c r="KSV1" s="23"/>
      <c r="KSW1" s="23"/>
      <c r="KSX1" s="23"/>
      <c r="KSY1" s="23"/>
      <c r="KSZ1" s="23"/>
      <c r="KTA1" s="23"/>
      <c r="KTB1" s="23"/>
      <c r="KTC1" s="23"/>
      <c r="KTD1" s="23"/>
      <c r="KTE1" s="23"/>
      <c r="KTF1" s="23"/>
      <c r="KTG1" s="23"/>
      <c r="KTH1" s="23"/>
      <c r="KTI1" s="23"/>
      <c r="KTJ1" s="23"/>
      <c r="KTK1" s="23"/>
      <c r="KTL1" s="23"/>
      <c r="KTM1" s="23"/>
      <c r="KTN1" s="23"/>
      <c r="KTO1" s="23"/>
      <c r="KTP1" s="23"/>
      <c r="KTQ1" s="23"/>
      <c r="KTR1" s="23"/>
      <c r="KTS1" s="23"/>
      <c r="KTT1" s="23"/>
      <c r="KTU1" s="23"/>
      <c r="KTV1" s="23"/>
      <c r="KTW1" s="23"/>
      <c r="KTX1" s="23"/>
      <c r="KTY1" s="23"/>
      <c r="KTZ1" s="23"/>
      <c r="KUA1" s="23"/>
      <c r="KUB1" s="23"/>
      <c r="KUC1" s="23"/>
      <c r="KUD1" s="23"/>
      <c r="KUE1" s="23"/>
      <c r="KUF1" s="23"/>
      <c r="KUG1" s="23"/>
      <c r="KUH1" s="23"/>
      <c r="KUI1" s="23"/>
      <c r="KUJ1" s="23"/>
      <c r="KUK1" s="23"/>
      <c r="KUL1" s="23"/>
      <c r="KUM1" s="23"/>
      <c r="KUN1" s="23"/>
      <c r="KUO1" s="23"/>
      <c r="KUP1" s="23"/>
      <c r="KUQ1" s="23"/>
      <c r="KUR1" s="23"/>
      <c r="KUS1" s="23"/>
      <c r="KUT1" s="23"/>
      <c r="KUU1" s="23"/>
      <c r="KUV1" s="23"/>
      <c r="KUW1" s="23"/>
      <c r="KUX1" s="23"/>
      <c r="KUY1" s="23"/>
      <c r="KUZ1" s="23"/>
      <c r="KVA1" s="23"/>
      <c r="KVB1" s="23"/>
      <c r="KVC1" s="23"/>
      <c r="KVD1" s="23"/>
      <c r="KVE1" s="23"/>
      <c r="KVF1" s="23"/>
      <c r="KVG1" s="23"/>
      <c r="KVH1" s="23"/>
      <c r="KVI1" s="23"/>
      <c r="KVJ1" s="23"/>
      <c r="KVK1" s="23"/>
      <c r="KVL1" s="23"/>
      <c r="KVM1" s="23"/>
      <c r="KVN1" s="23"/>
      <c r="KVO1" s="23"/>
      <c r="KVP1" s="23"/>
      <c r="KVQ1" s="23"/>
      <c r="KVR1" s="23"/>
      <c r="KVS1" s="23"/>
      <c r="KVT1" s="23"/>
      <c r="KVU1" s="23"/>
      <c r="KVV1" s="23"/>
      <c r="KVW1" s="23"/>
      <c r="KVX1" s="23"/>
      <c r="KVY1" s="23"/>
      <c r="KVZ1" s="23"/>
      <c r="KWA1" s="23"/>
      <c r="KWB1" s="23"/>
      <c r="KWC1" s="23"/>
      <c r="KWD1" s="23"/>
      <c r="KWE1" s="23"/>
      <c r="KWF1" s="23"/>
      <c r="KWG1" s="23"/>
      <c r="KWH1" s="23"/>
      <c r="KWI1" s="23"/>
      <c r="KWJ1" s="23"/>
      <c r="KWK1" s="23"/>
      <c r="KWL1" s="23"/>
      <c r="KWM1" s="23"/>
      <c r="KWN1" s="23"/>
      <c r="KWO1" s="23"/>
      <c r="KWP1" s="23"/>
      <c r="KWQ1" s="23"/>
      <c r="KWR1" s="23"/>
      <c r="KWS1" s="23"/>
      <c r="KWT1" s="23"/>
      <c r="KWU1" s="23"/>
      <c r="KWV1" s="23"/>
      <c r="KWW1" s="23"/>
      <c r="KWX1" s="23"/>
      <c r="KWY1" s="23"/>
      <c r="KWZ1" s="23"/>
      <c r="KXA1" s="23"/>
      <c r="KXB1" s="23"/>
      <c r="KXC1" s="23"/>
      <c r="KXD1" s="23"/>
      <c r="KXE1" s="23"/>
      <c r="KXF1" s="23"/>
      <c r="KXG1" s="23"/>
      <c r="KXH1" s="23"/>
      <c r="KXI1" s="23"/>
      <c r="KXJ1" s="23"/>
      <c r="KXK1" s="23"/>
      <c r="KXL1" s="23"/>
      <c r="KXM1" s="23"/>
      <c r="KXN1" s="23"/>
      <c r="KXO1" s="23"/>
      <c r="KXP1" s="23"/>
      <c r="KXQ1" s="23"/>
      <c r="KXR1" s="23"/>
      <c r="KXS1" s="23"/>
      <c r="KXT1" s="23"/>
      <c r="KXU1" s="23"/>
      <c r="KXV1" s="23"/>
      <c r="KXW1" s="23"/>
      <c r="KXX1" s="23"/>
      <c r="KXY1" s="23"/>
      <c r="KXZ1" s="23"/>
      <c r="KYA1" s="23"/>
      <c r="KYB1" s="23"/>
      <c r="KYC1" s="23"/>
      <c r="KYD1" s="23"/>
      <c r="KYE1" s="23"/>
      <c r="KYF1" s="23"/>
      <c r="KYG1" s="23"/>
      <c r="KYH1" s="23"/>
      <c r="KYI1" s="23"/>
      <c r="KYJ1" s="23"/>
      <c r="KYK1" s="23"/>
      <c r="KYL1" s="23"/>
      <c r="KYM1" s="23"/>
      <c r="KYN1" s="23"/>
      <c r="KYO1" s="23"/>
      <c r="KYP1" s="23"/>
      <c r="KYQ1" s="23"/>
      <c r="KYR1" s="23"/>
      <c r="KYS1" s="23"/>
      <c r="KYT1" s="23"/>
      <c r="KYU1" s="23"/>
      <c r="KYV1" s="23"/>
      <c r="KYW1" s="23"/>
      <c r="KYX1" s="23"/>
      <c r="KYY1" s="23"/>
      <c r="KYZ1" s="23"/>
      <c r="KZA1" s="23"/>
      <c r="KZB1" s="23"/>
      <c r="KZC1" s="23"/>
      <c r="KZD1" s="23"/>
      <c r="KZE1" s="23"/>
      <c r="KZF1" s="23"/>
      <c r="KZG1" s="23"/>
      <c r="KZH1" s="23"/>
      <c r="KZI1" s="23"/>
      <c r="KZJ1" s="23"/>
      <c r="KZK1" s="23"/>
      <c r="KZL1" s="23"/>
      <c r="KZM1" s="23"/>
      <c r="KZN1" s="23"/>
      <c r="KZO1" s="23"/>
      <c r="KZP1" s="23"/>
      <c r="KZQ1" s="23"/>
      <c r="KZR1" s="23"/>
      <c r="KZS1" s="23"/>
      <c r="KZT1" s="23"/>
      <c r="KZU1" s="23"/>
      <c r="KZV1" s="23"/>
      <c r="KZW1" s="23"/>
      <c r="KZX1" s="23"/>
      <c r="KZY1" s="23"/>
      <c r="KZZ1" s="23"/>
      <c r="LAA1" s="23"/>
      <c r="LAB1" s="23"/>
      <c r="LAC1" s="23"/>
      <c r="LAD1" s="23"/>
      <c r="LAE1" s="23"/>
      <c r="LAF1" s="23"/>
      <c r="LAG1" s="23"/>
      <c r="LAH1" s="23"/>
      <c r="LAI1" s="23"/>
      <c r="LAJ1" s="23"/>
      <c r="LAK1" s="23"/>
      <c r="LAL1" s="23"/>
      <c r="LAM1" s="23"/>
      <c r="LAN1" s="23"/>
      <c r="LAO1" s="23"/>
      <c r="LAP1" s="23"/>
      <c r="LAQ1" s="23"/>
      <c r="LAR1" s="23"/>
      <c r="LAS1" s="23"/>
      <c r="LAT1" s="23"/>
      <c r="LAU1" s="23"/>
      <c r="LAV1" s="23"/>
      <c r="LAW1" s="23"/>
      <c r="LAX1" s="23"/>
      <c r="LAY1" s="23"/>
      <c r="LAZ1" s="23"/>
      <c r="LBA1" s="23"/>
      <c r="LBB1" s="23"/>
      <c r="LBC1" s="23"/>
      <c r="LBD1" s="23"/>
      <c r="LBE1" s="23"/>
      <c r="LBF1" s="23"/>
      <c r="LBG1" s="23"/>
      <c r="LBH1" s="23"/>
      <c r="LBI1" s="23"/>
      <c r="LBJ1" s="23"/>
      <c r="LBK1" s="23"/>
      <c r="LBL1" s="23"/>
      <c r="LBM1" s="23"/>
      <c r="LBN1" s="23"/>
      <c r="LBO1" s="23"/>
      <c r="LBP1" s="23"/>
      <c r="LBQ1" s="23"/>
      <c r="LBR1" s="23"/>
      <c r="LBS1" s="23"/>
      <c r="LBT1" s="23"/>
      <c r="LBU1" s="23"/>
      <c r="LBV1" s="23"/>
      <c r="LBW1" s="23"/>
      <c r="LBX1" s="23"/>
      <c r="LBY1" s="23"/>
      <c r="LBZ1" s="23"/>
      <c r="LCA1" s="23"/>
      <c r="LCB1" s="23"/>
      <c r="LCC1" s="23"/>
      <c r="LCD1" s="23"/>
      <c r="LCE1" s="23"/>
      <c r="LCF1" s="23"/>
      <c r="LCG1" s="23"/>
      <c r="LCH1" s="23"/>
      <c r="LCI1" s="23"/>
      <c r="LCJ1" s="23"/>
      <c r="LCK1" s="23"/>
      <c r="LCL1" s="23"/>
      <c r="LCM1" s="23"/>
      <c r="LCN1" s="23"/>
      <c r="LCO1" s="23"/>
      <c r="LCP1" s="23"/>
      <c r="LCQ1" s="23"/>
      <c r="LCR1" s="23"/>
      <c r="LCS1" s="23"/>
      <c r="LCT1" s="23"/>
      <c r="LCU1" s="23"/>
      <c r="LCV1" s="23"/>
      <c r="LCW1" s="23"/>
      <c r="LCX1" s="23"/>
      <c r="LCY1" s="23"/>
      <c r="LCZ1" s="23"/>
      <c r="LDA1" s="23"/>
      <c r="LDB1" s="23"/>
      <c r="LDC1" s="23"/>
      <c r="LDD1" s="23"/>
      <c r="LDE1" s="23"/>
      <c r="LDF1" s="23"/>
      <c r="LDG1" s="23"/>
      <c r="LDH1" s="23"/>
      <c r="LDI1" s="23"/>
      <c r="LDJ1" s="23"/>
      <c r="LDK1" s="23"/>
      <c r="LDL1" s="23"/>
      <c r="LDM1" s="23"/>
      <c r="LDN1" s="23"/>
      <c r="LDO1" s="23"/>
      <c r="LDP1" s="23"/>
      <c r="LDQ1" s="23"/>
      <c r="LDR1" s="23"/>
      <c r="LDS1" s="23"/>
      <c r="LDT1" s="23"/>
      <c r="LDU1" s="23"/>
      <c r="LDV1" s="23"/>
      <c r="LDW1" s="23"/>
      <c r="LDX1" s="23"/>
      <c r="LDY1" s="23"/>
      <c r="LDZ1" s="23"/>
      <c r="LEA1" s="23"/>
      <c r="LEB1" s="23"/>
      <c r="LEC1" s="23"/>
      <c r="LED1" s="23"/>
      <c r="LEE1" s="23"/>
      <c r="LEF1" s="23"/>
      <c r="LEG1" s="23"/>
      <c r="LEH1" s="23"/>
      <c r="LEI1" s="23"/>
      <c r="LEJ1" s="23"/>
      <c r="LEK1" s="23"/>
      <c r="LEL1" s="23"/>
      <c r="LEM1" s="23"/>
      <c r="LEN1" s="23"/>
      <c r="LEO1" s="23"/>
      <c r="LEP1" s="23"/>
      <c r="LEQ1" s="23"/>
      <c r="LER1" s="23"/>
      <c r="LES1" s="23"/>
      <c r="LET1" s="23"/>
      <c r="LEU1" s="23"/>
      <c r="LEV1" s="23"/>
      <c r="LEW1" s="23"/>
      <c r="LEX1" s="23"/>
      <c r="LEY1" s="23"/>
      <c r="LEZ1" s="23"/>
      <c r="LFA1" s="23"/>
      <c r="LFB1" s="23"/>
      <c r="LFC1" s="23"/>
      <c r="LFD1" s="23"/>
      <c r="LFE1" s="23"/>
      <c r="LFF1" s="23"/>
      <c r="LFG1" s="23"/>
      <c r="LFH1" s="23"/>
      <c r="LFI1" s="23"/>
      <c r="LFJ1" s="23"/>
      <c r="LFK1" s="23"/>
      <c r="LFL1" s="23"/>
      <c r="LFM1" s="23"/>
      <c r="LFN1" s="23"/>
      <c r="LFO1" s="23"/>
      <c r="LFP1" s="23"/>
      <c r="LFQ1" s="23"/>
      <c r="LFR1" s="23"/>
      <c r="LFS1" s="23"/>
      <c r="LFT1" s="23"/>
      <c r="LFU1" s="23"/>
      <c r="LFV1" s="23"/>
      <c r="LFW1" s="23"/>
      <c r="LFX1" s="23"/>
      <c r="LFY1" s="23"/>
      <c r="LFZ1" s="23"/>
      <c r="LGA1" s="23"/>
      <c r="LGB1" s="23"/>
      <c r="LGC1" s="23"/>
      <c r="LGD1" s="23"/>
      <c r="LGE1" s="23"/>
      <c r="LGF1" s="23"/>
      <c r="LGG1" s="23"/>
      <c r="LGH1" s="23"/>
      <c r="LGI1" s="23"/>
      <c r="LGJ1" s="23"/>
      <c r="LGK1" s="23"/>
      <c r="LGL1" s="23"/>
      <c r="LGM1" s="23"/>
      <c r="LGN1" s="23"/>
      <c r="LGO1" s="23"/>
      <c r="LGP1" s="23"/>
      <c r="LGQ1" s="23"/>
      <c r="LGR1" s="23"/>
      <c r="LGS1" s="23"/>
      <c r="LGT1" s="23"/>
      <c r="LGU1" s="23"/>
      <c r="LGV1" s="23"/>
      <c r="LGW1" s="23"/>
      <c r="LGX1" s="23"/>
      <c r="LGY1" s="23"/>
      <c r="LGZ1" s="23"/>
      <c r="LHA1" s="23"/>
      <c r="LHB1" s="23"/>
      <c r="LHC1" s="23"/>
      <c r="LHD1" s="23"/>
      <c r="LHE1" s="23"/>
      <c r="LHF1" s="23"/>
      <c r="LHG1" s="23"/>
      <c r="LHH1" s="23"/>
      <c r="LHI1" s="23"/>
      <c r="LHJ1" s="23"/>
      <c r="LHK1" s="23"/>
      <c r="LHL1" s="23"/>
      <c r="LHM1" s="23"/>
      <c r="LHN1" s="23"/>
      <c r="LHO1" s="23"/>
      <c r="LHP1" s="23"/>
      <c r="LHQ1" s="23"/>
      <c r="LHR1" s="23"/>
      <c r="LHS1" s="23"/>
      <c r="LHT1" s="23"/>
      <c r="LHU1" s="23"/>
      <c r="LHV1" s="23"/>
      <c r="LHW1" s="23"/>
      <c r="LHX1" s="23"/>
      <c r="LHY1" s="23"/>
      <c r="LHZ1" s="23"/>
      <c r="LIA1" s="23"/>
      <c r="LIB1" s="23"/>
      <c r="LIC1" s="23"/>
      <c r="LID1" s="23"/>
      <c r="LIE1" s="23"/>
      <c r="LIF1" s="23"/>
      <c r="LIG1" s="23"/>
      <c r="LIH1" s="23"/>
      <c r="LII1" s="23"/>
      <c r="LIJ1" s="23"/>
      <c r="LIK1" s="23"/>
      <c r="LIL1" s="23"/>
      <c r="LIM1" s="23"/>
      <c r="LIN1" s="23"/>
      <c r="LIO1" s="23"/>
      <c r="LIP1" s="23"/>
      <c r="LIQ1" s="23"/>
      <c r="LIR1" s="23"/>
      <c r="LIS1" s="23"/>
      <c r="LIT1" s="23"/>
      <c r="LIU1" s="23"/>
      <c r="LIV1" s="23"/>
      <c r="LIW1" s="23"/>
      <c r="LIX1" s="23"/>
      <c r="LIY1" s="23"/>
      <c r="LIZ1" s="23"/>
      <c r="LJA1" s="23"/>
      <c r="LJB1" s="23"/>
      <c r="LJC1" s="23"/>
      <c r="LJD1" s="23"/>
      <c r="LJE1" s="23"/>
      <c r="LJF1" s="23"/>
      <c r="LJG1" s="23"/>
      <c r="LJH1" s="23"/>
      <c r="LJI1" s="23"/>
      <c r="LJJ1" s="23"/>
      <c r="LJK1" s="23"/>
      <c r="LJL1" s="23"/>
      <c r="LJM1" s="23"/>
      <c r="LJN1" s="23"/>
      <c r="LJO1" s="23"/>
      <c r="LJP1" s="23"/>
      <c r="LJQ1" s="23"/>
      <c r="LJR1" s="23"/>
      <c r="LJS1" s="23"/>
      <c r="LJT1" s="23"/>
      <c r="LJU1" s="23"/>
      <c r="LJV1" s="23"/>
      <c r="LJW1" s="23"/>
      <c r="LJX1" s="23"/>
      <c r="LJY1" s="23"/>
      <c r="LJZ1" s="23"/>
      <c r="LKA1" s="23"/>
      <c r="LKB1" s="23"/>
      <c r="LKC1" s="23"/>
      <c r="LKD1" s="23"/>
      <c r="LKE1" s="23"/>
      <c r="LKF1" s="23"/>
      <c r="LKG1" s="23"/>
      <c r="LKH1" s="23"/>
      <c r="LKI1" s="23"/>
      <c r="LKJ1" s="23"/>
      <c r="LKK1" s="23"/>
      <c r="LKL1" s="23"/>
      <c r="LKM1" s="23"/>
      <c r="LKN1" s="23"/>
      <c r="LKO1" s="23"/>
      <c r="LKP1" s="23"/>
      <c r="LKQ1" s="23"/>
      <c r="LKR1" s="23"/>
      <c r="LKS1" s="23"/>
      <c r="LKT1" s="23"/>
      <c r="LKU1" s="23"/>
      <c r="LKV1" s="23"/>
      <c r="LKW1" s="23"/>
      <c r="LKX1" s="23"/>
      <c r="LKY1" s="23"/>
      <c r="LKZ1" s="23"/>
      <c r="LLA1" s="23"/>
      <c r="LLB1" s="23"/>
      <c r="LLC1" s="23"/>
      <c r="LLD1" s="23"/>
      <c r="LLE1" s="23"/>
      <c r="LLF1" s="23"/>
      <c r="LLG1" s="23"/>
      <c r="LLH1" s="23"/>
      <c r="LLI1" s="23"/>
      <c r="LLJ1" s="23"/>
      <c r="LLK1" s="23"/>
      <c r="LLL1" s="23"/>
      <c r="LLM1" s="23"/>
      <c r="LLN1" s="23"/>
      <c r="LLO1" s="23"/>
      <c r="LLP1" s="23"/>
      <c r="LLQ1" s="23"/>
      <c r="LLR1" s="23"/>
      <c r="LLS1" s="23"/>
      <c r="LLT1" s="23"/>
      <c r="LLU1" s="23"/>
      <c r="LLV1" s="23"/>
      <c r="LLW1" s="23"/>
      <c r="LLX1" s="23"/>
      <c r="LLY1" s="23"/>
      <c r="LLZ1" s="23"/>
      <c r="LMA1" s="23"/>
      <c r="LMB1" s="23"/>
      <c r="LMC1" s="23"/>
      <c r="LMD1" s="23"/>
      <c r="LME1" s="23"/>
      <c r="LMF1" s="23"/>
      <c r="LMG1" s="23"/>
      <c r="LMH1" s="23"/>
      <c r="LMI1" s="23"/>
      <c r="LMJ1" s="23"/>
      <c r="LMK1" s="23"/>
      <c r="LML1" s="23"/>
      <c r="LMM1" s="23"/>
      <c r="LMN1" s="23"/>
      <c r="LMO1" s="23"/>
      <c r="LMP1" s="23"/>
      <c r="LMQ1" s="23"/>
      <c r="LMR1" s="23"/>
      <c r="LMS1" s="23"/>
      <c r="LMT1" s="23"/>
      <c r="LMU1" s="23"/>
      <c r="LMV1" s="23"/>
      <c r="LMW1" s="23"/>
      <c r="LMX1" s="23"/>
      <c r="LMY1" s="23"/>
      <c r="LMZ1" s="23"/>
      <c r="LNA1" s="23"/>
      <c r="LNB1" s="23"/>
      <c r="LNC1" s="23"/>
      <c r="LND1" s="23"/>
      <c r="LNE1" s="23"/>
      <c r="LNF1" s="23"/>
      <c r="LNG1" s="23"/>
      <c r="LNH1" s="23"/>
      <c r="LNI1" s="23"/>
      <c r="LNJ1" s="23"/>
      <c r="LNK1" s="23"/>
      <c r="LNL1" s="23"/>
      <c r="LNM1" s="23"/>
      <c r="LNN1" s="23"/>
      <c r="LNO1" s="23"/>
      <c r="LNP1" s="23"/>
      <c r="LNQ1" s="23"/>
      <c r="LNR1" s="23"/>
      <c r="LNS1" s="23"/>
      <c r="LNT1" s="23"/>
      <c r="LNU1" s="23"/>
      <c r="LNV1" s="23"/>
      <c r="LNW1" s="23"/>
      <c r="LNX1" s="23"/>
      <c r="LNY1" s="23"/>
      <c r="LNZ1" s="23"/>
      <c r="LOA1" s="23"/>
      <c r="LOB1" s="23"/>
      <c r="LOC1" s="23"/>
      <c r="LOD1" s="23"/>
      <c r="LOE1" s="23"/>
      <c r="LOF1" s="23"/>
      <c r="LOG1" s="23"/>
      <c r="LOH1" s="23"/>
      <c r="LOI1" s="23"/>
      <c r="LOJ1" s="23"/>
      <c r="LOK1" s="23"/>
      <c r="LOL1" s="23"/>
      <c r="LOM1" s="23"/>
      <c r="LON1" s="23"/>
      <c r="LOO1" s="23"/>
      <c r="LOP1" s="23"/>
      <c r="LOQ1" s="23"/>
      <c r="LOR1" s="23"/>
      <c r="LOS1" s="23"/>
      <c r="LOT1" s="23"/>
      <c r="LOU1" s="23"/>
      <c r="LOV1" s="23"/>
      <c r="LOW1" s="23"/>
      <c r="LOX1" s="23"/>
      <c r="LOY1" s="23"/>
      <c r="LOZ1" s="23"/>
      <c r="LPA1" s="23"/>
      <c r="LPB1" s="23"/>
      <c r="LPC1" s="23"/>
      <c r="LPD1" s="23"/>
      <c r="LPE1" s="23"/>
      <c r="LPF1" s="23"/>
      <c r="LPG1" s="23"/>
      <c r="LPH1" s="23"/>
      <c r="LPI1" s="23"/>
      <c r="LPJ1" s="23"/>
      <c r="LPK1" s="23"/>
      <c r="LPL1" s="23"/>
      <c r="LPM1" s="23"/>
      <c r="LPN1" s="23"/>
      <c r="LPO1" s="23"/>
      <c r="LPP1" s="23"/>
      <c r="LPQ1" s="23"/>
      <c r="LPR1" s="23"/>
      <c r="LPS1" s="23"/>
      <c r="LPT1" s="23"/>
      <c r="LPU1" s="23"/>
      <c r="LPV1" s="23"/>
      <c r="LPW1" s="23"/>
      <c r="LPX1" s="23"/>
      <c r="LPY1" s="23"/>
      <c r="LPZ1" s="23"/>
      <c r="LQA1" s="23"/>
      <c r="LQB1" s="23"/>
      <c r="LQC1" s="23"/>
      <c r="LQD1" s="23"/>
      <c r="LQE1" s="23"/>
      <c r="LQF1" s="23"/>
      <c r="LQG1" s="23"/>
      <c r="LQH1" s="23"/>
      <c r="LQI1" s="23"/>
      <c r="LQJ1" s="23"/>
      <c r="LQK1" s="23"/>
      <c r="LQL1" s="23"/>
      <c r="LQM1" s="23"/>
      <c r="LQN1" s="23"/>
      <c r="LQO1" s="23"/>
      <c r="LQP1" s="23"/>
      <c r="LQQ1" s="23"/>
      <c r="LQR1" s="23"/>
      <c r="LQS1" s="23"/>
      <c r="LQT1" s="23"/>
      <c r="LQU1" s="23"/>
      <c r="LQV1" s="23"/>
      <c r="LQW1" s="23"/>
      <c r="LQX1" s="23"/>
      <c r="LQY1" s="23"/>
      <c r="LQZ1" s="23"/>
      <c r="LRA1" s="23"/>
      <c r="LRB1" s="23"/>
      <c r="LRC1" s="23"/>
      <c r="LRD1" s="23"/>
      <c r="LRE1" s="23"/>
      <c r="LRF1" s="23"/>
      <c r="LRG1" s="23"/>
      <c r="LRH1" s="23"/>
      <c r="LRI1" s="23"/>
      <c r="LRJ1" s="23"/>
      <c r="LRK1" s="23"/>
      <c r="LRL1" s="23"/>
      <c r="LRM1" s="23"/>
      <c r="LRN1" s="23"/>
      <c r="LRO1" s="23"/>
      <c r="LRP1" s="23"/>
      <c r="LRQ1" s="23"/>
      <c r="LRR1" s="23"/>
      <c r="LRS1" s="23"/>
      <c r="LRT1" s="23"/>
      <c r="LRU1" s="23"/>
      <c r="LRV1" s="23"/>
      <c r="LRW1" s="23"/>
      <c r="LRX1" s="23"/>
      <c r="LRY1" s="23"/>
      <c r="LRZ1" s="23"/>
      <c r="LSA1" s="23"/>
      <c r="LSB1" s="23"/>
      <c r="LSC1" s="23"/>
      <c r="LSD1" s="23"/>
      <c r="LSE1" s="23"/>
      <c r="LSF1" s="23"/>
      <c r="LSG1" s="23"/>
      <c r="LSH1" s="23"/>
      <c r="LSI1" s="23"/>
      <c r="LSJ1" s="23"/>
      <c r="LSK1" s="23"/>
      <c r="LSL1" s="23"/>
      <c r="LSM1" s="23"/>
      <c r="LSN1" s="23"/>
      <c r="LSO1" s="23"/>
      <c r="LSP1" s="23"/>
      <c r="LSQ1" s="23"/>
      <c r="LSR1" s="23"/>
      <c r="LSS1" s="23"/>
      <c r="LST1" s="23"/>
      <c r="LSU1" s="23"/>
      <c r="LSV1" s="23"/>
      <c r="LSW1" s="23"/>
      <c r="LSX1" s="23"/>
      <c r="LSY1" s="23"/>
      <c r="LSZ1" s="23"/>
      <c r="LTA1" s="23"/>
      <c r="LTB1" s="23"/>
      <c r="LTC1" s="23"/>
      <c r="LTD1" s="23"/>
      <c r="LTE1" s="23"/>
      <c r="LTF1" s="23"/>
      <c r="LTG1" s="23"/>
      <c r="LTH1" s="23"/>
      <c r="LTI1" s="23"/>
      <c r="LTJ1" s="23"/>
      <c r="LTK1" s="23"/>
      <c r="LTL1" s="23"/>
      <c r="LTM1" s="23"/>
      <c r="LTN1" s="23"/>
      <c r="LTO1" s="23"/>
      <c r="LTP1" s="23"/>
      <c r="LTQ1" s="23"/>
      <c r="LTR1" s="23"/>
      <c r="LTS1" s="23"/>
      <c r="LTT1" s="23"/>
      <c r="LTU1" s="23"/>
      <c r="LTV1" s="23"/>
      <c r="LTW1" s="23"/>
      <c r="LTX1" s="23"/>
      <c r="LTY1" s="23"/>
      <c r="LTZ1" s="23"/>
      <c r="LUA1" s="23"/>
      <c r="LUB1" s="23"/>
      <c r="LUC1" s="23"/>
      <c r="LUD1" s="23"/>
      <c r="LUE1" s="23"/>
      <c r="LUF1" s="23"/>
      <c r="LUG1" s="23"/>
      <c r="LUH1" s="23"/>
      <c r="LUI1" s="23"/>
      <c r="LUJ1" s="23"/>
      <c r="LUK1" s="23"/>
      <c r="LUL1" s="23"/>
      <c r="LUM1" s="23"/>
      <c r="LUN1" s="23"/>
      <c r="LUO1" s="23"/>
      <c r="LUP1" s="23"/>
      <c r="LUQ1" s="23"/>
      <c r="LUR1" s="23"/>
      <c r="LUS1" s="23"/>
      <c r="LUT1" s="23"/>
      <c r="LUU1" s="23"/>
      <c r="LUV1" s="23"/>
      <c r="LUW1" s="23"/>
      <c r="LUX1" s="23"/>
      <c r="LUY1" s="23"/>
      <c r="LUZ1" s="23"/>
      <c r="LVA1" s="23"/>
      <c r="LVB1" s="23"/>
      <c r="LVC1" s="23"/>
      <c r="LVD1" s="23"/>
      <c r="LVE1" s="23"/>
      <c r="LVF1" s="23"/>
      <c r="LVG1" s="23"/>
      <c r="LVH1" s="23"/>
      <c r="LVI1" s="23"/>
      <c r="LVJ1" s="23"/>
      <c r="LVK1" s="23"/>
      <c r="LVL1" s="23"/>
      <c r="LVM1" s="23"/>
      <c r="LVN1" s="23"/>
      <c r="LVO1" s="23"/>
      <c r="LVP1" s="23"/>
      <c r="LVQ1" s="23"/>
      <c r="LVR1" s="23"/>
      <c r="LVS1" s="23"/>
      <c r="LVT1" s="23"/>
      <c r="LVU1" s="23"/>
      <c r="LVV1" s="23"/>
      <c r="LVW1" s="23"/>
      <c r="LVX1" s="23"/>
      <c r="LVY1" s="23"/>
      <c r="LVZ1" s="23"/>
      <c r="LWA1" s="23"/>
      <c r="LWB1" s="23"/>
      <c r="LWC1" s="23"/>
      <c r="LWD1" s="23"/>
      <c r="LWE1" s="23"/>
      <c r="LWF1" s="23"/>
      <c r="LWG1" s="23"/>
      <c r="LWH1" s="23"/>
      <c r="LWI1" s="23"/>
      <c r="LWJ1" s="23"/>
      <c r="LWK1" s="23"/>
      <c r="LWL1" s="23"/>
      <c r="LWM1" s="23"/>
      <c r="LWN1" s="23"/>
      <c r="LWO1" s="23"/>
      <c r="LWP1" s="23"/>
      <c r="LWQ1" s="23"/>
      <c r="LWR1" s="23"/>
      <c r="LWS1" s="23"/>
      <c r="LWT1" s="23"/>
      <c r="LWU1" s="23"/>
      <c r="LWV1" s="23"/>
      <c r="LWW1" s="23"/>
      <c r="LWX1" s="23"/>
      <c r="LWY1" s="23"/>
      <c r="LWZ1" s="23"/>
      <c r="LXA1" s="23"/>
      <c r="LXB1" s="23"/>
      <c r="LXC1" s="23"/>
      <c r="LXD1" s="23"/>
      <c r="LXE1" s="23"/>
      <c r="LXF1" s="23"/>
      <c r="LXG1" s="23"/>
      <c r="LXH1" s="23"/>
      <c r="LXI1" s="23"/>
      <c r="LXJ1" s="23"/>
      <c r="LXK1" s="23"/>
      <c r="LXL1" s="23"/>
      <c r="LXM1" s="23"/>
      <c r="LXN1" s="23"/>
      <c r="LXO1" s="23"/>
      <c r="LXP1" s="23"/>
      <c r="LXQ1" s="23"/>
      <c r="LXR1" s="23"/>
      <c r="LXS1" s="23"/>
      <c r="LXT1" s="23"/>
      <c r="LXU1" s="23"/>
      <c r="LXV1" s="23"/>
      <c r="LXW1" s="23"/>
      <c r="LXX1" s="23"/>
      <c r="LXY1" s="23"/>
      <c r="LXZ1" s="23"/>
      <c r="LYA1" s="23"/>
      <c r="LYB1" s="23"/>
      <c r="LYC1" s="23"/>
      <c r="LYD1" s="23"/>
      <c r="LYE1" s="23"/>
      <c r="LYF1" s="23"/>
      <c r="LYG1" s="23"/>
      <c r="LYH1" s="23"/>
      <c r="LYI1" s="23"/>
      <c r="LYJ1" s="23"/>
      <c r="LYK1" s="23"/>
      <c r="LYL1" s="23"/>
      <c r="LYM1" s="23"/>
      <c r="LYN1" s="23"/>
      <c r="LYO1" s="23"/>
      <c r="LYP1" s="23"/>
      <c r="LYQ1" s="23"/>
      <c r="LYR1" s="23"/>
      <c r="LYS1" s="23"/>
      <c r="LYT1" s="23"/>
      <c r="LYU1" s="23"/>
      <c r="LYV1" s="23"/>
      <c r="LYW1" s="23"/>
      <c r="LYX1" s="23"/>
      <c r="LYY1" s="23"/>
      <c r="LYZ1" s="23"/>
      <c r="LZA1" s="23"/>
      <c r="LZB1" s="23"/>
      <c r="LZC1" s="23"/>
      <c r="LZD1" s="23"/>
      <c r="LZE1" s="23"/>
      <c r="LZF1" s="23"/>
      <c r="LZG1" s="23"/>
      <c r="LZH1" s="23"/>
      <c r="LZI1" s="23"/>
      <c r="LZJ1" s="23"/>
      <c r="LZK1" s="23"/>
      <c r="LZL1" s="23"/>
      <c r="LZM1" s="23"/>
      <c r="LZN1" s="23"/>
      <c r="LZO1" s="23"/>
      <c r="LZP1" s="23"/>
      <c r="LZQ1" s="23"/>
      <c r="LZR1" s="23"/>
      <c r="LZS1" s="23"/>
      <c r="LZT1" s="23"/>
      <c r="LZU1" s="23"/>
      <c r="LZV1" s="23"/>
      <c r="LZW1" s="23"/>
      <c r="LZX1" s="23"/>
      <c r="LZY1" s="23"/>
      <c r="LZZ1" s="23"/>
      <c r="MAA1" s="23"/>
      <c r="MAB1" s="23"/>
      <c r="MAC1" s="23"/>
      <c r="MAD1" s="23"/>
      <c r="MAE1" s="23"/>
      <c r="MAF1" s="23"/>
      <c r="MAG1" s="23"/>
      <c r="MAH1" s="23"/>
      <c r="MAI1" s="23"/>
      <c r="MAJ1" s="23"/>
      <c r="MAK1" s="23"/>
      <c r="MAL1" s="23"/>
      <c r="MAM1" s="23"/>
      <c r="MAN1" s="23"/>
      <c r="MAO1" s="23"/>
      <c r="MAP1" s="23"/>
      <c r="MAQ1" s="23"/>
      <c r="MAR1" s="23"/>
      <c r="MAS1" s="23"/>
      <c r="MAT1" s="23"/>
      <c r="MAU1" s="23"/>
      <c r="MAV1" s="23"/>
      <c r="MAW1" s="23"/>
      <c r="MAX1" s="23"/>
      <c r="MAY1" s="23"/>
      <c r="MAZ1" s="23"/>
      <c r="MBA1" s="23"/>
      <c r="MBB1" s="23"/>
      <c r="MBC1" s="23"/>
      <c r="MBD1" s="23"/>
      <c r="MBE1" s="23"/>
      <c r="MBF1" s="23"/>
      <c r="MBG1" s="23"/>
      <c r="MBH1" s="23"/>
      <c r="MBI1" s="23"/>
      <c r="MBJ1" s="23"/>
      <c r="MBK1" s="23"/>
      <c r="MBL1" s="23"/>
      <c r="MBM1" s="23"/>
      <c r="MBN1" s="23"/>
      <c r="MBO1" s="23"/>
      <c r="MBP1" s="23"/>
      <c r="MBQ1" s="23"/>
      <c r="MBR1" s="23"/>
      <c r="MBS1" s="23"/>
      <c r="MBT1" s="23"/>
      <c r="MBU1" s="23"/>
      <c r="MBV1" s="23"/>
      <c r="MBW1" s="23"/>
      <c r="MBX1" s="23"/>
      <c r="MBY1" s="23"/>
      <c r="MBZ1" s="23"/>
      <c r="MCA1" s="23"/>
      <c r="MCB1" s="23"/>
      <c r="MCC1" s="23"/>
      <c r="MCD1" s="23"/>
      <c r="MCE1" s="23"/>
      <c r="MCF1" s="23"/>
      <c r="MCG1" s="23"/>
      <c r="MCH1" s="23"/>
      <c r="MCI1" s="23"/>
      <c r="MCJ1" s="23"/>
      <c r="MCK1" s="23"/>
      <c r="MCL1" s="23"/>
      <c r="MCM1" s="23"/>
      <c r="MCN1" s="23"/>
      <c r="MCO1" s="23"/>
      <c r="MCP1" s="23"/>
      <c r="MCQ1" s="23"/>
      <c r="MCR1" s="23"/>
      <c r="MCS1" s="23"/>
      <c r="MCT1" s="23"/>
      <c r="MCU1" s="23"/>
      <c r="MCV1" s="23"/>
      <c r="MCW1" s="23"/>
      <c r="MCX1" s="23"/>
      <c r="MCY1" s="23"/>
      <c r="MCZ1" s="23"/>
      <c r="MDA1" s="23"/>
      <c r="MDB1" s="23"/>
      <c r="MDC1" s="23"/>
      <c r="MDD1" s="23"/>
      <c r="MDE1" s="23"/>
      <c r="MDF1" s="23"/>
      <c r="MDG1" s="23"/>
      <c r="MDH1" s="23"/>
      <c r="MDI1" s="23"/>
      <c r="MDJ1" s="23"/>
      <c r="MDK1" s="23"/>
      <c r="MDL1" s="23"/>
      <c r="MDM1" s="23"/>
      <c r="MDN1" s="23"/>
      <c r="MDO1" s="23"/>
      <c r="MDP1" s="23"/>
      <c r="MDQ1" s="23"/>
      <c r="MDR1" s="23"/>
      <c r="MDS1" s="23"/>
      <c r="MDT1" s="23"/>
      <c r="MDU1" s="23"/>
      <c r="MDV1" s="23"/>
      <c r="MDW1" s="23"/>
      <c r="MDX1" s="23"/>
      <c r="MDY1" s="23"/>
      <c r="MDZ1" s="23"/>
      <c r="MEA1" s="23"/>
      <c r="MEB1" s="23"/>
      <c r="MEC1" s="23"/>
      <c r="MED1" s="23"/>
      <c r="MEE1" s="23"/>
      <c r="MEF1" s="23"/>
      <c r="MEG1" s="23"/>
      <c r="MEH1" s="23"/>
      <c r="MEI1" s="23"/>
      <c r="MEJ1" s="23"/>
      <c r="MEK1" s="23"/>
      <c r="MEL1" s="23"/>
      <c r="MEM1" s="23"/>
      <c r="MEN1" s="23"/>
      <c r="MEO1" s="23"/>
      <c r="MEP1" s="23"/>
      <c r="MEQ1" s="23"/>
      <c r="MER1" s="23"/>
      <c r="MES1" s="23"/>
      <c r="MET1" s="23"/>
      <c r="MEU1" s="23"/>
      <c r="MEV1" s="23"/>
      <c r="MEW1" s="23"/>
      <c r="MEX1" s="23"/>
      <c r="MEY1" s="23"/>
      <c r="MEZ1" s="23"/>
      <c r="MFA1" s="23"/>
      <c r="MFB1" s="23"/>
      <c r="MFC1" s="23"/>
      <c r="MFD1" s="23"/>
      <c r="MFE1" s="23"/>
      <c r="MFF1" s="23"/>
      <c r="MFG1" s="23"/>
      <c r="MFH1" s="23"/>
      <c r="MFI1" s="23"/>
      <c r="MFJ1" s="23"/>
      <c r="MFK1" s="23"/>
      <c r="MFL1" s="23"/>
      <c r="MFM1" s="23"/>
      <c r="MFN1" s="23"/>
      <c r="MFO1" s="23"/>
      <c r="MFP1" s="23"/>
      <c r="MFQ1" s="23"/>
      <c r="MFR1" s="23"/>
      <c r="MFS1" s="23"/>
      <c r="MFT1" s="23"/>
      <c r="MFU1" s="23"/>
      <c r="MFV1" s="23"/>
      <c r="MFW1" s="23"/>
      <c r="MFX1" s="23"/>
      <c r="MFY1" s="23"/>
      <c r="MFZ1" s="23"/>
      <c r="MGA1" s="23"/>
      <c r="MGB1" s="23"/>
      <c r="MGC1" s="23"/>
      <c r="MGD1" s="23"/>
      <c r="MGE1" s="23"/>
      <c r="MGF1" s="23"/>
      <c r="MGG1" s="23"/>
      <c r="MGH1" s="23"/>
      <c r="MGI1" s="23"/>
      <c r="MGJ1" s="23"/>
      <c r="MGK1" s="23"/>
      <c r="MGL1" s="23"/>
      <c r="MGM1" s="23"/>
      <c r="MGN1" s="23"/>
      <c r="MGO1" s="23"/>
      <c r="MGP1" s="23"/>
      <c r="MGQ1" s="23"/>
      <c r="MGR1" s="23"/>
      <c r="MGS1" s="23"/>
      <c r="MGT1" s="23"/>
      <c r="MGU1" s="23"/>
      <c r="MGV1" s="23"/>
      <c r="MGW1" s="23"/>
      <c r="MGX1" s="23"/>
      <c r="MGY1" s="23"/>
      <c r="MGZ1" s="23"/>
      <c r="MHA1" s="23"/>
      <c r="MHB1" s="23"/>
      <c r="MHC1" s="23"/>
      <c r="MHD1" s="23"/>
      <c r="MHE1" s="23"/>
      <c r="MHF1" s="23"/>
      <c r="MHG1" s="23"/>
      <c r="MHH1" s="23"/>
      <c r="MHI1" s="23"/>
      <c r="MHJ1" s="23"/>
      <c r="MHK1" s="23"/>
      <c r="MHL1" s="23"/>
      <c r="MHM1" s="23"/>
      <c r="MHN1" s="23"/>
      <c r="MHO1" s="23"/>
      <c r="MHP1" s="23"/>
      <c r="MHQ1" s="23"/>
      <c r="MHR1" s="23"/>
      <c r="MHS1" s="23"/>
      <c r="MHT1" s="23"/>
      <c r="MHU1" s="23"/>
      <c r="MHV1" s="23"/>
      <c r="MHW1" s="23"/>
      <c r="MHX1" s="23"/>
      <c r="MHY1" s="23"/>
      <c r="MHZ1" s="23"/>
      <c r="MIA1" s="23"/>
      <c r="MIB1" s="23"/>
      <c r="MIC1" s="23"/>
      <c r="MID1" s="23"/>
      <c r="MIE1" s="23"/>
      <c r="MIF1" s="23"/>
      <c r="MIG1" s="23"/>
      <c r="MIH1" s="23"/>
      <c r="MII1" s="23"/>
      <c r="MIJ1" s="23"/>
      <c r="MIK1" s="23"/>
      <c r="MIL1" s="23"/>
      <c r="MIM1" s="23"/>
      <c r="MIN1" s="23"/>
      <c r="MIO1" s="23"/>
      <c r="MIP1" s="23"/>
      <c r="MIQ1" s="23"/>
      <c r="MIR1" s="23"/>
      <c r="MIS1" s="23"/>
      <c r="MIT1" s="23"/>
      <c r="MIU1" s="23"/>
      <c r="MIV1" s="23"/>
      <c r="MIW1" s="23"/>
      <c r="MIX1" s="23"/>
      <c r="MIY1" s="23"/>
      <c r="MIZ1" s="23"/>
      <c r="MJA1" s="23"/>
      <c r="MJB1" s="23"/>
      <c r="MJC1" s="23"/>
      <c r="MJD1" s="23"/>
      <c r="MJE1" s="23"/>
      <c r="MJF1" s="23"/>
      <c r="MJG1" s="23"/>
      <c r="MJH1" s="23"/>
      <c r="MJI1" s="23"/>
      <c r="MJJ1" s="23"/>
      <c r="MJK1" s="23"/>
      <c r="MJL1" s="23"/>
      <c r="MJM1" s="23"/>
      <c r="MJN1" s="23"/>
      <c r="MJO1" s="23"/>
      <c r="MJP1" s="23"/>
      <c r="MJQ1" s="23"/>
      <c r="MJR1" s="23"/>
      <c r="MJS1" s="23"/>
      <c r="MJT1" s="23"/>
      <c r="MJU1" s="23"/>
      <c r="MJV1" s="23"/>
      <c r="MJW1" s="23"/>
      <c r="MJX1" s="23"/>
      <c r="MJY1" s="23"/>
      <c r="MJZ1" s="23"/>
      <c r="MKA1" s="23"/>
      <c r="MKB1" s="23"/>
      <c r="MKC1" s="23"/>
      <c r="MKD1" s="23"/>
      <c r="MKE1" s="23"/>
      <c r="MKF1" s="23"/>
      <c r="MKG1" s="23"/>
      <c r="MKH1" s="23"/>
      <c r="MKI1" s="23"/>
      <c r="MKJ1" s="23"/>
      <c r="MKK1" s="23"/>
      <c r="MKL1" s="23"/>
      <c r="MKM1" s="23"/>
      <c r="MKN1" s="23"/>
      <c r="MKO1" s="23"/>
      <c r="MKP1" s="23"/>
      <c r="MKQ1" s="23"/>
      <c r="MKR1" s="23"/>
      <c r="MKS1" s="23"/>
      <c r="MKT1" s="23"/>
      <c r="MKU1" s="23"/>
      <c r="MKV1" s="23"/>
      <c r="MKW1" s="23"/>
      <c r="MKX1" s="23"/>
      <c r="MKY1" s="23"/>
      <c r="MKZ1" s="23"/>
      <c r="MLA1" s="23"/>
      <c r="MLB1" s="23"/>
      <c r="MLC1" s="23"/>
      <c r="MLD1" s="23"/>
      <c r="MLE1" s="23"/>
      <c r="MLF1" s="23"/>
      <c r="MLG1" s="23"/>
      <c r="MLH1" s="23"/>
      <c r="MLI1" s="23"/>
      <c r="MLJ1" s="23"/>
      <c r="MLK1" s="23"/>
      <c r="MLL1" s="23"/>
      <c r="MLM1" s="23"/>
      <c r="MLN1" s="23"/>
      <c r="MLO1" s="23"/>
      <c r="MLP1" s="23"/>
      <c r="MLQ1" s="23"/>
      <c r="MLR1" s="23"/>
      <c r="MLS1" s="23"/>
      <c r="MLT1" s="23"/>
      <c r="MLU1" s="23"/>
      <c r="MLV1" s="23"/>
      <c r="MLW1" s="23"/>
      <c r="MLX1" s="23"/>
      <c r="MLY1" s="23"/>
      <c r="MLZ1" s="23"/>
      <c r="MMA1" s="23"/>
      <c r="MMB1" s="23"/>
      <c r="MMC1" s="23"/>
      <c r="MMD1" s="23"/>
      <c r="MME1" s="23"/>
      <c r="MMF1" s="23"/>
      <c r="MMG1" s="23"/>
      <c r="MMH1" s="23"/>
      <c r="MMI1" s="23"/>
      <c r="MMJ1" s="23"/>
      <c r="MMK1" s="23"/>
      <c r="MML1" s="23"/>
      <c r="MMM1" s="23"/>
      <c r="MMN1" s="23"/>
      <c r="MMO1" s="23"/>
      <c r="MMP1" s="23"/>
      <c r="MMQ1" s="23"/>
      <c r="MMR1" s="23"/>
      <c r="MMS1" s="23"/>
      <c r="MMT1" s="23"/>
      <c r="MMU1" s="23"/>
      <c r="MMV1" s="23"/>
      <c r="MMW1" s="23"/>
      <c r="MMX1" s="23"/>
      <c r="MMY1" s="23"/>
      <c r="MMZ1" s="23"/>
      <c r="MNA1" s="23"/>
      <c r="MNB1" s="23"/>
      <c r="MNC1" s="23"/>
      <c r="MND1" s="23"/>
      <c r="MNE1" s="23"/>
      <c r="MNF1" s="23"/>
      <c r="MNG1" s="23"/>
      <c r="MNH1" s="23"/>
      <c r="MNI1" s="23"/>
      <c r="MNJ1" s="23"/>
      <c r="MNK1" s="23"/>
      <c r="MNL1" s="23"/>
      <c r="MNM1" s="23"/>
      <c r="MNN1" s="23"/>
      <c r="MNO1" s="23"/>
      <c r="MNP1" s="23"/>
      <c r="MNQ1" s="23"/>
      <c r="MNR1" s="23"/>
      <c r="MNS1" s="23"/>
      <c r="MNT1" s="23"/>
      <c r="MNU1" s="23"/>
      <c r="MNV1" s="23"/>
      <c r="MNW1" s="23"/>
      <c r="MNX1" s="23"/>
      <c r="MNY1" s="23"/>
      <c r="MNZ1" s="23"/>
      <c r="MOA1" s="23"/>
      <c r="MOB1" s="23"/>
      <c r="MOC1" s="23"/>
      <c r="MOD1" s="23"/>
      <c r="MOE1" s="23"/>
      <c r="MOF1" s="23"/>
      <c r="MOG1" s="23"/>
      <c r="MOH1" s="23"/>
      <c r="MOI1" s="23"/>
      <c r="MOJ1" s="23"/>
      <c r="MOK1" s="23"/>
      <c r="MOL1" s="23"/>
      <c r="MOM1" s="23"/>
      <c r="MON1" s="23"/>
      <c r="MOO1" s="23"/>
      <c r="MOP1" s="23"/>
      <c r="MOQ1" s="23"/>
      <c r="MOR1" s="23"/>
      <c r="MOS1" s="23"/>
      <c r="MOT1" s="23"/>
      <c r="MOU1" s="23"/>
      <c r="MOV1" s="23"/>
      <c r="MOW1" s="23"/>
      <c r="MOX1" s="23"/>
      <c r="MOY1" s="23"/>
      <c r="MOZ1" s="23"/>
      <c r="MPA1" s="23"/>
      <c r="MPB1" s="23"/>
      <c r="MPC1" s="23"/>
      <c r="MPD1" s="23"/>
      <c r="MPE1" s="23"/>
      <c r="MPF1" s="23"/>
      <c r="MPG1" s="23"/>
      <c r="MPH1" s="23"/>
      <c r="MPI1" s="23"/>
      <c r="MPJ1" s="23"/>
      <c r="MPK1" s="23"/>
      <c r="MPL1" s="23"/>
      <c r="MPM1" s="23"/>
      <c r="MPN1" s="23"/>
      <c r="MPO1" s="23"/>
      <c r="MPP1" s="23"/>
      <c r="MPQ1" s="23"/>
      <c r="MPR1" s="23"/>
      <c r="MPS1" s="23"/>
      <c r="MPT1" s="23"/>
      <c r="MPU1" s="23"/>
      <c r="MPV1" s="23"/>
      <c r="MPW1" s="23"/>
      <c r="MPX1" s="23"/>
      <c r="MPY1" s="23"/>
      <c r="MPZ1" s="23"/>
      <c r="MQA1" s="23"/>
      <c r="MQB1" s="23"/>
      <c r="MQC1" s="23"/>
      <c r="MQD1" s="23"/>
      <c r="MQE1" s="23"/>
      <c r="MQF1" s="23"/>
      <c r="MQG1" s="23"/>
      <c r="MQH1" s="23"/>
      <c r="MQI1" s="23"/>
      <c r="MQJ1" s="23"/>
      <c r="MQK1" s="23"/>
      <c r="MQL1" s="23"/>
      <c r="MQM1" s="23"/>
      <c r="MQN1" s="23"/>
      <c r="MQO1" s="23"/>
      <c r="MQP1" s="23"/>
      <c r="MQQ1" s="23"/>
      <c r="MQR1" s="23"/>
      <c r="MQS1" s="23"/>
      <c r="MQT1" s="23"/>
      <c r="MQU1" s="23"/>
      <c r="MQV1" s="23"/>
      <c r="MQW1" s="23"/>
      <c r="MQX1" s="23"/>
      <c r="MQY1" s="23"/>
      <c r="MQZ1" s="23"/>
      <c r="MRA1" s="23"/>
      <c r="MRB1" s="23"/>
      <c r="MRC1" s="23"/>
      <c r="MRD1" s="23"/>
      <c r="MRE1" s="23"/>
      <c r="MRF1" s="23"/>
      <c r="MRG1" s="23"/>
      <c r="MRH1" s="23"/>
      <c r="MRI1" s="23"/>
      <c r="MRJ1" s="23"/>
      <c r="MRK1" s="23"/>
      <c r="MRL1" s="23"/>
      <c r="MRM1" s="23"/>
      <c r="MRN1" s="23"/>
      <c r="MRO1" s="23"/>
      <c r="MRP1" s="23"/>
      <c r="MRQ1" s="23"/>
      <c r="MRR1" s="23"/>
      <c r="MRS1" s="23"/>
      <c r="MRT1" s="23"/>
      <c r="MRU1" s="23"/>
      <c r="MRV1" s="23"/>
      <c r="MRW1" s="23"/>
      <c r="MRX1" s="23"/>
      <c r="MRY1" s="23"/>
      <c r="MRZ1" s="23"/>
      <c r="MSA1" s="23"/>
      <c r="MSB1" s="23"/>
      <c r="MSC1" s="23"/>
      <c r="MSD1" s="23"/>
      <c r="MSE1" s="23"/>
      <c r="MSF1" s="23"/>
      <c r="MSG1" s="23"/>
      <c r="MSH1" s="23"/>
      <c r="MSI1" s="23"/>
      <c r="MSJ1" s="23"/>
      <c r="MSK1" s="23"/>
      <c r="MSL1" s="23"/>
      <c r="MSM1" s="23"/>
      <c r="MSN1" s="23"/>
      <c r="MSO1" s="23"/>
      <c r="MSP1" s="23"/>
      <c r="MSQ1" s="23"/>
      <c r="MSR1" s="23"/>
      <c r="MSS1" s="23"/>
      <c r="MST1" s="23"/>
      <c r="MSU1" s="23"/>
      <c r="MSV1" s="23"/>
      <c r="MSW1" s="23"/>
      <c r="MSX1" s="23"/>
      <c r="MSY1" s="23"/>
      <c r="MSZ1" s="23"/>
      <c r="MTA1" s="23"/>
      <c r="MTB1" s="23"/>
      <c r="MTC1" s="23"/>
      <c r="MTD1" s="23"/>
      <c r="MTE1" s="23"/>
      <c r="MTF1" s="23"/>
      <c r="MTG1" s="23"/>
      <c r="MTH1" s="23"/>
      <c r="MTI1" s="23"/>
      <c r="MTJ1" s="23"/>
      <c r="MTK1" s="23"/>
      <c r="MTL1" s="23"/>
      <c r="MTM1" s="23"/>
      <c r="MTN1" s="23"/>
      <c r="MTO1" s="23"/>
      <c r="MTP1" s="23"/>
      <c r="MTQ1" s="23"/>
      <c r="MTR1" s="23"/>
      <c r="MTS1" s="23"/>
      <c r="MTT1" s="23"/>
      <c r="MTU1" s="23"/>
      <c r="MTV1" s="23"/>
      <c r="MTW1" s="23"/>
      <c r="MTX1" s="23"/>
      <c r="MTY1" s="23"/>
      <c r="MTZ1" s="23"/>
      <c r="MUA1" s="23"/>
      <c r="MUB1" s="23"/>
      <c r="MUC1" s="23"/>
      <c r="MUD1" s="23"/>
      <c r="MUE1" s="23"/>
      <c r="MUF1" s="23"/>
      <c r="MUG1" s="23"/>
      <c r="MUH1" s="23"/>
      <c r="MUI1" s="23"/>
      <c r="MUJ1" s="23"/>
      <c r="MUK1" s="23"/>
      <c r="MUL1" s="23"/>
      <c r="MUM1" s="23"/>
      <c r="MUN1" s="23"/>
      <c r="MUO1" s="23"/>
      <c r="MUP1" s="23"/>
      <c r="MUQ1" s="23"/>
      <c r="MUR1" s="23"/>
      <c r="MUS1" s="23"/>
      <c r="MUT1" s="23"/>
      <c r="MUU1" s="23"/>
      <c r="MUV1" s="23"/>
      <c r="MUW1" s="23"/>
      <c r="MUX1" s="23"/>
      <c r="MUY1" s="23"/>
      <c r="MUZ1" s="23"/>
      <c r="MVA1" s="23"/>
      <c r="MVB1" s="23"/>
      <c r="MVC1" s="23"/>
      <c r="MVD1" s="23"/>
      <c r="MVE1" s="23"/>
      <c r="MVF1" s="23"/>
      <c r="MVG1" s="23"/>
      <c r="MVH1" s="23"/>
      <c r="MVI1" s="23"/>
      <c r="MVJ1" s="23"/>
      <c r="MVK1" s="23"/>
      <c r="MVL1" s="23"/>
      <c r="MVM1" s="23"/>
      <c r="MVN1" s="23"/>
      <c r="MVO1" s="23"/>
      <c r="MVP1" s="23"/>
      <c r="MVQ1" s="23"/>
      <c r="MVR1" s="23"/>
      <c r="MVS1" s="23"/>
      <c r="MVT1" s="23"/>
      <c r="MVU1" s="23"/>
      <c r="MVV1" s="23"/>
      <c r="MVW1" s="23"/>
      <c r="MVX1" s="23"/>
      <c r="MVY1" s="23"/>
      <c r="MVZ1" s="23"/>
      <c r="MWA1" s="23"/>
      <c r="MWB1" s="23"/>
      <c r="MWC1" s="23"/>
      <c r="MWD1" s="23"/>
      <c r="MWE1" s="23"/>
      <c r="MWF1" s="23"/>
      <c r="MWG1" s="23"/>
      <c r="MWH1" s="23"/>
      <c r="MWI1" s="23"/>
      <c r="MWJ1" s="23"/>
      <c r="MWK1" s="23"/>
      <c r="MWL1" s="23"/>
      <c r="MWM1" s="23"/>
      <c r="MWN1" s="23"/>
      <c r="MWO1" s="23"/>
      <c r="MWP1" s="23"/>
      <c r="MWQ1" s="23"/>
      <c r="MWR1" s="23"/>
      <c r="MWS1" s="23"/>
      <c r="MWT1" s="23"/>
      <c r="MWU1" s="23"/>
      <c r="MWV1" s="23"/>
      <c r="MWW1" s="23"/>
      <c r="MWX1" s="23"/>
      <c r="MWY1" s="23"/>
      <c r="MWZ1" s="23"/>
      <c r="MXA1" s="23"/>
      <c r="MXB1" s="23"/>
      <c r="MXC1" s="23"/>
      <c r="MXD1" s="23"/>
      <c r="MXE1" s="23"/>
      <c r="MXF1" s="23"/>
      <c r="MXG1" s="23"/>
      <c r="MXH1" s="23"/>
      <c r="MXI1" s="23"/>
      <c r="MXJ1" s="23"/>
      <c r="MXK1" s="23"/>
      <c r="MXL1" s="23"/>
      <c r="MXM1" s="23"/>
      <c r="MXN1" s="23"/>
      <c r="MXO1" s="23"/>
      <c r="MXP1" s="23"/>
      <c r="MXQ1" s="23"/>
      <c r="MXR1" s="23"/>
      <c r="MXS1" s="23"/>
      <c r="MXT1" s="23"/>
      <c r="MXU1" s="23"/>
      <c r="MXV1" s="23"/>
      <c r="MXW1" s="23"/>
      <c r="MXX1" s="23"/>
      <c r="MXY1" s="23"/>
      <c r="MXZ1" s="23"/>
      <c r="MYA1" s="23"/>
      <c r="MYB1" s="23"/>
      <c r="MYC1" s="23"/>
      <c r="MYD1" s="23"/>
      <c r="MYE1" s="23"/>
      <c r="MYF1" s="23"/>
      <c r="MYG1" s="23"/>
      <c r="MYH1" s="23"/>
      <c r="MYI1" s="23"/>
      <c r="MYJ1" s="23"/>
      <c r="MYK1" s="23"/>
      <c r="MYL1" s="23"/>
      <c r="MYM1" s="23"/>
      <c r="MYN1" s="23"/>
      <c r="MYO1" s="23"/>
      <c r="MYP1" s="23"/>
      <c r="MYQ1" s="23"/>
      <c r="MYR1" s="23"/>
      <c r="MYS1" s="23"/>
      <c r="MYT1" s="23"/>
      <c r="MYU1" s="23"/>
      <c r="MYV1" s="23"/>
      <c r="MYW1" s="23"/>
      <c r="MYX1" s="23"/>
      <c r="MYY1" s="23"/>
      <c r="MYZ1" s="23"/>
      <c r="MZA1" s="23"/>
      <c r="MZB1" s="23"/>
      <c r="MZC1" s="23"/>
      <c r="MZD1" s="23"/>
      <c r="MZE1" s="23"/>
      <c r="MZF1" s="23"/>
      <c r="MZG1" s="23"/>
      <c r="MZH1" s="23"/>
      <c r="MZI1" s="23"/>
      <c r="MZJ1" s="23"/>
      <c r="MZK1" s="23"/>
      <c r="MZL1" s="23"/>
      <c r="MZM1" s="23"/>
      <c r="MZN1" s="23"/>
      <c r="MZO1" s="23"/>
      <c r="MZP1" s="23"/>
      <c r="MZQ1" s="23"/>
      <c r="MZR1" s="23"/>
      <c r="MZS1" s="23"/>
      <c r="MZT1" s="23"/>
      <c r="MZU1" s="23"/>
      <c r="MZV1" s="23"/>
      <c r="MZW1" s="23"/>
      <c r="MZX1" s="23"/>
      <c r="MZY1" s="23"/>
      <c r="MZZ1" s="23"/>
      <c r="NAA1" s="23"/>
      <c r="NAB1" s="23"/>
      <c r="NAC1" s="23"/>
      <c r="NAD1" s="23"/>
      <c r="NAE1" s="23"/>
      <c r="NAF1" s="23"/>
      <c r="NAG1" s="23"/>
      <c r="NAH1" s="23"/>
      <c r="NAI1" s="23"/>
      <c r="NAJ1" s="23"/>
      <c r="NAK1" s="23"/>
      <c r="NAL1" s="23"/>
      <c r="NAM1" s="23"/>
      <c r="NAN1" s="23"/>
      <c r="NAO1" s="23"/>
      <c r="NAP1" s="23"/>
      <c r="NAQ1" s="23"/>
      <c r="NAR1" s="23"/>
      <c r="NAS1" s="23"/>
      <c r="NAT1" s="23"/>
      <c r="NAU1" s="23"/>
      <c r="NAV1" s="23"/>
      <c r="NAW1" s="23"/>
      <c r="NAX1" s="23"/>
      <c r="NAY1" s="23"/>
      <c r="NAZ1" s="23"/>
      <c r="NBA1" s="23"/>
      <c r="NBB1" s="23"/>
      <c r="NBC1" s="23"/>
      <c r="NBD1" s="23"/>
      <c r="NBE1" s="23"/>
      <c r="NBF1" s="23"/>
      <c r="NBG1" s="23"/>
      <c r="NBH1" s="23"/>
      <c r="NBI1" s="23"/>
      <c r="NBJ1" s="23"/>
      <c r="NBK1" s="23"/>
      <c r="NBL1" s="23"/>
      <c r="NBM1" s="23"/>
      <c r="NBN1" s="23"/>
      <c r="NBO1" s="23"/>
      <c r="NBP1" s="23"/>
      <c r="NBQ1" s="23"/>
      <c r="NBR1" s="23"/>
      <c r="NBS1" s="23"/>
      <c r="NBT1" s="23"/>
      <c r="NBU1" s="23"/>
      <c r="NBV1" s="23"/>
      <c r="NBW1" s="23"/>
      <c r="NBX1" s="23"/>
      <c r="NBY1" s="23"/>
      <c r="NBZ1" s="23"/>
      <c r="NCA1" s="23"/>
      <c r="NCB1" s="23"/>
      <c r="NCC1" s="23"/>
      <c r="NCD1" s="23"/>
      <c r="NCE1" s="23"/>
      <c r="NCF1" s="23"/>
      <c r="NCG1" s="23"/>
      <c r="NCH1" s="23"/>
      <c r="NCI1" s="23"/>
      <c r="NCJ1" s="23"/>
      <c r="NCK1" s="23"/>
      <c r="NCL1" s="23"/>
      <c r="NCM1" s="23"/>
      <c r="NCN1" s="23"/>
      <c r="NCO1" s="23"/>
      <c r="NCP1" s="23"/>
      <c r="NCQ1" s="23"/>
      <c r="NCR1" s="23"/>
      <c r="NCS1" s="23"/>
      <c r="NCT1" s="23"/>
      <c r="NCU1" s="23"/>
      <c r="NCV1" s="23"/>
      <c r="NCW1" s="23"/>
      <c r="NCX1" s="23"/>
      <c r="NCY1" s="23"/>
      <c r="NCZ1" s="23"/>
      <c r="NDA1" s="23"/>
      <c r="NDB1" s="23"/>
      <c r="NDC1" s="23"/>
      <c r="NDD1" s="23"/>
      <c r="NDE1" s="23"/>
      <c r="NDF1" s="23"/>
      <c r="NDG1" s="23"/>
      <c r="NDH1" s="23"/>
      <c r="NDI1" s="23"/>
      <c r="NDJ1" s="23"/>
      <c r="NDK1" s="23"/>
      <c r="NDL1" s="23"/>
      <c r="NDM1" s="23"/>
      <c r="NDN1" s="23"/>
      <c r="NDO1" s="23"/>
      <c r="NDP1" s="23"/>
      <c r="NDQ1" s="23"/>
      <c r="NDR1" s="23"/>
      <c r="NDS1" s="23"/>
      <c r="NDT1" s="23"/>
      <c r="NDU1" s="23"/>
      <c r="NDV1" s="23"/>
      <c r="NDW1" s="23"/>
      <c r="NDX1" s="23"/>
      <c r="NDY1" s="23"/>
      <c r="NDZ1" s="23"/>
      <c r="NEA1" s="23"/>
      <c r="NEB1" s="23"/>
      <c r="NEC1" s="23"/>
      <c r="NED1" s="23"/>
      <c r="NEE1" s="23"/>
      <c r="NEF1" s="23"/>
      <c r="NEG1" s="23"/>
      <c r="NEH1" s="23"/>
      <c r="NEI1" s="23"/>
      <c r="NEJ1" s="23"/>
      <c r="NEK1" s="23"/>
      <c r="NEL1" s="23"/>
      <c r="NEM1" s="23"/>
      <c r="NEN1" s="23"/>
      <c r="NEO1" s="23"/>
      <c r="NEP1" s="23"/>
      <c r="NEQ1" s="23"/>
      <c r="NER1" s="23"/>
      <c r="NES1" s="23"/>
      <c r="NET1" s="23"/>
      <c r="NEU1" s="23"/>
      <c r="NEV1" s="23"/>
      <c r="NEW1" s="23"/>
      <c r="NEX1" s="23"/>
      <c r="NEY1" s="23"/>
      <c r="NEZ1" s="23"/>
      <c r="NFA1" s="23"/>
      <c r="NFB1" s="23"/>
      <c r="NFC1" s="23"/>
      <c r="NFD1" s="23"/>
      <c r="NFE1" s="23"/>
      <c r="NFF1" s="23"/>
      <c r="NFG1" s="23"/>
      <c r="NFH1" s="23"/>
      <c r="NFI1" s="23"/>
      <c r="NFJ1" s="23"/>
      <c r="NFK1" s="23"/>
      <c r="NFL1" s="23"/>
      <c r="NFM1" s="23"/>
      <c r="NFN1" s="23"/>
      <c r="NFO1" s="23"/>
      <c r="NFP1" s="23"/>
      <c r="NFQ1" s="23"/>
      <c r="NFR1" s="23"/>
      <c r="NFS1" s="23"/>
      <c r="NFT1" s="23"/>
      <c r="NFU1" s="23"/>
      <c r="NFV1" s="23"/>
      <c r="NFW1" s="23"/>
      <c r="NFX1" s="23"/>
      <c r="NFY1" s="23"/>
      <c r="NFZ1" s="23"/>
      <c r="NGA1" s="23"/>
      <c r="NGB1" s="23"/>
      <c r="NGC1" s="23"/>
      <c r="NGD1" s="23"/>
      <c r="NGE1" s="23"/>
      <c r="NGF1" s="23"/>
      <c r="NGG1" s="23"/>
      <c r="NGH1" s="23"/>
      <c r="NGI1" s="23"/>
      <c r="NGJ1" s="23"/>
      <c r="NGK1" s="23"/>
      <c r="NGL1" s="23"/>
      <c r="NGM1" s="23"/>
      <c r="NGN1" s="23"/>
      <c r="NGO1" s="23"/>
      <c r="NGP1" s="23"/>
      <c r="NGQ1" s="23"/>
      <c r="NGR1" s="23"/>
      <c r="NGS1" s="23"/>
      <c r="NGT1" s="23"/>
      <c r="NGU1" s="23"/>
      <c r="NGV1" s="23"/>
      <c r="NGW1" s="23"/>
      <c r="NGX1" s="23"/>
      <c r="NGY1" s="23"/>
      <c r="NGZ1" s="23"/>
      <c r="NHA1" s="23"/>
      <c r="NHB1" s="23"/>
      <c r="NHC1" s="23"/>
      <c r="NHD1" s="23"/>
      <c r="NHE1" s="23"/>
      <c r="NHF1" s="23"/>
      <c r="NHG1" s="23"/>
      <c r="NHH1" s="23"/>
      <c r="NHI1" s="23"/>
      <c r="NHJ1" s="23"/>
      <c r="NHK1" s="23"/>
      <c r="NHL1" s="23"/>
      <c r="NHM1" s="23"/>
      <c r="NHN1" s="23"/>
      <c r="NHO1" s="23"/>
      <c r="NHP1" s="23"/>
      <c r="NHQ1" s="23"/>
      <c r="NHR1" s="23"/>
      <c r="NHS1" s="23"/>
      <c r="NHT1" s="23"/>
      <c r="NHU1" s="23"/>
      <c r="NHV1" s="23"/>
      <c r="NHW1" s="23"/>
      <c r="NHX1" s="23"/>
      <c r="NHY1" s="23"/>
      <c r="NHZ1" s="23"/>
      <c r="NIA1" s="23"/>
      <c r="NIB1" s="23"/>
      <c r="NIC1" s="23"/>
      <c r="NID1" s="23"/>
      <c r="NIE1" s="23"/>
      <c r="NIF1" s="23"/>
      <c r="NIG1" s="23"/>
      <c r="NIH1" s="23"/>
      <c r="NII1" s="23"/>
      <c r="NIJ1" s="23"/>
      <c r="NIK1" s="23"/>
      <c r="NIL1" s="23"/>
      <c r="NIM1" s="23"/>
      <c r="NIN1" s="23"/>
      <c r="NIO1" s="23"/>
      <c r="NIP1" s="23"/>
      <c r="NIQ1" s="23"/>
      <c r="NIR1" s="23"/>
      <c r="NIS1" s="23"/>
      <c r="NIT1" s="23"/>
      <c r="NIU1" s="23"/>
      <c r="NIV1" s="23"/>
      <c r="NIW1" s="23"/>
      <c r="NIX1" s="23"/>
      <c r="NIY1" s="23"/>
      <c r="NIZ1" s="23"/>
      <c r="NJA1" s="23"/>
      <c r="NJB1" s="23"/>
      <c r="NJC1" s="23"/>
      <c r="NJD1" s="23"/>
      <c r="NJE1" s="23"/>
      <c r="NJF1" s="23"/>
      <c r="NJG1" s="23"/>
      <c r="NJH1" s="23"/>
      <c r="NJI1" s="23"/>
      <c r="NJJ1" s="23"/>
      <c r="NJK1" s="23"/>
      <c r="NJL1" s="23"/>
      <c r="NJM1" s="23"/>
      <c r="NJN1" s="23"/>
      <c r="NJO1" s="23"/>
      <c r="NJP1" s="23"/>
      <c r="NJQ1" s="23"/>
      <c r="NJR1" s="23"/>
      <c r="NJS1" s="23"/>
      <c r="NJT1" s="23"/>
      <c r="NJU1" s="23"/>
      <c r="NJV1" s="23"/>
      <c r="NJW1" s="23"/>
      <c r="NJX1" s="23"/>
      <c r="NJY1" s="23"/>
      <c r="NJZ1" s="23"/>
      <c r="NKA1" s="23"/>
      <c r="NKB1" s="23"/>
      <c r="NKC1" s="23"/>
      <c r="NKD1" s="23"/>
      <c r="NKE1" s="23"/>
      <c r="NKF1" s="23"/>
      <c r="NKG1" s="23"/>
      <c r="NKH1" s="23"/>
      <c r="NKI1" s="23"/>
      <c r="NKJ1" s="23"/>
      <c r="NKK1" s="23"/>
      <c r="NKL1" s="23"/>
      <c r="NKM1" s="23"/>
      <c r="NKN1" s="23"/>
      <c r="NKO1" s="23"/>
      <c r="NKP1" s="23"/>
      <c r="NKQ1" s="23"/>
      <c r="NKR1" s="23"/>
      <c r="NKS1" s="23"/>
      <c r="NKT1" s="23"/>
      <c r="NKU1" s="23"/>
      <c r="NKV1" s="23"/>
      <c r="NKW1" s="23"/>
      <c r="NKX1" s="23"/>
      <c r="NKY1" s="23"/>
      <c r="NKZ1" s="23"/>
      <c r="NLA1" s="23"/>
      <c r="NLB1" s="23"/>
      <c r="NLC1" s="23"/>
      <c r="NLD1" s="23"/>
      <c r="NLE1" s="23"/>
      <c r="NLF1" s="23"/>
      <c r="NLG1" s="23"/>
      <c r="NLH1" s="23"/>
      <c r="NLI1" s="23"/>
      <c r="NLJ1" s="23"/>
      <c r="NLK1" s="23"/>
      <c r="NLL1" s="23"/>
      <c r="NLM1" s="23"/>
      <c r="NLN1" s="23"/>
      <c r="NLO1" s="23"/>
      <c r="NLP1" s="23"/>
      <c r="NLQ1" s="23"/>
      <c r="NLR1" s="23"/>
      <c r="NLS1" s="23"/>
      <c r="NLT1" s="23"/>
      <c r="NLU1" s="23"/>
      <c r="NLV1" s="23"/>
      <c r="NLW1" s="23"/>
      <c r="NLX1" s="23"/>
      <c r="NLY1" s="23"/>
      <c r="NLZ1" s="23"/>
      <c r="NMA1" s="23"/>
      <c r="NMB1" s="23"/>
      <c r="NMC1" s="23"/>
      <c r="NMD1" s="23"/>
      <c r="NME1" s="23"/>
      <c r="NMF1" s="23"/>
      <c r="NMG1" s="23"/>
      <c r="NMH1" s="23"/>
      <c r="NMI1" s="23"/>
      <c r="NMJ1" s="23"/>
      <c r="NMK1" s="23"/>
      <c r="NML1" s="23"/>
      <c r="NMM1" s="23"/>
      <c r="NMN1" s="23"/>
      <c r="NMO1" s="23"/>
      <c r="NMP1" s="23"/>
      <c r="NMQ1" s="23"/>
      <c r="NMR1" s="23"/>
      <c r="NMS1" s="23"/>
      <c r="NMT1" s="23"/>
      <c r="NMU1" s="23"/>
      <c r="NMV1" s="23"/>
      <c r="NMW1" s="23"/>
      <c r="NMX1" s="23"/>
      <c r="NMY1" s="23"/>
      <c r="NMZ1" s="23"/>
      <c r="NNA1" s="23"/>
      <c r="NNB1" s="23"/>
      <c r="NNC1" s="23"/>
      <c r="NND1" s="23"/>
      <c r="NNE1" s="23"/>
      <c r="NNF1" s="23"/>
      <c r="NNG1" s="23"/>
      <c r="NNH1" s="23"/>
      <c r="NNI1" s="23"/>
      <c r="NNJ1" s="23"/>
      <c r="NNK1" s="23"/>
      <c r="NNL1" s="23"/>
      <c r="NNM1" s="23"/>
      <c r="NNN1" s="23"/>
      <c r="NNO1" s="23"/>
      <c r="NNP1" s="23"/>
      <c r="NNQ1" s="23"/>
      <c r="NNR1" s="23"/>
      <c r="NNS1" s="23"/>
      <c r="NNT1" s="23"/>
      <c r="NNU1" s="23"/>
      <c r="NNV1" s="23"/>
      <c r="NNW1" s="23"/>
      <c r="NNX1" s="23"/>
      <c r="NNY1" s="23"/>
      <c r="NNZ1" s="23"/>
      <c r="NOA1" s="23"/>
      <c r="NOB1" s="23"/>
      <c r="NOC1" s="23"/>
      <c r="NOD1" s="23"/>
      <c r="NOE1" s="23"/>
      <c r="NOF1" s="23"/>
      <c r="NOG1" s="23"/>
      <c r="NOH1" s="23"/>
      <c r="NOI1" s="23"/>
      <c r="NOJ1" s="23"/>
      <c r="NOK1" s="23"/>
      <c r="NOL1" s="23"/>
      <c r="NOM1" s="23"/>
      <c r="NON1" s="23"/>
      <c r="NOO1" s="23"/>
      <c r="NOP1" s="23"/>
      <c r="NOQ1" s="23"/>
      <c r="NOR1" s="23"/>
      <c r="NOS1" s="23"/>
      <c r="NOT1" s="23"/>
      <c r="NOU1" s="23"/>
      <c r="NOV1" s="23"/>
      <c r="NOW1" s="23"/>
      <c r="NOX1" s="23"/>
      <c r="NOY1" s="23"/>
      <c r="NOZ1" s="23"/>
      <c r="NPA1" s="23"/>
      <c r="NPB1" s="23"/>
      <c r="NPC1" s="23"/>
      <c r="NPD1" s="23"/>
      <c r="NPE1" s="23"/>
      <c r="NPF1" s="23"/>
      <c r="NPG1" s="23"/>
      <c r="NPH1" s="23"/>
      <c r="NPI1" s="23"/>
      <c r="NPJ1" s="23"/>
      <c r="NPK1" s="23"/>
      <c r="NPL1" s="23"/>
      <c r="NPM1" s="23"/>
      <c r="NPN1" s="23"/>
      <c r="NPO1" s="23"/>
      <c r="NPP1" s="23"/>
      <c r="NPQ1" s="23"/>
      <c r="NPR1" s="23"/>
      <c r="NPS1" s="23"/>
      <c r="NPT1" s="23"/>
      <c r="NPU1" s="23"/>
      <c r="NPV1" s="23"/>
      <c r="NPW1" s="23"/>
      <c r="NPX1" s="23"/>
      <c r="NPY1" s="23"/>
      <c r="NPZ1" s="23"/>
      <c r="NQA1" s="23"/>
      <c r="NQB1" s="23"/>
      <c r="NQC1" s="23"/>
      <c r="NQD1" s="23"/>
      <c r="NQE1" s="23"/>
      <c r="NQF1" s="23"/>
      <c r="NQG1" s="23"/>
      <c r="NQH1" s="23"/>
      <c r="NQI1" s="23"/>
      <c r="NQJ1" s="23"/>
      <c r="NQK1" s="23"/>
      <c r="NQL1" s="23"/>
      <c r="NQM1" s="23"/>
      <c r="NQN1" s="23"/>
      <c r="NQO1" s="23"/>
      <c r="NQP1" s="23"/>
      <c r="NQQ1" s="23"/>
      <c r="NQR1" s="23"/>
      <c r="NQS1" s="23"/>
      <c r="NQT1" s="23"/>
      <c r="NQU1" s="23"/>
      <c r="NQV1" s="23"/>
      <c r="NQW1" s="23"/>
      <c r="NQX1" s="23"/>
      <c r="NQY1" s="23"/>
      <c r="NQZ1" s="23"/>
      <c r="NRA1" s="23"/>
      <c r="NRB1" s="23"/>
      <c r="NRC1" s="23"/>
      <c r="NRD1" s="23"/>
      <c r="NRE1" s="23"/>
      <c r="NRF1" s="23"/>
      <c r="NRG1" s="23"/>
      <c r="NRH1" s="23"/>
      <c r="NRI1" s="23"/>
      <c r="NRJ1" s="23"/>
      <c r="NRK1" s="23"/>
      <c r="NRL1" s="23"/>
      <c r="NRM1" s="23"/>
      <c r="NRN1" s="23"/>
      <c r="NRO1" s="23"/>
      <c r="NRP1" s="23"/>
      <c r="NRQ1" s="23"/>
      <c r="NRR1" s="23"/>
      <c r="NRS1" s="23"/>
      <c r="NRT1" s="23"/>
      <c r="NRU1" s="23"/>
      <c r="NRV1" s="23"/>
      <c r="NRW1" s="23"/>
      <c r="NRX1" s="23"/>
      <c r="NRY1" s="23"/>
      <c r="NRZ1" s="23"/>
      <c r="NSA1" s="23"/>
      <c r="NSB1" s="23"/>
      <c r="NSC1" s="23"/>
      <c r="NSD1" s="23"/>
      <c r="NSE1" s="23"/>
      <c r="NSF1" s="23"/>
      <c r="NSG1" s="23"/>
      <c r="NSH1" s="23"/>
      <c r="NSI1" s="23"/>
      <c r="NSJ1" s="23"/>
      <c r="NSK1" s="23"/>
      <c r="NSL1" s="23"/>
      <c r="NSM1" s="23"/>
      <c r="NSN1" s="23"/>
      <c r="NSO1" s="23"/>
      <c r="NSP1" s="23"/>
      <c r="NSQ1" s="23"/>
      <c r="NSR1" s="23"/>
      <c r="NSS1" s="23"/>
      <c r="NST1" s="23"/>
      <c r="NSU1" s="23"/>
      <c r="NSV1" s="23"/>
      <c r="NSW1" s="23"/>
      <c r="NSX1" s="23"/>
      <c r="NSY1" s="23"/>
      <c r="NSZ1" s="23"/>
      <c r="NTA1" s="23"/>
      <c r="NTB1" s="23"/>
      <c r="NTC1" s="23"/>
      <c r="NTD1" s="23"/>
      <c r="NTE1" s="23"/>
      <c r="NTF1" s="23"/>
      <c r="NTG1" s="23"/>
      <c r="NTH1" s="23"/>
      <c r="NTI1" s="23"/>
      <c r="NTJ1" s="23"/>
      <c r="NTK1" s="23"/>
      <c r="NTL1" s="23"/>
      <c r="NTM1" s="23"/>
      <c r="NTN1" s="23"/>
      <c r="NTO1" s="23"/>
      <c r="NTP1" s="23"/>
      <c r="NTQ1" s="23"/>
      <c r="NTR1" s="23"/>
      <c r="NTS1" s="23"/>
      <c r="NTT1" s="23"/>
      <c r="NTU1" s="23"/>
      <c r="NTV1" s="23"/>
      <c r="NTW1" s="23"/>
      <c r="NTX1" s="23"/>
      <c r="NTY1" s="23"/>
      <c r="NTZ1" s="23"/>
      <c r="NUA1" s="23"/>
      <c r="NUB1" s="23"/>
      <c r="NUC1" s="23"/>
      <c r="NUD1" s="23"/>
      <c r="NUE1" s="23"/>
      <c r="NUF1" s="23"/>
      <c r="NUG1" s="23"/>
      <c r="NUH1" s="23"/>
      <c r="NUI1" s="23"/>
      <c r="NUJ1" s="23"/>
      <c r="NUK1" s="23"/>
      <c r="NUL1" s="23"/>
      <c r="NUM1" s="23"/>
      <c r="NUN1" s="23"/>
      <c r="NUO1" s="23"/>
      <c r="NUP1" s="23"/>
      <c r="NUQ1" s="23"/>
      <c r="NUR1" s="23"/>
      <c r="NUS1" s="23"/>
      <c r="NUT1" s="23"/>
      <c r="NUU1" s="23"/>
      <c r="NUV1" s="23"/>
      <c r="NUW1" s="23"/>
      <c r="NUX1" s="23"/>
      <c r="NUY1" s="23"/>
      <c r="NUZ1" s="23"/>
      <c r="NVA1" s="23"/>
      <c r="NVB1" s="23"/>
      <c r="NVC1" s="23"/>
      <c r="NVD1" s="23"/>
      <c r="NVE1" s="23"/>
      <c r="NVF1" s="23"/>
      <c r="NVG1" s="23"/>
      <c r="NVH1" s="23"/>
      <c r="NVI1" s="23"/>
      <c r="NVJ1" s="23"/>
      <c r="NVK1" s="23"/>
      <c r="NVL1" s="23"/>
      <c r="NVM1" s="23"/>
      <c r="NVN1" s="23"/>
      <c r="NVO1" s="23"/>
      <c r="NVP1" s="23"/>
      <c r="NVQ1" s="23"/>
      <c r="NVR1" s="23"/>
      <c r="NVS1" s="23"/>
      <c r="NVT1" s="23"/>
      <c r="NVU1" s="23"/>
      <c r="NVV1" s="23"/>
      <c r="NVW1" s="23"/>
      <c r="NVX1" s="23"/>
      <c r="NVY1" s="23"/>
      <c r="NVZ1" s="23"/>
      <c r="NWA1" s="23"/>
      <c r="NWB1" s="23"/>
      <c r="NWC1" s="23"/>
      <c r="NWD1" s="23"/>
      <c r="NWE1" s="23"/>
      <c r="NWF1" s="23"/>
      <c r="NWG1" s="23"/>
      <c r="NWH1" s="23"/>
      <c r="NWI1" s="23"/>
      <c r="NWJ1" s="23"/>
      <c r="NWK1" s="23"/>
      <c r="NWL1" s="23"/>
      <c r="NWM1" s="23"/>
      <c r="NWN1" s="23"/>
      <c r="NWO1" s="23"/>
      <c r="NWP1" s="23"/>
      <c r="NWQ1" s="23"/>
      <c r="NWR1" s="23"/>
      <c r="NWS1" s="23"/>
      <c r="NWT1" s="23"/>
      <c r="NWU1" s="23"/>
      <c r="NWV1" s="23"/>
      <c r="NWW1" s="23"/>
      <c r="NWX1" s="23"/>
      <c r="NWY1" s="23"/>
      <c r="NWZ1" s="23"/>
      <c r="NXA1" s="23"/>
      <c r="NXB1" s="23"/>
      <c r="NXC1" s="23"/>
      <c r="NXD1" s="23"/>
      <c r="NXE1" s="23"/>
      <c r="NXF1" s="23"/>
      <c r="NXG1" s="23"/>
      <c r="NXH1" s="23"/>
      <c r="NXI1" s="23"/>
      <c r="NXJ1" s="23"/>
      <c r="NXK1" s="23"/>
      <c r="NXL1" s="23"/>
      <c r="NXM1" s="23"/>
      <c r="NXN1" s="23"/>
      <c r="NXO1" s="23"/>
      <c r="NXP1" s="23"/>
      <c r="NXQ1" s="23"/>
      <c r="NXR1" s="23"/>
      <c r="NXS1" s="23"/>
      <c r="NXT1" s="23"/>
      <c r="NXU1" s="23"/>
      <c r="NXV1" s="23"/>
      <c r="NXW1" s="23"/>
      <c r="NXX1" s="23"/>
      <c r="NXY1" s="23"/>
      <c r="NXZ1" s="23"/>
      <c r="NYA1" s="23"/>
      <c r="NYB1" s="23"/>
      <c r="NYC1" s="23"/>
      <c r="NYD1" s="23"/>
      <c r="NYE1" s="23"/>
      <c r="NYF1" s="23"/>
      <c r="NYG1" s="23"/>
      <c r="NYH1" s="23"/>
      <c r="NYI1" s="23"/>
      <c r="NYJ1" s="23"/>
      <c r="NYK1" s="23"/>
      <c r="NYL1" s="23"/>
      <c r="NYM1" s="23"/>
      <c r="NYN1" s="23"/>
      <c r="NYO1" s="23"/>
      <c r="NYP1" s="23"/>
      <c r="NYQ1" s="23"/>
      <c r="NYR1" s="23"/>
      <c r="NYS1" s="23"/>
      <c r="NYT1" s="23"/>
      <c r="NYU1" s="23"/>
      <c r="NYV1" s="23"/>
      <c r="NYW1" s="23"/>
      <c r="NYX1" s="23"/>
      <c r="NYY1" s="23"/>
      <c r="NYZ1" s="23"/>
      <c r="NZA1" s="23"/>
      <c r="NZB1" s="23"/>
      <c r="NZC1" s="23"/>
      <c r="NZD1" s="23"/>
      <c r="NZE1" s="23"/>
      <c r="NZF1" s="23"/>
      <c r="NZG1" s="23"/>
      <c r="NZH1" s="23"/>
      <c r="NZI1" s="23"/>
      <c r="NZJ1" s="23"/>
      <c r="NZK1" s="23"/>
      <c r="NZL1" s="23"/>
      <c r="NZM1" s="23"/>
      <c r="NZN1" s="23"/>
      <c r="NZO1" s="23"/>
      <c r="NZP1" s="23"/>
      <c r="NZQ1" s="23"/>
      <c r="NZR1" s="23"/>
      <c r="NZS1" s="23"/>
      <c r="NZT1" s="23"/>
      <c r="NZU1" s="23"/>
      <c r="NZV1" s="23"/>
      <c r="NZW1" s="23"/>
      <c r="NZX1" s="23"/>
      <c r="NZY1" s="23"/>
      <c r="NZZ1" s="23"/>
      <c r="OAA1" s="23"/>
      <c r="OAB1" s="23"/>
      <c r="OAC1" s="23"/>
      <c r="OAD1" s="23"/>
      <c r="OAE1" s="23"/>
      <c r="OAF1" s="23"/>
      <c r="OAG1" s="23"/>
      <c r="OAH1" s="23"/>
      <c r="OAI1" s="23"/>
      <c r="OAJ1" s="23"/>
      <c r="OAK1" s="23"/>
      <c r="OAL1" s="23"/>
      <c r="OAM1" s="23"/>
      <c r="OAN1" s="23"/>
      <c r="OAO1" s="23"/>
      <c r="OAP1" s="23"/>
      <c r="OAQ1" s="23"/>
      <c r="OAR1" s="23"/>
      <c r="OAS1" s="23"/>
      <c r="OAT1" s="23"/>
      <c r="OAU1" s="23"/>
      <c r="OAV1" s="23"/>
      <c r="OAW1" s="23"/>
      <c r="OAX1" s="23"/>
      <c r="OAY1" s="23"/>
      <c r="OAZ1" s="23"/>
      <c r="OBA1" s="23"/>
      <c r="OBB1" s="23"/>
      <c r="OBC1" s="23"/>
      <c r="OBD1" s="23"/>
      <c r="OBE1" s="23"/>
      <c r="OBF1" s="23"/>
      <c r="OBG1" s="23"/>
      <c r="OBH1" s="23"/>
      <c r="OBI1" s="23"/>
      <c r="OBJ1" s="23"/>
      <c r="OBK1" s="23"/>
      <c r="OBL1" s="23"/>
      <c r="OBM1" s="23"/>
      <c r="OBN1" s="23"/>
      <c r="OBO1" s="23"/>
      <c r="OBP1" s="23"/>
      <c r="OBQ1" s="23"/>
      <c r="OBR1" s="23"/>
      <c r="OBS1" s="23"/>
      <c r="OBT1" s="23"/>
      <c r="OBU1" s="23"/>
      <c r="OBV1" s="23"/>
      <c r="OBW1" s="23"/>
      <c r="OBX1" s="23"/>
      <c r="OBY1" s="23"/>
      <c r="OBZ1" s="23"/>
      <c r="OCA1" s="23"/>
      <c r="OCB1" s="23"/>
      <c r="OCC1" s="23"/>
      <c r="OCD1" s="23"/>
      <c r="OCE1" s="23"/>
      <c r="OCF1" s="23"/>
      <c r="OCG1" s="23"/>
      <c r="OCH1" s="23"/>
      <c r="OCI1" s="23"/>
      <c r="OCJ1" s="23"/>
      <c r="OCK1" s="23"/>
      <c r="OCL1" s="23"/>
      <c r="OCM1" s="23"/>
      <c r="OCN1" s="23"/>
      <c r="OCO1" s="23"/>
      <c r="OCP1" s="23"/>
      <c r="OCQ1" s="23"/>
      <c r="OCR1" s="23"/>
      <c r="OCS1" s="23"/>
      <c r="OCT1" s="23"/>
      <c r="OCU1" s="23"/>
      <c r="OCV1" s="23"/>
      <c r="OCW1" s="23"/>
      <c r="OCX1" s="23"/>
      <c r="OCY1" s="23"/>
      <c r="OCZ1" s="23"/>
      <c r="ODA1" s="23"/>
      <c r="ODB1" s="23"/>
      <c r="ODC1" s="23"/>
      <c r="ODD1" s="23"/>
      <c r="ODE1" s="23"/>
      <c r="ODF1" s="23"/>
      <c r="ODG1" s="23"/>
      <c r="ODH1" s="23"/>
      <c r="ODI1" s="23"/>
      <c r="ODJ1" s="23"/>
      <c r="ODK1" s="23"/>
      <c r="ODL1" s="23"/>
      <c r="ODM1" s="23"/>
      <c r="ODN1" s="23"/>
      <c r="ODO1" s="23"/>
      <c r="ODP1" s="23"/>
      <c r="ODQ1" s="23"/>
      <c r="ODR1" s="23"/>
      <c r="ODS1" s="23"/>
      <c r="ODT1" s="23"/>
      <c r="ODU1" s="23"/>
      <c r="ODV1" s="23"/>
      <c r="ODW1" s="23"/>
      <c r="ODX1" s="23"/>
      <c r="ODY1" s="23"/>
      <c r="ODZ1" s="23"/>
      <c r="OEA1" s="23"/>
      <c r="OEB1" s="23"/>
      <c r="OEC1" s="23"/>
      <c r="OED1" s="23"/>
      <c r="OEE1" s="23"/>
      <c r="OEF1" s="23"/>
      <c r="OEG1" s="23"/>
      <c r="OEH1" s="23"/>
      <c r="OEI1" s="23"/>
      <c r="OEJ1" s="23"/>
      <c r="OEK1" s="23"/>
      <c r="OEL1" s="23"/>
      <c r="OEM1" s="23"/>
      <c r="OEN1" s="23"/>
      <c r="OEO1" s="23"/>
      <c r="OEP1" s="23"/>
      <c r="OEQ1" s="23"/>
      <c r="OER1" s="23"/>
      <c r="OES1" s="23"/>
      <c r="OET1" s="23"/>
      <c r="OEU1" s="23"/>
      <c r="OEV1" s="23"/>
      <c r="OEW1" s="23"/>
      <c r="OEX1" s="23"/>
      <c r="OEY1" s="23"/>
      <c r="OEZ1" s="23"/>
      <c r="OFA1" s="23"/>
      <c r="OFB1" s="23"/>
      <c r="OFC1" s="23"/>
      <c r="OFD1" s="23"/>
      <c r="OFE1" s="23"/>
      <c r="OFF1" s="23"/>
      <c r="OFG1" s="23"/>
      <c r="OFH1" s="23"/>
      <c r="OFI1" s="23"/>
      <c r="OFJ1" s="23"/>
      <c r="OFK1" s="23"/>
      <c r="OFL1" s="23"/>
      <c r="OFM1" s="23"/>
      <c r="OFN1" s="23"/>
      <c r="OFO1" s="23"/>
      <c r="OFP1" s="23"/>
      <c r="OFQ1" s="23"/>
      <c r="OFR1" s="23"/>
      <c r="OFS1" s="23"/>
      <c r="OFT1" s="23"/>
      <c r="OFU1" s="23"/>
      <c r="OFV1" s="23"/>
      <c r="OFW1" s="23"/>
      <c r="OFX1" s="23"/>
      <c r="OFY1" s="23"/>
      <c r="OFZ1" s="23"/>
      <c r="OGA1" s="23"/>
      <c r="OGB1" s="23"/>
      <c r="OGC1" s="23"/>
      <c r="OGD1" s="23"/>
      <c r="OGE1" s="23"/>
      <c r="OGF1" s="23"/>
      <c r="OGG1" s="23"/>
      <c r="OGH1" s="23"/>
      <c r="OGI1" s="23"/>
      <c r="OGJ1" s="23"/>
      <c r="OGK1" s="23"/>
      <c r="OGL1" s="23"/>
      <c r="OGM1" s="23"/>
      <c r="OGN1" s="23"/>
      <c r="OGO1" s="23"/>
      <c r="OGP1" s="23"/>
      <c r="OGQ1" s="23"/>
      <c r="OGR1" s="23"/>
      <c r="OGS1" s="23"/>
      <c r="OGT1" s="23"/>
      <c r="OGU1" s="23"/>
      <c r="OGV1" s="23"/>
      <c r="OGW1" s="23"/>
      <c r="OGX1" s="23"/>
      <c r="OGY1" s="23"/>
      <c r="OGZ1" s="23"/>
      <c r="OHA1" s="23"/>
      <c r="OHB1" s="23"/>
      <c r="OHC1" s="23"/>
      <c r="OHD1" s="23"/>
      <c r="OHE1" s="23"/>
      <c r="OHF1" s="23"/>
      <c r="OHG1" s="23"/>
      <c r="OHH1" s="23"/>
      <c r="OHI1" s="23"/>
      <c r="OHJ1" s="23"/>
      <c r="OHK1" s="23"/>
      <c r="OHL1" s="23"/>
      <c r="OHM1" s="23"/>
      <c r="OHN1" s="23"/>
      <c r="OHO1" s="23"/>
      <c r="OHP1" s="23"/>
      <c r="OHQ1" s="23"/>
      <c r="OHR1" s="23"/>
      <c r="OHS1" s="23"/>
      <c r="OHT1" s="23"/>
      <c r="OHU1" s="23"/>
      <c r="OHV1" s="23"/>
      <c r="OHW1" s="23"/>
      <c r="OHX1" s="23"/>
      <c r="OHY1" s="23"/>
      <c r="OHZ1" s="23"/>
      <c r="OIA1" s="23"/>
      <c r="OIB1" s="23"/>
      <c r="OIC1" s="23"/>
      <c r="OID1" s="23"/>
      <c r="OIE1" s="23"/>
      <c r="OIF1" s="23"/>
      <c r="OIG1" s="23"/>
      <c r="OIH1" s="23"/>
      <c r="OII1" s="23"/>
      <c r="OIJ1" s="23"/>
      <c r="OIK1" s="23"/>
      <c r="OIL1" s="23"/>
      <c r="OIM1" s="23"/>
      <c r="OIN1" s="23"/>
      <c r="OIO1" s="23"/>
      <c r="OIP1" s="23"/>
      <c r="OIQ1" s="23"/>
      <c r="OIR1" s="23"/>
      <c r="OIS1" s="23"/>
      <c r="OIT1" s="23"/>
      <c r="OIU1" s="23"/>
      <c r="OIV1" s="23"/>
      <c r="OIW1" s="23"/>
      <c r="OIX1" s="23"/>
      <c r="OIY1" s="23"/>
      <c r="OIZ1" s="23"/>
      <c r="OJA1" s="23"/>
      <c r="OJB1" s="23"/>
      <c r="OJC1" s="23"/>
      <c r="OJD1" s="23"/>
      <c r="OJE1" s="23"/>
      <c r="OJF1" s="23"/>
      <c r="OJG1" s="23"/>
      <c r="OJH1" s="23"/>
      <c r="OJI1" s="23"/>
      <c r="OJJ1" s="23"/>
      <c r="OJK1" s="23"/>
      <c r="OJL1" s="23"/>
      <c r="OJM1" s="23"/>
      <c r="OJN1" s="23"/>
      <c r="OJO1" s="23"/>
      <c r="OJP1" s="23"/>
      <c r="OJQ1" s="23"/>
      <c r="OJR1" s="23"/>
      <c r="OJS1" s="23"/>
      <c r="OJT1" s="23"/>
      <c r="OJU1" s="23"/>
      <c r="OJV1" s="23"/>
      <c r="OJW1" s="23"/>
      <c r="OJX1" s="23"/>
      <c r="OJY1" s="23"/>
      <c r="OJZ1" s="23"/>
      <c r="OKA1" s="23"/>
      <c r="OKB1" s="23"/>
      <c r="OKC1" s="23"/>
      <c r="OKD1" s="23"/>
      <c r="OKE1" s="23"/>
      <c r="OKF1" s="23"/>
      <c r="OKG1" s="23"/>
      <c r="OKH1" s="23"/>
      <c r="OKI1" s="23"/>
      <c r="OKJ1" s="23"/>
      <c r="OKK1" s="23"/>
      <c r="OKL1" s="23"/>
      <c r="OKM1" s="23"/>
      <c r="OKN1" s="23"/>
      <c r="OKO1" s="23"/>
      <c r="OKP1" s="23"/>
      <c r="OKQ1" s="23"/>
      <c r="OKR1" s="23"/>
      <c r="OKS1" s="23"/>
      <c r="OKT1" s="23"/>
      <c r="OKU1" s="23"/>
      <c r="OKV1" s="23"/>
      <c r="OKW1" s="23"/>
      <c r="OKX1" s="23"/>
      <c r="OKY1" s="23"/>
      <c r="OKZ1" s="23"/>
      <c r="OLA1" s="23"/>
      <c r="OLB1" s="23"/>
      <c r="OLC1" s="23"/>
      <c r="OLD1" s="23"/>
      <c r="OLE1" s="23"/>
      <c r="OLF1" s="23"/>
      <c r="OLG1" s="23"/>
      <c r="OLH1" s="23"/>
      <c r="OLI1" s="23"/>
      <c r="OLJ1" s="23"/>
      <c r="OLK1" s="23"/>
      <c r="OLL1" s="23"/>
      <c r="OLM1" s="23"/>
      <c r="OLN1" s="23"/>
      <c r="OLO1" s="23"/>
      <c r="OLP1" s="23"/>
      <c r="OLQ1" s="23"/>
      <c r="OLR1" s="23"/>
      <c r="OLS1" s="23"/>
      <c r="OLT1" s="23"/>
      <c r="OLU1" s="23"/>
      <c r="OLV1" s="23"/>
      <c r="OLW1" s="23"/>
      <c r="OLX1" s="23"/>
      <c r="OLY1" s="23"/>
      <c r="OLZ1" s="23"/>
      <c r="OMA1" s="23"/>
      <c r="OMB1" s="23"/>
      <c r="OMC1" s="23"/>
      <c r="OMD1" s="23"/>
      <c r="OME1" s="23"/>
      <c r="OMF1" s="23"/>
      <c r="OMG1" s="23"/>
      <c r="OMH1" s="23"/>
      <c r="OMI1" s="23"/>
      <c r="OMJ1" s="23"/>
      <c r="OMK1" s="23"/>
      <c r="OML1" s="23"/>
      <c r="OMM1" s="23"/>
      <c r="OMN1" s="23"/>
      <c r="OMO1" s="23"/>
      <c r="OMP1" s="23"/>
      <c r="OMQ1" s="23"/>
      <c r="OMR1" s="23"/>
      <c r="OMS1" s="23"/>
      <c r="OMT1" s="23"/>
      <c r="OMU1" s="23"/>
      <c r="OMV1" s="23"/>
      <c r="OMW1" s="23"/>
      <c r="OMX1" s="23"/>
      <c r="OMY1" s="23"/>
      <c r="OMZ1" s="23"/>
      <c r="ONA1" s="23"/>
      <c r="ONB1" s="23"/>
      <c r="ONC1" s="23"/>
      <c r="OND1" s="23"/>
      <c r="ONE1" s="23"/>
      <c r="ONF1" s="23"/>
      <c r="ONG1" s="23"/>
      <c r="ONH1" s="23"/>
      <c r="ONI1" s="23"/>
      <c r="ONJ1" s="23"/>
      <c r="ONK1" s="23"/>
      <c r="ONL1" s="23"/>
      <c r="ONM1" s="23"/>
      <c r="ONN1" s="23"/>
      <c r="ONO1" s="23"/>
      <c r="ONP1" s="23"/>
      <c r="ONQ1" s="23"/>
      <c r="ONR1" s="23"/>
      <c r="ONS1" s="23"/>
      <c r="ONT1" s="23"/>
      <c r="ONU1" s="23"/>
      <c r="ONV1" s="23"/>
      <c r="ONW1" s="23"/>
      <c r="ONX1" s="23"/>
      <c r="ONY1" s="23"/>
      <c r="ONZ1" s="23"/>
      <c r="OOA1" s="23"/>
      <c r="OOB1" s="23"/>
      <c r="OOC1" s="23"/>
      <c r="OOD1" s="23"/>
      <c r="OOE1" s="23"/>
      <c r="OOF1" s="23"/>
      <c r="OOG1" s="23"/>
      <c r="OOH1" s="23"/>
      <c r="OOI1" s="23"/>
      <c r="OOJ1" s="23"/>
      <c r="OOK1" s="23"/>
      <c r="OOL1" s="23"/>
      <c r="OOM1" s="23"/>
      <c r="OON1" s="23"/>
      <c r="OOO1" s="23"/>
      <c r="OOP1" s="23"/>
      <c r="OOQ1" s="23"/>
      <c r="OOR1" s="23"/>
      <c r="OOS1" s="23"/>
      <c r="OOT1" s="23"/>
      <c r="OOU1" s="23"/>
      <c r="OOV1" s="23"/>
      <c r="OOW1" s="23"/>
      <c r="OOX1" s="23"/>
      <c r="OOY1" s="23"/>
      <c r="OOZ1" s="23"/>
      <c r="OPA1" s="23"/>
      <c r="OPB1" s="23"/>
      <c r="OPC1" s="23"/>
      <c r="OPD1" s="23"/>
      <c r="OPE1" s="23"/>
      <c r="OPF1" s="23"/>
      <c r="OPG1" s="23"/>
      <c r="OPH1" s="23"/>
      <c r="OPI1" s="23"/>
      <c r="OPJ1" s="23"/>
      <c r="OPK1" s="23"/>
      <c r="OPL1" s="23"/>
      <c r="OPM1" s="23"/>
      <c r="OPN1" s="23"/>
      <c r="OPO1" s="23"/>
      <c r="OPP1" s="23"/>
      <c r="OPQ1" s="23"/>
      <c r="OPR1" s="23"/>
      <c r="OPS1" s="23"/>
      <c r="OPT1" s="23"/>
      <c r="OPU1" s="23"/>
      <c r="OPV1" s="23"/>
      <c r="OPW1" s="23"/>
      <c r="OPX1" s="23"/>
      <c r="OPY1" s="23"/>
      <c r="OPZ1" s="23"/>
      <c r="OQA1" s="23"/>
      <c r="OQB1" s="23"/>
      <c r="OQC1" s="23"/>
      <c r="OQD1" s="23"/>
      <c r="OQE1" s="23"/>
      <c r="OQF1" s="23"/>
      <c r="OQG1" s="23"/>
      <c r="OQH1" s="23"/>
      <c r="OQI1" s="23"/>
      <c r="OQJ1" s="23"/>
      <c r="OQK1" s="23"/>
      <c r="OQL1" s="23"/>
      <c r="OQM1" s="23"/>
      <c r="OQN1" s="23"/>
      <c r="OQO1" s="23"/>
      <c r="OQP1" s="23"/>
      <c r="OQQ1" s="23"/>
      <c r="OQR1" s="23"/>
      <c r="OQS1" s="23"/>
      <c r="OQT1" s="23"/>
      <c r="OQU1" s="23"/>
      <c r="OQV1" s="23"/>
      <c r="OQW1" s="23"/>
      <c r="OQX1" s="23"/>
      <c r="OQY1" s="23"/>
      <c r="OQZ1" s="23"/>
      <c r="ORA1" s="23"/>
      <c r="ORB1" s="23"/>
      <c r="ORC1" s="23"/>
      <c r="ORD1" s="23"/>
      <c r="ORE1" s="23"/>
      <c r="ORF1" s="23"/>
      <c r="ORG1" s="23"/>
      <c r="ORH1" s="23"/>
      <c r="ORI1" s="23"/>
      <c r="ORJ1" s="23"/>
      <c r="ORK1" s="23"/>
      <c r="ORL1" s="23"/>
      <c r="ORM1" s="23"/>
      <c r="ORN1" s="23"/>
      <c r="ORO1" s="23"/>
      <c r="ORP1" s="23"/>
      <c r="ORQ1" s="23"/>
      <c r="ORR1" s="23"/>
      <c r="ORS1" s="23"/>
      <c r="ORT1" s="23"/>
      <c r="ORU1" s="23"/>
      <c r="ORV1" s="23"/>
      <c r="ORW1" s="23"/>
      <c r="ORX1" s="23"/>
      <c r="ORY1" s="23"/>
      <c r="ORZ1" s="23"/>
      <c r="OSA1" s="23"/>
      <c r="OSB1" s="23"/>
      <c r="OSC1" s="23"/>
      <c r="OSD1" s="23"/>
      <c r="OSE1" s="23"/>
      <c r="OSF1" s="23"/>
      <c r="OSG1" s="23"/>
      <c r="OSH1" s="23"/>
      <c r="OSI1" s="23"/>
      <c r="OSJ1" s="23"/>
      <c r="OSK1" s="23"/>
      <c r="OSL1" s="23"/>
      <c r="OSM1" s="23"/>
      <c r="OSN1" s="23"/>
      <c r="OSO1" s="23"/>
      <c r="OSP1" s="23"/>
      <c r="OSQ1" s="23"/>
      <c r="OSR1" s="23"/>
      <c r="OSS1" s="23"/>
      <c r="OST1" s="23"/>
      <c r="OSU1" s="23"/>
      <c r="OSV1" s="23"/>
      <c r="OSW1" s="23"/>
      <c r="OSX1" s="23"/>
      <c r="OSY1" s="23"/>
      <c r="OSZ1" s="23"/>
      <c r="OTA1" s="23"/>
      <c r="OTB1" s="23"/>
      <c r="OTC1" s="23"/>
      <c r="OTD1" s="23"/>
      <c r="OTE1" s="23"/>
      <c r="OTF1" s="23"/>
      <c r="OTG1" s="23"/>
      <c r="OTH1" s="23"/>
      <c r="OTI1" s="23"/>
      <c r="OTJ1" s="23"/>
      <c r="OTK1" s="23"/>
      <c r="OTL1" s="23"/>
      <c r="OTM1" s="23"/>
      <c r="OTN1" s="23"/>
      <c r="OTO1" s="23"/>
      <c r="OTP1" s="23"/>
      <c r="OTQ1" s="23"/>
      <c r="OTR1" s="23"/>
      <c r="OTS1" s="23"/>
      <c r="OTT1" s="23"/>
      <c r="OTU1" s="23"/>
      <c r="OTV1" s="23"/>
      <c r="OTW1" s="23"/>
      <c r="OTX1" s="23"/>
      <c r="OTY1" s="23"/>
      <c r="OTZ1" s="23"/>
      <c r="OUA1" s="23"/>
      <c r="OUB1" s="23"/>
      <c r="OUC1" s="23"/>
      <c r="OUD1" s="23"/>
      <c r="OUE1" s="23"/>
      <c r="OUF1" s="23"/>
      <c r="OUG1" s="23"/>
      <c r="OUH1" s="23"/>
      <c r="OUI1" s="23"/>
      <c r="OUJ1" s="23"/>
      <c r="OUK1" s="23"/>
      <c r="OUL1" s="23"/>
      <c r="OUM1" s="23"/>
      <c r="OUN1" s="23"/>
      <c r="OUO1" s="23"/>
      <c r="OUP1" s="23"/>
      <c r="OUQ1" s="23"/>
      <c r="OUR1" s="23"/>
      <c r="OUS1" s="23"/>
      <c r="OUT1" s="23"/>
      <c r="OUU1" s="23"/>
      <c r="OUV1" s="23"/>
      <c r="OUW1" s="23"/>
      <c r="OUX1" s="23"/>
      <c r="OUY1" s="23"/>
      <c r="OUZ1" s="23"/>
      <c r="OVA1" s="23"/>
      <c r="OVB1" s="23"/>
      <c r="OVC1" s="23"/>
      <c r="OVD1" s="23"/>
      <c r="OVE1" s="23"/>
      <c r="OVF1" s="23"/>
      <c r="OVG1" s="23"/>
      <c r="OVH1" s="23"/>
      <c r="OVI1" s="23"/>
      <c r="OVJ1" s="23"/>
      <c r="OVK1" s="23"/>
      <c r="OVL1" s="23"/>
      <c r="OVM1" s="23"/>
      <c r="OVN1" s="23"/>
      <c r="OVO1" s="23"/>
      <c r="OVP1" s="23"/>
      <c r="OVQ1" s="23"/>
      <c r="OVR1" s="23"/>
      <c r="OVS1" s="23"/>
      <c r="OVT1" s="23"/>
      <c r="OVU1" s="23"/>
      <c r="OVV1" s="23"/>
      <c r="OVW1" s="23"/>
      <c r="OVX1" s="23"/>
      <c r="OVY1" s="23"/>
      <c r="OVZ1" s="23"/>
      <c r="OWA1" s="23"/>
      <c r="OWB1" s="23"/>
      <c r="OWC1" s="23"/>
      <c r="OWD1" s="23"/>
      <c r="OWE1" s="23"/>
      <c r="OWF1" s="23"/>
      <c r="OWG1" s="23"/>
      <c r="OWH1" s="23"/>
      <c r="OWI1" s="23"/>
      <c r="OWJ1" s="23"/>
      <c r="OWK1" s="23"/>
      <c r="OWL1" s="23"/>
      <c r="OWM1" s="23"/>
      <c r="OWN1" s="23"/>
      <c r="OWO1" s="23"/>
      <c r="OWP1" s="23"/>
      <c r="OWQ1" s="23"/>
      <c r="OWR1" s="23"/>
      <c r="OWS1" s="23"/>
      <c r="OWT1" s="23"/>
      <c r="OWU1" s="23"/>
      <c r="OWV1" s="23"/>
      <c r="OWW1" s="23"/>
      <c r="OWX1" s="23"/>
      <c r="OWY1" s="23"/>
      <c r="OWZ1" s="23"/>
      <c r="OXA1" s="23"/>
      <c r="OXB1" s="23"/>
      <c r="OXC1" s="23"/>
      <c r="OXD1" s="23"/>
      <c r="OXE1" s="23"/>
      <c r="OXF1" s="23"/>
      <c r="OXG1" s="23"/>
      <c r="OXH1" s="23"/>
      <c r="OXI1" s="23"/>
      <c r="OXJ1" s="23"/>
      <c r="OXK1" s="23"/>
      <c r="OXL1" s="23"/>
      <c r="OXM1" s="23"/>
      <c r="OXN1" s="23"/>
      <c r="OXO1" s="23"/>
      <c r="OXP1" s="23"/>
      <c r="OXQ1" s="23"/>
      <c r="OXR1" s="23"/>
      <c r="OXS1" s="23"/>
      <c r="OXT1" s="23"/>
      <c r="OXU1" s="23"/>
      <c r="OXV1" s="23"/>
      <c r="OXW1" s="23"/>
      <c r="OXX1" s="23"/>
      <c r="OXY1" s="23"/>
      <c r="OXZ1" s="23"/>
      <c r="OYA1" s="23"/>
      <c r="OYB1" s="23"/>
      <c r="OYC1" s="23"/>
      <c r="OYD1" s="23"/>
      <c r="OYE1" s="23"/>
      <c r="OYF1" s="23"/>
      <c r="OYG1" s="23"/>
      <c r="OYH1" s="23"/>
      <c r="OYI1" s="23"/>
      <c r="OYJ1" s="23"/>
      <c r="OYK1" s="23"/>
      <c r="OYL1" s="23"/>
      <c r="OYM1" s="23"/>
      <c r="OYN1" s="23"/>
      <c r="OYO1" s="23"/>
      <c r="OYP1" s="23"/>
      <c r="OYQ1" s="23"/>
      <c r="OYR1" s="23"/>
      <c r="OYS1" s="23"/>
      <c r="OYT1" s="23"/>
      <c r="OYU1" s="23"/>
      <c r="OYV1" s="23"/>
      <c r="OYW1" s="23"/>
      <c r="OYX1" s="23"/>
      <c r="OYY1" s="23"/>
      <c r="OYZ1" s="23"/>
      <c r="OZA1" s="23"/>
      <c r="OZB1" s="23"/>
      <c r="OZC1" s="23"/>
      <c r="OZD1" s="23"/>
      <c r="OZE1" s="23"/>
      <c r="OZF1" s="23"/>
      <c r="OZG1" s="23"/>
      <c r="OZH1" s="23"/>
      <c r="OZI1" s="23"/>
      <c r="OZJ1" s="23"/>
      <c r="OZK1" s="23"/>
      <c r="OZL1" s="23"/>
      <c r="OZM1" s="23"/>
      <c r="OZN1" s="23"/>
      <c r="OZO1" s="23"/>
      <c r="OZP1" s="23"/>
      <c r="OZQ1" s="23"/>
      <c r="OZR1" s="23"/>
      <c r="OZS1" s="23"/>
      <c r="OZT1" s="23"/>
      <c r="OZU1" s="23"/>
      <c r="OZV1" s="23"/>
      <c r="OZW1" s="23"/>
      <c r="OZX1" s="23"/>
      <c r="OZY1" s="23"/>
      <c r="OZZ1" s="23"/>
      <c r="PAA1" s="23"/>
      <c r="PAB1" s="23"/>
      <c r="PAC1" s="23"/>
      <c r="PAD1" s="23"/>
      <c r="PAE1" s="23"/>
      <c r="PAF1" s="23"/>
      <c r="PAG1" s="23"/>
      <c r="PAH1" s="23"/>
      <c r="PAI1" s="23"/>
      <c r="PAJ1" s="23"/>
      <c r="PAK1" s="23"/>
      <c r="PAL1" s="23"/>
      <c r="PAM1" s="23"/>
      <c r="PAN1" s="23"/>
      <c r="PAO1" s="23"/>
      <c r="PAP1" s="23"/>
      <c r="PAQ1" s="23"/>
      <c r="PAR1" s="23"/>
      <c r="PAS1" s="23"/>
      <c r="PAT1" s="23"/>
      <c r="PAU1" s="23"/>
      <c r="PAV1" s="23"/>
      <c r="PAW1" s="23"/>
      <c r="PAX1" s="23"/>
      <c r="PAY1" s="23"/>
      <c r="PAZ1" s="23"/>
      <c r="PBA1" s="23"/>
      <c r="PBB1" s="23"/>
      <c r="PBC1" s="23"/>
      <c r="PBD1" s="23"/>
      <c r="PBE1" s="23"/>
      <c r="PBF1" s="23"/>
      <c r="PBG1" s="23"/>
      <c r="PBH1" s="23"/>
      <c r="PBI1" s="23"/>
      <c r="PBJ1" s="23"/>
      <c r="PBK1" s="23"/>
      <c r="PBL1" s="23"/>
      <c r="PBM1" s="23"/>
      <c r="PBN1" s="23"/>
      <c r="PBO1" s="23"/>
      <c r="PBP1" s="23"/>
      <c r="PBQ1" s="23"/>
      <c r="PBR1" s="23"/>
      <c r="PBS1" s="23"/>
      <c r="PBT1" s="23"/>
      <c r="PBU1" s="23"/>
      <c r="PBV1" s="23"/>
      <c r="PBW1" s="23"/>
      <c r="PBX1" s="23"/>
      <c r="PBY1" s="23"/>
      <c r="PBZ1" s="23"/>
      <c r="PCA1" s="23"/>
      <c r="PCB1" s="23"/>
      <c r="PCC1" s="23"/>
      <c r="PCD1" s="23"/>
      <c r="PCE1" s="23"/>
      <c r="PCF1" s="23"/>
      <c r="PCG1" s="23"/>
      <c r="PCH1" s="23"/>
      <c r="PCI1" s="23"/>
      <c r="PCJ1" s="23"/>
      <c r="PCK1" s="23"/>
      <c r="PCL1" s="23"/>
      <c r="PCM1" s="23"/>
      <c r="PCN1" s="23"/>
      <c r="PCO1" s="23"/>
      <c r="PCP1" s="23"/>
      <c r="PCQ1" s="23"/>
      <c r="PCR1" s="23"/>
      <c r="PCS1" s="23"/>
      <c r="PCT1" s="23"/>
      <c r="PCU1" s="23"/>
      <c r="PCV1" s="23"/>
      <c r="PCW1" s="23"/>
      <c r="PCX1" s="23"/>
      <c r="PCY1" s="23"/>
      <c r="PCZ1" s="23"/>
      <c r="PDA1" s="23"/>
      <c r="PDB1" s="23"/>
      <c r="PDC1" s="23"/>
      <c r="PDD1" s="23"/>
      <c r="PDE1" s="23"/>
      <c r="PDF1" s="23"/>
      <c r="PDG1" s="23"/>
      <c r="PDH1" s="23"/>
      <c r="PDI1" s="23"/>
      <c r="PDJ1" s="23"/>
      <c r="PDK1" s="23"/>
      <c r="PDL1" s="23"/>
      <c r="PDM1" s="23"/>
      <c r="PDN1" s="23"/>
      <c r="PDO1" s="23"/>
      <c r="PDP1" s="23"/>
      <c r="PDQ1" s="23"/>
      <c r="PDR1" s="23"/>
      <c r="PDS1" s="23"/>
      <c r="PDT1" s="23"/>
      <c r="PDU1" s="23"/>
      <c r="PDV1" s="23"/>
      <c r="PDW1" s="23"/>
      <c r="PDX1" s="23"/>
      <c r="PDY1" s="23"/>
      <c r="PDZ1" s="23"/>
      <c r="PEA1" s="23"/>
      <c r="PEB1" s="23"/>
      <c r="PEC1" s="23"/>
      <c r="PED1" s="23"/>
      <c r="PEE1" s="23"/>
      <c r="PEF1" s="23"/>
      <c r="PEG1" s="23"/>
      <c r="PEH1" s="23"/>
      <c r="PEI1" s="23"/>
      <c r="PEJ1" s="23"/>
      <c r="PEK1" s="23"/>
      <c r="PEL1" s="23"/>
      <c r="PEM1" s="23"/>
      <c r="PEN1" s="23"/>
      <c r="PEO1" s="23"/>
      <c r="PEP1" s="23"/>
      <c r="PEQ1" s="23"/>
      <c r="PER1" s="23"/>
      <c r="PES1" s="23"/>
      <c r="PET1" s="23"/>
      <c r="PEU1" s="23"/>
      <c r="PEV1" s="23"/>
      <c r="PEW1" s="23"/>
      <c r="PEX1" s="23"/>
      <c r="PEY1" s="23"/>
      <c r="PEZ1" s="23"/>
      <c r="PFA1" s="23"/>
      <c r="PFB1" s="23"/>
      <c r="PFC1" s="23"/>
      <c r="PFD1" s="23"/>
      <c r="PFE1" s="23"/>
      <c r="PFF1" s="23"/>
      <c r="PFG1" s="23"/>
      <c r="PFH1" s="23"/>
      <c r="PFI1" s="23"/>
      <c r="PFJ1" s="23"/>
      <c r="PFK1" s="23"/>
      <c r="PFL1" s="23"/>
      <c r="PFM1" s="23"/>
      <c r="PFN1" s="23"/>
      <c r="PFO1" s="23"/>
      <c r="PFP1" s="23"/>
      <c r="PFQ1" s="23"/>
      <c r="PFR1" s="23"/>
      <c r="PFS1" s="23"/>
      <c r="PFT1" s="23"/>
      <c r="PFU1" s="23"/>
      <c r="PFV1" s="23"/>
      <c r="PFW1" s="23"/>
      <c r="PFX1" s="23"/>
      <c r="PFY1" s="23"/>
      <c r="PFZ1" s="23"/>
      <c r="PGA1" s="23"/>
      <c r="PGB1" s="23"/>
      <c r="PGC1" s="23"/>
      <c r="PGD1" s="23"/>
      <c r="PGE1" s="23"/>
      <c r="PGF1" s="23"/>
      <c r="PGG1" s="23"/>
      <c r="PGH1" s="23"/>
      <c r="PGI1" s="23"/>
      <c r="PGJ1" s="23"/>
      <c r="PGK1" s="23"/>
      <c r="PGL1" s="23"/>
      <c r="PGM1" s="23"/>
      <c r="PGN1" s="23"/>
      <c r="PGO1" s="23"/>
      <c r="PGP1" s="23"/>
      <c r="PGQ1" s="23"/>
      <c r="PGR1" s="23"/>
      <c r="PGS1" s="23"/>
      <c r="PGT1" s="23"/>
      <c r="PGU1" s="23"/>
      <c r="PGV1" s="23"/>
      <c r="PGW1" s="23"/>
      <c r="PGX1" s="23"/>
      <c r="PGY1" s="23"/>
      <c r="PGZ1" s="23"/>
      <c r="PHA1" s="23"/>
      <c r="PHB1" s="23"/>
      <c r="PHC1" s="23"/>
      <c r="PHD1" s="23"/>
      <c r="PHE1" s="23"/>
      <c r="PHF1" s="23"/>
      <c r="PHG1" s="23"/>
      <c r="PHH1" s="23"/>
      <c r="PHI1" s="23"/>
      <c r="PHJ1" s="23"/>
      <c r="PHK1" s="23"/>
      <c r="PHL1" s="23"/>
      <c r="PHM1" s="23"/>
      <c r="PHN1" s="23"/>
      <c r="PHO1" s="23"/>
      <c r="PHP1" s="23"/>
      <c r="PHQ1" s="23"/>
      <c r="PHR1" s="23"/>
      <c r="PHS1" s="23"/>
      <c r="PHT1" s="23"/>
      <c r="PHU1" s="23"/>
      <c r="PHV1" s="23"/>
      <c r="PHW1" s="23"/>
      <c r="PHX1" s="23"/>
      <c r="PHY1" s="23"/>
      <c r="PHZ1" s="23"/>
      <c r="PIA1" s="23"/>
      <c r="PIB1" s="23"/>
      <c r="PIC1" s="23"/>
      <c r="PID1" s="23"/>
      <c r="PIE1" s="23"/>
      <c r="PIF1" s="23"/>
      <c r="PIG1" s="23"/>
      <c r="PIH1" s="23"/>
      <c r="PII1" s="23"/>
      <c r="PIJ1" s="23"/>
      <c r="PIK1" s="23"/>
      <c r="PIL1" s="23"/>
      <c r="PIM1" s="23"/>
      <c r="PIN1" s="23"/>
      <c r="PIO1" s="23"/>
      <c r="PIP1" s="23"/>
      <c r="PIQ1" s="23"/>
      <c r="PIR1" s="23"/>
      <c r="PIS1" s="23"/>
      <c r="PIT1" s="23"/>
      <c r="PIU1" s="23"/>
      <c r="PIV1" s="23"/>
      <c r="PIW1" s="23"/>
      <c r="PIX1" s="23"/>
      <c r="PIY1" s="23"/>
      <c r="PIZ1" s="23"/>
      <c r="PJA1" s="23"/>
      <c r="PJB1" s="23"/>
      <c r="PJC1" s="23"/>
      <c r="PJD1" s="23"/>
      <c r="PJE1" s="23"/>
      <c r="PJF1" s="23"/>
      <c r="PJG1" s="23"/>
      <c r="PJH1" s="23"/>
      <c r="PJI1" s="23"/>
      <c r="PJJ1" s="23"/>
      <c r="PJK1" s="23"/>
      <c r="PJL1" s="23"/>
      <c r="PJM1" s="23"/>
      <c r="PJN1" s="23"/>
      <c r="PJO1" s="23"/>
      <c r="PJP1" s="23"/>
      <c r="PJQ1" s="23"/>
      <c r="PJR1" s="23"/>
      <c r="PJS1" s="23"/>
      <c r="PJT1" s="23"/>
      <c r="PJU1" s="23"/>
      <c r="PJV1" s="23"/>
      <c r="PJW1" s="23"/>
      <c r="PJX1" s="23"/>
      <c r="PJY1" s="23"/>
      <c r="PJZ1" s="23"/>
      <c r="PKA1" s="23"/>
      <c r="PKB1" s="23"/>
      <c r="PKC1" s="23"/>
      <c r="PKD1" s="23"/>
      <c r="PKE1" s="23"/>
      <c r="PKF1" s="23"/>
      <c r="PKG1" s="23"/>
      <c r="PKH1" s="23"/>
      <c r="PKI1" s="23"/>
      <c r="PKJ1" s="23"/>
      <c r="PKK1" s="23"/>
      <c r="PKL1" s="23"/>
      <c r="PKM1" s="23"/>
      <c r="PKN1" s="23"/>
      <c r="PKO1" s="23"/>
      <c r="PKP1" s="23"/>
      <c r="PKQ1" s="23"/>
      <c r="PKR1" s="23"/>
      <c r="PKS1" s="23"/>
      <c r="PKT1" s="23"/>
      <c r="PKU1" s="23"/>
      <c r="PKV1" s="23"/>
      <c r="PKW1" s="23"/>
      <c r="PKX1" s="23"/>
      <c r="PKY1" s="23"/>
      <c r="PKZ1" s="23"/>
      <c r="PLA1" s="23"/>
      <c r="PLB1" s="23"/>
      <c r="PLC1" s="23"/>
      <c r="PLD1" s="23"/>
      <c r="PLE1" s="23"/>
      <c r="PLF1" s="23"/>
      <c r="PLG1" s="23"/>
      <c r="PLH1" s="23"/>
      <c r="PLI1" s="23"/>
      <c r="PLJ1" s="23"/>
      <c r="PLK1" s="23"/>
      <c r="PLL1" s="23"/>
      <c r="PLM1" s="23"/>
      <c r="PLN1" s="23"/>
      <c r="PLO1" s="23"/>
      <c r="PLP1" s="23"/>
      <c r="PLQ1" s="23"/>
      <c r="PLR1" s="23"/>
      <c r="PLS1" s="23"/>
      <c r="PLT1" s="23"/>
      <c r="PLU1" s="23"/>
      <c r="PLV1" s="23"/>
      <c r="PLW1" s="23"/>
      <c r="PLX1" s="23"/>
      <c r="PLY1" s="23"/>
      <c r="PLZ1" s="23"/>
      <c r="PMA1" s="23"/>
      <c r="PMB1" s="23"/>
      <c r="PMC1" s="23"/>
      <c r="PMD1" s="23"/>
      <c r="PME1" s="23"/>
      <c r="PMF1" s="23"/>
      <c r="PMG1" s="23"/>
      <c r="PMH1" s="23"/>
      <c r="PMI1" s="23"/>
      <c r="PMJ1" s="23"/>
      <c r="PMK1" s="23"/>
      <c r="PML1" s="23"/>
      <c r="PMM1" s="23"/>
      <c r="PMN1" s="23"/>
      <c r="PMO1" s="23"/>
      <c r="PMP1" s="23"/>
      <c r="PMQ1" s="23"/>
      <c r="PMR1" s="23"/>
      <c r="PMS1" s="23"/>
      <c r="PMT1" s="23"/>
      <c r="PMU1" s="23"/>
      <c r="PMV1" s="23"/>
      <c r="PMW1" s="23"/>
      <c r="PMX1" s="23"/>
      <c r="PMY1" s="23"/>
      <c r="PMZ1" s="23"/>
      <c r="PNA1" s="23"/>
      <c r="PNB1" s="23"/>
      <c r="PNC1" s="23"/>
      <c r="PND1" s="23"/>
      <c r="PNE1" s="23"/>
      <c r="PNF1" s="23"/>
      <c r="PNG1" s="23"/>
      <c r="PNH1" s="23"/>
      <c r="PNI1" s="23"/>
      <c r="PNJ1" s="23"/>
      <c r="PNK1" s="23"/>
      <c r="PNL1" s="23"/>
      <c r="PNM1" s="23"/>
      <c r="PNN1" s="23"/>
      <c r="PNO1" s="23"/>
      <c r="PNP1" s="23"/>
      <c r="PNQ1" s="23"/>
      <c r="PNR1" s="23"/>
      <c r="PNS1" s="23"/>
      <c r="PNT1" s="23"/>
      <c r="PNU1" s="23"/>
      <c r="PNV1" s="23"/>
      <c r="PNW1" s="23"/>
      <c r="PNX1" s="23"/>
      <c r="PNY1" s="23"/>
      <c r="PNZ1" s="23"/>
      <c r="POA1" s="23"/>
      <c r="POB1" s="23"/>
      <c r="POC1" s="23"/>
      <c r="POD1" s="23"/>
      <c r="POE1" s="23"/>
      <c r="POF1" s="23"/>
      <c r="POG1" s="23"/>
      <c r="POH1" s="23"/>
      <c r="POI1" s="23"/>
      <c r="POJ1" s="23"/>
      <c r="POK1" s="23"/>
      <c r="POL1" s="23"/>
      <c r="POM1" s="23"/>
      <c r="PON1" s="23"/>
      <c r="POO1" s="23"/>
      <c r="POP1" s="23"/>
      <c r="POQ1" s="23"/>
      <c r="POR1" s="23"/>
      <c r="POS1" s="23"/>
      <c r="POT1" s="23"/>
      <c r="POU1" s="23"/>
      <c r="POV1" s="23"/>
      <c r="POW1" s="23"/>
      <c r="POX1" s="23"/>
      <c r="POY1" s="23"/>
      <c r="POZ1" s="23"/>
      <c r="PPA1" s="23"/>
      <c r="PPB1" s="23"/>
      <c r="PPC1" s="23"/>
      <c r="PPD1" s="23"/>
      <c r="PPE1" s="23"/>
      <c r="PPF1" s="23"/>
      <c r="PPG1" s="23"/>
      <c r="PPH1" s="23"/>
      <c r="PPI1" s="23"/>
      <c r="PPJ1" s="23"/>
      <c r="PPK1" s="23"/>
      <c r="PPL1" s="23"/>
      <c r="PPM1" s="23"/>
      <c r="PPN1" s="23"/>
      <c r="PPO1" s="23"/>
      <c r="PPP1" s="23"/>
      <c r="PPQ1" s="23"/>
      <c r="PPR1" s="23"/>
      <c r="PPS1" s="23"/>
      <c r="PPT1" s="23"/>
      <c r="PPU1" s="23"/>
      <c r="PPV1" s="23"/>
      <c r="PPW1" s="23"/>
      <c r="PPX1" s="23"/>
      <c r="PPY1" s="23"/>
      <c r="PPZ1" s="23"/>
      <c r="PQA1" s="23"/>
      <c r="PQB1" s="23"/>
      <c r="PQC1" s="23"/>
      <c r="PQD1" s="23"/>
      <c r="PQE1" s="23"/>
      <c r="PQF1" s="23"/>
      <c r="PQG1" s="23"/>
      <c r="PQH1" s="23"/>
      <c r="PQI1" s="23"/>
      <c r="PQJ1" s="23"/>
      <c r="PQK1" s="23"/>
      <c r="PQL1" s="23"/>
      <c r="PQM1" s="23"/>
      <c r="PQN1" s="23"/>
      <c r="PQO1" s="23"/>
      <c r="PQP1" s="23"/>
      <c r="PQQ1" s="23"/>
      <c r="PQR1" s="23"/>
      <c r="PQS1" s="23"/>
      <c r="PQT1" s="23"/>
      <c r="PQU1" s="23"/>
      <c r="PQV1" s="23"/>
      <c r="PQW1" s="23"/>
      <c r="PQX1" s="23"/>
      <c r="PQY1" s="23"/>
      <c r="PQZ1" s="23"/>
      <c r="PRA1" s="23"/>
      <c r="PRB1" s="23"/>
      <c r="PRC1" s="23"/>
      <c r="PRD1" s="23"/>
      <c r="PRE1" s="23"/>
      <c r="PRF1" s="23"/>
      <c r="PRG1" s="23"/>
      <c r="PRH1" s="23"/>
      <c r="PRI1" s="23"/>
      <c r="PRJ1" s="23"/>
      <c r="PRK1" s="23"/>
      <c r="PRL1" s="23"/>
      <c r="PRM1" s="23"/>
      <c r="PRN1" s="23"/>
      <c r="PRO1" s="23"/>
      <c r="PRP1" s="23"/>
      <c r="PRQ1" s="23"/>
      <c r="PRR1" s="23"/>
      <c r="PRS1" s="23"/>
      <c r="PRT1" s="23"/>
      <c r="PRU1" s="23"/>
      <c r="PRV1" s="23"/>
      <c r="PRW1" s="23"/>
      <c r="PRX1" s="23"/>
      <c r="PRY1" s="23"/>
      <c r="PRZ1" s="23"/>
      <c r="PSA1" s="23"/>
      <c r="PSB1" s="23"/>
      <c r="PSC1" s="23"/>
      <c r="PSD1" s="23"/>
      <c r="PSE1" s="23"/>
      <c r="PSF1" s="23"/>
      <c r="PSG1" s="23"/>
      <c r="PSH1" s="23"/>
      <c r="PSI1" s="23"/>
      <c r="PSJ1" s="23"/>
      <c r="PSK1" s="23"/>
      <c r="PSL1" s="23"/>
      <c r="PSM1" s="23"/>
      <c r="PSN1" s="23"/>
      <c r="PSO1" s="23"/>
      <c r="PSP1" s="23"/>
      <c r="PSQ1" s="23"/>
      <c r="PSR1" s="23"/>
      <c r="PSS1" s="23"/>
      <c r="PST1" s="23"/>
      <c r="PSU1" s="23"/>
      <c r="PSV1" s="23"/>
      <c r="PSW1" s="23"/>
      <c r="PSX1" s="23"/>
      <c r="PSY1" s="23"/>
      <c r="PSZ1" s="23"/>
      <c r="PTA1" s="23"/>
      <c r="PTB1" s="23"/>
      <c r="PTC1" s="23"/>
      <c r="PTD1" s="23"/>
      <c r="PTE1" s="23"/>
      <c r="PTF1" s="23"/>
      <c r="PTG1" s="23"/>
      <c r="PTH1" s="23"/>
      <c r="PTI1" s="23"/>
      <c r="PTJ1" s="23"/>
      <c r="PTK1" s="23"/>
      <c r="PTL1" s="23"/>
      <c r="PTM1" s="23"/>
      <c r="PTN1" s="23"/>
      <c r="PTO1" s="23"/>
      <c r="PTP1" s="23"/>
      <c r="PTQ1" s="23"/>
      <c r="PTR1" s="23"/>
      <c r="PTS1" s="23"/>
      <c r="PTT1" s="23"/>
      <c r="PTU1" s="23"/>
      <c r="PTV1" s="23"/>
      <c r="PTW1" s="23"/>
      <c r="PTX1" s="23"/>
      <c r="PTY1" s="23"/>
      <c r="PTZ1" s="23"/>
      <c r="PUA1" s="23"/>
      <c r="PUB1" s="23"/>
      <c r="PUC1" s="23"/>
      <c r="PUD1" s="23"/>
      <c r="PUE1" s="23"/>
      <c r="PUF1" s="23"/>
      <c r="PUG1" s="23"/>
      <c r="PUH1" s="23"/>
      <c r="PUI1" s="23"/>
      <c r="PUJ1" s="23"/>
      <c r="PUK1" s="23"/>
      <c r="PUL1" s="23"/>
      <c r="PUM1" s="23"/>
      <c r="PUN1" s="23"/>
      <c r="PUO1" s="23"/>
      <c r="PUP1" s="23"/>
      <c r="PUQ1" s="23"/>
      <c r="PUR1" s="23"/>
      <c r="PUS1" s="23"/>
      <c r="PUT1" s="23"/>
      <c r="PUU1" s="23"/>
      <c r="PUV1" s="23"/>
      <c r="PUW1" s="23"/>
      <c r="PUX1" s="23"/>
      <c r="PUY1" s="23"/>
      <c r="PUZ1" s="23"/>
      <c r="PVA1" s="23"/>
      <c r="PVB1" s="23"/>
      <c r="PVC1" s="23"/>
      <c r="PVD1" s="23"/>
      <c r="PVE1" s="23"/>
      <c r="PVF1" s="23"/>
      <c r="PVG1" s="23"/>
      <c r="PVH1" s="23"/>
      <c r="PVI1" s="23"/>
      <c r="PVJ1" s="23"/>
      <c r="PVK1" s="23"/>
      <c r="PVL1" s="23"/>
      <c r="PVM1" s="23"/>
      <c r="PVN1" s="23"/>
      <c r="PVO1" s="23"/>
      <c r="PVP1" s="23"/>
      <c r="PVQ1" s="23"/>
      <c r="PVR1" s="23"/>
      <c r="PVS1" s="23"/>
      <c r="PVT1" s="23"/>
      <c r="PVU1" s="23"/>
      <c r="PVV1" s="23"/>
      <c r="PVW1" s="23"/>
      <c r="PVX1" s="23"/>
      <c r="PVY1" s="23"/>
      <c r="PVZ1" s="23"/>
      <c r="PWA1" s="23"/>
      <c r="PWB1" s="23"/>
      <c r="PWC1" s="23"/>
      <c r="PWD1" s="23"/>
      <c r="PWE1" s="23"/>
      <c r="PWF1" s="23"/>
      <c r="PWG1" s="23"/>
      <c r="PWH1" s="23"/>
      <c r="PWI1" s="23"/>
      <c r="PWJ1" s="23"/>
      <c r="PWK1" s="23"/>
      <c r="PWL1" s="23"/>
      <c r="PWM1" s="23"/>
      <c r="PWN1" s="23"/>
      <c r="PWO1" s="23"/>
      <c r="PWP1" s="23"/>
      <c r="PWQ1" s="23"/>
      <c r="PWR1" s="23"/>
      <c r="PWS1" s="23"/>
      <c r="PWT1" s="23"/>
      <c r="PWU1" s="23"/>
      <c r="PWV1" s="23"/>
      <c r="PWW1" s="23"/>
      <c r="PWX1" s="23"/>
      <c r="PWY1" s="23"/>
      <c r="PWZ1" s="23"/>
      <c r="PXA1" s="23"/>
      <c r="PXB1" s="23"/>
      <c r="PXC1" s="23"/>
      <c r="PXD1" s="23"/>
      <c r="PXE1" s="23"/>
      <c r="PXF1" s="23"/>
      <c r="PXG1" s="23"/>
      <c r="PXH1" s="23"/>
      <c r="PXI1" s="23"/>
      <c r="PXJ1" s="23"/>
      <c r="PXK1" s="23"/>
      <c r="PXL1" s="23"/>
      <c r="PXM1" s="23"/>
      <c r="PXN1" s="23"/>
      <c r="PXO1" s="23"/>
      <c r="PXP1" s="23"/>
      <c r="PXQ1" s="23"/>
      <c r="PXR1" s="23"/>
      <c r="PXS1" s="23"/>
      <c r="PXT1" s="23"/>
      <c r="PXU1" s="23"/>
      <c r="PXV1" s="23"/>
      <c r="PXW1" s="23"/>
      <c r="PXX1" s="23"/>
      <c r="PXY1" s="23"/>
      <c r="PXZ1" s="23"/>
      <c r="PYA1" s="23"/>
      <c r="PYB1" s="23"/>
      <c r="PYC1" s="23"/>
      <c r="PYD1" s="23"/>
      <c r="PYE1" s="23"/>
      <c r="PYF1" s="23"/>
      <c r="PYG1" s="23"/>
      <c r="PYH1" s="23"/>
      <c r="PYI1" s="23"/>
      <c r="PYJ1" s="23"/>
      <c r="PYK1" s="23"/>
      <c r="PYL1" s="23"/>
      <c r="PYM1" s="23"/>
      <c r="PYN1" s="23"/>
      <c r="PYO1" s="23"/>
      <c r="PYP1" s="23"/>
      <c r="PYQ1" s="23"/>
      <c r="PYR1" s="23"/>
      <c r="PYS1" s="23"/>
      <c r="PYT1" s="23"/>
      <c r="PYU1" s="23"/>
      <c r="PYV1" s="23"/>
      <c r="PYW1" s="23"/>
      <c r="PYX1" s="23"/>
      <c r="PYY1" s="23"/>
      <c r="PYZ1" s="23"/>
      <c r="PZA1" s="23"/>
      <c r="PZB1" s="23"/>
      <c r="PZC1" s="23"/>
      <c r="PZD1" s="23"/>
      <c r="PZE1" s="23"/>
      <c r="PZF1" s="23"/>
      <c r="PZG1" s="23"/>
      <c r="PZH1" s="23"/>
      <c r="PZI1" s="23"/>
      <c r="PZJ1" s="23"/>
      <c r="PZK1" s="23"/>
      <c r="PZL1" s="23"/>
      <c r="PZM1" s="23"/>
      <c r="PZN1" s="23"/>
      <c r="PZO1" s="23"/>
      <c r="PZP1" s="23"/>
      <c r="PZQ1" s="23"/>
      <c r="PZR1" s="23"/>
      <c r="PZS1" s="23"/>
      <c r="PZT1" s="23"/>
      <c r="PZU1" s="23"/>
      <c r="PZV1" s="23"/>
      <c r="PZW1" s="23"/>
      <c r="PZX1" s="23"/>
      <c r="PZY1" s="23"/>
      <c r="PZZ1" s="23"/>
      <c r="QAA1" s="23"/>
      <c r="QAB1" s="23"/>
      <c r="QAC1" s="23"/>
      <c r="QAD1" s="23"/>
      <c r="QAE1" s="23"/>
      <c r="QAF1" s="23"/>
      <c r="QAG1" s="23"/>
      <c r="QAH1" s="23"/>
      <c r="QAI1" s="23"/>
      <c r="QAJ1" s="23"/>
      <c r="QAK1" s="23"/>
      <c r="QAL1" s="23"/>
      <c r="QAM1" s="23"/>
      <c r="QAN1" s="23"/>
      <c r="QAO1" s="23"/>
      <c r="QAP1" s="23"/>
      <c r="QAQ1" s="23"/>
      <c r="QAR1" s="23"/>
      <c r="QAS1" s="23"/>
      <c r="QAT1" s="23"/>
      <c r="QAU1" s="23"/>
      <c r="QAV1" s="23"/>
      <c r="QAW1" s="23"/>
      <c r="QAX1" s="23"/>
      <c r="QAY1" s="23"/>
      <c r="QAZ1" s="23"/>
      <c r="QBA1" s="23"/>
      <c r="QBB1" s="23"/>
      <c r="QBC1" s="23"/>
      <c r="QBD1" s="23"/>
      <c r="QBE1" s="23"/>
      <c r="QBF1" s="23"/>
      <c r="QBG1" s="23"/>
      <c r="QBH1" s="23"/>
      <c r="QBI1" s="23"/>
      <c r="QBJ1" s="23"/>
      <c r="QBK1" s="23"/>
      <c r="QBL1" s="23"/>
      <c r="QBM1" s="23"/>
      <c r="QBN1" s="23"/>
      <c r="QBO1" s="23"/>
      <c r="QBP1" s="23"/>
      <c r="QBQ1" s="23"/>
      <c r="QBR1" s="23"/>
      <c r="QBS1" s="23"/>
      <c r="QBT1" s="23"/>
      <c r="QBU1" s="23"/>
      <c r="QBV1" s="23"/>
      <c r="QBW1" s="23"/>
      <c r="QBX1" s="23"/>
      <c r="QBY1" s="23"/>
      <c r="QBZ1" s="23"/>
      <c r="QCA1" s="23"/>
      <c r="QCB1" s="23"/>
      <c r="QCC1" s="23"/>
      <c r="QCD1" s="23"/>
      <c r="QCE1" s="23"/>
      <c r="QCF1" s="23"/>
      <c r="QCG1" s="23"/>
      <c r="QCH1" s="23"/>
      <c r="QCI1" s="23"/>
      <c r="QCJ1" s="23"/>
      <c r="QCK1" s="23"/>
      <c r="QCL1" s="23"/>
      <c r="QCM1" s="23"/>
      <c r="QCN1" s="23"/>
      <c r="QCO1" s="23"/>
      <c r="QCP1" s="23"/>
      <c r="QCQ1" s="23"/>
      <c r="QCR1" s="23"/>
      <c r="QCS1" s="23"/>
      <c r="QCT1" s="23"/>
      <c r="QCU1" s="23"/>
      <c r="QCV1" s="23"/>
      <c r="QCW1" s="23"/>
      <c r="QCX1" s="23"/>
      <c r="QCY1" s="23"/>
      <c r="QCZ1" s="23"/>
      <c r="QDA1" s="23"/>
      <c r="QDB1" s="23"/>
      <c r="QDC1" s="23"/>
      <c r="QDD1" s="23"/>
      <c r="QDE1" s="23"/>
      <c r="QDF1" s="23"/>
      <c r="QDG1" s="23"/>
      <c r="QDH1" s="23"/>
      <c r="QDI1" s="23"/>
      <c r="QDJ1" s="23"/>
      <c r="QDK1" s="23"/>
      <c r="QDL1" s="23"/>
      <c r="QDM1" s="23"/>
      <c r="QDN1" s="23"/>
      <c r="QDO1" s="23"/>
      <c r="QDP1" s="23"/>
      <c r="QDQ1" s="23"/>
      <c r="QDR1" s="23"/>
      <c r="QDS1" s="23"/>
      <c r="QDT1" s="23"/>
      <c r="QDU1" s="23"/>
      <c r="QDV1" s="23"/>
      <c r="QDW1" s="23"/>
      <c r="QDX1" s="23"/>
      <c r="QDY1" s="23"/>
      <c r="QDZ1" s="23"/>
      <c r="QEA1" s="23"/>
      <c r="QEB1" s="23"/>
      <c r="QEC1" s="23"/>
      <c r="QED1" s="23"/>
      <c r="QEE1" s="23"/>
      <c r="QEF1" s="23"/>
      <c r="QEG1" s="23"/>
      <c r="QEH1" s="23"/>
      <c r="QEI1" s="23"/>
      <c r="QEJ1" s="23"/>
      <c r="QEK1" s="23"/>
      <c r="QEL1" s="23"/>
      <c r="QEM1" s="23"/>
      <c r="QEN1" s="23"/>
      <c r="QEO1" s="23"/>
      <c r="QEP1" s="23"/>
      <c r="QEQ1" s="23"/>
      <c r="QER1" s="23"/>
      <c r="QES1" s="23"/>
      <c r="QET1" s="23"/>
      <c r="QEU1" s="23"/>
      <c r="QEV1" s="23"/>
      <c r="QEW1" s="23"/>
      <c r="QEX1" s="23"/>
      <c r="QEY1" s="23"/>
      <c r="QEZ1" s="23"/>
      <c r="QFA1" s="23"/>
      <c r="QFB1" s="23"/>
      <c r="QFC1" s="23"/>
      <c r="QFD1" s="23"/>
      <c r="QFE1" s="23"/>
      <c r="QFF1" s="23"/>
      <c r="QFG1" s="23"/>
      <c r="QFH1" s="23"/>
      <c r="QFI1" s="23"/>
      <c r="QFJ1" s="23"/>
      <c r="QFK1" s="23"/>
      <c r="QFL1" s="23"/>
      <c r="QFM1" s="23"/>
      <c r="QFN1" s="23"/>
      <c r="QFO1" s="23"/>
      <c r="QFP1" s="23"/>
      <c r="QFQ1" s="23"/>
      <c r="QFR1" s="23"/>
      <c r="QFS1" s="23"/>
      <c r="QFT1" s="23"/>
      <c r="QFU1" s="23"/>
      <c r="QFV1" s="23"/>
      <c r="QFW1" s="23"/>
      <c r="QFX1" s="23"/>
      <c r="QFY1" s="23"/>
      <c r="QFZ1" s="23"/>
      <c r="QGA1" s="23"/>
      <c r="QGB1" s="23"/>
      <c r="QGC1" s="23"/>
      <c r="QGD1" s="23"/>
      <c r="QGE1" s="23"/>
      <c r="QGF1" s="23"/>
      <c r="QGG1" s="23"/>
      <c r="QGH1" s="23"/>
      <c r="QGI1" s="23"/>
      <c r="QGJ1" s="23"/>
      <c r="QGK1" s="23"/>
      <c r="QGL1" s="23"/>
      <c r="QGM1" s="23"/>
      <c r="QGN1" s="23"/>
      <c r="QGO1" s="23"/>
      <c r="QGP1" s="23"/>
      <c r="QGQ1" s="23"/>
      <c r="QGR1" s="23"/>
      <c r="QGS1" s="23"/>
      <c r="QGT1" s="23"/>
      <c r="QGU1" s="23"/>
      <c r="QGV1" s="23"/>
      <c r="QGW1" s="23"/>
      <c r="QGX1" s="23"/>
      <c r="QGY1" s="23"/>
      <c r="QGZ1" s="23"/>
      <c r="QHA1" s="23"/>
      <c r="QHB1" s="23"/>
      <c r="QHC1" s="23"/>
      <c r="QHD1" s="23"/>
      <c r="QHE1" s="23"/>
      <c r="QHF1" s="23"/>
      <c r="QHG1" s="23"/>
      <c r="QHH1" s="23"/>
      <c r="QHI1" s="23"/>
      <c r="QHJ1" s="23"/>
      <c r="QHK1" s="23"/>
      <c r="QHL1" s="23"/>
      <c r="QHM1" s="23"/>
      <c r="QHN1" s="23"/>
      <c r="QHO1" s="23"/>
      <c r="QHP1" s="23"/>
      <c r="QHQ1" s="23"/>
      <c r="QHR1" s="23"/>
      <c r="QHS1" s="23"/>
      <c r="QHT1" s="23"/>
      <c r="QHU1" s="23"/>
      <c r="QHV1" s="23"/>
      <c r="QHW1" s="23"/>
      <c r="QHX1" s="23"/>
      <c r="QHY1" s="23"/>
      <c r="QHZ1" s="23"/>
      <c r="QIA1" s="23"/>
      <c r="QIB1" s="23"/>
      <c r="QIC1" s="23"/>
      <c r="QID1" s="23"/>
      <c r="QIE1" s="23"/>
      <c r="QIF1" s="23"/>
      <c r="QIG1" s="23"/>
      <c r="QIH1" s="23"/>
      <c r="QII1" s="23"/>
      <c r="QIJ1" s="23"/>
      <c r="QIK1" s="23"/>
      <c r="QIL1" s="23"/>
      <c r="QIM1" s="23"/>
      <c r="QIN1" s="23"/>
      <c r="QIO1" s="23"/>
      <c r="QIP1" s="23"/>
      <c r="QIQ1" s="23"/>
      <c r="QIR1" s="23"/>
      <c r="QIS1" s="23"/>
      <c r="QIT1" s="23"/>
      <c r="QIU1" s="23"/>
      <c r="QIV1" s="23"/>
      <c r="QIW1" s="23"/>
      <c r="QIX1" s="23"/>
      <c r="QIY1" s="23"/>
      <c r="QIZ1" s="23"/>
      <c r="QJA1" s="23"/>
      <c r="QJB1" s="23"/>
      <c r="QJC1" s="23"/>
      <c r="QJD1" s="23"/>
      <c r="QJE1" s="23"/>
      <c r="QJF1" s="23"/>
      <c r="QJG1" s="23"/>
      <c r="QJH1" s="23"/>
      <c r="QJI1" s="23"/>
      <c r="QJJ1" s="23"/>
      <c r="QJK1" s="23"/>
      <c r="QJL1" s="23"/>
      <c r="QJM1" s="23"/>
      <c r="QJN1" s="23"/>
      <c r="QJO1" s="23"/>
      <c r="QJP1" s="23"/>
      <c r="QJQ1" s="23"/>
      <c r="QJR1" s="23"/>
      <c r="QJS1" s="23"/>
      <c r="QJT1" s="23"/>
      <c r="QJU1" s="23"/>
      <c r="QJV1" s="23"/>
      <c r="QJW1" s="23"/>
      <c r="QJX1" s="23"/>
      <c r="QJY1" s="23"/>
      <c r="QJZ1" s="23"/>
      <c r="QKA1" s="23"/>
      <c r="QKB1" s="23"/>
      <c r="QKC1" s="23"/>
      <c r="QKD1" s="23"/>
      <c r="QKE1" s="23"/>
      <c r="QKF1" s="23"/>
      <c r="QKG1" s="23"/>
      <c r="QKH1" s="23"/>
      <c r="QKI1" s="23"/>
      <c r="QKJ1" s="23"/>
      <c r="QKK1" s="23"/>
      <c r="QKL1" s="23"/>
      <c r="QKM1" s="23"/>
      <c r="QKN1" s="23"/>
      <c r="QKO1" s="23"/>
      <c r="QKP1" s="23"/>
      <c r="QKQ1" s="23"/>
      <c r="QKR1" s="23"/>
      <c r="QKS1" s="23"/>
      <c r="QKT1" s="23"/>
      <c r="QKU1" s="23"/>
      <c r="QKV1" s="23"/>
      <c r="QKW1" s="23"/>
      <c r="QKX1" s="23"/>
      <c r="QKY1" s="23"/>
      <c r="QKZ1" s="23"/>
      <c r="QLA1" s="23"/>
      <c r="QLB1" s="23"/>
      <c r="QLC1" s="23"/>
      <c r="QLD1" s="23"/>
      <c r="QLE1" s="23"/>
      <c r="QLF1" s="23"/>
      <c r="QLG1" s="23"/>
      <c r="QLH1" s="23"/>
      <c r="QLI1" s="23"/>
      <c r="QLJ1" s="23"/>
      <c r="QLK1" s="23"/>
      <c r="QLL1" s="23"/>
      <c r="QLM1" s="23"/>
      <c r="QLN1" s="23"/>
      <c r="QLO1" s="23"/>
      <c r="QLP1" s="23"/>
      <c r="QLQ1" s="23"/>
      <c r="QLR1" s="23"/>
      <c r="QLS1" s="23"/>
      <c r="QLT1" s="23"/>
      <c r="QLU1" s="23"/>
      <c r="QLV1" s="23"/>
      <c r="QLW1" s="23"/>
      <c r="QLX1" s="23"/>
      <c r="QLY1" s="23"/>
      <c r="QLZ1" s="23"/>
      <c r="QMA1" s="23"/>
      <c r="QMB1" s="23"/>
      <c r="QMC1" s="23"/>
      <c r="QMD1" s="23"/>
      <c r="QME1" s="23"/>
      <c r="QMF1" s="23"/>
      <c r="QMG1" s="23"/>
      <c r="QMH1" s="23"/>
      <c r="QMI1" s="23"/>
      <c r="QMJ1" s="23"/>
      <c r="QMK1" s="23"/>
      <c r="QML1" s="23"/>
      <c r="QMM1" s="23"/>
      <c r="QMN1" s="23"/>
      <c r="QMO1" s="23"/>
      <c r="QMP1" s="23"/>
      <c r="QMQ1" s="23"/>
      <c r="QMR1" s="23"/>
      <c r="QMS1" s="23"/>
      <c r="QMT1" s="23"/>
      <c r="QMU1" s="23"/>
      <c r="QMV1" s="23"/>
      <c r="QMW1" s="23"/>
      <c r="QMX1" s="23"/>
      <c r="QMY1" s="23"/>
      <c r="QMZ1" s="23"/>
      <c r="QNA1" s="23"/>
      <c r="QNB1" s="23"/>
      <c r="QNC1" s="23"/>
      <c r="QND1" s="23"/>
      <c r="QNE1" s="23"/>
      <c r="QNF1" s="23"/>
      <c r="QNG1" s="23"/>
      <c r="QNH1" s="23"/>
      <c r="QNI1" s="23"/>
      <c r="QNJ1" s="23"/>
      <c r="QNK1" s="23"/>
      <c r="QNL1" s="23"/>
      <c r="QNM1" s="23"/>
      <c r="QNN1" s="23"/>
      <c r="QNO1" s="23"/>
      <c r="QNP1" s="23"/>
      <c r="QNQ1" s="23"/>
      <c r="QNR1" s="23"/>
      <c r="QNS1" s="23"/>
      <c r="QNT1" s="23"/>
      <c r="QNU1" s="23"/>
      <c r="QNV1" s="23"/>
      <c r="QNW1" s="23"/>
      <c r="QNX1" s="23"/>
      <c r="QNY1" s="23"/>
      <c r="QNZ1" s="23"/>
      <c r="QOA1" s="23"/>
      <c r="QOB1" s="23"/>
      <c r="QOC1" s="23"/>
      <c r="QOD1" s="23"/>
      <c r="QOE1" s="23"/>
      <c r="QOF1" s="23"/>
      <c r="QOG1" s="23"/>
      <c r="QOH1" s="23"/>
      <c r="QOI1" s="23"/>
      <c r="QOJ1" s="23"/>
      <c r="QOK1" s="23"/>
      <c r="QOL1" s="23"/>
      <c r="QOM1" s="23"/>
      <c r="QON1" s="23"/>
      <c r="QOO1" s="23"/>
      <c r="QOP1" s="23"/>
      <c r="QOQ1" s="23"/>
      <c r="QOR1" s="23"/>
      <c r="QOS1" s="23"/>
      <c r="QOT1" s="23"/>
      <c r="QOU1" s="23"/>
      <c r="QOV1" s="23"/>
      <c r="QOW1" s="23"/>
      <c r="QOX1" s="23"/>
      <c r="QOY1" s="23"/>
      <c r="QOZ1" s="23"/>
      <c r="QPA1" s="23"/>
      <c r="QPB1" s="23"/>
      <c r="QPC1" s="23"/>
      <c r="QPD1" s="23"/>
      <c r="QPE1" s="23"/>
      <c r="QPF1" s="23"/>
      <c r="QPG1" s="23"/>
      <c r="QPH1" s="23"/>
      <c r="QPI1" s="23"/>
      <c r="QPJ1" s="23"/>
      <c r="QPK1" s="23"/>
      <c r="QPL1" s="23"/>
      <c r="QPM1" s="23"/>
      <c r="QPN1" s="23"/>
      <c r="QPO1" s="23"/>
      <c r="QPP1" s="23"/>
      <c r="QPQ1" s="23"/>
      <c r="QPR1" s="23"/>
      <c r="QPS1" s="23"/>
      <c r="QPT1" s="23"/>
      <c r="QPU1" s="23"/>
      <c r="QPV1" s="23"/>
      <c r="QPW1" s="23"/>
      <c r="QPX1" s="23"/>
      <c r="QPY1" s="23"/>
      <c r="QPZ1" s="23"/>
      <c r="QQA1" s="23"/>
      <c r="QQB1" s="23"/>
      <c r="QQC1" s="23"/>
      <c r="QQD1" s="23"/>
      <c r="QQE1" s="23"/>
      <c r="QQF1" s="23"/>
      <c r="QQG1" s="23"/>
      <c r="QQH1" s="23"/>
      <c r="QQI1" s="23"/>
      <c r="QQJ1" s="23"/>
      <c r="QQK1" s="23"/>
      <c r="QQL1" s="23"/>
      <c r="QQM1" s="23"/>
      <c r="QQN1" s="23"/>
      <c r="QQO1" s="23"/>
      <c r="QQP1" s="23"/>
      <c r="QQQ1" s="23"/>
      <c r="QQR1" s="23"/>
      <c r="QQS1" s="23"/>
      <c r="QQT1" s="23"/>
      <c r="QQU1" s="23"/>
      <c r="QQV1" s="23"/>
      <c r="QQW1" s="23"/>
      <c r="QQX1" s="23"/>
      <c r="QQY1" s="23"/>
      <c r="QQZ1" s="23"/>
      <c r="QRA1" s="23"/>
      <c r="QRB1" s="23"/>
      <c r="QRC1" s="23"/>
      <c r="QRD1" s="23"/>
      <c r="QRE1" s="23"/>
      <c r="QRF1" s="23"/>
      <c r="QRG1" s="23"/>
      <c r="QRH1" s="23"/>
      <c r="QRI1" s="23"/>
      <c r="QRJ1" s="23"/>
      <c r="QRK1" s="23"/>
      <c r="QRL1" s="23"/>
      <c r="QRM1" s="23"/>
      <c r="QRN1" s="23"/>
      <c r="QRO1" s="23"/>
      <c r="QRP1" s="23"/>
      <c r="QRQ1" s="23"/>
      <c r="QRR1" s="23"/>
      <c r="QRS1" s="23"/>
      <c r="QRT1" s="23"/>
      <c r="QRU1" s="23"/>
      <c r="QRV1" s="23"/>
      <c r="QRW1" s="23"/>
      <c r="QRX1" s="23"/>
      <c r="QRY1" s="23"/>
      <c r="QRZ1" s="23"/>
      <c r="QSA1" s="23"/>
      <c r="QSB1" s="23"/>
      <c r="QSC1" s="23"/>
      <c r="QSD1" s="23"/>
      <c r="QSE1" s="23"/>
      <c r="QSF1" s="23"/>
      <c r="QSG1" s="23"/>
      <c r="QSH1" s="23"/>
      <c r="QSI1" s="23"/>
      <c r="QSJ1" s="23"/>
      <c r="QSK1" s="23"/>
      <c r="QSL1" s="23"/>
      <c r="QSM1" s="23"/>
      <c r="QSN1" s="23"/>
      <c r="QSO1" s="23"/>
      <c r="QSP1" s="23"/>
      <c r="QSQ1" s="23"/>
      <c r="QSR1" s="23"/>
      <c r="QSS1" s="23"/>
      <c r="QST1" s="23"/>
      <c r="QSU1" s="23"/>
      <c r="QSV1" s="23"/>
      <c r="QSW1" s="23"/>
      <c r="QSX1" s="23"/>
      <c r="QSY1" s="23"/>
      <c r="QSZ1" s="23"/>
      <c r="QTA1" s="23"/>
      <c r="QTB1" s="23"/>
      <c r="QTC1" s="23"/>
      <c r="QTD1" s="23"/>
      <c r="QTE1" s="23"/>
      <c r="QTF1" s="23"/>
      <c r="QTG1" s="23"/>
      <c r="QTH1" s="23"/>
      <c r="QTI1" s="23"/>
      <c r="QTJ1" s="23"/>
      <c r="QTK1" s="23"/>
      <c r="QTL1" s="23"/>
      <c r="QTM1" s="23"/>
      <c r="QTN1" s="23"/>
      <c r="QTO1" s="23"/>
      <c r="QTP1" s="23"/>
      <c r="QTQ1" s="23"/>
      <c r="QTR1" s="23"/>
      <c r="QTS1" s="23"/>
      <c r="QTT1" s="23"/>
      <c r="QTU1" s="23"/>
      <c r="QTV1" s="23"/>
      <c r="QTW1" s="23"/>
      <c r="QTX1" s="23"/>
      <c r="QTY1" s="23"/>
      <c r="QTZ1" s="23"/>
      <c r="QUA1" s="23"/>
      <c r="QUB1" s="23"/>
      <c r="QUC1" s="23"/>
      <c r="QUD1" s="23"/>
      <c r="QUE1" s="23"/>
      <c r="QUF1" s="23"/>
      <c r="QUG1" s="23"/>
      <c r="QUH1" s="23"/>
      <c r="QUI1" s="23"/>
      <c r="QUJ1" s="23"/>
      <c r="QUK1" s="23"/>
      <c r="QUL1" s="23"/>
      <c r="QUM1" s="23"/>
      <c r="QUN1" s="23"/>
      <c r="QUO1" s="23"/>
      <c r="QUP1" s="23"/>
      <c r="QUQ1" s="23"/>
      <c r="QUR1" s="23"/>
      <c r="QUS1" s="23"/>
      <c r="QUT1" s="23"/>
      <c r="QUU1" s="23"/>
      <c r="QUV1" s="23"/>
      <c r="QUW1" s="23"/>
      <c r="QUX1" s="23"/>
      <c r="QUY1" s="23"/>
      <c r="QUZ1" s="23"/>
      <c r="QVA1" s="23"/>
      <c r="QVB1" s="23"/>
      <c r="QVC1" s="23"/>
      <c r="QVD1" s="23"/>
      <c r="QVE1" s="23"/>
      <c r="QVF1" s="23"/>
      <c r="QVG1" s="23"/>
      <c r="QVH1" s="23"/>
      <c r="QVI1" s="23"/>
      <c r="QVJ1" s="23"/>
      <c r="QVK1" s="23"/>
      <c r="QVL1" s="23"/>
      <c r="QVM1" s="23"/>
      <c r="QVN1" s="23"/>
      <c r="QVO1" s="23"/>
      <c r="QVP1" s="23"/>
      <c r="QVQ1" s="23"/>
      <c r="QVR1" s="23"/>
      <c r="QVS1" s="23"/>
      <c r="QVT1" s="23"/>
      <c r="QVU1" s="23"/>
      <c r="QVV1" s="23"/>
      <c r="QVW1" s="23"/>
      <c r="QVX1" s="23"/>
      <c r="QVY1" s="23"/>
      <c r="QVZ1" s="23"/>
      <c r="QWA1" s="23"/>
      <c r="QWB1" s="23"/>
      <c r="QWC1" s="23"/>
      <c r="QWD1" s="23"/>
      <c r="QWE1" s="23"/>
      <c r="QWF1" s="23"/>
      <c r="QWG1" s="23"/>
      <c r="QWH1" s="23"/>
      <c r="QWI1" s="23"/>
      <c r="QWJ1" s="23"/>
      <c r="QWK1" s="23"/>
      <c r="QWL1" s="23"/>
      <c r="QWM1" s="23"/>
      <c r="QWN1" s="23"/>
      <c r="QWO1" s="23"/>
      <c r="QWP1" s="23"/>
      <c r="QWQ1" s="23"/>
      <c r="QWR1" s="23"/>
      <c r="QWS1" s="23"/>
      <c r="QWT1" s="23"/>
      <c r="QWU1" s="23"/>
      <c r="QWV1" s="23"/>
      <c r="QWW1" s="23"/>
      <c r="QWX1" s="23"/>
      <c r="QWY1" s="23"/>
      <c r="QWZ1" s="23"/>
      <c r="QXA1" s="23"/>
      <c r="QXB1" s="23"/>
      <c r="QXC1" s="23"/>
      <c r="QXD1" s="23"/>
      <c r="QXE1" s="23"/>
      <c r="QXF1" s="23"/>
      <c r="QXG1" s="23"/>
      <c r="QXH1" s="23"/>
      <c r="QXI1" s="23"/>
      <c r="QXJ1" s="23"/>
      <c r="QXK1" s="23"/>
      <c r="QXL1" s="23"/>
      <c r="QXM1" s="23"/>
      <c r="QXN1" s="23"/>
      <c r="QXO1" s="23"/>
      <c r="QXP1" s="23"/>
      <c r="QXQ1" s="23"/>
      <c r="QXR1" s="23"/>
      <c r="QXS1" s="23"/>
      <c r="QXT1" s="23"/>
      <c r="QXU1" s="23"/>
      <c r="QXV1" s="23"/>
      <c r="QXW1" s="23"/>
      <c r="QXX1" s="23"/>
      <c r="QXY1" s="23"/>
      <c r="QXZ1" s="23"/>
      <c r="QYA1" s="23"/>
      <c r="QYB1" s="23"/>
      <c r="QYC1" s="23"/>
      <c r="QYD1" s="23"/>
      <c r="QYE1" s="23"/>
      <c r="QYF1" s="23"/>
      <c r="QYG1" s="23"/>
      <c r="QYH1" s="23"/>
      <c r="QYI1" s="23"/>
      <c r="QYJ1" s="23"/>
      <c r="QYK1" s="23"/>
      <c r="QYL1" s="23"/>
      <c r="QYM1" s="23"/>
      <c r="QYN1" s="23"/>
      <c r="QYO1" s="23"/>
      <c r="QYP1" s="23"/>
      <c r="QYQ1" s="23"/>
      <c r="QYR1" s="23"/>
      <c r="QYS1" s="23"/>
      <c r="QYT1" s="23"/>
      <c r="QYU1" s="23"/>
      <c r="QYV1" s="23"/>
      <c r="QYW1" s="23"/>
      <c r="QYX1" s="23"/>
      <c r="QYY1" s="23"/>
      <c r="QYZ1" s="23"/>
      <c r="QZA1" s="23"/>
      <c r="QZB1" s="23"/>
      <c r="QZC1" s="23"/>
      <c r="QZD1" s="23"/>
      <c r="QZE1" s="23"/>
      <c r="QZF1" s="23"/>
      <c r="QZG1" s="23"/>
      <c r="QZH1" s="23"/>
      <c r="QZI1" s="23"/>
      <c r="QZJ1" s="23"/>
      <c r="QZK1" s="23"/>
      <c r="QZL1" s="23"/>
      <c r="QZM1" s="23"/>
      <c r="QZN1" s="23"/>
      <c r="QZO1" s="23"/>
      <c r="QZP1" s="23"/>
      <c r="QZQ1" s="23"/>
      <c r="QZR1" s="23"/>
      <c r="QZS1" s="23"/>
      <c r="QZT1" s="23"/>
      <c r="QZU1" s="23"/>
      <c r="QZV1" s="23"/>
      <c r="QZW1" s="23"/>
      <c r="QZX1" s="23"/>
      <c r="QZY1" s="23"/>
      <c r="QZZ1" s="23"/>
      <c r="RAA1" s="23"/>
      <c r="RAB1" s="23"/>
      <c r="RAC1" s="23"/>
      <c r="RAD1" s="23"/>
      <c r="RAE1" s="23"/>
      <c r="RAF1" s="23"/>
      <c r="RAG1" s="23"/>
      <c r="RAH1" s="23"/>
      <c r="RAI1" s="23"/>
      <c r="RAJ1" s="23"/>
      <c r="RAK1" s="23"/>
      <c r="RAL1" s="23"/>
      <c r="RAM1" s="23"/>
      <c r="RAN1" s="23"/>
      <c r="RAO1" s="23"/>
      <c r="RAP1" s="23"/>
      <c r="RAQ1" s="23"/>
      <c r="RAR1" s="23"/>
      <c r="RAS1" s="23"/>
      <c r="RAT1" s="23"/>
      <c r="RAU1" s="23"/>
      <c r="RAV1" s="23"/>
      <c r="RAW1" s="23"/>
      <c r="RAX1" s="23"/>
      <c r="RAY1" s="23"/>
      <c r="RAZ1" s="23"/>
      <c r="RBA1" s="23"/>
      <c r="RBB1" s="23"/>
      <c r="RBC1" s="23"/>
      <c r="RBD1" s="23"/>
      <c r="RBE1" s="23"/>
      <c r="RBF1" s="23"/>
      <c r="RBG1" s="23"/>
      <c r="RBH1" s="23"/>
      <c r="RBI1" s="23"/>
      <c r="RBJ1" s="23"/>
      <c r="RBK1" s="23"/>
      <c r="RBL1" s="23"/>
      <c r="RBM1" s="23"/>
      <c r="RBN1" s="23"/>
      <c r="RBO1" s="23"/>
      <c r="RBP1" s="23"/>
      <c r="RBQ1" s="23"/>
      <c r="RBR1" s="23"/>
      <c r="RBS1" s="23"/>
      <c r="RBT1" s="23"/>
      <c r="RBU1" s="23"/>
      <c r="RBV1" s="23"/>
      <c r="RBW1" s="23"/>
      <c r="RBX1" s="23"/>
      <c r="RBY1" s="23"/>
      <c r="RBZ1" s="23"/>
      <c r="RCA1" s="23"/>
      <c r="RCB1" s="23"/>
      <c r="RCC1" s="23"/>
      <c r="RCD1" s="23"/>
      <c r="RCE1" s="23"/>
      <c r="RCF1" s="23"/>
      <c r="RCG1" s="23"/>
      <c r="RCH1" s="23"/>
      <c r="RCI1" s="23"/>
      <c r="RCJ1" s="23"/>
      <c r="RCK1" s="23"/>
      <c r="RCL1" s="23"/>
      <c r="RCM1" s="23"/>
      <c r="RCN1" s="23"/>
      <c r="RCO1" s="23"/>
      <c r="RCP1" s="23"/>
      <c r="RCQ1" s="23"/>
      <c r="RCR1" s="23"/>
      <c r="RCS1" s="23"/>
      <c r="RCT1" s="23"/>
      <c r="RCU1" s="23"/>
      <c r="RCV1" s="23"/>
      <c r="RCW1" s="23"/>
      <c r="RCX1" s="23"/>
      <c r="RCY1" s="23"/>
      <c r="RCZ1" s="23"/>
      <c r="RDA1" s="23"/>
      <c r="RDB1" s="23"/>
      <c r="RDC1" s="23"/>
      <c r="RDD1" s="23"/>
      <c r="RDE1" s="23"/>
      <c r="RDF1" s="23"/>
      <c r="RDG1" s="23"/>
      <c r="RDH1" s="23"/>
      <c r="RDI1" s="23"/>
      <c r="RDJ1" s="23"/>
      <c r="RDK1" s="23"/>
      <c r="RDL1" s="23"/>
      <c r="RDM1" s="23"/>
      <c r="RDN1" s="23"/>
      <c r="RDO1" s="23"/>
      <c r="RDP1" s="23"/>
      <c r="RDQ1" s="23"/>
      <c r="RDR1" s="23"/>
      <c r="RDS1" s="23"/>
      <c r="RDT1" s="23"/>
      <c r="RDU1" s="23"/>
      <c r="RDV1" s="23"/>
      <c r="RDW1" s="23"/>
      <c r="RDX1" s="23"/>
      <c r="RDY1" s="23"/>
      <c r="RDZ1" s="23"/>
      <c r="REA1" s="23"/>
      <c r="REB1" s="23"/>
      <c r="REC1" s="23"/>
      <c r="RED1" s="23"/>
      <c r="REE1" s="23"/>
      <c r="REF1" s="23"/>
      <c r="REG1" s="23"/>
      <c r="REH1" s="23"/>
      <c r="REI1" s="23"/>
      <c r="REJ1" s="23"/>
      <c r="REK1" s="23"/>
      <c r="REL1" s="23"/>
      <c r="REM1" s="23"/>
      <c r="REN1" s="23"/>
      <c r="REO1" s="23"/>
      <c r="REP1" s="23"/>
      <c r="REQ1" s="23"/>
      <c r="RER1" s="23"/>
      <c r="RES1" s="23"/>
      <c r="RET1" s="23"/>
      <c r="REU1" s="23"/>
      <c r="REV1" s="23"/>
      <c r="REW1" s="23"/>
      <c r="REX1" s="23"/>
      <c r="REY1" s="23"/>
      <c r="REZ1" s="23"/>
      <c r="RFA1" s="23"/>
      <c r="RFB1" s="23"/>
      <c r="RFC1" s="23"/>
      <c r="RFD1" s="23"/>
      <c r="RFE1" s="23"/>
      <c r="RFF1" s="23"/>
      <c r="RFG1" s="23"/>
      <c r="RFH1" s="23"/>
      <c r="RFI1" s="23"/>
      <c r="RFJ1" s="23"/>
      <c r="RFK1" s="23"/>
      <c r="RFL1" s="23"/>
      <c r="RFM1" s="23"/>
      <c r="RFN1" s="23"/>
      <c r="RFO1" s="23"/>
      <c r="RFP1" s="23"/>
      <c r="RFQ1" s="23"/>
      <c r="RFR1" s="23"/>
      <c r="RFS1" s="23"/>
      <c r="RFT1" s="23"/>
      <c r="RFU1" s="23"/>
      <c r="RFV1" s="23"/>
      <c r="RFW1" s="23"/>
      <c r="RFX1" s="23"/>
      <c r="RFY1" s="23"/>
      <c r="RFZ1" s="23"/>
      <c r="RGA1" s="23"/>
      <c r="RGB1" s="23"/>
      <c r="RGC1" s="23"/>
      <c r="RGD1" s="23"/>
      <c r="RGE1" s="23"/>
      <c r="RGF1" s="23"/>
      <c r="RGG1" s="23"/>
      <c r="RGH1" s="23"/>
      <c r="RGI1" s="23"/>
      <c r="RGJ1" s="23"/>
      <c r="RGK1" s="23"/>
      <c r="RGL1" s="23"/>
      <c r="RGM1" s="23"/>
      <c r="RGN1" s="23"/>
      <c r="RGO1" s="23"/>
      <c r="RGP1" s="23"/>
      <c r="RGQ1" s="23"/>
      <c r="RGR1" s="23"/>
      <c r="RGS1" s="23"/>
      <c r="RGT1" s="23"/>
      <c r="RGU1" s="23"/>
      <c r="RGV1" s="23"/>
      <c r="RGW1" s="23"/>
      <c r="RGX1" s="23"/>
      <c r="RGY1" s="23"/>
      <c r="RGZ1" s="23"/>
      <c r="RHA1" s="23"/>
      <c r="RHB1" s="23"/>
      <c r="RHC1" s="23"/>
      <c r="RHD1" s="23"/>
      <c r="RHE1" s="23"/>
      <c r="RHF1" s="23"/>
      <c r="RHG1" s="23"/>
      <c r="RHH1" s="23"/>
      <c r="RHI1" s="23"/>
      <c r="RHJ1" s="23"/>
      <c r="RHK1" s="23"/>
      <c r="RHL1" s="23"/>
      <c r="RHM1" s="23"/>
      <c r="RHN1" s="23"/>
      <c r="RHO1" s="23"/>
      <c r="RHP1" s="23"/>
      <c r="RHQ1" s="23"/>
      <c r="RHR1" s="23"/>
      <c r="RHS1" s="23"/>
      <c r="RHT1" s="23"/>
      <c r="RHU1" s="23"/>
      <c r="RHV1" s="23"/>
      <c r="RHW1" s="23"/>
      <c r="RHX1" s="23"/>
      <c r="RHY1" s="23"/>
      <c r="RHZ1" s="23"/>
      <c r="RIA1" s="23"/>
      <c r="RIB1" s="23"/>
      <c r="RIC1" s="23"/>
      <c r="RID1" s="23"/>
      <c r="RIE1" s="23"/>
      <c r="RIF1" s="23"/>
      <c r="RIG1" s="23"/>
      <c r="RIH1" s="23"/>
      <c r="RII1" s="23"/>
      <c r="RIJ1" s="23"/>
      <c r="RIK1" s="23"/>
      <c r="RIL1" s="23"/>
      <c r="RIM1" s="23"/>
      <c r="RIN1" s="23"/>
      <c r="RIO1" s="23"/>
      <c r="RIP1" s="23"/>
      <c r="RIQ1" s="23"/>
      <c r="RIR1" s="23"/>
      <c r="RIS1" s="23"/>
      <c r="RIT1" s="23"/>
      <c r="RIU1" s="23"/>
      <c r="RIV1" s="23"/>
      <c r="RIW1" s="23"/>
      <c r="RIX1" s="23"/>
      <c r="RIY1" s="23"/>
      <c r="RIZ1" s="23"/>
      <c r="RJA1" s="23"/>
      <c r="RJB1" s="23"/>
      <c r="RJC1" s="23"/>
      <c r="RJD1" s="23"/>
      <c r="RJE1" s="23"/>
      <c r="RJF1" s="23"/>
      <c r="RJG1" s="23"/>
      <c r="RJH1" s="23"/>
      <c r="RJI1" s="23"/>
      <c r="RJJ1" s="23"/>
      <c r="RJK1" s="23"/>
      <c r="RJL1" s="23"/>
      <c r="RJM1" s="23"/>
      <c r="RJN1" s="23"/>
      <c r="RJO1" s="23"/>
      <c r="RJP1" s="23"/>
      <c r="RJQ1" s="23"/>
      <c r="RJR1" s="23"/>
      <c r="RJS1" s="23"/>
      <c r="RJT1" s="23"/>
      <c r="RJU1" s="23"/>
      <c r="RJV1" s="23"/>
      <c r="RJW1" s="23"/>
      <c r="RJX1" s="23"/>
      <c r="RJY1" s="23"/>
      <c r="RJZ1" s="23"/>
      <c r="RKA1" s="23"/>
      <c r="RKB1" s="23"/>
      <c r="RKC1" s="23"/>
      <c r="RKD1" s="23"/>
      <c r="RKE1" s="23"/>
      <c r="RKF1" s="23"/>
      <c r="RKG1" s="23"/>
      <c r="RKH1" s="23"/>
      <c r="RKI1" s="23"/>
      <c r="RKJ1" s="23"/>
      <c r="RKK1" s="23"/>
      <c r="RKL1" s="23"/>
      <c r="RKM1" s="23"/>
      <c r="RKN1" s="23"/>
      <c r="RKO1" s="23"/>
      <c r="RKP1" s="23"/>
      <c r="RKQ1" s="23"/>
      <c r="RKR1" s="23"/>
      <c r="RKS1" s="23"/>
      <c r="RKT1" s="23"/>
      <c r="RKU1" s="23"/>
      <c r="RKV1" s="23"/>
      <c r="RKW1" s="23"/>
      <c r="RKX1" s="23"/>
      <c r="RKY1" s="23"/>
      <c r="RKZ1" s="23"/>
      <c r="RLA1" s="23"/>
      <c r="RLB1" s="23"/>
      <c r="RLC1" s="23"/>
      <c r="RLD1" s="23"/>
      <c r="RLE1" s="23"/>
      <c r="RLF1" s="23"/>
      <c r="RLG1" s="23"/>
      <c r="RLH1" s="23"/>
      <c r="RLI1" s="23"/>
      <c r="RLJ1" s="23"/>
      <c r="RLK1" s="23"/>
      <c r="RLL1" s="23"/>
      <c r="RLM1" s="23"/>
      <c r="RLN1" s="23"/>
      <c r="RLO1" s="23"/>
      <c r="RLP1" s="23"/>
      <c r="RLQ1" s="23"/>
      <c r="RLR1" s="23"/>
      <c r="RLS1" s="23"/>
      <c r="RLT1" s="23"/>
      <c r="RLU1" s="23"/>
      <c r="RLV1" s="23"/>
      <c r="RLW1" s="23"/>
      <c r="RLX1" s="23"/>
      <c r="RLY1" s="23"/>
      <c r="RLZ1" s="23"/>
      <c r="RMA1" s="23"/>
      <c r="RMB1" s="23"/>
      <c r="RMC1" s="23"/>
      <c r="RMD1" s="23"/>
      <c r="RME1" s="23"/>
      <c r="RMF1" s="23"/>
      <c r="RMG1" s="23"/>
      <c r="RMH1" s="23"/>
      <c r="RMI1" s="23"/>
      <c r="RMJ1" s="23"/>
      <c r="RMK1" s="23"/>
      <c r="RML1" s="23"/>
      <c r="RMM1" s="23"/>
      <c r="RMN1" s="23"/>
      <c r="RMO1" s="23"/>
      <c r="RMP1" s="23"/>
      <c r="RMQ1" s="23"/>
      <c r="RMR1" s="23"/>
      <c r="RMS1" s="23"/>
      <c r="RMT1" s="23"/>
      <c r="RMU1" s="23"/>
      <c r="RMV1" s="23"/>
      <c r="RMW1" s="23"/>
      <c r="RMX1" s="23"/>
      <c r="RMY1" s="23"/>
      <c r="RMZ1" s="23"/>
      <c r="RNA1" s="23"/>
      <c r="RNB1" s="23"/>
      <c r="RNC1" s="23"/>
      <c r="RND1" s="23"/>
      <c r="RNE1" s="23"/>
      <c r="RNF1" s="23"/>
      <c r="RNG1" s="23"/>
      <c r="RNH1" s="23"/>
      <c r="RNI1" s="23"/>
      <c r="RNJ1" s="23"/>
      <c r="RNK1" s="23"/>
      <c r="RNL1" s="23"/>
      <c r="RNM1" s="23"/>
      <c r="RNN1" s="23"/>
      <c r="RNO1" s="23"/>
      <c r="RNP1" s="23"/>
      <c r="RNQ1" s="23"/>
      <c r="RNR1" s="23"/>
      <c r="RNS1" s="23"/>
      <c r="RNT1" s="23"/>
      <c r="RNU1" s="23"/>
      <c r="RNV1" s="23"/>
      <c r="RNW1" s="23"/>
      <c r="RNX1" s="23"/>
      <c r="RNY1" s="23"/>
      <c r="RNZ1" s="23"/>
      <c r="ROA1" s="23"/>
      <c r="ROB1" s="23"/>
      <c r="ROC1" s="23"/>
      <c r="ROD1" s="23"/>
      <c r="ROE1" s="23"/>
      <c r="ROF1" s="23"/>
      <c r="ROG1" s="23"/>
      <c r="ROH1" s="23"/>
      <c r="ROI1" s="23"/>
      <c r="ROJ1" s="23"/>
      <c r="ROK1" s="23"/>
      <c r="ROL1" s="23"/>
      <c r="ROM1" s="23"/>
      <c r="RON1" s="23"/>
      <c r="ROO1" s="23"/>
      <c r="ROP1" s="23"/>
      <c r="ROQ1" s="23"/>
      <c r="ROR1" s="23"/>
      <c r="ROS1" s="23"/>
      <c r="ROT1" s="23"/>
      <c r="ROU1" s="23"/>
      <c r="ROV1" s="23"/>
      <c r="ROW1" s="23"/>
      <c r="ROX1" s="23"/>
      <c r="ROY1" s="23"/>
      <c r="ROZ1" s="23"/>
      <c r="RPA1" s="23"/>
      <c r="RPB1" s="23"/>
      <c r="RPC1" s="23"/>
      <c r="RPD1" s="23"/>
      <c r="RPE1" s="23"/>
      <c r="RPF1" s="23"/>
      <c r="RPG1" s="23"/>
      <c r="RPH1" s="23"/>
      <c r="RPI1" s="23"/>
      <c r="RPJ1" s="23"/>
      <c r="RPK1" s="23"/>
      <c r="RPL1" s="23"/>
      <c r="RPM1" s="23"/>
      <c r="RPN1" s="23"/>
      <c r="RPO1" s="23"/>
      <c r="RPP1" s="23"/>
      <c r="RPQ1" s="23"/>
      <c r="RPR1" s="23"/>
      <c r="RPS1" s="23"/>
      <c r="RPT1" s="23"/>
      <c r="RPU1" s="23"/>
      <c r="RPV1" s="23"/>
      <c r="RPW1" s="23"/>
      <c r="RPX1" s="23"/>
      <c r="RPY1" s="23"/>
      <c r="RPZ1" s="23"/>
      <c r="RQA1" s="23"/>
      <c r="RQB1" s="23"/>
      <c r="RQC1" s="23"/>
      <c r="RQD1" s="23"/>
      <c r="RQE1" s="23"/>
      <c r="RQF1" s="23"/>
      <c r="RQG1" s="23"/>
      <c r="RQH1" s="23"/>
      <c r="RQI1" s="23"/>
      <c r="RQJ1" s="23"/>
      <c r="RQK1" s="23"/>
      <c r="RQL1" s="23"/>
      <c r="RQM1" s="23"/>
      <c r="RQN1" s="23"/>
      <c r="RQO1" s="23"/>
      <c r="RQP1" s="23"/>
      <c r="RQQ1" s="23"/>
      <c r="RQR1" s="23"/>
      <c r="RQS1" s="23"/>
      <c r="RQT1" s="23"/>
      <c r="RQU1" s="23"/>
      <c r="RQV1" s="23"/>
      <c r="RQW1" s="23"/>
      <c r="RQX1" s="23"/>
      <c r="RQY1" s="23"/>
      <c r="RQZ1" s="23"/>
      <c r="RRA1" s="23"/>
      <c r="RRB1" s="23"/>
      <c r="RRC1" s="23"/>
      <c r="RRD1" s="23"/>
      <c r="RRE1" s="23"/>
      <c r="RRF1" s="23"/>
      <c r="RRG1" s="23"/>
      <c r="RRH1" s="23"/>
      <c r="RRI1" s="23"/>
      <c r="RRJ1" s="23"/>
      <c r="RRK1" s="23"/>
      <c r="RRL1" s="23"/>
      <c r="RRM1" s="23"/>
      <c r="RRN1" s="23"/>
      <c r="RRO1" s="23"/>
      <c r="RRP1" s="23"/>
      <c r="RRQ1" s="23"/>
      <c r="RRR1" s="23"/>
      <c r="RRS1" s="23"/>
      <c r="RRT1" s="23"/>
      <c r="RRU1" s="23"/>
      <c r="RRV1" s="23"/>
      <c r="RRW1" s="23"/>
      <c r="RRX1" s="23"/>
      <c r="RRY1" s="23"/>
      <c r="RRZ1" s="23"/>
      <c r="RSA1" s="23"/>
      <c r="RSB1" s="23"/>
      <c r="RSC1" s="23"/>
      <c r="RSD1" s="23"/>
      <c r="RSE1" s="23"/>
      <c r="RSF1" s="23"/>
      <c r="RSG1" s="23"/>
      <c r="RSH1" s="23"/>
      <c r="RSI1" s="23"/>
      <c r="RSJ1" s="23"/>
      <c r="RSK1" s="23"/>
      <c r="RSL1" s="23"/>
      <c r="RSM1" s="23"/>
      <c r="RSN1" s="23"/>
      <c r="RSO1" s="23"/>
      <c r="RSP1" s="23"/>
      <c r="RSQ1" s="23"/>
      <c r="RSR1" s="23"/>
      <c r="RSS1" s="23"/>
      <c r="RST1" s="23"/>
      <c r="RSU1" s="23"/>
      <c r="RSV1" s="23"/>
      <c r="RSW1" s="23"/>
      <c r="RSX1" s="23"/>
      <c r="RSY1" s="23"/>
      <c r="RSZ1" s="23"/>
      <c r="RTA1" s="23"/>
      <c r="RTB1" s="23"/>
      <c r="RTC1" s="23"/>
      <c r="RTD1" s="23"/>
      <c r="RTE1" s="23"/>
      <c r="RTF1" s="23"/>
      <c r="RTG1" s="23"/>
      <c r="RTH1" s="23"/>
      <c r="RTI1" s="23"/>
      <c r="RTJ1" s="23"/>
      <c r="RTK1" s="23"/>
      <c r="RTL1" s="23"/>
      <c r="RTM1" s="23"/>
      <c r="RTN1" s="23"/>
      <c r="RTO1" s="23"/>
      <c r="RTP1" s="23"/>
      <c r="RTQ1" s="23"/>
      <c r="RTR1" s="23"/>
      <c r="RTS1" s="23"/>
      <c r="RTT1" s="23"/>
      <c r="RTU1" s="23"/>
      <c r="RTV1" s="23"/>
      <c r="RTW1" s="23"/>
      <c r="RTX1" s="23"/>
      <c r="RTY1" s="23"/>
      <c r="RTZ1" s="23"/>
      <c r="RUA1" s="23"/>
      <c r="RUB1" s="23"/>
      <c r="RUC1" s="23"/>
      <c r="RUD1" s="23"/>
      <c r="RUE1" s="23"/>
      <c r="RUF1" s="23"/>
      <c r="RUG1" s="23"/>
      <c r="RUH1" s="23"/>
      <c r="RUI1" s="23"/>
      <c r="RUJ1" s="23"/>
      <c r="RUK1" s="23"/>
      <c r="RUL1" s="23"/>
      <c r="RUM1" s="23"/>
      <c r="RUN1" s="23"/>
      <c r="RUO1" s="23"/>
      <c r="RUP1" s="23"/>
      <c r="RUQ1" s="23"/>
      <c r="RUR1" s="23"/>
      <c r="RUS1" s="23"/>
      <c r="RUT1" s="23"/>
      <c r="RUU1" s="23"/>
      <c r="RUV1" s="23"/>
      <c r="RUW1" s="23"/>
      <c r="RUX1" s="23"/>
      <c r="RUY1" s="23"/>
      <c r="RUZ1" s="23"/>
      <c r="RVA1" s="23"/>
      <c r="RVB1" s="23"/>
      <c r="RVC1" s="23"/>
      <c r="RVD1" s="23"/>
      <c r="RVE1" s="23"/>
      <c r="RVF1" s="23"/>
      <c r="RVG1" s="23"/>
      <c r="RVH1" s="23"/>
      <c r="RVI1" s="23"/>
      <c r="RVJ1" s="23"/>
      <c r="RVK1" s="23"/>
      <c r="RVL1" s="23"/>
      <c r="RVM1" s="23"/>
      <c r="RVN1" s="23"/>
      <c r="RVO1" s="23"/>
      <c r="RVP1" s="23"/>
      <c r="RVQ1" s="23"/>
      <c r="RVR1" s="23"/>
      <c r="RVS1" s="23"/>
      <c r="RVT1" s="23"/>
      <c r="RVU1" s="23"/>
      <c r="RVV1" s="23"/>
      <c r="RVW1" s="23"/>
      <c r="RVX1" s="23"/>
      <c r="RVY1" s="23"/>
      <c r="RVZ1" s="23"/>
      <c r="RWA1" s="23"/>
      <c r="RWB1" s="23"/>
      <c r="RWC1" s="23"/>
      <c r="RWD1" s="23"/>
      <c r="RWE1" s="23"/>
      <c r="RWF1" s="23"/>
      <c r="RWG1" s="23"/>
      <c r="RWH1" s="23"/>
      <c r="RWI1" s="23"/>
      <c r="RWJ1" s="23"/>
      <c r="RWK1" s="23"/>
      <c r="RWL1" s="23"/>
      <c r="RWM1" s="23"/>
      <c r="RWN1" s="23"/>
      <c r="RWO1" s="23"/>
      <c r="RWP1" s="23"/>
      <c r="RWQ1" s="23"/>
      <c r="RWR1" s="23"/>
      <c r="RWS1" s="23"/>
      <c r="RWT1" s="23"/>
      <c r="RWU1" s="23"/>
      <c r="RWV1" s="23"/>
      <c r="RWW1" s="23"/>
      <c r="RWX1" s="23"/>
      <c r="RWY1" s="23"/>
      <c r="RWZ1" s="23"/>
      <c r="RXA1" s="23"/>
      <c r="RXB1" s="23"/>
      <c r="RXC1" s="23"/>
      <c r="RXD1" s="23"/>
      <c r="RXE1" s="23"/>
      <c r="RXF1" s="23"/>
      <c r="RXG1" s="23"/>
      <c r="RXH1" s="23"/>
      <c r="RXI1" s="23"/>
      <c r="RXJ1" s="23"/>
      <c r="RXK1" s="23"/>
      <c r="RXL1" s="23"/>
      <c r="RXM1" s="23"/>
      <c r="RXN1" s="23"/>
      <c r="RXO1" s="23"/>
      <c r="RXP1" s="23"/>
      <c r="RXQ1" s="23"/>
      <c r="RXR1" s="23"/>
      <c r="RXS1" s="23"/>
      <c r="RXT1" s="23"/>
      <c r="RXU1" s="23"/>
      <c r="RXV1" s="23"/>
      <c r="RXW1" s="23"/>
      <c r="RXX1" s="23"/>
      <c r="RXY1" s="23"/>
      <c r="RXZ1" s="23"/>
      <c r="RYA1" s="23"/>
      <c r="RYB1" s="23"/>
      <c r="RYC1" s="23"/>
      <c r="RYD1" s="23"/>
      <c r="RYE1" s="23"/>
      <c r="RYF1" s="23"/>
      <c r="RYG1" s="23"/>
      <c r="RYH1" s="23"/>
      <c r="RYI1" s="23"/>
      <c r="RYJ1" s="23"/>
      <c r="RYK1" s="23"/>
      <c r="RYL1" s="23"/>
      <c r="RYM1" s="23"/>
      <c r="RYN1" s="23"/>
      <c r="RYO1" s="23"/>
      <c r="RYP1" s="23"/>
      <c r="RYQ1" s="23"/>
      <c r="RYR1" s="23"/>
      <c r="RYS1" s="23"/>
      <c r="RYT1" s="23"/>
      <c r="RYU1" s="23"/>
      <c r="RYV1" s="23"/>
      <c r="RYW1" s="23"/>
      <c r="RYX1" s="23"/>
      <c r="RYY1" s="23"/>
      <c r="RYZ1" s="23"/>
      <c r="RZA1" s="23"/>
      <c r="RZB1" s="23"/>
      <c r="RZC1" s="23"/>
      <c r="RZD1" s="23"/>
      <c r="RZE1" s="23"/>
      <c r="RZF1" s="23"/>
      <c r="RZG1" s="23"/>
      <c r="RZH1" s="23"/>
      <c r="RZI1" s="23"/>
      <c r="RZJ1" s="23"/>
      <c r="RZK1" s="23"/>
      <c r="RZL1" s="23"/>
      <c r="RZM1" s="23"/>
      <c r="RZN1" s="23"/>
      <c r="RZO1" s="23"/>
      <c r="RZP1" s="23"/>
      <c r="RZQ1" s="23"/>
      <c r="RZR1" s="23"/>
      <c r="RZS1" s="23"/>
      <c r="RZT1" s="23"/>
      <c r="RZU1" s="23"/>
      <c r="RZV1" s="23"/>
      <c r="RZW1" s="23"/>
      <c r="RZX1" s="23"/>
      <c r="RZY1" s="23"/>
      <c r="RZZ1" s="23"/>
      <c r="SAA1" s="23"/>
      <c r="SAB1" s="23"/>
      <c r="SAC1" s="23"/>
      <c r="SAD1" s="23"/>
      <c r="SAE1" s="23"/>
      <c r="SAF1" s="23"/>
      <c r="SAG1" s="23"/>
      <c r="SAH1" s="23"/>
      <c r="SAI1" s="23"/>
      <c r="SAJ1" s="23"/>
      <c r="SAK1" s="23"/>
      <c r="SAL1" s="23"/>
      <c r="SAM1" s="23"/>
      <c r="SAN1" s="23"/>
      <c r="SAO1" s="23"/>
      <c r="SAP1" s="23"/>
      <c r="SAQ1" s="23"/>
      <c r="SAR1" s="23"/>
      <c r="SAS1" s="23"/>
      <c r="SAT1" s="23"/>
      <c r="SAU1" s="23"/>
      <c r="SAV1" s="23"/>
      <c r="SAW1" s="23"/>
      <c r="SAX1" s="23"/>
      <c r="SAY1" s="23"/>
      <c r="SAZ1" s="23"/>
      <c r="SBA1" s="23"/>
      <c r="SBB1" s="23"/>
      <c r="SBC1" s="23"/>
      <c r="SBD1" s="23"/>
      <c r="SBE1" s="23"/>
      <c r="SBF1" s="23"/>
      <c r="SBG1" s="23"/>
      <c r="SBH1" s="23"/>
      <c r="SBI1" s="23"/>
      <c r="SBJ1" s="23"/>
      <c r="SBK1" s="23"/>
      <c r="SBL1" s="23"/>
      <c r="SBM1" s="23"/>
      <c r="SBN1" s="23"/>
      <c r="SBO1" s="23"/>
      <c r="SBP1" s="23"/>
      <c r="SBQ1" s="23"/>
      <c r="SBR1" s="23"/>
      <c r="SBS1" s="23"/>
      <c r="SBT1" s="23"/>
      <c r="SBU1" s="23"/>
      <c r="SBV1" s="23"/>
      <c r="SBW1" s="23"/>
      <c r="SBX1" s="23"/>
      <c r="SBY1" s="23"/>
      <c r="SBZ1" s="23"/>
      <c r="SCA1" s="23"/>
      <c r="SCB1" s="23"/>
      <c r="SCC1" s="23"/>
      <c r="SCD1" s="23"/>
      <c r="SCE1" s="23"/>
      <c r="SCF1" s="23"/>
      <c r="SCG1" s="23"/>
      <c r="SCH1" s="23"/>
      <c r="SCI1" s="23"/>
      <c r="SCJ1" s="23"/>
      <c r="SCK1" s="23"/>
      <c r="SCL1" s="23"/>
      <c r="SCM1" s="23"/>
      <c r="SCN1" s="23"/>
      <c r="SCO1" s="23"/>
      <c r="SCP1" s="23"/>
      <c r="SCQ1" s="23"/>
      <c r="SCR1" s="23"/>
      <c r="SCS1" s="23"/>
      <c r="SCT1" s="23"/>
      <c r="SCU1" s="23"/>
      <c r="SCV1" s="23"/>
      <c r="SCW1" s="23"/>
      <c r="SCX1" s="23"/>
      <c r="SCY1" s="23"/>
      <c r="SCZ1" s="23"/>
      <c r="SDA1" s="23"/>
      <c r="SDB1" s="23"/>
      <c r="SDC1" s="23"/>
      <c r="SDD1" s="23"/>
      <c r="SDE1" s="23"/>
      <c r="SDF1" s="23"/>
      <c r="SDG1" s="23"/>
      <c r="SDH1" s="23"/>
      <c r="SDI1" s="23"/>
      <c r="SDJ1" s="23"/>
      <c r="SDK1" s="23"/>
      <c r="SDL1" s="23"/>
      <c r="SDM1" s="23"/>
      <c r="SDN1" s="23"/>
      <c r="SDO1" s="23"/>
      <c r="SDP1" s="23"/>
      <c r="SDQ1" s="23"/>
      <c r="SDR1" s="23"/>
      <c r="SDS1" s="23"/>
      <c r="SDT1" s="23"/>
      <c r="SDU1" s="23"/>
      <c r="SDV1" s="23"/>
      <c r="SDW1" s="23"/>
      <c r="SDX1" s="23"/>
      <c r="SDY1" s="23"/>
      <c r="SDZ1" s="23"/>
      <c r="SEA1" s="23"/>
      <c r="SEB1" s="23"/>
      <c r="SEC1" s="23"/>
      <c r="SED1" s="23"/>
      <c r="SEE1" s="23"/>
      <c r="SEF1" s="23"/>
      <c r="SEG1" s="23"/>
      <c r="SEH1" s="23"/>
      <c r="SEI1" s="23"/>
      <c r="SEJ1" s="23"/>
      <c r="SEK1" s="23"/>
      <c r="SEL1" s="23"/>
      <c r="SEM1" s="23"/>
      <c r="SEN1" s="23"/>
      <c r="SEO1" s="23"/>
      <c r="SEP1" s="23"/>
      <c r="SEQ1" s="23"/>
      <c r="SER1" s="23"/>
      <c r="SES1" s="23"/>
      <c r="SET1" s="23"/>
      <c r="SEU1" s="23"/>
      <c r="SEV1" s="23"/>
      <c r="SEW1" s="23"/>
      <c r="SEX1" s="23"/>
      <c r="SEY1" s="23"/>
      <c r="SEZ1" s="23"/>
      <c r="SFA1" s="23"/>
      <c r="SFB1" s="23"/>
      <c r="SFC1" s="23"/>
      <c r="SFD1" s="23"/>
      <c r="SFE1" s="23"/>
      <c r="SFF1" s="23"/>
      <c r="SFG1" s="23"/>
      <c r="SFH1" s="23"/>
      <c r="SFI1" s="23"/>
      <c r="SFJ1" s="23"/>
      <c r="SFK1" s="23"/>
      <c r="SFL1" s="23"/>
      <c r="SFM1" s="23"/>
      <c r="SFN1" s="23"/>
      <c r="SFO1" s="23"/>
      <c r="SFP1" s="23"/>
      <c r="SFQ1" s="23"/>
      <c r="SFR1" s="23"/>
      <c r="SFS1" s="23"/>
      <c r="SFT1" s="23"/>
      <c r="SFU1" s="23"/>
      <c r="SFV1" s="23"/>
      <c r="SFW1" s="23"/>
      <c r="SFX1" s="23"/>
      <c r="SFY1" s="23"/>
      <c r="SFZ1" s="23"/>
      <c r="SGA1" s="23"/>
      <c r="SGB1" s="23"/>
      <c r="SGC1" s="23"/>
      <c r="SGD1" s="23"/>
      <c r="SGE1" s="23"/>
      <c r="SGF1" s="23"/>
      <c r="SGG1" s="23"/>
      <c r="SGH1" s="23"/>
      <c r="SGI1" s="23"/>
      <c r="SGJ1" s="23"/>
      <c r="SGK1" s="23"/>
      <c r="SGL1" s="23"/>
      <c r="SGM1" s="23"/>
      <c r="SGN1" s="23"/>
      <c r="SGO1" s="23"/>
      <c r="SGP1" s="23"/>
      <c r="SGQ1" s="23"/>
      <c r="SGR1" s="23"/>
      <c r="SGS1" s="23"/>
      <c r="SGT1" s="23"/>
      <c r="SGU1" s="23"/>
      <c r="SGV1" s="23"/>
      <c r="SGW1" s="23"/>
      <c r="SGX1" s="23"/>
      <c r="SGY1" s="23"/>
      <c r="SGZ1" s="23"/>
      <c r="SHA1" s="23"/>
      <c r="SHB1" s="23"/>
      <c r="SHC1" s="23"/>
      <c r="SHD1" s="23"/>
      <c r="SHE1" s="23"/>
      <c r="SHF1" s="23"/>
      <c r="SHG1" s="23"/>
      <c r="SHH1" s="23"/>
      <c r="SHI1" s="23"/>
      <c r="SHJ1" s="23"/>
      <c r="SHK1" s="23"/>
      <c r="SHL1" s="23"/>
      <c r="SHM1" s="23"/>
      <c r="SHN1" s="23"/>
      <c r="SHO1" s="23"/>
      <c r="SHP1" s="23"/>
      <c r="SHQ1" s="23"/>
      <c r="SHR1" s="23"/>
      <c r="SHS1" s="23"/>
      <c r="SHT1" s="23"/>
      <c r="SHU1" s="23"/>
      <c r="SHV1" s="23"/>
      <c r="SHW1" s="23"/>
      <c r="SHX1" s="23"/>
      <c r="SHY1" s="23"/>
      <c r="SHZ1" s="23"/>
      <c r="SIA1" s="23"/>
      <c r="SIB1" s="23"/>
      <c r="SIC1" s="23"/>
      <c r="SID1" s="23"/>
      <c r="SIE1" s="23"/>
      <c r="SIF1" s="23"/>
      <c r="SIG1" s="23"/>
      <c r="SIH1" s="23"/>
      <c r="SII1" s="23"/>
      <c r="SIJ1" s="23"/>
      <c r="SIK1" s="23"/>
      <c r="SIL1" s="23"/>
      <c r="SIM1" s="23"/>
      <c r="SIN1" s="23"/>
      <c r="SIO1" s="23"/>
      <c r="SIP1" s="23"/>
      <c r="SIQ1" s="23"/>
      <c r="SIR1" s="23"/>
      <c r="SIS1" s="23"/>
      <c r="SIT1" s="23"/>
      <c r="SIU1" s="23"/>
      <c r="SIV1" s="23"/>
      <c r="SIW1" s="23"/>
      <c r="SIX1" s="23"/>
      <c r="SIY1" s="23"/>
      <c r="SIZ1" s="23"/>
      <c r="SJA1" s="23"/>
      <c r="SJB1" s="23"/>
      <c r="SJC1" s="23"/>
      <c r="SJD1" s="23"/>
      <c r="SJE1" s="23"/>
      <c r="SJF1" s="23"/>
      <c r="SJG1" s="23"/>
      <c r="SJH1" s="23"/>
      <c r="SJI1" s="23"/>
      <c r="SJJ1" s="23"/>
      <c r="SJK1" s="23"/>
      <c r="SJL1" s="23"/>
      <c r="SJM1" s="23"/>
      <c r="SJN1" s="23"/>
      <c r="SJO1" s="23"/>
      <c r="SJP1" s="23"/>
      <c r="SJQ1" s="23"/>
      <c r="SJR1" s="23"/>
      <c r="SJS1" s="23"/>
      <c r="SJT1" s="23"/>
      <c r="SJU1" s="23"/>
      <c r="SJV1" s="23"/>
      <c r="SJW1" s="23"/>
      <c r="SJX1" s="23"/>
      <c r="SJY1" s="23"/>
      <c r="SJZ1" s="23"/>
      <c r="SKA1" s="23"/>
      <c r="SKB1" s="23"/>
      <c r="SKC1" s="23"/>
      <c r="SKD1" s="23"/>
      <c r="SKE1" s="23"/>
      <c r="SKF1" s="23"/>
      <c r="SKG1" s="23"/>
      <c r="SKH1" s="23"/>
      <c r="SKI1" s="23"/>
      <c r="SKJ1" s="23"/>
      <c r="SKK1" s="23"/>
      <c r="SKL1" s="23"/>
      <c r="SKM1" s="23"/>
      <c r="SKN1" s="23"/>
      <c r="SKO1" s="23"/>
      <c r="SKP1" s="23"/>
      <c r="SKQ1" s="23"/>
      <c r="SKR1" s="23"/>
      <c r="SKS1" s="23"/>
      <c r="SKT1" s="23"/>
      <c r="SKU1" s="23"/>
      <c r="SKV1" s="23"/>
      <c r="SKW1" s="23"/>
      <c r="SKX1" s="23"/>
      <c r="SKY1" s="23"/>
      <c r="SKZ1" s="23"/>
      <c r="SLA1" s="23"/>
      <c r="SLB1" s="23"/>
      <c r="SLC1" s="23"/>
      <c r="SLD1" s="23"/>
      <c r="SLE1" s="23"/>
      <c r="SLF1" s="23"/>
      <c r="SLG1" s="23"/>
      <c r="SLH1" s="23"/>
      <c r="SLI1" s="23"/>
      <c r="SLJ1" s="23"/>
      <c r="SLK1" s="23"/>
      <c r="SLL1" s="23"/>
      <c r="SLM1" s="23"/>
      <c r="SLN1" s="23"/>
      <c r="SLO1" s="23"/>
      <c r="SLP1" s="23"/>
      <c r="SLQ1" s="23"/>
      <c r="SLR1" s="23"/>
      <c r="SLS1" s="23"/>
      <c r="SLT1" s="23"/>
      <c r="SLU1" s="23"/>
      <c r="SLV1" s="23"/>
      <c r="SLW1" s="23"/>
      <c r="SLX1" s="23"/>
      <c r="SLY1" s="23"/>
      <c r="SLZ1" s="23"/>
      <c r="SMA1" s="23"/>
      <c r="SMB1" s="23"/>
      <c r="SMC1" s="23"/>
      <c r="SMD1" s="23"/>
      <c r="SME1" s="23"/>
      <c r="SMF1" s="23"/>
      <c r="SMG1" s="23"/>
      <c r="SMH1" s="23"/>
      <c r="SMI1" s="23"/>
      <c r="SMJ1" s="23"/>
      <c r="SMK1" s="23"/>
      <c r="SML1" s="23"/>
      <c r="SMM1" s="23"/>
      <c r="SMN1" s="23"/>
      <c r="SMO1" s="23"/>
      <c r="SMP1" s="23"/>
      <c r="SMQ1" s="23"/>
      <c r="SMR1" s="23"/>
      <c r="SMS1" s="23"/>
      <c r="SMT1" s="23"/>
      <c r="SMU1" s="23"/>
      <c r="SMV1" s="23"/>
      <c r="SMW1" s="23"/>
      <c r="SMX1" s="23"/>
      <c r="SMY1" s="23"/>
      <c r="SMZ1" s="23"/>
      <c r="SNA1" s="23"/>
      <c r="SNB1" s="23"/>
      <c r="SNC1" s="23"/>
      <c r="SND1" s="23"/>
      <c r="SNE1" s="23"/>
      <c r="SNF1" s="23"/>
      <c r="SNG1" s="23"/>
      <c r="SNH1" s="23"/>
      <c r="SNI1" s="23"/>
      <c r="SNJ1" s="23"/>
      <c r="SNK1" s="23"/>
      <c r="SNL1" s="23"/>
      <c r="SNM1" s="23"/>
      <c r="SNN1" s="23"/>
      <c r="SNO1" s="23"/>
      <c r="SNP1" s="23"/>
      <c r="SNQ1" s="23"/>
      <c r="SNR1" s="23"/>
      <c r="SNS1" s="23"/>
      <c r="SNT1" s="23"/>
      <c r="SNU1" s="23"/>
      <c r="SNV1" s="23"/>
      <c r="SNW1" s="23"/>
      <c r="SNX1" s="23"/>
      <c r="SNY1" s="23"/>
      <c r="SNZ1" s="23"/>
      <c r="SOA1" s="23"/>
      <c r="SOB1" s="23"/>
      <c r="SOC1" s="23"/>
      <c r="SOD1" s="23"/>
      <c r="SOE1" s="23"/>
      <c r="SOF1" s="23"/>
      <c r="SOG1" s="23"/>
      <c r="SOH1" s="23"/>
      <c r="SOI1" s="23"/>
      <c r="SOJ1" s="23"/>
      <c r="SOK1" s="23"/>
      <c r="SOL1" s="23"/>
      <c r="SOM1" s="23"/>
      <c r="SON1" s="23"/>
      <c r="SOO1" s="23"/>
      <c r="SOP1" s="23"/>
      <c r="SOQ1" s="23"/>
      <c r="SOR1" s="23"/>
      <c r="SOS1" s="23"/>
      <c r="SOT1" s="23"/>
      <c r="SOU1" s="23"/>
      <c r="SOV1" s="23"/>
      <c r="SOW1" s="23"/>
      <c r="SOX1" s="23"/>
      <c r="SOY1" s="23"/>
      <c r="SOZ1" s="23"/>
      <c r="SPA1" s="23"/>
      <c r="SPB1" s="23"/>
      <c r="SPC1" s="23"/>
      <c r="SPD1" s="23"/>
      <c r="SPE1" s="23"/>
      <c r="SPF1" s="23"/>
      <c r="SPG1" s="23"/>
      <c r="SPH1" s="23"/>
      <c r="SPI1" s="23"/>
      <c r="SPJ1" s="23"/>
      <c r="SPK1" s="23"/>
      <c r="SPL1" s="23"/>
      <c r="SPM1" s="23"/>
      <c r="SPN1" s="23"/>
      <c r="SPO1" s="23"/>
      <c r="SPP1" s="23"/>
      <c r="SPQ1" s="23"/>
      <c r="SPR1" s="23"/>
      <c r="SPS1" s="23"/>
      <c r="SPT1" s="23"/>
      <c r="SPU1" s="23"/>
      <c r="SPV1" s="23"/>
      <c r="SPW1" s="23"/>
      <c r="SPX1" s="23"/>
      <c r="SPY1" s="23"/>
      <c r="SPZ1" s="23"/>
      <c r="SQA1" s="23"/>
      <c r="SQB1" s="23"/>
      <c r="SQC1" s="23"/>
      <c r="SQD1" s="23"/>
      <c r="SQE1" s="23"/>
      <c r="SQF1" s="23"/>
      <c r="SQG1" s="23"/>
      <c r="SQH1" s="23"/>
      <c r="SQI1" s="23"/>
      <c r="SQJ1" s="23"/>
      <c r="SQK1" s="23"/>
      <c r="SQL1" s="23"/>
      <c r="SQM1" s="23"/>
      <c r="SQN1" s="23"/>
      <c r="SQO1" s="23"/>
      <c r="SQP1" s="23"/>
      <c r="SQQ1" s="23"/>
      <c r="SQR1" s="23"/>
      <c r="SQS1" s="23"/>
      <c r="SQT1" s="23"/>
      <c r="SQU1" s="23"/>
      <c r="SQV1" s="23"/>
      <c r="SQW1" s="23"/>
      <c r="SQX1" s="23"/>
      <c r="SQY1" s="23"/>
      <c r="SQZ1" s="23"/>
      <c r="SRA1" s="23"/>
      <c r="SRB1" s="23"/>
      <c r="SRC1" s="23"/>
      <c r="SRD1" s="23"/>
      <c r="SRE1" s="23"/>
      <c r="SRF1" s="23"/>
      <c r="SRG1" s="23"/>
      <c r="SRH1" s="23"/>
      <c r="SRI1" s="23"/>
      <c r="SRJ1" s="23"/>
      <c r="SRK1" s="23"/>
      <c r="SRL1" s="23"/>
      <c r="SRM1" s="23"/>
      <c r="SRN1" s="23"/>
      <c r="SRO1" s="23"/>
      <c r="SRP1" s="23"/>
      <c r="SRQ1" s="23"/>
      <c r="SRR1" s="23"/>
      <c r="SRS1" s="23"/>
      <c r="SRT1" s="23"/>
      <c r="SRU1" s="23"/>
      <c r="SRV1" s="23"/>
      <c r="SRW1" s="23"/>
      <c r="SRX1" s="23"/>
      <c r="SRY1" s="23"/>
      <c r="SRZ1" s="23"/>
      <c r="SSA1" s="23"/>
      <c r="SSB1" s="23"/>
      <c r="SSC1" s="23"/>
      <c r="SSD1" s="23"/>
      <c r="SSE1" s="23"/>
      <c r="SSF1" s="23"/>
      <c r="SSG1" s="23"/>
      <c r="SSH1" s="23"/>
      <c r="SSI1" s="23"/>
      <c r="SSJ1" s="23"/>
      <c r="SSK1" s="23"/>
      <c r="SSL1" s="23"/>
      <c r="SSM1" s="23"/>
      <c r="SSN1" s="23"/>
      <c r="SSO1" s="23"/>
      <c r="SSP1" s="23"/>
      <c r="SSQ1" s="23"/>
      <c r="SSR1" s="23"/>
      <c r="SSS1" s="23"/>
      <c r="SST1" s="23"/>
      <c r="SSU1" s="23"/>
      <c r="SSV1" s="23"/>
      <c r="SSW1" s="23"/>
      <c r="SSX1" s="23"/>
      <c r="SSY1" s="23"/>
      <c r="SSZ1" s="23"/>
      <c r="STA1" s="23"/>
      <c r="STB1" s="23"/>
      <c r="STC1" s="23"/>
      <c r="STD1" s="23"/>
      <c r="STE1" s="23"/>
      <c r="STF1" s="23"/>
      <c r="STG1" s="23"/>
      <c r="STH1" s="23"/>
      <c r="STI1" s="23"/>
      <c r="STJ1" s="23"/>
      <c r="STK1" s="23"/>
      <c r="STL1" s="23"/>
      <c r="STM1" s="23"/>
      <c r="STN1" s="23"/>
      <c r="STO1" s="23"/>
      <c r="STP1" s="23"/>
      <c r="STQ1" s="23"/>
      <c r="STR1" s="23"/>
      <c r="STS1" s="23"/>
      <c r="STT1" s="23"/>
      <c r="STU1" s="23"/>
      <c r="STV1" s="23"/>
      <c r="STW1" s="23"/>
      <c r="STX1" s="23"/>
      <c r="STY1" s="23"/>
      <c r="STZ1" s="23"/>
      <c r="SUA1" s="23"/>
      <c r="SUB1" s="23"/>
      <c r="SUC1" s="23"/>
      <c r="SUD1" s="23"/>
      <c r="SUE1" s="23"/>
      <c r="SUF1" s="23"/>
      <c r="SUG1" s="23"/>
      <c r="SUH1" s="23"/>
      <c r="SUI1" s="23"/>
      <c r="SUJ1" s="23"/>
      <c r="SUK1" s="23"/>
      <c r="SUL1" s="23"/>
      <c r="SUM1" s="23"/>
      <c r="SUN1" s="23"/>
      <c r="SUO1" s="23"/>
      <c r="SUP1" s="23"/>
      <c r="SUQ1" s="23"/>
      <c r="SUR1" s="23"/>
      <c r="SUS1" s="23"/>
      <c r="SUT1" s="23"/>
      <c r="SUU1" s="23"/>
      <c r="SUV1" s="23"/>
      <c r="SUW1" s="23"/>
      <c r="SUX1" s="23"/>
      <c r="SUY1" s="23"/>
      <c r="SUZ1" s="23"/>
      <c r="SVA1" s="23"/>
      <c r="SVB1" s="23"/>
      <c r="SVC1" s="23"/>
      <c r="SVD1" s="23"/>
      <c r="SVE1" s="23"/>
      <c r="SVF1" s="23"/>
      <c r="SVG1" s="23"/>
      <c r="SVH1" s="23"/>
      <c r="SVI1" s="23"/>
      <c r="SVJ1" s="23"/>
      <c r="SVK1" s="23"/>
      <c r="SVL1" s="23"/>
      <c r="SVM1" s="23"/>
      <c r="SVN1" s="23"/>
      <c r="SVO1" s="23"/>
      <c r="SVP1" s="23"/>
      <c r="SVQ1" s="23"/>
      <c r="SVR1" s="23"/>
      <c r="SVS1" s="23"/>
      <c r="SVT1" s="23"/>
      <c r="SVU1" s="23"/>
      <c r="SVV1" s="23"/>
      <c r="SVW1" s="23"/>
      <c r="SVX1" s="23"/>
      <c r="SVY1" s="23"/>
      <c r="SVZ1" s="23"/>
      <c r="SWA1" s="23"/>
      <c r="SWB1" s="23"/>
      <c r="SWC1" s="23"/>
      <c r="SWD1" s="23"/>
      <c r="SWE1" s="23"/>
      <c r="SWF1" s="23"/>
      <c r="SWG1" s="23"/>
      <c r="SWH1" s="23"/>
      <c r="SWI1" s="23"/>
      <c r="SWJ1" s="23"/>
      <c r="SWK1" s="23"/>
      <c r="SWL1" s="23"/>
      <c r="SWM1" s="23"/>
      <c r="SWN1" s="23"/>
      <c r="SWO1" s="23"/>
      <c r="SWP1" s="23"/>
      <c r="SWQ1" s="23"/>
      <c r="SWR1" s="23"/>
      <c r="SWS1" s="23"/>
      <c r="SWT1" s="23"/>
      <c r="SWU1" s="23"/>
      <c r="SWV1" s="23"/>
      <c r="SWW1" s="23"/>
      <c r="SWX1" s="23"/>
      <c r="SWY1" s="23"/>
      <c r="SWZ1" s="23"/>
      <c r="SXA1" s="23"/>
      <c r="SXB1" s="23"/>
      <c r="SXC1" s="23"/>
      <c r="SXD1" s="23"/>
      <c r="SXE1" s="23"/>
      <c r="SXF1" s="23"/>
      <c r="SXG1" s="23"/>
      <c r="SXH1" s="23"/>
      <c r="SXI1" s="23"/>
      <c r="SXJ1" s="23"/>
      <c r="SXK1" s="23"/>
      <c r="SXL1" s="23"/>
      <c r="SXM1" s="23"/>
      <c r="SXN1" s="23"/>
      <c r="SXO1" s="23"/>
      <c r="SXP1" s="23"/>
      <c r="SXQ1" s="23"/>
      <c r="SXR1" s="23"/>
      <c r="SXS1" s="23"/>
      <c r="SXT1" s="23"/>
      <c r="SXU1" s="23"/>
      <c r="SXV1" s="23"/>
      <c r="SXW1" s="23"/>
      <c r="SXX1" s="23"/>
      <c r="SXY1" s="23"/>
      <c r="SXZ1" s="23"/>
      <c r="SYA1" s="23"/>
      <c r="SYB1" s="23"/>
      <c r="SYC1" s="23"/>
      <c r="SYD1" s="23"/>
      <c r="SYE1" s="23"/>
      <c r="SYF1" s="23"/>
      <c r="SYG1" s="23"/>
      <c r="SYH1" s="23"/>
      <c r="SYI1" s="23"/>
      <c r="SYJ1" s="23"/>
      <c r="SYK1" s="23"/>
      <c r="SYL1" s="23"/>
      <c r="SYM1" s="23"/>
      <c r="SYN1" s="23"/>
      <c r="SYO1" s="23"/>
      <c r="SYP1" s="23"/>
      <c r="SYQ1" s="23"/>
      <c r="SYR1" s="23"/>
      <c r="SYS1" s="23"/>
      <c r="SYT1" s="23"/>
      <c r="SYU1" s="23"/>
      <c r="SYV1" s="23"/>
      <c r="SYW1" s="23"/>
      <c r="SYX1" s="23"/>
      <c r="SYY1" s="23"/>
      <c r="SYZ1" s="23"/>
      <c r="SZA1" s="23"/>
      <c r="SZB1" s="23"/>
      <c r="SZC1" s="23"/>
      <c r="SZD1" s="23"/>
      <c r="SZE1" s="23"/>
      <c r="SZF1" s="23"/>
      <c r="SZG1" s="23"/>
      <c r="SZH1" s="23"/>
      <c r="SZI1" s="23"/>
      <c r="SZJ1" s="23"/>
      <c r="SZK1" s="23"/>
      <c r="SZL1" s="23"/>
      <c r="SZM1" s="23"/>
      <c r="SZN1" s="23"/>
      <c r="SZO1" s="23"/>
      <c r="SZP1" s="23"/>
      <c r="SZQ1" s="23"/>
      <c r="SZR1" s="23"/>
      <c r="SZS1" s="23"/>
      <c r="SZT1" s="23"/>
      <c r="SZU1" s="23"/>
      <c r="SZV1" s="23"/>
      <c r="SZW1" s="23"/>
      <c r="SZX1" s="23"/>
      <c r="SZY1" s="23"/>
      <c r="SZZ1" s="23"/>
      <c r="TAA1" s="23"/>
      <c r="TAB1" s="23"/>
      <c r="TAC1" s="23"/>
      <c r="TAD1" s="23"/>
      <c r="TAE1" s="23"/>
      <c r="TAF1" s="23"/>
      <c r="TAG1" s="23"/>
      <c r="TAH1" s="23"/>
      <c r="TAI1" s="23"/>
      <c r="TAJ1" s="23"/>
      <c r="TAK1" s="23"/>
      <c r="TAL1" s="23"/>
      <c r="TAM1" s="23"/>
      <c r="TAN1" s="23"/>
      <c r="TAO1" s="23"/>
      <c r="TAP1" s="23"/>
      <c r="TAQ1" s="23"/>
      <c r="TAR1" s="23"/>
      <c r="TAS1" s="23"/>
      <c r="TAT1" s="23"/>
      <c r="TAU1" s="23"/>
      <c r="TAV1" s="23"/>
      <c r="TAW1" s="23"/>
      <c r="TAX1" s="23"/>
      <c r="TAY1" s="23"/>
      <c r="TAZ1" s="23"/>
      <c r="TBA1" s="23"/>
      <c r="TBB1" s="23"/>
      <c r="TBC1" s="23"/>
      <c r="TBD1" s="23"/>
      <c r="TBE1" s="23"/>
      <c r="TBF1" s="23"/>
      <c r="TBG1" s="23"/>
      <c r="TBH1" s="23"/>
      <c r="TBI1" s="23"/>
      <c r="TBJ1" s="23"/>
      <c r="TBK1" s="23"/>
      <c r="TBL1" s="23"/>
      <c r="TBM1" s="23"/>
      <c r="TBN1" s="23"/>
      <c r="TBO1" s="23"/>
      <c r="TBP1" s="23"/>
      <c r="TBQ1" s="23"/>
      <c r="TBR1" s="23"/>
      <c r="TBS1" s="23"/>
      <c r="TBT1" s="23"/>
      <c r="TBU1" s="23"/>
      <c r="TBV1" s="23"/>
      <c r="TBW1" s="23"/>
      <c r="TBX1" s="23"/>
      <c r="TBY1" s="23"/>
      <c r="TBZ1" s="23"/>
      <c r="TCA1" s="23"/>
      <c r="TCB1" s="23"/>
      <c r="TCC1" s="23"/>
      <c r="TCD1" s="23"/>
      <c r="TCE1" s="23"/>
      <c r="TCF1" s="23"/>
      <c r="TCG1" s="23"/>
      <c r="TCH1" s="23"/>
      <c r="TCI1" s="23"/>
      <c r="TCJ1" s="23"/>
      <c r="TCK1" s="23"/>
      <c r="TCL1" s="23"/>
      <c r="TCM1" s="23"/>
      <c r="TCN1" s="23"/>
      <c r="TCO1" s="23"/>
      <c r="TCP1" s="23"/>
      <c r="TCQ1" s="23"/>
      <c r="TCR1" s="23"/>
      <c r="TCS1" s="23"/>
      <c r="TCT1" s="23"/>
      <c r="TCU1" s="23"/>
      <c r="TCV1" s="23"/>
      <c r="TCW1" s="23"/>
      <c r="TCX1" s="23"/>
      <c r="TCY1" s="23"/>
      <c r="TCZ1" s="23"/>
      <c r="TDA1" s="23"/>
      <c r="TDB1" s="23"/>
      <c r="TDC1" s="23"/>
      <c r="TDD1" s="23"/>
      <c r="TDE1" s="23"/>
      <c r="TDF1" s="23"/>
      <c r="TDG1" s="23"/>
      <c r="TDH1" s="23"/>
      <c r="TDI1" s="23"/>
      <c r="TDJ1" s="23"/>
      <c r="TDK1" s="23"/>
      <c r="TDL1" s="23"/>
      <c r="TDM1" s="23"/>
      <c r="TDN1" s="23"/>
      <c r="TDO1" s="23"/>
      <c r="TDP1" s="23"/>
      <c r="TDQ1" s="23"/>
      <c r="TDR1" s="23"/>
      <c r="TDS1" s="23"/>
      <c r="TDT1" s="23"/>
      <c r="TDU1" s="23"/>
      <c r="TDV1" s="23"/>
      <c r="TDW1" s="23"/>
      <c r="TDX1" s="23"/>
      <c r="TDY1" s="23"/>
      <c r="TDZ1" s="23"/>
      <c r="TEA1" s="23"/>
      <c r="TEB1" s="23"/>
      <c r="TEC1" s="23"/>
      <c r="TED1" s="23"/>
      <c r="TEE1" s="23"/>
      <c r="TEF1" s="23"/>
      <c r="TEG1" s="23"/>
      <c r="TEH1" s="23"/>
      <c r="TEI1" s="23"/>
      <c r="TEJ1" s="23"/>
      <c r="TEK1" s="23"/>
      <c r="TEL1" s="23"/>
      <c r="TEM1" s="23"/>
      <c r="TEN1" s="23"/>
      <c r="TEO1" s="23"/>
      <c r="TEP1" s="23"/>
      <c r="TEQ1" s="23"/>
      <c r="TER1" s="23"/>
      <c r="TES1" s="23"/>
      <c r="TET1" s="23"/>
      <c r="TEU1" s="23"/>
      <c r="TEV1" s="23"/>
      <c r="TEW1" s="23"/>
      <c r="TEX1" s="23"/>
      <c r="TEY1" s="23"/>
      <c r="TEZ1" s="23"/>
      <c r="TFA1" s="23"/>
      <c r="TFB1" s="23"/>
      <c r="TFC1" s="23"/>
      <c r="TFD1" s="23"/>
      <c r="TFE1" s="23"/>
      <c r="TFF1" s="23"/>
      <c r="TFG1" s="23"/>
      <c r="TFH1" s="23"/>
      <c r="TFI1" s="23"/>
      <c r="TFJ1" s="23"/>
      <c r="TFK1" s="23"/>
      <c r="TFL1" s="23"/>
      <c r="TFM1" s="23"/>
      <c r="TFN1" s="23"/>
      <c r="TFO1" s="23"/>
      <c r="TFP1" s="23"/>
      <c r="TFQ1" s="23"/>
      <c r="TFR1" s="23"/>
      <c r="TFS1" s="23"/>
      <c r="TFT1" s="23"/>
      <c r="TFU1" s="23"/>
      <c r="TFV1" s="23"/>
      <c r="TFW1" s="23"/>
      <c r="TFX1" s="23"/>
      <c r="TFY1" s="23"/>
      <c r="TFZ1" s="23"/>
      <c r="TGA1" s="23"/>
      <c r="TGB1" s="23"/>
      <c r="TGC1" s="23"/>
      <c r="TGD1" s="23"/>
      <c r="TGE1" s="23"/>
      <c r="TGF1" s="23"/>
      <c r="TGG1" s="23"/>
      <c r="TGH1" s="23"/>
      <c r="TGI1" s="23"/>
      <c r="TGJ1" s="23"/>
      <c r="TGK1" s="23"/>
      <c r="TGL1" s="23"/>
      <c r="TGM1" s="23"/>
      <c r="TGN1" s="23"/>
      <c r="TGO1" s="23"/>
      <c r="TGP1" s="23"/>
      <c r="TGQ1" s="23"/>
      <c r="TGR1" s="23"/>
      <c r="TGS1" s="23"/>
      <c r="TGT1" s="23"/>
      <c r="TGU1" s="23"/>
      <c r="TGV1" s="23"/>
      <c r="TGW1" s="23"/>
      <c r="TGX1" s="23"/>
      <c r="TGY1" s="23"/>
      <c r="TGZ1" s="23"/>
      <c r="THA1" s="23"/>
      <c r="THB1" s="23"/>
      <c r="THC1" s="23"/>
      <c r="THD1" s="23"/>
      <c r="THE1" s="23"/>
      <c r="THF1" s="23"/>
      <c r="THG1" s="23"/>
      <c r="THH1" s="23"/>
      <c r="THI1" s="23"/>
      <c r="THJ1" s="23"/>
      <c r="THK1" s="23"/>
      <c r="THL1" s="23"/>
      <c r="THM1" s="23"/>
      <c r="THN1" s="23"/>
      <c r="THO1" s="23"/>
      <c r="THP1" s="23"/>
      <c r="THQ1" s="23"/>
      <c r="THR1" s="23"/>
      <c r="THS1" s="23"/>
      <c r="THT1" s="23"/>
      <c r="THU1" s="23"/>
      <c r="THV1" s="23"/>
      <c r="THW1" s="23"/>
      <c r="THX1" s="23"/>
      <c r="THY1" s="23"/>
      <c r="THZ1" s="23"/>
      <c r="TIA1" s="23"/>
      <c r="TIB1" s="23"/>
      <c r="TIC1" s="23"/>
      <c r="TID1" s="23"/>
      <c r="TIE1" s="23"/>
      <c r="TIF1" s="23"/>
      <c r="TIG1" s="23"/>
      <c r="TIH1" s="23"/>
      <c r="TII1" s="23"/>
      <c r="TIJ1" s="23"/>
      <c r="TIK1" s="23"/>
      <c r="TIL1" s="23"/>
      <c r="TIM1" s="23"/>
      <c r="TIN1" s="23"/>
      <c r="TIO1" s="23"/>
      <c r="TIP1" s="23"/>
      <c r="TIQ1" s="23"/>
      <c r="TIR1" s="23"/>
      <c r="TIS1" s="23"/>
      <c r="TIT1" s="23"/>
      <c r="TIU1" s="23"/>
      <c r="TIV1" s="23"/>
      <c r="TIW1" s="23"/>
      <c r="TIX1" s="23"/>
      <c r="TIY1" s="23"/>
      <c r="TIZ1" s="23"/>
      <c r="TJA1" s="23"/>
      <c r="TJB1" s="23"/>
      <c r="TJC1" s="23"/>
      <c r="TJD1" s="23"/>
      <c r="TJE1" s="23"/>
      <c r="TJF1" s="23"/>
      <c r="TJG1" s="23"/>
      <c r="TJH1" s="23"/>
      <c r="TJI1" s="23"/>
      <c r="TJJ1" s="23"/>
      <c r="TJK1" s="23"/>
      <c r="TJL1" s="23"/>
      <c r="TJM1" s="23"/>
      <c r="TJN1" s="23"/>
      <c r="TJO1" s="23"/>
      <c r="TJP1" s="23"/>
      <c r="TJQ1" s="23"/>
      <c r="TJR1" s="23"/>
      <c r="TJS1" s="23"/>
      <c r="TJT1" s="23"/>
      <c r="TJU1" s="23"/>
      <c r="TJV1" s="23"/>
      <c r="TJW1" s="23"/>
      <c r="TJX1" s="23"/>
      <c r="TJY1" s="23"/>
      <c r="TJZ1" s="23"/>
      <c r="TKA1" s="23"/>
      <c r="TKB1" s="23"/>
      <c r="TKC1" s="23"/>
      <c r="TKD1" s="23"/>
      <c r="TKE1" s="23"/>
      <c r="TKF1" s="23"/>
      <c r="TKG1" s="23"/>
      <c r="TKH1" s="23"/>
      <c r="TKI1" s="23"/>
      <c r="TKJ1" s="23"/>
      <c r="TKK1" s="23"/>
      <c r="TKL1" s="23"/>
      <c r="TKM1" s="23"/>
      <c r="TKN1" s="23"/>
      <c r="TKO1" s="23"/>
      <c r="TKP1" s="23"/>
      <c r="TKQ1" s="23"/>
      <c r="TKR1" s="23"/>
      <c r="TKS1" s="23"/>
      <c r="TKT1" s="23"/>
      <c r="TKU1" s="23"/>
      <c r="TKV1" s="23"/>
      <c r="TKW1" s="23"/>
      <c r="TKX1" s="23"/>
      <c r="TKY1" s="23"/>
      <c r="TKZ1" s="23"/>
      <c r="TLA1" s="23"/>
      <c r="TLB1" s="23"/>
      <c r="TLC1" s="23"/>
      <c r="TLD1" s="23"/>
      <c r="TLE1" s="23"/>
      <c r="TLF1" s="23"/>
      <c r="TLG1" s="23"/>
      <c r="TLH1" s="23"/>
      <c r="TLI1" s="23"/>
      <c r="TLJ1" s="23"/>
      <c r="TLK1" s="23"/>
      <c r="TLL1" s="23"/>
      <c r="TLM1" s="23"/>
      <c r="TLN1" s="23"/>
      <c r="TLO1" s="23"/>
      <c r="TLP1" s="23"/>
      <c r="TLQ1" s="23"/>
      <c r="TLR1" s="23"/>
      <c r="TLS1" s="23"/>
      <c r="TLT1" s="23"/>
      <c r="TLU1" s="23"/>
      <c r="TLV1" s="23"/>
      <c r="TLW1" s="23"/>
      <c r="TLX1" s="23"/>
      <c r="TLY1" s="23"/>
      <c r="TLZ1" s="23"/>
      <c r="TMA1" s="23"/>
      <c r="TMB1" s="23"/>
      <c r="TMC1" s="23"/>
      <c r="TMD1" s="23"/>
      <c r="TME1" s="23"/>
      <c r="TMF1" s="23"/>
      <c r="TMG1" s="23"/>
      <c r="TMH1" s="23"/>
      <c r="TMI1" s="23"/>
      <c r="TMJ1" s="23"/>
      <c r="TMK1" s="23"/>
      <c r="TML1" s="23"/>
      <c r="TMM1" s="23"/>
      <c r="TMN1" s="23"/>
      <c r="TMO1" s="23"/>
      <c r="TMP1" s="23"/>
      <c r="TMQ1" s="23"/>
      <c r="TMR1" s="23"/>
      <c r="TMS1" s="23"/>
      <c r="TMT1" s="23"/>
      <c r="TMU1" s="23"/>
      <c r="TMV1" s="23"/>
      <c r="TMW1" s="23"/>
      <c r="TMX1" s="23"/>
      <c r="TMY1" s="23"/>
      <c r="TMZ1" s="23"/>
      <c r="TNA1" s="23"/>
      <c r="TNB1" s="23"/>
      <c r="TNC1" s="23"/>
      <c r="TND1" s="23"/>
      <c r="TNE1" s="23"/>
      <c r="TNF1" s="23"/>
      <c r="TNG1" s="23"/>
      <c r="TNH1" s="23"/>
      <c r="TNI1" s="23"/>
      <c r="TNJ1" s="23"/>
      <c r="TNK1" s="23"/>
      <c r="TNL1" s="23"/>
      <c r="TNM1" s="23"/>
      <c r="TNN1" s="23"/>
      <c r="TNO1" s="23"/>
      <c r="TNP1" s="23"/>
      <c r="TNQ1" s="23"/>
      <c r="TNR1" s="23"/>
      <c r="TNS1" s="23"/>
      <c r="TNT1" s="23"/>
      <c r="TNU1" s="23"/>
      <c r="TNV1" s="23"/>
      <c r="TNW1" s="23"/>
      <c r="TNX1" s="23"/>
      <c r="TNY1" s="23"/>
      <c r="TNZ1" s="23"/>
      <c r="TOA1" s="23"/>
      <c r="TOB1" s="23"/>
      <c r="TOC1" s="23"/>
      <c r="TOD1" s="23"/>
      <c r="TOE1" s="23"/>
      <c r="TOF1" s="23"/>
      <c r="TOG1" s="23"/>
      <c r="TOH1" s="23"/>
      <c r="TOI1" s="23"/>
      <c r="TOJ1" s="23"/>
      <c r="TOK1" s="23"/>
      <c r="TOL1" s="23"/>
      <c r="TOM1" s="23"/>
      <c r="TON1" s="23"/>
      <c r="TOO1" s="23"/>
      <c r="TOP1" s="23"/>
      <c r="TOQ1" s="23"/>
      <c r="TOR1" s="23"/>
      <c r="TOS1" s="23"/>
      <c r="TOT1" s="23"/>
      <c r="TOU1" s="23"/>
      <c r="TOV1" s="23"/>
      <c r="TOW1" s="23"/>
      <c r="TOX1" s="23"/>
      <c r="TOY1" s="23"/>
      <c r="TOZ1" s="23"/>
      <c r="TPA1" s="23"/>
      <c r="TPB1" s="23"/>
      <c r="TPC1" s="23"/>
      <c r="TPD1" s="23"/>
      <c r="TPE1" s="23"/>
      <c r="TPF1" s="23"/>
      <c r="TPG1" s="23"/>
      <c r="TPH1" s="23"/>
      <c r="TPI1" s="23"/>
      <c r="TPJ1" s="23"/>
      <c r="TPK1" s="23"/>
      <c r="TPL1" s="23"/>
      <c r="TPM1" s="23"/>
      <c r="TPN1" s="23"/>
      <c r="TPO1" s="23"/>
      <c r="TPP1" s="23"/>
      <c r="TPQ1" s="23"/>
      <c r="TPR1" s="23"/>
      <c r="TPS1" s="23"/>
      <c r="TPT1" s="23"/>
      <c r="TPU1" s="23"/>
      <c r="TPV1" s="23"/>
      <c r="TPW1" s="23"/>
      <c r="TPX1" s="23"/>
      <c r="TPY1" s="23"/>
      <c r="TPZ1" s="23"/>
      <c r="TQA1" s="23"/>
      <c r="TQB1" s="23"/>
      <c r="TQC1" s="23"/>
      <c r="TQD1" s="23"/>
      <c r="TQE1" s="23"/>
      <c r="TQF1" s="23"/>
      <c r="TQG1" s="23"/>
      <c r="TQH1" s="23"/>
      <c r="TQI1" s="23"/>
      <c r="TQJ1" s="23"/>
      <c r="TQK1" s="23"/>
      <c r="TQL1" s="23"/>
      <c r="TQM1" s="23"/>
      <c r="TQN1" s="23"/>
      <c r="TQO1" s="23"/>
      <c r="TQP1" s="23"/>
      <c r="TQQ1" s="23"/>
      <c r="TQR1" s="23"/>
      <c r="TQS1" s="23"/>
      <c r="TQT1" s="23"/>
      <c r="TQU1" s="23"/>
      <c r="TQV1" s="23"/>
      <c r="TQW1" s="23"/>
      <c r="TQX1" s="23"/>
      <c r="TQY1" s="23"/>
      <c r="TQZ1" s="23"/>
      <c r="TRA1" s="23"/>
      <c r="TRB1" s="23"/>
      <c r="TRC1" s="23"/>
      <c r="TRD1" s="23"/>
      <c r="TRE1" s="23"/>
      <c r="TRF1" s="23"/>
      <c r="TRG1" s="23"/>
      <c r="TRH1" s="23"/>
      <c r="TRI1" s="23"/>
      <c r="TRJ1" s="23"/>
      <c r="TRK1" s="23"/>
      <c r="TRL1" s="23"/>
      <c r="TRM1" s="23"/>
      <c r="TRN1" s="23"/>
      <c r="TRO1" s="23"/>
      <c r="TRP1" s="23"/>
      <c r="TRQ1" s="23"/>
      <c r="TRR1" s="23"/>
      <c r="TRS1" s="23"/>
      <c r="TRT1" s="23"/>
      <c r="TRU1" s="23"/>
      <c r="TRV1" s="23"/>
      <c r="TRW1" s="23"/>
      <c r="TRX1" s="23"/>
      <c r="TRY1" s="23"/>
      <c r="TRZ1" s="23"/>
      <c r="TSA1" s="23"/>
      <c r="TSB1" s="23"/>
      <c r="TSC1" s="23"/>
      <c r="TSD1" s="23"/>
      <c r="TSE1" s="23"/>
      <c r="TSF1" s="23"/>
      <c r="TSG1" s="23"/>
      <c r="TSH1" s="23"/>
      <c r="TSI1" s="23"/>
      <c r="TSJ1" s="23"/>
      <c r="TSK1" s="23"/>
      <c r="TSL1" s="23"/>
      <c r="TSM1" s="23"/>
      <c r="TSN1" s="23"/>
      <c r="TSO1" s="23"/>
      <c r="TSP1" s="23"/>
      <c r="TSQ1" s="23"/>
      <c r="TSR1" s="23"/>
      <c r="TSS1" s="23"/>
      <c r="TST1" s="23"/>
      <c r="TSU1" s="23"/>
      <c r="TSV1" s="23"/>
      <c r="TSW1" s="23"/>
      <c r="TSX1" s="23"/>
      <c r="TSY1" s="23"/>
      <c r="TSZ1" s="23"/>
      <c r="TTA1" s="23"/>
      <c r="TTB1" s="23"/>
      <c r="TTC1" s="23"/>
      <c r="TTD1" s="23"/>
      <c r="TTE1" s="23"/>
      <c r="TTF1" s="23"/>
      <c r="TTG1" s="23"/>
      <c r="TTH1" s="23"/>
      <c r="TTI1" s="23"/>
      <c r="TTJ1" s="23"/>
      <c r="TTK1" s="23"/>
      <c r="TTL1" s="23"/>
      <c r="TTM1" s="23"/>
      <c r="TTN1" s="23"/>
      <c r="TTO1" s="23"/>
      <c r="TTP1" s="23"/>
      <c r="TTQ1" s="23"/>
      <c r="TTR1" s="23"/>
      <c r="TTS1" s="23"/>
      <c r="TTT1" s="23"/>
      <c r="TTU1" s="23"/>
      <c r="TTV1" s="23"/>
      <c r="TTW1" s="23"/>
      <c r="TTX1" s="23"/>
      <c r="TTY1" s="23"/>
      <c r="TTZ1" s="23"/>
      <c r="TUA1" s="23"/>
      <c r="TUB1" s="23"/>
      <c r="TUC1" s="23"/>
      <c r="TUD1" s="23"/>
      <c r="TUE1" s="23"/>
      <c r="TUF1" s="23"/>
      <c r="TUG1" s="23"/>
      <c r="TUH1" s="23"/>
      <c r="TUI1" s="23"/>
      <c r="TUJ1" s="23"/>
      <c r="TUK1" s="23"/>
      <c r="TUL1" s="23"/>
      <c r="TUM1" s="23"/>
      <c r="TUN1" s="23"/>
      <c r="TUO1" s="23"/>
      <c r="TUP1" s="23"/>
      <c r="TUQ1" s="23"/>
      <c r="TUR1" s="23"/>
      <c r="TUS1" s="23"/>
      <c r="TUT1" s="23"/>
      <c r="TUU1" s="23"/>
      <c r="TUV1" s="23"/>
      <c r="TUW1" s="23"/>
      <c r="TUX1" s="23"/>
      <c r="TUY1" s="23"/>
      <c r="TUZ1" s="23"/>
      <c r="TVA1" s="23"/>
      <c r="TVB1" s="23"/>
      <c r="TVC1" s="23"/>
      <c r="TVD1" s="23"/>
      <c r="TVE1" s="23"/>
      <c r="TVF1" s="23"/>
      <c r="TVG1" s="23"/>
      <c r="TVH1" s="23"/>
      <c r="TVI1" s="23"/>
      <c r="TVJ1" s="23"/>
      <c r="TVK1" s="23"/>
      <c r="TVL1" s="23"/>
      <c r="TVM1" s="23"/>
      <c r="TVN1" s="23"/>
      <c r="TVO1" s="23"/>
      <c r="TVP1" s="23"/>
      <c r="TVQ1" s="23"/>
      <c r="TVR1" s="23"/>
      <c r="TVS1" s="23"/>
      <c r="TVT1" s="23"/>
      <c r="TVU1" s="23"/>
      <c r="TVV1" s="23"/>
      <c r="TVW1" s="23"/>
      <c r="TVX1" s="23"/>
      <c r="TVY1" s="23"/>
      <c r="TVZ1" s="23"/>
      <c r="TWA1" s="23"/>
      <c r="TWB1" s="23"/>
      <c r="TWC1" s="23"/>
      <c r="TWD1" s="23"/>
      <c r="TWE1" s="23"/>
      <c r="TWF1" s="23"/>
      <c r="TWG1" s="23"/>
      <c r="TWH1" s="23"/>
      <c r="TWI1" s="23"/>
      <c r="TWJ1" s="23"/>
      <c r="TWK1" s="23"/>
      <c r="TWL1" s="23"/>
      <c r="TWM1" s="23"/>
      <c r="TWN1" s="23"/>
      <c r="TWO1" s="23"/>
      <c r="TWP1" s="23"/>
      <c r="TWQ1" s="23"/>
      <c r="TWR1" s="23"/>
      <c r="TWS1" s="23"/>
      <c r="TWT1" s="23"/>
      <c r="TWU1" s="23"/>
      <c r="TWV1" s="23"/>
      <c r="TWW1" s="23"/>
      <c r="TWX1" s="23"/>
      <c r="TWY1" s="23"/>
      <c r="TWZ1" s="23"/>
      <c r="TXA1" s="23"/>
      <c r="TXB1" s="23"/>
      <c r="TXC1" s="23"/>
      <c r="TXD1" s="23"/>
      <c r="TXE1" s="23"/>
      <c r="TXF1" s="23"/>
      <c r="TXG1" s="23"/>
      <c r="TXH1" s="23"/>
      <c r="TXI1" s="23"/>
      <c r="TXJ1" s="23"/>
      <c r="TXK1" s="23"/>
      <c r="TXL1" s="23"/>
      <c r="TXM1" s="23"/>
      <c r="TXN1" s="23"/>
      <c r="TXO1" s="23"/>
      <c r="TXP1" s="23"/>
      <c r="TXQ1" s="23"/>
      <c r="TXR1" s="23"/>
      <c r="TXS1" s="23"/>
      <c r="TXT1" s="23"/>
      <c r="TXU1" s="23"/>
      <c r="TXV1" s="23"/>
      <c r="TXW1" s="23"/>
      <c r="TXX1" s="23"/>
      <c r="TXY1" s="23"/>
      <c r="TXZ1" s="23"/>
      <c r="TYA1" s="23"/>
      <c r="TYB1" s="23"/>
      <c r="TYC1" s="23"/>
      <c r="TYD1" s="23"/>
      <c r="TYE1" s="23"/>
      <c r="TYF1" s="23"/>
      <c r="TYG1" s="23"/>
      <c r="TYH1" s="23"/>
      <c r="TYI1" s="23"/>
      <c r="TYJ1" s="23"/>
      <c r="TYK1" s="23"/>
      <c r="TYL1" s="23"/>
      <c r="TYM1" s="23"/>
      <c r="TYN1" s="23"/>
      <c r="TYO1" s="23"/>
      <c r="TYP1" s="23"/>
      <c r="TYQ1" s="23"/>
      <c r="TYR1" s="23"/>
      <c r="TYS1" s="23"/>
      <c r="TYT1" s="23"/>
      <c r="TYU1" s="23"/>
      <c r="TYV1" s="23"/>
      <c r="TYW1" s="23"/>
      <c r="TYX1" s="23"/>
      <c r="TYY1" s="23"/>
      <c r="TYZ1" s="23"/>
      <c r="TZA1" s="23"/>
      <c r="TZB1" s="23"/>
      <c r="TZC1" s="23"/>
      <c r="TZD1" s="23"/>
      <c r="TZE1" s="23"/>
      <c r="TZF1" s="23"/>
      <c r="TZG1" s="23"/>
      <c r="TZH1" s="23"/>
      <c r="TZI1" s="23"/>
      <c r="TZJ1" s="23"/>
      <c r="TZK1" s="23"/>
      <c r="TZL1" s="23"/>
      <c r="TZM1" s="23"/>
      <c r="TZN1" s="23"/>
      <c r="TZO1" s="23"/>
      <c r="TZP1" s="23"/>
      <c r="TZQ1" s="23"/>
      <c r="TZR1" s="23"/>
      <c r="TZS1" s="23"/>
      <c r="TZT1" s="23"/>
      <c r="TZU1" s="23"/>
      <c r="TZV1" s="23"/>
      <c r="TZW1" s="23"/>
      <c r="TZX1" s="23"/>
      <c r="TZY1" s="23"/>
      <c r="TZZ1" s="23"/>
      <c r="UAA1" s="23"/>
      <c r="UAB1" s="23"/>
      <c r="UAC1" s="23"/>
      <c r="UAD1" s="23"/>
      <c r="UAE1" s="23"/>
      <c r="UAF1" s="23"/>
      <c r="UAG1" s="23"/>
      <c r="UAH1" s="23"/>
      <c r="UAI1" s="23"/>
      <c r="UAJ1" s="23"/>
      <c r="UAK1" s="23"/>
      <c r="UAL1" s="23"/>
      <c r="UAM1" s="23"/>
      <c r="UAN1" s="23"/>
      <c r="UAO1" s="23"/>
      <c r="UAP1" s="23"/>
      <c r="UAQ1" s="23"/>
      <c r="UAR1" s="23"/>
      <c r="UAS1" s="23"/>
      <c r="UAT1" s="23"/>
      <c r="UAU1" s="23"/>
      <c r="UAV1" s="23"/>
      <c r="UAW1" s="23"/>
      <c r="UAX1" s="23"/>
      <c r="UAY1" s="23"/>
      <c r="UAZ1" s="23"/>
      <c r="UBA1" s="23"/>
      <c r="UBB1" s="23"/>
      <c r="UBC1" s="23"/>
      <c r="UBD1" s="23"/>
      <c r="UBE1" s="23"/>
      <c r="UBF1" s="23"/>
      <c r="UBG1" s="23"/>
      <c r="UBH1" s="23"/>
      <c r="UBI1" s="23"/>
      <c r="UBJ1" s="23"/>
      <c r="UBK1" s="23"/>
      <c r="UBL1" s="23"/>
      <c r="UBM1" s="23"/>
      <c r="UBN1" s="23"/>
      <c r="UBO1" s="23"/>
      <c r="UBP1" s="23"/>
      <c r="UBQ1" s="23"/>
      <c r="UBR1" s="23"/>
      <c r="UBS1" s="23"/>
      <c r="UBT1" s="23"/>
      <c r="UBU1" s="23"/>
      <c r="UBV1" s="23"/>
      <c r="UBW1" s="23"/>
      <c r="UBX1" s="23"/>
      <c r="UBY1" s="23"/>
      <c r="UBZ1" s="23"/>
      <c r="UCA1" s="23"/>
      <c r="UCB1" s="23"/>
      <c r="UCC1" s="23"/>
      <c r="UCD1" s="23"/>
      <c r="UCE1" s="23"/>
      <c r="UCF1" s="23"/>
      <c r="UCG1" s="23"/>
      <c r="UCH1" s="23"/>
      <c r="UCI1" s="23"/>
      <c r="UCJ1" s="23"/>
      <c r="UCK1" s="23"/>
      <c r="UCL1" s="23"/>
      <c r="UCM1" s="23"/>
      <c r="UCN1" s="23"/>
      <c r="UCO1" s="23"/>
      <c r="UCP1" s="23"/>
      <c r="UCQ1" s="23"/>
      <c r="UCR1" s="23"/>
      <c r="UCS1" s="23"/>
      <c r="UCT1" s="23"/>
      <c r="UCU1" s="23"/>
      <c r="UCV1" s="23"/>
      <c r="UCW1" s="23"/>
      <c r="UCX1" s="23"/>
      <c r="UCY1" s="23"/>
      <c r="UCZ1" s="23"/>
      <c r="UDA1" s="23"/>
      <c r="UDB1" s="23"/>
      <c r="UDC1" s="23"/>
      <c r="UDD1" s="23"/>
      <c r="UDE1" s="23"/>
      <c r="UDF1" s="23"/>
      <c r="UDG1" s="23"/>
      <c r="UDH1" s="23"/>
      <c r="UDI1" s="23"/>
      <c r="UDJ1" s="23"/>
      <c r="UDK1" s="23"/>
      <c r="UDL1" s="23"/>
      <c r="UDM1" s="23"/>
      <c r="UDN1" s="23"/>
      <c r="UDO1" s="23"/>
      <c r="UDP1" s="23"/>
      <c r="UDQ1" s="23"/>
      <c r="UDR1" s="23"/>
      <c r="UDS1" s="23"/>
      <c r="UDT1" s="23"/>
      <c r="UDU1" s="23"/>
      <c r="UDV1" s="23"/>
      <c r="UDW1" s="23"/>
      <c r="UDX1" s="23"/>
      <c r="UDY1" s="23"/>
      <c r="UDZ1" s="23"/>
      <c r="UEA1" s="23"/>
      <c r="UEB1" s="23"/>
      <c r="UEC1" s="23"/>
      <c r="UED1" s="23"/>
      <c r="UEE1" s="23"/>
      <c r="UEF1" s="23"/>
      <c r="UEG1" s="23"/>
      <c r="UEH1" s="23"/>
      <c r="UEI1" s="23"/>
      <c r="UEJ1" s="23"/>
      <c r="UEK1" s="23"/>
      <c r="UEL1" s="23"/>
      <c r="UEM1" s="23"/>
      <c r="UEN1" s="23"/>
      <c r="UEO1" s="23"/>
      <c r="UEP1" s="23"/>
      <c r="UEQ1" s="23"/>
      <c r="UER1" s="23"/>
      <c r="UES1" s="23"/>
      <c r="UET1" s="23"/>
      <c r="UEU1" s="23"/>
      <c r="UEV1" s="23"/>
      <c r="UEW1" s="23"/>
      <c r="UEX1" s="23"/>
      <c r="UEY1" s="23"/>
      <c r="UEZ1" s="23"/>
      <c r="UFA1" s="23"/>
      <c r="UFB1" s="23"/>
      <c r="UFC1" s="23"/>
      <c r="UFD1" s="23"/>
      <c r="UFE1" s="23"/>
      <c r="UFF1" s="23"/>
      <c r="UFG1" s="23"/>
      <c r="UFH1" s="23"/>
      <c r="UFI1" s="23"/>
      <c r="UFJ1" s="23"/>
      <c r="UFK1" s="23"/>
      <c r="UFL1" s="23"/>
      <c r="UFM1" s="23"/>
      <c r="UFN1" s="23"/>
      <c r="UFO1" s="23"/>
      <c r="UFP1" s="23"/>
      <c r="UFQ1" s="23"/>
      <c r="UFR1" s="23"/>
      <c r="UFS1" s="23"/>
      <c r="UFT1" s="23"/>
      <c r="UFU1" s="23"/>
      <c r="UFV1" s="23"/>
      <c r="UFW1" s="23"/>
      <c r="UFX1" s="23"/>
      <c r="UFY1" s="23"/>
      <c r="UFZ1" s="23"/>
      <c r="UGA1" s="23"/>
      <c r="UGB1" s="23"/>
      <c r="UGC1" s="23"/>
      <c r="UGD1" s="23"/>
      <c r="UGE1" s="23"/>
      <c r="UGF1" s="23"/>
      <c r="UGG1" s="23"/>
      <c r="UGH1" s="23"/>
      <c r="UGI1" s="23"/>
      <c r="UGJ1" s="23"/>
      <c r="UGK1" s="23"/>
      <c r="UGL1" s="23"/>
      <c r="UGM1" s="23"/>
      <c r="UGN1" s="23"/>
      <c r="UGO1" s="23"/>
      <c r="UGP1" s="23"/>
      <c r="UGQ1" s="23"/>
      <c r="UGR1" s="23"/>
      <c r="UGS1" s="23"/>
      <c r="UGT1" s="23"/>
      <c r="UGU1" s="23"/>
      <c r="UGV1" s="23"/>
      <c r="UGW1" s="23"/>
      <c r="UGX1" s="23"/>
      <c r="UGY1" s="23"/>
      <c r="UGZ1" s="23"/>
      <c r="UHA1" s="23"/>
      <c r="UHB1" s="23"/>
      <c r="UHC1" s="23"/>
      <c r="UHD1" s="23"/>
      <c r="UHE1" s="23"/>
      <c r="UHF1" s="23"/>
      <c r="UHG1" s="23"/>
      <c r="UHH1" s="23"/>
      <c r="UHI1" s="23"/>
      <c r="UHJ1" s="23"/>
      <c r="UHK1" s="23"/>
      <c r="UHL1" s="23"/>
      <c r="UHM1" s="23"/>
      <c r="UHN1" s="23"/>
      <c r="UHO1" s="23"/>
      <c r="UHP1" s="23"/>
      <c r="UHQ1" s="23"/>
      <c r="UHR1" s="23"/>
      <c r="UHS1" s="23"/>
      <c r="UHT1" s="23"/>
      <c r="UHU1" s="23"/>
      <c r="UHV1" s="23"/>
      <c r="UHW1" s="23"/>
      <c r="UHX1" s="23"/>
      <c r="UHY1" s="23"/>
      <c r="UHZ1" s="23"/>
      <c r="UIA1" s="23"/>
      <c r="UIB1" s="23"/>
      <c r="UIC1" s="23"/>
      <c r="UID1" s="23"/>
      <c r="UIE1" s="23"/>
      <c r="UIF1" s="23"/>
      <c r="UIG1" s="23"/>
      <c r="UIH1" s="23"/>
      <c r="UII1" s="23"/>
      <c r="UIJ1" s="23"/>
      <c r="UIK1" s="23"/>
      <c r="UIL1" s="23"/>
      <c r="UIM1" s="23"/>
      <c r="UIN1" s="23"/>
      <c r="UIO1" s="23"/>
      <c r="UIP1" s="23"/>
      <c r="UIQ1" s="23"/>
      <c r="UIR1" s="23"/>
      <c r="UIS1" s="23"/>
      <c r="UIT1" s="23"/>
      <c r="UIU1" s="23"/>
      <c r="UIV1" s="23"/>
      <c r="UIW1" s="23"/>
      <c r="UIX1" s="23"/>
      <c r="UIY1" s="23"/>
      <c r="UIZ1" s="23"/>
      <c r="UJA1" s="23"/>
      <c r="UJB1" s="23"/>
      <c r="UJC1" s="23"/>
      <c r="UJD1" s="23"/>
      <c r="UJE1" s="23"/>
      <c r="UJF1" s="23"/>
      <c r="UJG1" s="23"/>
      <c r="UJH1" s="23"/>
      <c r="UJI1" s="23"/>
      <c r="UJJ1" s="23"/>
      <c r="UJK1" s="23"/>
      <c r="UJL1" s="23"/>
      <c r="UJM1" s="23"/>
      <c r="UJN1" s="23"/>
      <c r="UJO1" s="23"/>
      <c r="UJP1" s="23"/>
      <c r="UJQ1" s="23"/>
      <c r="UJR1" s="23"/>
      <c r="UJS1" s="23"/>
      <c r="UJT1" s="23"/>
      <c r="UJU1" s="23"/>
      <c r="UJV1" s="23"/>
      <c r="UJW1" s="23"/>
      <c r="UJX1" s="23"/>
      <c r="UJY1" s="23"/>
      <c r="UJZ1" s="23"/>
      <c r="UKA1" s="23"/>
      <c r="UKB1" s="23"/>
      <c r="UKC1" s="23"/>
      <c r="UKD1" s="23"/>
      <c r="UKE1" s="23"/>
      <c r="UKF1" s="23"/>
      <c r="UKG1" s="23"/>
      <c r="UKH1" s="23"/>
      <c r="UKI1" s="23"/>
      <c r="UKJ1" s="23"/>
      <c r="UKK1" s="23"/>
      <c r="UKL1" s="23"/>
      <c r="UKM1" s="23"/>
      <c r="UKN1" s="23"/>
      <c r="UKO1" s="23"/>
      <c r="UKP1" s="23"/>
      <c r="UKQ1" s="23"/>
      <c r="UKR1" s="23"/>
      <c r="UKS1" s="23"/>
      <c r="UKT1" s="23"/>
      <c r="UKU1" s="23"/>
      <c r="UKV1" s="23"/>
      <c r="UKW1" s="23"/>
      <c r="UKX1" s="23"/>
      <c r="UKY1" s="23"/>
      <c r="UKZ1" s="23"/>
      <c r="ULA1" s="23"/>
      <c r="ULB1" s="23"/>
      <c r="ULC1" s="23"/>
      <c r="ULD1" s="23"/>
      <c r="ULE1" s="23"/>
      <c r="ULF1" s="23"/>
      <c r="ULG1" s="23"/>
      <c r="ULH1" s="23"/>
      <c r="ULI1" s="23"/>
      <c r="ULJ1" s="23"/>
      <c r="ULK1" s="23"/>
      <c r="ULL1" s="23"/>
      <c r="ULM1" s="23"/>
      <c r="ULN1" s="23"/>
      <c r="ULO1" s="23"/>
      <c r="ULP1" s="23"/>
      <c r="ULQ1" s="23"/>
      <c r="ULR1" s="23"/>
      <c r="ULS1" s="23"/>
      <c r="ULT1" s="23"/>
      <c r="ULU1" s="23"/>
      <c r="ULV1" s="23"/>
      <c r="ULW1" s="23"/>
      <c r="ULX1" s="23"/>
      <c r="ULY1" s="23"/>
      <c r="ULZ1" s="23"/>
      <c r="UMA1" s="23"/>
      <c r="UMB1" s="23"/>
      <c r="UMC1" s="23"/>
      <c r="UMD1" s="23"/>
      <c r="UME1" s="23"/>
      <c r="UMF1" s="23"/>
      <c r="UMG1" s="23"/>
      <c r="UMH1" s="23"/>
      <c r="UMI1" s="23"/>
      <c r="UMJ1" s="23"/>
      <c r="UMK1" s="23"/>
      <c r="UML1" s="23"/>
      <c r="UMM1" s="23"/>
      <c r="UMN1" s="23"/>
      <c r="UMO1" s="23"/>
      <c r="UMP1" s="23"/>
      <c r="UMQ1" s="23"/>
      <c r="UMR1" s="23"/>
      <c r="UMS1" s="23"/>
      <c r="UMT1" s="23"/>
      <c r="UMU1" s="23"/>
      <c r="UMV1" s="23"/>
      <c r="UMW1" s="23"/>
      <c r="UMX1" s="23"/>
      <c r="UMY1" s="23"/>
      <c r="UMZ1" s="23"/>
      <c r="UNA1" s="23"/>
      <c r="UNB1" s="23"/>
      <c r="UNC1" s="23"/>
      <c r="UND1" s="23"/>
      <c r="UNE1" s="23"/>
      <c r="UNF1" s="23"/>
      <c r="UNG1" s="23"/>
      <c r="UNH1" s="23"/>
      <c r="UNI1" s="23"/>
      <c r="UNJ1" s="23"/>
      <c r="UNK1" s="23"/>
      <c r="UNL1" s="23"/>
      <c r="UNM1" s="23"/>
      <c r="UNN1" s="23"/>
      <c r="UNO1" s="23"/>
      <c r="UNP1" s="23"/>
      <c r="UNQ1" s="23"/>
      <c r="UNR1" s="23"/>
      <c r="UNS1" s="23"/>
      <c r="UNT1" s="23"/>
      <c r="UNU1" s="23"/>
      <c r="UNV1" s="23"/>
      <c r="UNW1" s="23"/>
      <c r="UNX1" s="23"/>
      <c r="UNY1" s="23"/>
      <c r="UNZ1" s="23"/>
      <c r="UOA1" s="23"/>
      <c r="UOB1" s="23"/>
      <c r="UOC1" s="23"/>
      <c r="UOD1" s="23"/>
      <c r="UOE1" s="23"/>
      <c r="UOF1" s="23"/>
      <c r="UOG1" s="23"/>
      <c r="UOH1" s="23"/>
      <c r="UOI1" s="23"/>
      <c r="UOJ1" s="23"/>
      <c r="UOK1" s="23"/>
      <c r="UOL1" s="23"/>
      <c r="UOM1" s="23"/>
      <c r="UON1" s="23"/>
      <c r="UOO1" s="23"/>
      <c r="UOP1" s="23"/>
      <c r="UOQ1" s="23"/>
      <c r="UOR1" s="23"/>
      <c r="UOS1" s="23"/>
      <c r="UOT1" s="23"/>
      <c r="UOU1" s="23"/>
      <c r="UOV1" s="23"/>
      <c r="UOW1" s="23"/>
      <c r="UOX1" s="23"/>
      <c r="UOY1" s="23"/>
      <c r="UOZ1" s="23"/>
      <c r="UPA1" s="23"/>
      <c r="UPB1" s="23"/>
      <c r="UPC1" s="23"/>
      <c r="UPD1" s="23"/>
      <c r="UPE1" s="23"/>
      <c r="UPF1" s="23"/>
      <c r="UPG1" s="23"/>
      <c r="UPH1" s="23"/>
      <c r="UPI1" s="23"/>
      <c r="UPJ1" s="23"/>
      <c r="UPK1" s="23"/>
      <c r="UPL1" s="23"/>
      <c r="UPM1" s="23"/>
      <c r="UPN1" s="23"/>
      <c r="UPO1" s="23"/>
      <c r="UPP1" s="23"/>
      <c r="UPQ1" s="23"/>
      <c r="UPR1" s="23"/>
      <c r="UPS1" s="23"/>
      <c r="UPT1" s="23"/>
      <c r="UPU1" s="23"/>
      <c r="UPV1" s="23"/>
      <c r="UPW1" s="23"/>
      <c r="UPX1" s="23"/>
      <c r="UPY1" s="23"/>
      <c r="UPZ1" s="23"/>
      <c r="UQA1" s="23"/>
      <c r="UQB1" s="23"/>
      <c r="UQC1" s="23"/>
      <c r="UQD1" s="23"/>
      <c r="UQE1" s="23"/>
      <c r="UQF1" s="23"/>
      <c r="UQG1" s="23"/>
      <c r="UQH1" s="23"/>
      <c r="UQI1" s="23"/>
      <c r="UQJ1" s="23"/>
      <c r="UQK1" s="23"/>
      <c r="UQL1" s="23"/>
      <c r="UQM1" s="23"/>
      <c r="UQN1" s="23"/>
      <c r="UQO1" s="23"/>
      <c r="UQP1" s="23"/>
      <c r="UQQ1" s="23"/>
      <c r="UQR1" s="23"/>
      <c r="UQS1" s="23"/>
      <c r="UQT1" s="23"/>
      <c r="UQU1" s="23"/>
      <c r="UQV1" s="23"/>
      <c r="UQW1" s="23"/>
      <c r="UQX1" s="23"/>
      <c r="UQY1" s="23"/>
      <c r="UQZ1" s="23"/>
      <c r="URA1" s="23"/>
      <c r="URB1" s="23"/>
      <c r="URC1" s="23"/>
      <c r="URD1" s="23"/>
      <c r="URE1" s="23"/>
      <c r="URF1" s="23"/>
      <c r="URG1" s="23"/>
      <c r="URH1" s="23"/>
      <c r="URI1" s="23"/>
      <c r="URJ1" s="23"/>
      <c r="URK1" s="23"/>
      <c r="URL1" s="23"/>
      <c r="URM1" s="23"/>
      <c r="URN1" s="23"/>
      <c r="URO1" s="23"/>
      <c r="URP1" s="23"/>
      <c r="URQ1" s="23"/>
      <c r="URR1" s="23"/>
      <c r="URS1" s="23"/>
      <c r="URT1" s="23"/>
      <c r="URU1" s="23"/>
      <c r="URV1" s="23"/>
      <c r="URW1" s="23"/>
      <c r="URX1" s="23"/>
      <c r="URY1" s="23"/>
      <c r="URZ1" s="23"/>
      <c r="USA1" s="23"/>
      <c r="USB1" s="23"/>
      <c r="USC1" s="23"/>
      <c r="USD1" s="23"/>
      <c r="USE1" s="23"/>
      <c r="USF1" s="23"/>
      <c r="USG1" s="23"/>
      <c r="USH1" s="23"/>
      <c r="USI1" s="23"/>
      <c r="USJ1" s="23"/>
      <c r="USK1" s="23"/>
      <c r="USL1" s="23"/>
      <c r="USM1" s="23"/>
      <c r="USN1" s="23"/>
      <c r="USO1" s="23"/>
      <c r="USP1" s="23"/>
      <c r="USQ1" s="23"/>
      <c r="USR1" s="23"/>
      <c r="USS1" s="23"/>
      <c r="UST1" s="23"/>
      <c r="USU1" s="23"/>
      <c r="USV1" s="23"/>
      <c r="USW1" s="23"/>
      <c r="USX1" s="23"/>
      <c r="USY1" s="23"/>
      <c r="USZ1" s="23"/>
      <c r="UTA1" s="23"/>
      <c r="UTB1" s="23"/>
      <c r="UTC1" s="23"/>
      <c r="UTD1" s="23"/>
      <c r="UTE1" s="23"/>
      <c r="UTF1" s="23"/>
      <c r="UTG1" s="23"/>
      <c r="UTH1" s="23"/>
      <c r="UTI1" s="23"/>
      <c r="UTJ1" s="23"/>
      <c r="UTK1" s="23"/>
      <c r="UTL1" s="23"/>
      <c r="UTM1" s="23"/>
      <c r="UTN1" s="23"/>
      <c r="UTO1" s="23"/>
      <c r="UTP1" s="23"/>
      <c r="UTQ1" s="23"/>
      <c r="UTR1" s="23"/>
      <c r="UTS1" s="23"/>
      <c r="UTT1" s="23"/>
      <c r="UTU1" s="23"/>
      <c r="UTV1" s="23"/>
      <c r="UTW1" s="23"/>
      <c r="UTX1" s="23"/>
      <c r="UTY1" s="23"/>
      <c r="UTZ1" s="23"/>
      <c r="UUA1" s="23"/>
      <c r="UUB1" s="23"/>
      <c r="UUC1" s="23"/>
      <c r="UUD1" s="23"/>
      <c r="UUE1" s="23"/>
      <c r="UUF1" s="23"/>
      <c r="UUG1" s="23"/>
      <c r="UUH1" s="23"/>
      <c r="UUI1" s="23"/>
      <c r="UUJ1" s="23"/>
      <c r="UUK1" s="23"/>
      <c r="UUL1" s="23"/>
      <c r="UUM1" s="23"/>
      <c r="UUN1" s="23"/>
      <c r="UUO1" s="23"/>
      <c r="UUP1" s="23"/>
      <c r="UUQ1" s="23"/>
      <c r="UUR1" s="23"/>
      <c r="UUS1" s="23"/>
      <c r="UUT1" s="23"/>
      <c r="UUU1" s="23"/>
      <c r="UUV1" s="23"/>
      <c r="UUW1" s="23"/>
      <c r="UUX1" s="23"/>
      <c r="UUY1" s="23"/>
      <c r="UUZ1" s="23"/>
      <c r="UVA1" s="23"/>
      <c r="UVB1" s="23"/>
      <c r="UVC1" s="23"/>
      <c r="UVD1" s="23"/>
      <c r="UVE1" s="23"/>
      <c r="UVF1" s="23"/>
      <c r="UVG1" s="23"/>
      <c r="UVH1" s="23"/>
      <c r="UVI1" s="23"/>
      <c r="UVJ1" s="23"/>
      <c r="UVK1" s="23"/>
      <c r="UVL1" s="23"/>
      <c r="UVM1" s="23"/>
      <c r="UVN1" s="23"/>
      <c r="UVO1" s="23"/>
      <c r="UVP1" s="23"/>
      <c r="UVQ1" s="23"/>
      <c r="UVR1" s="23"/>
      <c r="UVS1" s="23"/>
      <c r="UVT1" s="23"/>
      <c r="UVU1" s="23"/>
      <c r="UVV1" s="23"/>
      <c r="UVW1" s="23"/>
      <c r="UVX1" s="23"/>
      <c r="UVY1" s="23"/>
      <c r="UVZ1" s="23"/>
      <c r="UWA1" s="23"/>
      <c r="UWB1" s="23"/>
      <c r="UWC1" s="23"/>
      <c r="UWD1" s="23"/>
      <c r="UWE1" s="23"/>
      <c r="UWF1" s="23"/>
      <c r="UWG1" s="23"/>
      <c r="UWH1" s="23"/>
      <c r="UWI1" s="23"/>
      <c r="UWJ1" s="23"/>
      <c r="UWK1" s="23"/>
      <c r="UWL1" s="23"/>
      <c r="UWM1" s="23"/>
      <c r="UWN1" s="23"/>
      <c r="UWO1" s="23"/>
      <c r="UWP1" s="23"/>
      <c r="UWQ1" s="23"/>
      <c r="UWR1" s="23"/>
      <c r="UWS1" s="23"/>
      <c r="UWT1" s="23"/>
      <c r="UWU1" s="23"/>
      <c r="UWV1" s="23"/>
      <c r="UWW1" s="23"/>
      <c r="UWX1" s="23"/>
      <c r="UWY1" s="23"/>
      <c r="UWZ1" s="23"/>
      <c r="UXA1" s="23"/>
      <c r="UXB1" s="23"/>
      <c r="UXC1" s="23"/>
      <c r="UXD1" s="23"/>
      <c r="UXE1" s="23"/>
      <c r="UXF1" s="23"/>
      <c r="UXG1" s="23"/>
      <c r="UXH1" s="23"/>
      <c r="UXI1" s="23"/>
      <c r="UXJ1" s="23"/>
      <c r="UXK1" s="23"/>
      <c r="UXL1" s="23"/>
      <c r="UXM1" s="23"/>
      <c r="UXN1" s="23"/>
      <c r="UXO1" s="23"/>
      <c r="UXP1" s="23"/>
      <c r="UXQ1" s="23"/>
      <c r="UXR1" s="23"/>
      <c r="UXS1" s="23"/>
      <c r="UXT1" s="23"/>
      <c r="UXU1" s="23"/>
      <c r="UXV1" s="23"/>
      <c r="UXW1" s="23"/>
      <c r="UXX1" s="23"/>
      <c r="UXY1" s="23"/>
      <c r="UXZ1" s="23"/>
      <c r="UYA1" s="23"/>
      <c r="UYB1" s="23"/>
      <c r="UYC1" s="23"/>
      <c r="UYD1" s="23"/>
      <c r="UYE1" s="23"/>
      <c r="UYF1" s="23"/>
      <c r="UYG1" s="23"/>
      <c r="UYH1" s="23"/>
      <c r="UYI1" s="23"/>
      <c r="UYJ1" s="23"/>
      <c r="UYK1" s="23"/>
      <c r="UYL1" s="23"/>
      <c r="UYM1" s="23"/>
      <c r="UYN1" s="23"/>
      <c r="UYO1" s="23"/>
      <c r="UYP1" s="23"/>
      <c r="UYQ1" s="23"/>
      <c r="UYR1" s="23"/>
      <c r="UYS1" s="23"/>
      <c r="UYT1" s="23"/>
      <c r="UYU1" s="23"/>
      <c r="UYV1" s="23"/>
      <c r="UYW1" s="23"/>
      <c r="UYX1" s="23"/>
      <c r="UYY1" s="23"/>
      <c r="UYZ1" s="23"/>
      <c r="UZA1" s="23"/>
      <c r="UZB1" s="23"/>
      <c r="UZC1" s="23"/>
      <c r="UZD1" s="23"/>
      <c r="UZE1" s="23"/>
      <c r="UZF1" s="23"/>
      <c r="UZG1" s="23"/>
      <c r="UZH1" s="23"/>
      <c r="UZI1" s="23"/>
      <c r="UZJ1" s="23"/>
      <c r="UZK1" s="23"/>
      <c r="UZL1" s="23"/>
      <c r="UZM1" s="23"/>
      <c r="UZN1" s="23"/>
      <c r="UZO1" s="23"/>
      <c r="UZP1" s="23"/>
      <c r="UZQ1" s="23"/>
      <c r="UZR1" s="23"/>
      <c r="UZS1" s="23"/>
      <c r="UZT1" s="23"/>
      <c r="UZU1" s="23"/>
      <c r="UZV1" s="23"/>
      <c r="UZW1" s="23"/>
      <c r="UZX1" s="23"/>
      <c r="UZY1" s="23"/>
      <c r="UZZ1" s="23"/>
      <c r="VAA1" s="23"/>
      <c r="VAB1" s="23"/>
      <c r="VAC1" s="23"/>
      <c r="VAD1" s="23"/>
      <c r="VAE1" s="23"/>
      <c r="VAF1" s="23"/>
      <c r="VAG1" s="23"/>
      <c r="VAH1" s="23"/>
      <c r="VAI1" s="23"/>
      <c r="VAJ1" s="23"/>
      <c r="VAK1" s="23"/>
      <c r="VAL1" s="23"/>
      <c r="VAM1" s="23"/>
      <c r="VAN1" s="23"/>
      <c r="VAO1" s="23"/>
      <c r="VAP1" s="23"/>
      <c r="VAQ1" s="23"/>
      <c r="VAR1" s="23"/>
      <c r="VAS1" s="23"/>
      <c r="VAT1" s="23"/>
      <c r="VAU1" s="23"/>
      <c r="VAV1" s="23"/>
      <c r="VAW1" s="23"/>
      <c r="VAX1" s="23"/>
      <c r="VAY1" s="23"/>
      <c r="VAZ1" s="23"/>
      <c r="VBA1" s="23"/>
      <c r="VBB1" s="23"/>
      <c r="VBC1" s="23"/>
      <c r="VBD1" s="23"/>
      <c r="VBE1" s="23"/>
      <c r="VBF1" s="23"/>
      <c r="VBG1" s="23"/>
      <c r="VBH1" s="23"/>
      <c r="VBI1" s="23"/>
      <c r="VBJ1" s="23"/>
      <c r="VBK1" s="23"/>
      <c r="VBL1" s="23"/>
      <c r="VBM1" s="23"/>
      <c r="VBN1" s="23"/>
      <c r="VBO1" s="23"/>
      <c r="VBP1" s="23"/>
      <c r="VBQ1" s="23"/>
      <c r="VBR1" s="23"/>
      <c r="VBS1" s="23"/>
      <c r="VBT1" s="23"/>
      <c r="VBU1" s="23"/>
      <c r="VBV1" s="23"/>
      <c r="VBW1" s="23"/>
      <c r="VBX1" s="23"/>
      <c r="VBY1" s="23"/>
      <c r="VBZ1" s="23"/>
      <c r="VCA1" s="23"/>
      <c r="VCB1" s="23"/>
      <c r="VCC1" s="23"/>
      <c r="VCD1" s="23"/>
      <c r="VCE1" s="23"/>
      <c r="VCF1" s="23"/>
      <c r="VCG1" s="23"/>
      <c r="VCH1" s="23"/>
      <c r="VCI1" s="23"/>
      <c r="VCJ1" s="23"/>
      <c r="VCK1" s="23"/>
      <c r="VCL1" s="23"/>
      <c r="VCM1" s="23"/>
      <c r="VCN1" s="23"/>
      <c r="VCO1" s="23"/>
      <c r="VCP1" s="23"/>
      <c r="VCQ1" s="23"/>
      <c r="VCR1" s="23"/>
      <c r="VCS1" s="23"/>
      <c r="VCT1" s="23"/>
      <c r="VCU1" s="23"/>
      <c r="VCV1" s="23"/>
      <c r="VCW1" s="23"/>
      <c r="VCX1" s="23"/>
      <c r="VCY1" s="23"/>
      <c r="VCZ1" s="23"/>
      <c r="VDA1" s="23"/>
      <c r="VDB1" s="23"/>
      <c r="VDC1" s="23"/>
      <c r="VDD1" s="23"/>
      <c r="VDE1" s="23"/>
      <c r="VDF1" s="23"/>
      <c r="VDG1" s="23"/>
      <c r="VDH1" s="23"/>
      <c r="VDI1" s="23"/>
      <c r="VDJ1" s="23"/>
      <c r="VDK1" s="23"/>
      <c r="VDL1" s="23"/>
      <c r="VDM1" s="23"/>
      <c r="VDN1" s="23"/>
      <c r="VDO1" s="23"/>
      <c r="VDP1" s="23"/>
      <c r="VDQ1" s="23"/>
      <c r="VDR1" s="23"/>
      <c r="VDS1" s="23"/>
      <c r="VDT1" s="23"/>
      <c r="VDU1" s="23"/>
      <c r="VDV1" s="23"/>
      <c r="VDW1" s="23"/>
      <c r="VDX1" s="23"/>
      <c r="VDY1" s="23"/>
      <c r="VDZ1" s="23"/>
      <c r="VEA1" s="23"/>
      <c r="VEB1" s="23"/>
      <c r="VEC1" s="23"/>
      <c r="VED1" s="23"/>
      <c r="VEE1" s="23"/>
      <c r="VEF1" s="23"/>
      <c r="VEG1" s="23"/>
      <c r="VEH1" s="23"/>
      <c r="VEI1" s="23"/>
      <c r="VEJ1" s="23"/>
      <c r="VEK1" s="23"/>
      <c r="VEL1" s="23"/>
      <c r="VEM1" s="23"/>
      <c r="VEN1" s="23"/>
      <c r="VEO1" s="23"/>
      <c r="VEP1" s="23"/>
      <c r="VEQ1" s="23"/>
      <c r="VER1" s="23"/>
      <c r="VES1" s="23"/>
      <c r="VET1" s="23"/>
      <c r="VEU1" s="23"/>
      <c r="VEV1" s="23"/>
      <c r="VEW1" s="23"/>
      <c r="VEX1" s="23"/>
      <c r="VEY1" s="23"/>
      <c r="VEZ1" s="23"/>
      <c r="VFA1" s="23"/>
      <c r="VFB1" s="23"/>
      <c r="VFC1" s="23"/>
      <c r="VFD1" s="23"/>
      <c r="VFE1" s="23"/>
      <c r="VFF1" s="23"/>
      <c r="VFG1" s="23"/>
      <c r="VFH1" s="23"/>
      <c r="VFI1" s="23"/>
      <c r="VFJ1" s="23"/>
      <c r="VFK1" s="23"/>
      <c r="VFL1" s="23"/>
      <c r="VFM1" s="23"/>
      <c r="VFN1" s="23"/>
      <c r="VFO1" s="23"/>
      <c r="VFP1" s="23"/>
      <c r="VFQ1" s="23"/>
      <c r="VFR1" s="23"/>
      <c r="VFS1" s="23"/>
      <c r="VFT1" s="23"/>
      <c r="VFU1" s="23"/>
      <c r="VFV1" s="23"/>
      <c r="VFW1" s="23"/>
      <c r="VFX1" s="23"/>
      <c r="VFY1" s="23"/>
      <c r="VFZ1" s="23"/>
      <c r="VGA1" s="23"/>
      <c r="VGB1" s="23"/>
      <c r="VGC1" s="23"/>
      <c r="VGD1" s="23"/>
      <c r="VGE1" s="23"/>
      <c r="VGF1" s="23"/>
      <c r="VGG1" s="23"/>
      <c r="VGH1" s="23"/>
      <c r="VGI1" s="23"/>
      <c r="VGJ1" s="23"/>
      <c r="VGK1" s="23"/>
      <c r="VGL1" s="23"/>
      <c r="VGM1" s="23"/>
      <c r="VGN1" s="23"/>
      <c r="VGO1" s="23"/>
      <c r="VGP1" s="23"/>
      <c r="VGQ1" s="23"/>
      <c r="VGR1" s="23"/>
      <c r="VGS1" s="23"/>
      <c r="VGT1" s="23"/>
      <c r="VGU1" s="23"/>
      <c r="VGV1" s="23"/>
      <c r="VGW1" s="23"/>
      <c r="VGX1" s="23"/>
      <c r="VGY1" s="23"/>
      <c r="VGZ1" s="23"/>
      <c r="VHA1" s="23"/>
      <c r="VHB1" s="23"/>
      <c r="VHC1" s="23"/>
      <c r="VHD1" s="23"/>
      <c r="VHE1" s="23"/>
      <c r="VHF1" s="23"/>
      <c r="VHG1" s="23"/>
      <c r="VHH1" s="23"/>
      <c r="VHI1" s="23"/>
      <c r="VHJ1" s="23"/>
      <c r="VHK1" s="23"/>
      <c r="VHL1" s="23"/>
      <c r="VHM1" s="23"/>
      <c r="VHN1" s="23"/>
      <c r="VHO1" s="23"/>
      <c r="VHP1" s="23"/>
      <c r="VHQ1" s="23"/>
      <c r="VHR1" s="23"/>
      <c r="VHS1" s="23"/>
      <c r="VHT1" s="23"/>
      <c r="VHU1" s="23"/>
      <c r="VHV1" s="23"/>
      <c r="VHW1" s="23"/>
      <c r="VHX1" s="23"/>
      <c r="VHY1" s="23"/>
      <c r="VHZ1" s="23"/>
      <c r="VIA1" s="23"/>
      <c r="VIB1" s="23"/>
      <c r="VIC1" s="23"/>
      <c r="VID1" s="23"/>
      <c r="VIE1" s="23"/>
      <c r="VIF1" s="23"/>
      <c r="VIG1" s="23"/>
      <c r="VIH1" s="23"/>
      <c r="VII1" s="23"/>
      <c r="VIJ1" s="23"/>
      <c r="VIK1" s="23"/>
      <c r="VIL1" s="23"/>
      <c r="VIM1" s="23"/>
      <c r="VIN1" s="23"/>
      <c r="VIO1" s="23"/>
      <c r="VIP1" s="23"/>
      <c r="VIQ1" s="23"/>
      <c r="VIR1" s="23"/>
      <c r="VIS1" s="23"/>
      <c r="VIT1" s="23"/>
      <c r="VIU1" s="23"/>
      <c r="VIV1" s="23"/>
      <c r="VIW1" s="23"/>
      <c r="VIX1" s="23"/>
      <c r="VIY1" s="23"/>
      <c r="VIZ1" s="23"/>
      <c r="VJA1" s="23"/>
      <c r="VJB1" s="23"/>
      <c r="VJC1" s="23"/>
      <c r="VJD1" s="23"/>
      <c r="VJE1" s="23"/>
      <c r="VJF1" s="23"/>
      <c r="VJG1" s="23"/>
      <c r="VJH1" s="23"/>
      <c r="VJI1" s="23"/>
      <c r="VJJ1" s="23"/>
      <c r="VJK1" s="23"/>
      <c r="VJL1" s="23"/>
      <c r="VJM1" s="23"/>
      <c r="VJN1" s="23"/>
      <c r="VJO1" s="23"/>
      <c r="VJP1" s="23"/>
      <c r="VJQ1" s="23"/>
      <c r="VJR1" s="23"/>
      <c r="VJS1" s="23"/>
      <c r="VJT1" s="23"/>
      <c r="VJU1" s="23"/>
      <c r="VJV1" s="23"/>
      <c r="VJW1" s="23"/>
      <c r="VJX1" s="23"/>
      <c r="VJY1" s="23"/>
      <c r="VJZ1" s="23"/>
      <c r="VKA1" s="23"/>
      <c r="VKB1" s="23"/>
      <c r="VKC1" s="23"/>
      <c r="VKD1" s="23"/>
      <c r="VKE1" s="23"/>
      <c r="VKF1" s="23"/>
      <c r="VKG1" s="23"/>
      <c r="VKH1" s="23"/>
      <c r="VKI1" s="23"/>
      <c r="VKJ1" s="23"/>
      <c r="VKK1" s="23"/>
      <c r="VKL1" s="23"/>
      <c r="VKM1" s="23"/>
      <c r="VKN1" s="23"/>
      <c r="VKO1" s="23"/>
      <c r="VKP1" s="23"/>
      <c r="VKQ1" s="23"/>
      <c r="VKR1" s="23"/>
      <c r="VKS1" s="23"/>
      <c r="VKT1" s="23"/>
      <c r="VKU1" s="23"/>
      <c r="VKV1" s="23"/>
      <c r="VKW1" s="23"/>
      <c r="VKX1" s="23"/>
      <c r="VKY1" s="23"/>
      <c r="VKZ1" s="23"/>
      <c r="VLA1" s="23"/>
      <c r="VLB1" s="23"/>
      <c r="VLC1" s="23"/>
      <c r="VLD1" s="23"/>
      <c r="VLE1" s="23"/>
      <c r="VLF1" s="23"/>
      <c r="VLG1" s="23"/>
      <c r="VLH1" s="23"/>
      <c r="VLI1" s="23"/>
      <c r="VLJ1" s="23"/>
      <c r="VLK1" s="23"/>
      <c r="VLL1" s="23"/>
      <c r="VLM1" s="23"/>
      <c r="VLN1" s="23"/>
      <c r="VLO1" s="23"/>
      <c r="VLP1" s="23"/>
      <c r="VLQ1" s="23"/>
      <c r="VLR1" s="23"/>
      <c r="VLS1" s="23"/>
      <c r="VLT1" s="23"/>
      <c r="VLU1" s="23"/>
      <c r="VLV1" s="23"/>
      <c r="VLW1" s="23"/>
      <c r="VLX1" s="23"/>
      <c r="VLY1" s="23"/>
      <c r="VLZ1" s="23"/>
      <c r="VMA1" s="23"/>
      <c r="VMB1" s="23"/>
      <c r="VMC1" s="23"/>
      <c r="VMD1" s="23"/>
      <c r="VME1" s="23"/>
      <c r="VMF1" s="23"/>
      <c r="VMG1" s="23"/>
      <c r="VMH1" s="23"/>
      <c r="VMI1" s="23"/>
      <c r="VMJ1" s="23"/>
      <c r="VMK1" s="23"/>
      <c r="VML1" s="23"/>
      <c r="VMM1" s="23"/>
      <c r="VMN1" s="23"/>
      <c r="VMO1" s="23"/>
      <c r="VMP1" s="23"/>
      <c r="VMQ1" s="23"/>
      <c r="VMR1" s="23"/>
      <c r="VMS1" s="23"/>
      <c r="VMT1" s="23"/>
      <c r="VMU1" s="23"/>
      <c r="VMV1" s="23"/>
      <c r="VMW1" s="23"/>
      <c r="VMX1" s="23"/>
      <c r="VMY1" s="23"/>
      <c r="VMZ1" s="23"/>
      <c r="VNA1" s="23"/>
      <c r="VNB1" s="23"/>
      <c r="VNC1" s="23"/>
      <c r="VND1" s="23"/>
      <c r="VNE1" s="23"/>
      <c r="VNF1" s="23"/>
      <c r="VNG1" s="23"/>
      <c r="VNH1" s="23"/>
      <c r="VNI1" s="23"/>
      <c r="VNJ1" s="23"/>
      <c r="VNK1" s="23"/>
      <c r="VNL1" s="23"/>
      <c r="VNM1" s="23"/>
      <c r="VNN1" s="23"/>
      <c r="VNO1" s="23"/>
      <c r="VNP1" s="23"/>
      <c r="VNQ1" s="23"/>
      <c r="VNR1" s="23"/>
      <c r="VNS1" s="23"/>
      <c r="VNT1" s="23"/>
      <c r="VNU1" s="23"/>
      <c r="VNV1" s="23"/>
      <c r="VNW1" s="23"/>
      <c r="VNX1" s="23"/>
      <c r="VNY1" s="23"/>
      <c r="VNZ1" s="23"/>
      <c r="VOA1" s="23"/>
      <c r="VOB1" s="23"/>
      <c r="VOC1" s="23"/>
      <c r="VOD1" s="23"/>
      <c r="VOE1" s="23"/>
      <c r="VOF1" s="23"/>
      <c r="VOG1" s="23"/>
      <c r="VOH1" s="23"/>
      <c r="VOI1" s="23"/>
      <c r="VOJ1" s="23"/>
      <c r="VOK1" s="23"/>
      <c r="VOL1" s="23"/>
      <c r="VOM1" s="23"/>
      <c r="VON1" s="23"/>
      <c r="VOO1" s="23"/>
      <c r="VOP1" s="23"/>
      <c r="VOQ1" s="23"/>
      <c r="VOR1" s="23"/>
      <c r="VOS1" s="23"/>
      <c r="VOT1" s="23"/>
      <c r="VOU1" s="23"/>
      <c r="VOV1" s="23"/>
      <c r="VOW1" s="23"/>
      <c r="VOX1" s="23"/>
      <c r="VOY1" s="23"/>
      <c r="VOZ1" s="23"/>
      <c r="VPA1" s="23"/>
      <c r="VPB1" s="23"/>
      <c r="VPC1" s="23"/>
      <c r="VPD1" s="23"/>
      <c r="VPE1" s="23"/>
      <c r="VPF1" s="23"/>
      <c r="VPG1" s="23"/>
      <c r="VPH1" s="23"/>
      <c r="VPI1" s="23"/>
      <c r="VPJ1" s="23"/>
      <c r="VPK1" s="23"/>
      <c r="VPL1" s="23"/>
      <c r="VPM1" s="23"/>
      <c r="VPN1" s="23"/>
      <c r="VPO1" s="23"/>
      <c r="VPP1" s="23"/>
      <c r="VPQ1" s="23"/>
      <c r="VPR1" s="23"/>
      <c r="VPS1" s="23"/>
      <c r="VPT1" s="23"/>
      <c r="VPU1" s="23"/>
      <c r="VPV1" s="23"/>
      <c r="VPW1" s="23"/>
      <c r="VPX1" s="23"/>
      <c r="VPY1" s="23"/>
      <c r="VPZ1" s="23"/>
      <c r="VQA1" s="23"/>
      <c r="VQB1" s="23"/>
      <c r="VQC1" s="23"/>
      <c r="VQD1" s="23"/>
      <c r="VQE1" s="23"/>
      <c r="VQF1" s="23"/>
      <c r="VQG1" s="23"/>
      <c r="VQH1" s="23"/>
      <c r="VQI1" s="23"/>
      <c r="VQJ1" s="23"/>
      <c r="VQK1" s="23"/>
      <c r="VQL1" s="23"/>
      <c r="VQM1" s="23"/>
      <c r="VQN1" s="23"/>
      <c r="VQO1" s="23"/>
      <c r="VQP1" s="23"/>
      <c r="VQQ1" s="23"/>
      <c r="VQR1" s="23"/>
      <c r="VQS1" s="23"/>
      <c r="VQT1" s="23"/>
      <c r="VQU1" s="23"/>
      <c r="VQV1" s="23"/>
      <c r="VQW1" s="23"/>
      <c r="VQX1" s="23"/>
      <c r="VQY1" s="23"/>
      <c r="VQZ1" s="23"/>
      <c r="VRA1" s="23"/>
      <c r="VRB1" s="23"/>
      <c r="VRC1" s="23"/>
      <c r="VRD1" s="23"/>
      <c r="VRE1" s="23"/>
      <c r="VRF1" s="23"/>
      <c r="VRG1" s="23"/>
      <c r="VRH1" s="23"/>
      <c r="VRI1" s="23"/>
      <c r="VRJ1" s="23"/>
      <c r="VRK1" s="23"/>
      <c r="VRL1" s="23"/>
      <c r="VRM1" s="23"/>
      <c r="VRN1" s="23"/>
      <c r="VRO1" s="23"/>
      <c r="VRP1" s="23"/>
      <c r="VRQ1" s="23"/>
      <c r="VRR1" s="23"/>
      <c r="VRS1" s="23"/>
      <c r="VRT1" s="23"/>
      <c r="VRU1" s="23"/>
      <c r="VRV1" s="23"/>
      <c r="VRW1" s="23"/>
      <c r="VRX1" s="23"/>
      <c r="VRY1" s="23"/>
      <c r="VRZ1" s="23"/>
      <c r="VSA1" s="23"/>
      <c r="VSB1" s="23"/>
      <c r="VSC1" s="23"/>
      <c r="VSD1" s="23"/>
      <c r="VSE1" s="23"/>
      <c r="VSF1" s="23"/>
      <c r="VSG1" s="23"/>
      <c r="VSH1" s="23"/>
      <c r="VSI1" s="23"/>
      <c r="VSJ1" s="23"/>
      <c r="VSK1" s="23"/>
      <c r="VSL1" s="23"/>
      <c r="VSM1" s="23"/>
      <c r="VSN1" s="23"/>
      <c r="VSO1" s="23"/>
      <c r="VSP1" s="23"/>
      <c r="VSQ1" s="23"/>
      <c r="VSR1" s="23"/>
      <c r="VSS1" s="23"/>
      <c r="VST1" s="23"/>
      <c r="VSU1" s="23"/>
      <c r="VSV1" s="23"/>
      <c r="VSW1" s="23"/>
      <c r="VSX1" s="23"/>
      <c r="VSY1" s="23"/>
      <c r="VSZ1" s="23"/>
      <c r="VTA1" s="23"/>
      <c r="VTB1" s="23"/>
      <c r="VTC1" s="23"/>
      <c r="VTD1" s="23"/>
      <c r="VTE1" s="23"/>
      <c r="VTF1" s="23"/>
      <c r="VTG1" s="23"/>
      <c r="VTH1" s="23"/>
      <c r="VTI1" s="23"/>
      <c r="VTJ1" s="23"/>
      <c r="VTK1" s="23"/>
      <c r="VTL1" s="23"/>
      <c r="VTM1" s="23"/>
      <c r="VTN1" s="23"/>
      <c r="VTO1" s="23"/>
      <c r="VTP1" s="23"/>
      <c r="VTQ1" s="23"/>
      <c r="VTR1" s="23"/>
      <c r="VTS1" s="23"/>
      <c r="VTT1" s="23"/>
      <c r="VTU1" s="23"/>
      <c r="VTV1" s="23"/>
      <c r="VTW1" s="23"/>
      <c r="VTX1" s="23"/>
      <c r="VTY1" s="23"/>
      <c r="VTZ1" s="23"/>
      <c r="VUA1" s="23"/>
      <c r="VUB1" s="23"/>
      <c r="VUC1" s="23"/>
      <c r="VUD1" s="23"/>
      <c r="VUE1" s="23"/>
      <c r="VUF1" s="23"/>
      <c r="VUG1" s="23"/>
      <c r="VUH1" s="23"/>
      <c r="VUI1" s="23"/>
      <c r="VUJ1" s="23"/>
      <c r="VUK1" s="23"/>
      <c r="VUL1" s="23"/>
      <c r="VUM1" s="23"/>
      <c r="VUN1" s="23"/>
      <c r="VUO1" s="23"/>
      <c r="VUP1" s="23"/>
      <c r="VUQ1" s="23"/>
      <c r="VUR1" s="23"/>
      <c r="VUS1" s="23"/>
      <c r="VUT1" s="23"/>
      <c r="VUU1" s="23"/>
      <c r="VUV1" s="23"/>
      <c r="VUW1" s="23"/>
      <c r="VUX1" s="23"/>
      <c r="VUY1" s="23"/>
      <c r="VUZ1" s="23"/>
      <c r="VVA1" s="23"/>
      <c r="VVB1" s="23"/>
      <c r="VVC1" s="23"/>
      <c r="VVD1" s="23"/>
      <c r="VVE1" s="23"/>
      <c r="VVF1" s="23"/>
      <c r="VVG1" s="23"/>
      <c r="VVH1" s="23"/>
      <c r="VVI1" s="23"/>
      <c r="VVJ1" s="23"/>
      <c r="VVK1" s="23"/>
      <c r="VVL1" s="23"/>
      <c r="VVM1" s="23"/>
      <c r="VVN1" s="23"/>
      <c r="VVO1" s="23"/>
      <c r="VVP1" s="23"/>
      <c r="VVQ1" s="23"/>
      <c r="VVR1" s="23"/>
      <c r="VVS1" s="23"/>
      <c r="VVT1" s="23"/>
      <c r="VVU1" s="23"/>
      <c r="VVV1" s="23"/>
      <c r="VVW1" s="23"/>
      <c r="VVX1" s="23"/>
      <c r="VVY1" s="23"/>
      <c r="VVZ1" s="23"/>
      <c r="VWA1" s="23"/>
      <c r="VWB1" s="23"/>
      <c r="VWC1" s="23"/>
      <c r="VWD1" s="23"/>
      <c r="VWE1" s="23"/>
      <c r="VWF1" s="23"/>
      <c r="VWG1" s="23"/>
      <c r="VWH1" s="23"/>
      <c r="VWI1" s="23"/>
      <c r="VWJ1" s="23"/>
      <c r="VWK1" s="23"/>
      <c r="VWL1" s="23"/>
      <c r="VWM1" s="23"/>
      <c r="VWN1" s="23"/>
      <c r="VWO1" s="23"/>
      <c r="VWP1" s="23"/>
      <c r="VWQ1" s="23"/>
      <c r="VWR1" s="23"/>
      <c r="VWS1" s="23"/>
      <c r="VWT1" s="23"/>
      <c r="VWU1" s="23"/>
      <c r="VWV1" s="23"/>
      <c r="VWW1" s="23"/>
      <c r="VWX1" s="23"/>
      <c r="VWY1" s="23"/>
      <c r="VWZ1" s="23"/>
      <c r="VXA1" s="23"/>
      <c r="VXB1" s="23"/>
      <c r="VXC1" s="23"/>
      <c r="VXD1" s="23"/>
      <c r="VXE1" s="23"/>
      <c r="VXF1" s="23"/>
      <c r="VXG1" s="23"/>
      <c r="VXH1" s="23"/>
      <c r="VXI1" s="23"/>
      <c r="VXJ1" s="23"/>
      <c r="VXK1" s="23"/>
      <c r="VXL1" s="23"/>
      <c r="VXM1" s="23"/>
      <c r="VXN1" s="23"/>
      <c r="VXO1" s="23"/>
      <c r="VXP1" s="23"/>
      <c r="VXQ1" s="23"/>
      <c r="VXR1" s="23"/>
      <c r="VXS1" s="23"/>
      <c r="VXT1" s="23"/>
      <c r="VXU1" s="23"/>
      <c r="VXV1" s="23"/>
      <c r="VXW1" s="23"/>
      <c r="VXX1" s="23"/>
      <c r="VXY1" s="23"/>
      <c r="VXZ1" s="23"/>
      <c r="VYA1" s="23"/>
      <c r="VYB1" s="23"/>
      <c r="VYC1" s="23"/>
      <c r="VYD1" s="23"/>
      <c r="VYE1" s="23"/>
      <c r="VYF1" s="23"/>
      <c r="VYG1" s="23"/>
      <c r="VYH1" s="23"/>
      <c r="VYI1" s="23"/>
      <c r="VYJ1" s="23"/>
      <c r="VYK1" s="23"/>
      <c r="VYL1" s="23"/>
      <c r="VYM1" s="23"/>
      <c r="VYN1" s="23"/>
      <c r="VYO1" s="23"/>
      <c r="VYP1" s="23"/>
      <c r="VYQ1" s="23"/>
      <c r="VYR1" s="23"/>
      <c r="VYS1" s="23"/>
      <c r="VYT1" s="23"/>
      <c r="VYU1" s="23"/>
      <c r="VYV1" s="23"/>
      <c r="VYW1" s="23"/>
      <c r="VYX1" s="23"/>
      <c r="VYY1" s="23"/>
      <c r="VYZ1" s="23"/>
      <c r="VZA1" s="23"/>
      <c r="VZB1" s="23"/>
      <c r="VZC1" s="23"/>
      <c r="VZD1" s="23"/>
      <c r="VZE1" s="23"/>
      <c r="VZF1" s="23"/>
      <c r="VZG1" s="23"/>
      <c r="VZH1" s="23"/>
      <c r="VZI1" s="23"/>
      <c r="VZJ1" s="23"/>
      <c r="VZK1" s="23"/>
      <c r="VZL1" s="23"/>
      <c r="VZM1" s="23"/>
      <c r="VZN1" s="23"/>
      <c r="VZO1" s="23"/>
      <c r="VZP1" s="23"/>
      <c r="VZQ1" s="23"/>
      <c r="VZR1" s="23"/>
      <c r="VZS1" s="23"/>
      <c r="VZT1" s="23"/>
      <c r="VZU1" s="23"/>
      <c r="VZV1" s="23"/>
      <c r="VZW1" s="23"/>
      <c r="VZX1" s="23"/>
      <c r="VZY1" s="23"/>
      <c r="VZZ1" s="23"/>
      <c r="WAA1" s="23"/>
      <c r="WAB1" s="23"/>
      <c r="WAC1" s="23"/>
      <c r="WAD1" s="23"/>
      <c r="WAE1" s="23"/>
      <c r="WAF1" s="23"/>
      <c r="WAG1" s="23"/>
      <c r="WAH1" s="23"/>
      <c r="WAI1" s="23"/>
      <c r="WAJ1" s="23"/>
      <c r="WAK1" s="23"/>
      <c r="WAL1" s="23"/>
      <c r="WAM1" s="23"/>
      <c r="WAN1" s="23"/>
      <c r="WAO1" s="23"/>
      <c r="WAP1" s="23"/>
      <c r="WAQ1" s="23"/>
      <c r="WAR1" s="23"/>
      <c r="WAS1" s="23"/>
      <c r="WAT1" s="23"/>
      <c r="WAU1" s="23"/>
      <c r="WAV1" s="23"/>
      <c r="WAW1" s="23"/>
      <c r="WAX1" s="23"/>
      <c r="WAY1" s="23"/>
      <c r="WAZ1" s="23"/>
      <c r="WBA1" s="23"/>
      <c r="WBB1" s="23"/>
      <c r="WBC1" s="23"/>
      <c r="WBD1" s="23"/>
      <c r="WBE1" s="23"/>
      <c r="WBF1" s="23"/>
      <c r="WBG1" s="23"/>
      <c r="WBH1" s="23"/>
      <c r="WBI1" s="23"/>
      <c r="WBJ1" s="23"/>
      <c r="WBK1" s="23"/>
      <c r="WBL1" s="23"/>
      <c r="WBM1" s="23"/>
      <c r="WBN1" s="23"/>
      <c r="WBO1" s="23"/>
      <c r="WBP1" s="23"/>
      <c r="WBQ1" s="23"/>
      <c r="WBR1" s="23"/>
      <c r="WBS1" s="23"/>
      <c r="WBT1" s="23"/>
      <c r="WBU1" s="23"/>
      <c r="WBV1" s="23"/>
      <c r="WBW1" s="23"/>
      <c r="WBX1" s="23"/>
      <c r="WBY1" s="23"/>
      <c r="WBZ1" s="23"/>
      <c r="WCA1" s="23"/>
      <c r="WCB1" s="23"/>
      <c r="WCC1" s="23"/>
      <c r="WCD1" s="23"/>
      <c r="WCE1" s="23"/>
      <c r="WCF1" s="23"/>
      <c r="WCG1" s="23"/>
      <c r="WCH1" s="23"/>
      <c r="WCI1" s="23"/>
      <c r="WCJ1" s="23"/>
      <c r="WCK1" s="23"/>
      <c r="WCL1" s="23"/>
      <c r="WCM1" s="23"/>
      <c r="WCN1" s="23"/>
      <c r="WCO1" s="23"/>
      <c r="WCP1" s="23"/>
      <c r="WCQ1" s="23"/>
      <c r="WCR1" s="23"/>
      <c r="WCS1" s="23"/>
      <c r="WCT1" s="23"/>
      <c r="WCU1" s="23"/>
      <c r="WCV1" s="23"/>
      <c r="WCW1" s="23"/>
      <c r="WCX1" s="23"/>
      <c r="WCY1" s="23"/>
      <c r="WCZ1" s="23"/>
      <c r="WDA1" s="23"/>
      <c r="WDB1" s="23"/>
      <c r="WDC1" s="23"/>
      <c r="WDD1" s="23"/>
      <c r="WDE1" s="23"/>
      <c r="WDF1" s="23"/>
      <c r="WDG1" s="23"/>
      <c r="WDH1" s="23"/>
      <c r="WDI1" s="23"/>
      <c r="WDJ1" s="23"/>
      <c r="WDK1" s="23"/>
      <c r="WDL1" s="23"/>
      <c r="WDM1" s="23"/>
      <c r="WDN1" s="23"/>
      <c r="WDO1" s="23"/>
      <c r="WDP1" s="23"/>
      <c r="WDQ1" s="23"/>
      <c r="WDR1" s="23"/>
      <c r="WDS1" s="23"/>
      <c r="WDT1" s="23"/>
      <c r="WDU1" s="23"/>
      <c r="WDV1" s="23"/>
      <c r="WDW1" s="23"/>
      <c r="WDX1" s="23"/>
      <c r="WDY1" s="23"/>
      <c r="WDZ1" s="23"/>
      <c r="WEA1" s="23"/>
      <c r="WEB1" s="23"/>
      <c r="WEC1" s="23"/>
      <c r="WED1" s="23"/>
      <c r="WEE1" s="23"/>
      <c r="WEF1" s="23"/>
      <c r="WEG1" s="23"/>
      <c r="WEH1" s="23"/>
      <c r="WEI1" s="23"/>
      <c r="WEJ1" s="23"/>
      <c r="WEK1" s="23"/>
      <c r="WEL1" s="23"/>
      <c r="WEM1" s="23"/>
      <c r="WEN1" s="23"/>
      <c r="WEO1" s="23"/>
      <c r="WEP1" s="23"/>
      <c r="WEQ1" s="23"/>
      <c r="WER1" s="23"/>
      <c r="WES1" s="23"/>
      <c r="WET1" s="23"/>
      <c r="WEU1" s="23"/>
      <c r="WEV1" s="23"/>
      <c r="WEW1" s="23"/>
      <c r="WEX1" s="23"/>
      <c r="WEY1" s="23"/>
      <c r="WEZ1" s="23"/>
      <c r="WFA1" s="23"/>
      <c r="WFB1" s="23"/>
      <c r="WFC1" s="23"/>
      <c r="WFD1" s="23"/>
      <c r="WFE1" s="23"/>
      <c r="WFF1" s="23"/>
      <c r="WFG1" s="23"/>
      <c r="WFH1" s="23"/>
      <c r="WFI1" s="23"/>
      <c r="WFJ1" s="23"/>
      <c r="WFK1" s="23"/>
      <c r="WFL1" s="23"/>
      <c r="WFM1" s="23"/>
      <c r="WFN1" s="23"/>
      <c r="WFO1" s="23"/>
      <c r="WFP1" s="23"/>
      <c r="WFQ1" s="23"/>
      <c r="WFR1" s="23"/>
      <c r="WFS1" s="23"/>
      <c r="WFT1" s="23"/>
      <c r="WFU1" s="23"/>
      <c r="WFV1" s="23"/>
      <c r="WFW1" s="23"/>
      <c r="WFX1" s="23"/>
      <c r="WFY1" s="23"/>
      <c r="WFZ1" s="23"/>
      <c r="WGA1" s="23"/>
      <c r="WGB1" s="23"/>
      <c r="WGC1" s="23"/>
      <c r="WGD1" s="23"/>
      <c r="WGE1" s="23"/>
      <c r="WGF1" s="23"/>
      <c r="WGG1" s="23"/>
      <c r="WGH1" s="23"/>
      <c r="WGI1" s="23"/>
      <c r="WGJ1" s="23"/>
      <c r="WGK1" s="23"/>
      <c r="WGL1" s="23"/>
      <c r="WGM1" s="23"/>
      <c r="WGN1" s="23"/>
      <c r="WGO1" s="23"/>
      <c r="WGP1" s="23"/>
      <c r="WGQ1" s="23"/>
      <c r="WGR1" s="23"/>
      <c r="WGS1" s="23"/>
      <c r="WGT1" s="23"/>
      <c r="WGU1" s="23"/>
      <c r="WGV1" s="23"/>
      <c r="WGW1" s="23"/>
      <c r="WGX1" s="23"/>
      <c r="WGY1" s="23"/>
      <c r="WGZ1" s="23"/>
      <c r="WHA1" s="23"/>
      <c r="WHB1" s="23"/>
      <c r="WHC1" s="23"/>
      <c r="WHD1" s="23"/>
      <c r="WHE1" s="23"/>
      <c r="WHF1" s="23"/>
      <c r="WHG1" s="23"/>
      <c r="WHH1" s="23"/>
      <c r="WHI1" s="23"/>
      <c r="WHJ1" s="23"/>
      <c r="WHK1" s="23"/>
      <c r="WHL1" s="23"/>
      <c r="WHM1" s="23"/>
      <c r="WHN1" s="23"/>
      <c r="WHO1" s="23"/>
      <c r="WHP1" s="23"/>
      <c r="WHQ1" s="23"/>
      <c r="WHR1" s="23"/>
      <c r="WHS1" s="23"/>
      <c r="WHT1" s="23"/>
      <c r="WHU1" s="23"/>
      <c r="WHV1" s="23"/>
      <c r="WHW1" s="23"/>
      <c r="WHX1" s="23"/>
      <c r="WHY1" s="23"/>
      <c r="WHZ1" s="23"/>
      <c r="WIA1" s="23"/>
      <c r="WIB1" s="23"/>
      <c r="WIC1" s="23"/>
      <c r="WID1" s="23"/>
      <c r="WIE1" s="23"/>
      <c r="WIF1" s="23"/>
      <c r="WIG1" s="23"/>
      <c r="WIH1" s="23"/>
      <c r="WII1" s="23"/>
      <c r="WIJ1" s="23"/>
      <c r="WIK1" s="23"/>
      <c r="WIL1" s="23"/>
      <c r="WIM1" s="23"/>
      <c r="WIN1" s="23"/>
      <c r="WIO1" s="23"/>
      <c r="WIP1" s="23"/>
      <c r="WIQ1" s="23"/>
      <c r="WIR1" s="23"/>
      <c r="WIS1" s="23"/>
      <c r="WIT1" s="23"/>
      <c r="WIU1" s="23"/>
      <c r="WIV1" s="23"/>
      <c r="WIW1" s="23"/>
      <c r="WIX1" s="23"/>
      <c r="WIY1" s="23"/>
      <c r="WIZ1" s="23"/>
      <c r="WJA1" s="23"/>
      <c r="WJB1" s="23"/>
      <c r="WJC1" s="23"/>
      <c r="WJD1" s="23"/>
      <c r="WJE1" s="23"/>
      <c r="WJF1" s="23"/>
      <c r="WJG1" s="23"/>
      <c r="WJH1" s="23"/>
      <c r="WJI1" s="23"/>
      <c r="WJJ1" s="23"/>
      <c r="WJK1" s="23"/>
      <c r="WJL1" s="23"/>
      <c r="WJM1" s="23"/>
      <c r="WJN1" s="23"/>
      <c r="WJO1" s="23"/>
      <c r="WJP1" s="23"/>
      <c r="WJQ1" s="23"/>
      <c r="WJR1" s="23"/>
      <c r="WJS1" s="23"/>
      <c r="WJT1" s="23"/>
      <c r="WJU1" s="23"/>
      <c r="WJV1" s="23"/>
      <c r="WJW1" s="23"/>
      <c r="WJX1" s="23"/>
      <c r="WJY1" s="23"/>
      <c r="WJZ1" s="23"/>
      <c r="WKA1" s="23"/>
      <c r="WKB1" s="23"/>
      <c r="WKC1" s="23"/>
      <c r="WKD1" s="23"/>
      <c r="WKE1" s="23"/>
      <c r="WKF1" s="23"/>
      <c r="WKG1" s="23"/>
      <c r="WKH1" s="23"/>
      <c r="WKI1" s="23"/>
      <c r="WKJ1" s="23"/>
      <c r="WKK1" s="23"/>
      <c r="WKL1" s="23"/>
      <c r="WKM1" s="23"/>
      <c r="WKN1" s="23"/>
      <c r="WKO1" s="23"/>
      <c r="WKP1" s="23"/>
      <c r="WKQ1" s="23"/>
      <c r="WKR1" s="23"/>
      <c r="WKS1" s="23"/>
      <c r="WKT1" s="23"/>
      <c r="WKU1" s="23"/>
      <c r="WKV1" s="23"/>
      <c r="WKW1" s="23"/>
      <c r="WKX1" s="23"/>
      <c r="WKY1" s="23"/>
      <c r="WKZ1" s="23"/>
      <c r="WLA1" s="23"/>
      <c r="WLB1" s="23"/>
      <c r="WLC1" s="23"/>
      <c r="WLD1" s="23"/>
      <c r="WLE1" s="23"/>
      <c r="WLF1" s="23"/>
      <c r="WLG1" s="23"/>
      <c r="WLH1" s="23"/>
      <c r="WLI1" s="23"/>
      <c r="WLJ1" s="23"/>
      <c r="WLK1" s="23"/>
      <c r="WLL1" s="23"/>
      <c r="WLM1" s="23"/>
      <c r="WLN1" s="23"/>
      <c r="WLO1" s="23"/>
      <c r="WLP1" s="23"/>
      <c r="WLQ1" s="23"/>
      <c r="WLR1" s="23"/>
      <c r="WLS1" s="23"/>
      <c r="WLT1" s="23"/>
      <c r="WLU1" s="23"/>
      <c r="WLV1" s="23"/>
      <c r="WLW1" s="23"/>
      <c r="WLX1" s="23"/>
      <c r="WLY1" s="23"/>
      <c r="WLZ1" s="23"/>
      <c r="WMA1" s="23"/>
      <c r="WMB1" s="23"/>
      <c r="WMC1" s="23"/>
      <c r="WMD1" s="23"/>
      <c r="WME1" s="23"/>
      <c r="WMF1" s="23"/>
      <c r="WMG1" s="23"/>
      <c r="WMH1" s="23"/>
      <c r="WMI1" s="23"/>
      <c r="WMJ1" s="23"/>
      <c r="WMK1" s="23"/>
      <c r="WML1" s="23"/>
      <c r="WMM1" s="23"/>
      <c r="WMN1" s="23"/>
      <c r="WMO1" s="23"/>
      <c r="WMP1" s="23"/>
      <c r="WMQ1" s="23"/>
      <c r="WMR1" s="23"/>
      <c r="WMS1" s="23"/>
      <c r="WMT1" s="23"/>
      <c r="WMU1" s="23"/>
      <c r="WMV1" s="23"/>
      <c r="WMW1" s="23"/>
      <c r="WMX1" s="23"/>
      <c r="WMY1" s="23"/>
      <c r="WMZ1" s="23"/>
      <c r="WNA1" s="23"/>
      <c r="WNB1" s="23"/>
      <c r="WNC1" s="23"/>
      <c r="WND1" s="23"/>
      <c r="WNE1" s="23"/>
      <c r="WNF1" s="23"/>
      <c r="WNG1" s="23"/>
      <c r="WNH1" s="23"/>
      <c r="WNI1" s="23"/>
      <c r="WNJ1" s="23"/>
      <c r="WNK1" s="23"/>
      <c r="WNL1" s="23"/>
      <c r="WNM1" s="23"/>
      <c r="WNN1" s="23"/>
      <c r="WNO1" s="23"/>
      <c r="WNP1" s="23"/>
      <c r="WNQ1" s="23"/>
      <c r="WNR1" s="23"/>
      <c r="WNS1" s="23"/>
      <c r="WNT1" s="23"/>
      <c r="WNU1" s="23"/>
      <c r="WNV1" s="23"/>
      <c r="WNW1" s="23"/>
      <c r="WNX1" s="23"/>
      <c r="WNY1" s="23"/>
      <c r="WNZ1" s="23"/>
      <c r="WOA1" s="23"/>
      <c r="WOB1" s="23"/>
      <c r="WOC1" s="23"/>
      <c r="WOD1" s="23"/>
      <c r="WOE1" s="23"/>
      <c r="WOF1" s="23"/>
      <c r="WOG1" s="23"/>
      <c r="WOH1" s="23"/>
      <c r="WOI1" s="23"/>
      <c r="WOJ1" s="23"/>
      <c r="WOK1" s="23"/>
      <c r="WOL1" s="23"/>
      <c r="WOM1" s="23"/>
      <c r="WON1" s="23"/>
      <c r="WOO1" s="23"/>
      <c r="WOP1" s="23"/>
      <c r="WOQ1" s="23"/>
      <c r="WOR1" s="23"/>
      <c r="WOS1" s="23"/>
      <c r="WOT1" s="23"/>
      <c r="WOU1" s="23"/>
      <c r="WOV1" s="23"/>
      <c r="WOW1" s="23"/>
      <c r="WOX1" s="23"/>
      <c r="WOY1" s="23"/>
      <c r="WOZ1" s="23"/>
      <c r="WPA1" s="23"/>
      <c r="WPB1" s="23"/>
      <c r="WPC1" s="23"/>
      <c r="WPD1" s="23"/>
      <c r="WPE1" s="23"/>
      <c r="WPF1" s="23"/>
      <c r="WPG1" s="23"/>
      <c r="WPH1" s="23"/>
      <c r="WPI1" s="23"/>
      <c r="WPJ1" s="23"/>
      <c r="WPK1" s="23"/>
      <c r="WPL1" s="23"/>
      <c r="WPM1" s="23"/>
      <c r="WPN1" s="23"/>
      <c r="WPO1" s="23"/>
      <c r="WPP1" s="23"/>
      <c r="WPQ1" s="23"/>
      <c r="WPR1" s="23"/>
      <c r="WPS1" s="23"/>
      <c r="WPT1" s="23"/>
      <c r="WPU1" s="23"/>
      <c r="WPV1" s="23"/>
      <c r="WPW1" s="23"/>
      <c r="WPX1" s="23"/>
      <c r="WPY1" s="23"/>
      <c r="WPZ1" s="23"/>
      <c r="WQA1" s="23"/>
      <c r="WQB1" s="23"/>
      <c r="WQC1" s="23"/>
      <c r="WQD1" s="23"/>
      <c r="WQE1" s="23"/>
      <c r="WQF1" s="23"/>
      <c r="WQG1" s="23"/>
      <c r="WQH1" s="23"/>
      <c r="WQI1" s="23"/>
      <c r="WQJ1" s="23"/>
      <c r="WQK1" s="23"/>
      <c r="WQL1" s="23"/>
      <c r="WQM1" s="23"/>
      <c r="WQN1" s="23"/>
      <c r="WQO1" s="23"/>
      <c r="WQP1" s="23"/>
      <c r="WQQ1" s="23"/>
      <c r="WQR1" s="23"/>
      <c r="WQS1" s="23"/>
      <c r="WQT1" s="23"/>
      <c r="WQU1" s="23"/>
      <c r="WQV1" s="23"/>
      <c r="WQW1" s="23"/>
      <c r="WQX1" s="23"/>
      <c r="WQY1" s="23"/>
      <c r="WQZ1" s="23"/>
      <c r="WRA1" s="23"/>
      <c r="WRB1" s="23"/>
      <c r="WRC1" s="23"/>
      <c r="WRD1" s="23"/>
      <c r="WRE1" s="23"/>
      <c r="WRF1" s="23"/>
      <c r="WRG1" s="23"/>
      <c r="WRH1" s="23"/>
      <c r="WRI1" s="23"/>
      <c r="WRJ1" s="23"/>
      <c r="WRK1" s="23"/>
      <c r="WRL1" s="23"/>
      <c r="WRM1" s="23"/>
      <c r="WRN1" s="23"/>
      <c r="WRO1" s="23"/>
      <c r="WRP1" s="23"/>
      <c r="WRQ1" s="23"/>
      <c r="WRR1" s="23"/>
      <c r="WRS1" s="23"/>
      <c r="WRT1" s="23"/>
      <c r="WRU1" s="23"/>
      <c r="WRV1" s="23"/>
      <c r="WRW1" s="23"/>
      <c r="WRX1" s="23"/>
      <c r="WRY1" s="23"/>
      <c r="WRZ1" s="23"/>
      <c r="WSA1" s="23"/>
      <c r="WSB1" s="23"/>
      <c r="WSC1" s="23"/>
      <c r="WSD1" s="23"/>
      <c r="WSE1" s="23"/>
      <c r="WSF1" s="23"/>
      <c r="WSG1" s="23"/>
      <c r="WSH1" s="23"/>
      <c r="WSI1" s="23"/>
      <c r="WSJ1" s="23"/>
      <c r="WSK1" s="23"/>
      <c r="WSL1" s="23"/>
      <c r="WSM1" s="23"/>
      <c r="WSN1" s="23"/>
      <c r="WSO1" s="23"/>
      <c r="WSP1" s="23"/>
      <c r="WSQ1" s="23"/>
      <c r="WSR1" s="23"/>
      <c r="WSS1" s="23"/>
      <c r="WST1" s="23"/>
      <c r="WSU1" s="23"/>
      <c r="WSV1" s="23"/>
      <c r="WSW1" s="23"/>
      <c r="WSX1" s="23"/>
      <c r="WSY1" s="23"/>
      <c r="WSZ1" s="23"/>
      <c r="WTA1" s="23"/>
      <c r="WTB1" s="23"/>
      <c r="WTC1" s="23"/>
      <c r="WTD1" s="23"/>
      <c r="WTE1" s="23"/>
      <c r="WTF1" s="23"/>
      <c r="WTG1" s="23"/>
      <c r="WTH1" s="23"/>
      <c r="WTI1" s="23"/>
      <c r="WTJ1" s="23"/>
      <c r="WTK1" s="23"/>
      <c r="WTL1" s="23"/>
      <c r="WTM1" s="23"/>
      <c r="WTN1" s="23"/>
      <c r="WTO1" s="23"/>
      <c r="WTP1" s="23"/>
      <c r="WTQ1" s="23"/>
      <c r="WTR1" s="23"/>
      <c r="WTS1" s="23"/>
      <c r="WTT1" s="23"/>
      <c r="WTU1" s="23"/>
      <c r="WTV1" s="23"/>
      <c r="WTW1" s="23"/>
      <c r="WTX1" s="23"/>
      <c r="WTY1" s="23"/>
      <c r="WTZ1" s="23"/>
      <c r="WUA1" s="23"/>
      <c r="WUB1" s="23"/>
      <c r="WUC1" s="23"/>
      <c r="WUD1" s="23"/>
      <c r="WUE1" s="23"/>
      <c r="WUF1" s="23"/>
      <c r="WUG1" s="23"/>
      <c r="WUH1" s="23"/>
      <c r="WUI1" s="23"/>
      <c r="WUJ1" s="23"/>
      <c r="WUK1" s="23"/>
      <c r="WUL1" s="23"/>
      <c r="WUM1" s="23"/>
      <c r="WUN1" s="23"/>
      <c r="WUO1" s="23"/>
      <c r="WUP1" s="23"/>
      <c r="WUQ1" s="23"/>
      <c r="WUR1" s="23"/>
      <c r="WUS1" s="23"/>
      <c r="WUT1" s="23"/>
      <c r="WUU1" s="23"/>
      <c r="WUV1" s="23"/>
      <c r="WUW1" s="23"/>
      <c r="WUX1" s="23"/>
      <c r="WUY1" s="23"/>
      <c r="WUZ1" s="23"/>
      <c r="WVA1" s="23"/>
      <c r="WVB1" s="23"/>
      <c r="WVC1" s="23"/>
      <c r="WVD1" s="23"/>
      <c r="WVE1" s="23"/>
      <c r="WVF1" s="23"/>
      <c r="WVG1" s="23"/>
      <c r="WVH1" s="23"/>
      <c r="WVI1" s="23"/>
      <c r="WVJ1" s="23"/>
      <c r="WVK1" s="23"/>
      <c r="WVL1" s="23"/>
      <c r="WVM1" s="23"/>
      <c r="WVN1" s="23"/>
      <c r="WVO1" s="23"/>
      <c r="WVP1" s="23"/>
      <c r="WVQ1" s="23"/>
      <c r="WVR1" s="23"/>
      <c r="WVS1" s="23"/>
      <c r="WVT1" s="23"/>
      <c r="WVU1" s="23"/>
      <c r="WVV1" s="23"/>
      <c r="WVW1" s="23"/>
      <c r="WVX1" s="23"/>
      <c r="WVY1" s="23"/>
      <c r="WVZ1" s="23"/>
      <c r="WWA1" s="23"/>
      <c r="WWB1" s="23"/>
      <c r="WWC1" s="23"/>
      <c r="WWD1" s="23"/>
      <c r="WWE1" s="23"/>
      <c r="WWF1" s="23"/>
      <c r="WWG1" s="23"/>
      <c r="WWH1" s="23"/>
      <c r="WWI1" s="23"/>
      <c r="WWJ1" s="23"/>
      <c r="WWK1" s="23"/>
      <c r="WWL1" s="23"/>
      <c r="WWM1" s="23"/>
      <c r="WWN1" s="23"/>
      <c r="WWO1" s="23"/>
      <c r="WWP1" s="23"/>
      <c r="WWQ1" s="23"/>
      <c r="WWR1" s="23"/>
      <c r="WWS1" s="23"/>
      <c r="WWT1" s="23"/>
      <c r="WWU1" s="23"/>
      <c r="WWV1" s="23"/>
      <c r="WWW1" s="23"/>
      <c r="WWX1" s="23"/>
      <c r="WWY1" s="23"/>
      <c r="WWZ1" s="23"/>
      <c r="WXA1" s="23"/>
      <c r="WXB1" s="23"/>
      <c r="WXC1" s="23"/>
      <c r="WXD1" s="23"/>
      <c r="WXE1" s="23"/>
      <c r="WXF1" s="23"/>
      <c r="WXG1" s="23"/>
      <c r="WXH1" s="23"/>
      <c r="WXI1" s="23"/>
      <c r="WXJ1" s="23"/>
      <c r="WXK1" s="23"/>
      <c r="WXL1" s="23"/>
      <c r="WXM1" s="23"/>
      <c r="WXN1" s="23"/>
      <c r="WXO1" s="23"/>
      <c r="WXP1" s="23"/>
      <c r="WXQ1" s="23"/>
      <c r="WXR1" s="23"/>
      <c r="WXS1" s="23"/>
      <c r="WXT1" s="23"/>
      <c r="WXU1" s="23"/>
      <c r="WXV1" s="23"/>
      <c r="WXW1" s="23"/>
      <c r="WXX1" s="23"/>
      <c r="WXY1" s="23"/>
      <c r="WXZ1" s="23"/>
      <c r="WYA1" s="23"/>
      <c r="WYB1" s="23"/>
      <c r="WYC1" s="23"/>
      <c r="WYD1" s="23"/>
      <c r="WYE1" s="23"/>
      <c r="WYF1" s="23"/>
      <c r="WYG1" s="23"/>
      <c r="WYH1" s="23"/>
      <c r="WYI1" s="23"/>
      <c r="WYJ1" s="23"/>
      <c r="WYK1" s="23"/>
      <c r="WYL1" s="23"/>
      <c r="WYM1" s="23"/>
      <c r="WYN1" s="23"/>
      <c r="WYO1" s="23"/>
      <c r="WYP1" s="23"/>
      <c r="WYQ1" s="23"/>
      <c r="WYR1" s="23"/>
      <c r="WYS1" s="23"/>
      <c r="WYT1" s="23"/>
      <c r="WYU1" s="23"/>
      <c r="WYV1" s="23"/>
      <c r="WYW1" s="23"/>
      <c r="WYX1" s="23"/>
      <c r="WYY1" s="23"/>
      <c r="WYZ1" s="23"/>
      <c r="WZA1" s="23"/>
      <c r="WZB1" s="23"/>
      <c r="WZC1" s="23"/>
      <c r="WZD1" s="23"/>
      <c r="WZE1" s="23"/>
      <c r="WZF1" s="23"/>
      <c r="WZG1" s="23"/>
      <c r="WZH1" s="23"/>
      <c r="WZI1" s="23"/>
      <c r="WZJ1" s="23"/>
      <c r="WZK1" s="23"/>
      <c r="WZL1" s="23"/>
      <c r="WZM1" s="23"/>
      <c r="WZN1" s="23"/>
      <c r="WZO1" s="23"/>
      <c r="WZP1" s="23"/>
      <c r="WZQ1" s="23"/>
      <c r="WZR1" s="23"/>
      <c r="WZS1" s="23"/>
      <c r="WZT1" s="23"/>
      <c r="WZU1" s="23"/>
      <c r="WZV1" s="23"/>
      <c r="WZW1" s="23"/>
      <c r="WZX1" s="23"/>
      <c r="WZY1" s="23"/>
      <c r="WZZ1" s="23"/>
      <c r="XAA1" s="23"/>
      <c r="XAB1" s="23"/>
      <c r="XAC1" s="23"/>
      <c r="XAD1" s="23"/>
      <c r="XAE1" s="23"/>
      <c r="XAF1" s="23"/>
      <c r="XAG1" s="23"/>
      <c r="XAH1" s="23"/>
      <c r="XAI1" s="23"/>
      <c r="XAJ1" s="23"/>
      <c r="XAK1" s="23"/>
      <c r="XAL1" s="23"/>
      <c r="XAM1" s="23"/>
      <c r="XAN1" s="23"/>
      <c r="XAO1" s="23"/>
      <c r="XAP1" s="23"/>
      <c r="XAQ1" s="23"/>
      <c r="XAR1" s="23"/>
      <c r="XAS1" s="23"/>
      <c r="XAT1" s="23"/>
      <c r="XAU1" s="23"/>
      <c r="XAV1" s="23"/>
      <c r="XAW1" s="23"/>
      <c r="XAX1" s="23"/>
      <c r="XAY1" s="23"/>
      <c r="XAZ1" s="23"/>
      <c r="XBA1" s="23"/>
      <c r="XBB1" s="23"/>
      <c r="XBC1" s="23"/>
      <c r="XBD1" s="23"/>
      <c r="XBE1" s="23"/>
      <c r="XBF1" s="23"/>
      <c r="XBG1" s="23"/>
      <c r="XBH1" s="23"/>
      <c r="XBI1" s="23"/>
      <c r="XBJ1" s="23"/>
      <c r="XBK1" s="23"/>
      <c r="XBL1" s="23"/>
      <c r="XBM1" s="23"/>
      <c r="XBN1" s="23"/>
      <c r="XBO1" s="23"/>
      <c r="XBP1" s="23"/>
      <c r="XBQ1" s="23"/>
      <c r="XBR1" s="23"/>
      <c r="XBS1" s="23"/>
      <c r="XBT1" s="23"/>
      <c r="XBU1" s="23"/>
      <c r="XBV1" s="23"/>
      <c r="XBW1" s="23"/>
      <c r="XBX1" s="23"/>
      <c r="XBY1" s="23"/>
      <c r="XBZ1" s="23"/>
      <c r="XCA1" s="23"/>
      <c r="XCB1" s="23"/>
      <c r="XCC1" s="23"/>
      <c r="XCD1" s="23"/>
      <c r="XCE1" s="23"/>
      <c r="XCF1" s="23"/>
      <c r="XCG1" s="23"/>
      <c r="XCH1" s="23"/>
      <c r="XCI1" s="23"/>
      <c r="XCJ1" s="23"/>
      <c r="XCK1" s="23"/>
      <c r="XCL1" s="23"/>
      <c r="XCM1" s="23"/>
      <c r="XCN1" s="23"/>
      <c r="XCO1" s="23"/>
      <c r="XCP1" s="23"/>
      <c r="XCQ1" s="23"/>
      <c r="XCR1" s="23"/>
      <c r="XCS1" s="23"/>
      <c r="XCT1" s="23"/>
      <c r="XCU1" s="23"/>
      <c r="XCV1" s="23"/>
      <c r="XCW1" s="23"/>
      <c r="XCX1" s="23"/>
      <c r="XCY1" s="23"/>
      <c r="XCZ1" s="23"/>
      <c r="XDA1" s="23"/>
      <c r="XDB1" s="23"/>
      <c r="XDC1" s="23"/>
      <c r="XDD1" s="23"/>
      <c r="XDE1" s="23"/>
      <c r="XDF1" s="23"/>
      <c r="XDG1" s="23"/>
      <c r="XDH1" s="23"/>
      <c r="XDI1" s="23"/>
      <c r="XDJ1" s="23"/>
      <c r="XDK1" s="23"/>
      <c r="XDL1" s="23"/>
      <c r="XDM1" s="23"/>
      <c r="XDN1" s="23"/>
      <c r="XDO1" s="23"/>
      <c r="XDP1" s="23"/>
      <c r="XDQ1" s="23"/>
      <c r="XDR1" s="23"/>
      <c r="XDS1" s="23"/>
      <c r="XDT1" s="23"/>
      <c r="XDU1" s="23"/>
      <c r="XDV1" s="23"/>
      <c r="XDW1" s="23"/>
      <c r="XDX1" s="23"/>
      <c r="XDY1" s="23"/>
      <c r="XDZ1" s="23"/>
      <c r="XEA1" s="23"/>
      <c r="XEB1" s="23"/>
      <c r="XEC1" s="23"/>
      <c r="XED1" s="23"/>
      <c r="XEE1" s="23"/>
      <c r="XEF1" s="23"/>
      <c r="XEG1" s="23"/>
      <c r="XEH1" s="23"/>
      <c r="XEI1" s="23"/>
      <c r="XEJ1" s="23"/>
      <c r="XEK1" s="23"/>
      <c r="XEL1" s="23"/>
      <c r="XEM1" s="23"/>
      <c r="XEN1" s="23"/>
      <c r="XEO1" s="23"/>
      <c r="XEP1" s="23"/>
      <c r="XEQ1" s="23"/>
      <c r="XER1" s="23"/>
      <c r="XES1" s="23"/>
      <c r="XET1" s="23"/>
      <c r="XEU1" s="23"/>
      <c r="XEV1" s="23"/>
      <c r="XEW1" s="23"/>
      <c r="XEX1" s="23"/>
    </row>
    <row r="2" spans="1:16378" customFormat="1" x14ac:dyDescent="0.25">
      <c r="A2" s="379" t="s">
        <v>214</v>
      </c>
      <c r="B2" s="379"/>
      <c r="C2" s="379"/>
      <c r="D2" s="379"/>
      <c r="E2" s="379"/>
      <c r="F2" s="379"/>
      <c r="G2" s="379"/>
      <c r="H2" s="379"/>
      <c r="I2" s="379"/>
      <c r="J2" s="379"/>
      <c r="K2" s="379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  <c r="QH2" s="24"/>
      <c r="QI2" s="24"/>
      <c r="QJ2" s="24"/>
      <c r="QK2" s="24"/>
      <c r="QL2" s="24"/>
      <c r="QM2" s="24"/>
      <c r="QN2" s="24"/>
      <c r="QO2" s="24"/>
      <c r="QP2" s="24"/>
      <c r="QQ2" s="24"/>
      <c r="QR2" s="24"/>
      <c r="QS2" s="24"/>
      <c r="QT2" s="24"/>
      <c r="QU2" s="24"/>
      <c r="QV2" s="24"/>
      <c r="QW2" s="24"/>
      <c r="QX2" s="24"/>
      <c r="QY2" s="24"/>
      <c r="QZ2" s="24"/>
      <c r="RA2" s="24"/>
      <c r="RB2" s="24"/>
      <c r="RC2" s="24"/>
      <c r="RD2" s="24"/>
      <c r="RE2" s="24"/>
      <c r="RF2" s="24"/>
      <c r="RG2" s="24"/>
      <c r="RH2" s="24"/>
      <c r="RI2" s="24"/>
      <c r="RJ2" s="24"/>
      <c r="RK2" s="24"/>
      <c r="RL2" s="24"/>
      <c r="RM2" s="24"/>
      <c r="RN2" s="24"/>
      <c r="RO2" s="24"/>
      <c r="RP2" s="24"/>
      <c r="RQ2" s="24"/>
      <c r="RR2" s="24"/>
      <c r="RS2" s="24"/>
      <c r="RT2" s="24"/>
      <c r="RU2" s="24"/>
      <c r="RV2" s="24"/>
      <c r="RW2" s="24"/>
      <c r="RX2" s="24"/>
      <c r="RY2" s="24"/>
      <c r="RZ2" s="24"/>
      <c r="SA2" s="24"/>
      <c r="SB2" s="24"/>
      <c r="SC2" s="24"/>
      <c r="SD2" s="24"/>
      <c r="SE2" s="24"/>
      <c r="SF2" s="24"/>
      <c r="SG2" s="24"/>
      <c r="SH2" s="24"/>
      <c r="SI2" s="24"/>
      <c r="SJ2" s="24"/>
      <c r="SK2" s="24"/>
      <c r="SL2" s="24"/>
      <c r="SM2" s="24"/>
      <c r="SN2" s="24"/>
      <c r="SO2" s="24"/>
      <c r="SP2" s="24"/>
      <c r="SQ2" s="24"/>
      <c r="SR2" s="24"/>
      <c r="SS2" s="24"/>
      <c r="ST2" s="24"/>
      <c r="SU2" s="24"/>
      <c r="SV2" s="24"/>
      <c r="SW2" s="24"/>
      <c r="SX2" s="24"/>
      <c r="SY2" s="24"/>
      <c r="SZ2" s="24"/>
      <c r="TA2" s="24"/>
      <c r="TB2" s="24"/>
      <c r="TC2" s="24"/>
      <c r="TD2" s="24"/>
      <c r="TE2" s="24"/>
      <c r="TF2" s="24"/>
      <c r="TG2" s="24"/>
      <c r="TH2" s="24"/>
      <c r="TI2" s="24"/>
      <c r="TJ2" s="24"/>
      <c r="TK2" s="24"/>
      <c r="TL2" s="24"/>
      <c r="TM2" s="24"/>
      <c r="TN2" s="24"/>
      <c r="TO2" s="24"/>
      <c r="TP2" s="24"/>
      <c r="TQ2" s="24"/>
      <c r="TR2" s="24"/>
      <c r="TS2" s="24"/>
      <c r="TT2" s="24"/>
      <c r="TU2" s="24"/>
      <c r="TV2" s="24"/>
      <c r="TW2" s="24"/>
      <c r="TX2" s="24"/>
      <c r="TY2" s="24"/>
      <c r="TZ2" s="24"/>
      <c r="UA2" s="24"/>
      <c r="UB2" s="24"/>
      <c r="UC2" s="24"/>
      <c r="UD2" s="24"/>
      <c r="UE2" s="24"/>
      <c r="UF2" s="24"/>
      <c r="UG2" s="24"/>
      <c r="UH2" s="24"/>
      <c r="UI2" s="24"/>
      <c r="UJ2" s="24"/>
      <c r="UK2" s="24"/>
      <c r="UL2" s="24"/>
      <c r="UM2" s="24"/>
      <c r="UN2" s="24"/>
      <c r="UO2" s="24"/>
      <c r="UP2" s="24"/>
      <c r="UQ2" s="24"/>
      <c r="UR2" s="24"/>
      <c r="US2" s="24"/>
      <c r="UT2" s="24"/>
      <c r="UU2" s="24"/>
      <c r="UV2" s="24"/>
      <c r="UW2" s="24"/>
      <c r="UX2" s="24"/>
      <c r="UY2" s="24"/>
      <c r="UZ2" s="24"/>
      <c r="VA2" s="24"/>
      <c r="VB2" s="24"/>
      <c r="VC2" s="24"/>
      <c r="VD2" s="24"/>
      <c r="VE2" s="24"/>
      <c r="VF2" s="24"/>
      <c r="VG2" s="24"/>
      <c r="VH2" s="24"/>
      <c r="VI2" s="24"/>
      <c r="VJ2" s="24"/>
      <c r="VK2" s="24"/>
      <c r="VL2" s="24"/>
      <c r="VM2" s="24"/>
      <c r="VN2" s="24"/>
      <c r="VO2" s="24"/>
      <c r="VP2" s="24"/>
      <c r="VQ2" s="24"/>
      <c r="VR2" s="24"/>
      <c r="VS2" s="24"/>
      <c r="VT2" s="24"/>
      <c r="VU2" s="24"/>
      <c r="VV2" s="24"/>
      <c r="VW2" s="24"/>
      <c r="VX2" s="24"/>
      <c r="VY2" s="24"/>
      <c r="VZ2" s="24"/>
      <c r="WA2" s="24"/>
      <c r="WB2" s="24"/>
      <c r="WC2" s="24"/>
      <c r="WD2" s="24"/>
      <c r="WE2" s="24"/>
      <c r="WF2" s="24"/>
      <c r="WG2" s="24"/>
      <c r="WH2" s="24"/>
      <c r="WI2" s="24"/>
      <c r="WJ2" s="24"/>
      <c r="WK2" s="24"/>
      <c r="WL2" s="24"/>
      <c r="WM2" s="24"/>
      <c r="WN2" s="24"/>
      <c r="WO2" s="24"/>
      <c r="WP2" s="24"/>
      <c r="WQ2" s="24"/>
      <c r="WR2" s="24"/>
      <c r="WS2" s="24"/>
      <c r="WT2" s="24"/>
      <c r="WU2" s="24"/>
      <c r="WV2" s="24"/>
      <c r="WW2" s="24"/>
      <c r="WX2" s="24"/>
      <c r="WY2" s="24"/>
      <c r="WZ2" s="24"/>
      <c r="XA2" s="24"/>
      <c r="XB2" s="24"/>
      <c r="XC2" s="24"/>
      <c r="XD2" s="24"/>
      <c r="XE2" s="24"/>
      <c r="XF2" s="24"/>
      <c r="XG2" s="24"/>
      <c r="XH2" s="24"/>
      <c r="XI2" s="24"/>
      <c r="XJ2" s="24"/>
      <c r="XK2" s="24"/>
      <c r="XL2" s="24"/>
      <c r="XM2" s="24"/>
      <c r="XN2" s="24"/>
      <c r="XO2" s="24"/>
      <c r="XP2" s="24"/>
      <c r="XQ2" s="24"/>
      <c r="XR2" s="24"/>
      <c r="XS2" s="24"/>
      <c r="XT2" s="24"/>
      <c r="XU2" s="24"/>
      <c r="XV2" s="24"/>
      <c r="XW2" s="24"/>
      <c r="XX2" s="24"/>
      <c r="XY2" s="24"/>
      <c r="XZ2" s="24"/>
      <c r="YA2" s="24"/>
      <c r="YB2" s="24"/>
      <c r="YC2" s="24"/>
      <c r="YD2" s="24"/>
      <c r="YE2" s="24"/>
      <c r="YF2" s="24"/>
      <c r="YG2" s="24"/>
      <c r="YH2" s="24"/>
      <c r="YI2" s="24"/>
      <c r="YJ2" s="24"/>
      <c r="YK2" s="24"/>
      <c r="YL2" s="24"/>
      <c r="YM2" s="24"/>
      <c r="YN2" s="24"/>
      <c r="YO2" s="24"/>
      <c r="YP2" s="24"/>
      <c r="YQ2" s="24"/>
      <c r="YR2" s="24"/>
      <c r="YS2" s="24"/>
      <c r="YT2" s="24"/>
      <c r="YU2" s="24"/>
      <c r="YV2" s="24"/>
      <c r="YW2" s="24"/>
      <c r="YX2" s="24"/>
      <c r="YY2" s="24"/>
      <c r="YZ2" s="24"/>
      <c r="ZA2" s="24"/>
      <c r="ZB2" s="24"/>
      <c r="ZC2" s="24"/>
      <c r="ZD2" s="24"/>
      <c r="ZE2" s="24"/>
      <c r="ZF2" s="24"/>
      <c r="ZG2" s="24"/>
      <c r="ZH2" s="24"/>
      <c r="ZI2" s="24"/>
      <c r="ZJ2" s="24"/>
      <c r="ZK2" s="24"/>
      <c r="ZL2" s="24"/>
      <c r="ZM2" s="24"/>
      <c r="ZN2" s="24"/>
      <c r="ZO2" s="24"/>
      <c r="ZP2" s="24"/>
      <c r="ZQ2" s="24"/>
      <c r="ZR2" s="24"/>
      <c r="ZS2" s="24"/>
      <c r="ZT2" s="24"/>
      <c r="ZU2" s="24"/>
      <c r="ZV2" s="24"/>
      <c r="ZW2" s="24"/>
      <c r="ZX2" s="24"/>
      <c r="ZY2" s="24"/>
      <c r="ZZ2" s="24"/>
      <c r="AAA2" s="24"/>
      <c r="AAB2" s="24"/>
      <c r="AAC2" s="24"/>
      <c r="AAD2" s="24"/>
      <c r="AAE2" s="24"/>
      <c r="AAF2" s="24"/>
      <c r="AAG2" s="24"/>
      <c r="AAH2" s="24"/>
      <c r="AAI2" s="24"/>
      <c r="AAJ2" s="24"/>
      <c r="AAK2" s="24"/>
      <c r="AAL2" s="24"/>
      <c r="AAM2" s="24"/>
      <c r="AAN2" s="24"/>
      <c r="AAO2" s="24"/>
      <c r="AAP2" s="24"/>
      <c r="AAQ2" s="24"/>
      <c r="AAR2" s="24"/>
      <c r="AAS2" s="24"/>
      <c r="AAT2" s="24"/>
      <c r="AAU2" s="24"/>
      <c r="AAV2" s="24"/>
      <c r="AAW2" s="24"/>
      <c r="AAX2" s="24"/>
      <c r="AAY2" s="24"/>
      <c r="AAZ2" s="24"/>
      <c r="ABA2" s="24"/>
      <c r="ABB2" s="24"/>
      <c r="ABC2" s="24"/>
      <c r="ABD2" s="24"/>
      <c r="ABE2" s="24"/>
      <c r="ABF2" s="24"/>
      <c r="ABG2" s="24"/>
      <c r="ABH2" s="24"/>
      <c r="ABI2" s="24"/>
      <c r="ABJ2" s="24"/>
      <c r="ABK2" s="24"/>
      <c r="ABL2" s="24"/>
      <c r="ABM2" s="24"/>
      <c r="ABN2" s="24"/>
      <c r="ABO2" s="24"/>
      <c r="ABP2" s="24"/>
      <c r="ABQ2" s="24"/>
      <c r="ABR2" s="24"/>
      <c r="ABS2" s="24"/>
      <c r="ABT2" s="24"/>
      <c r="ABU2" s="24"/>
      <c r="ABV2" s="24"/>
      <c r="ABW2" s="24"/>
      <c r="ABX2" s="24"/>
      <c r="ABY2" s="24"/>
      <c r="ABZ2" s="24"/>
      <c r="ACA2" s="24"/>
      <c r="ACB2" s="24"/>
      <c r="ACC2" s="24"/>
      <c r="ACD2" s="24"/>
      <c r="ACE2" s="24"/>
      <c r="ACF2" s="24"/>
      <c r="ACG2" s="24"/>
      <c r="ACH2" s="24"/>
      <c r="ACI2" s="24"/>
      <c r="ACJ2" s="24"/>
      <c r="ACK2" s="24"/>
      <c r="ACL2" s="24"/>
      <c r="ACM2" s="24"/>
      <c r="ACN2" s="24"/>
      <c r="ACO2" s="24"/>
      <c r="ACP2" s="24"/>
      <c r="ACQ2" s="24"/>
      <c r="ACR2" s="24"/>
      <c r="ACS2" s="24"/>
      <c r="ACT2" s="24"/>
      <c r="ACU2" s="24"/>
      <c r="ACV2" s="24"/>
      <c r="ACW2" s="24"/>
      <c r="ACX2" s="24"/>
      <c r="ACY2" s="24"/>
      <c r="ACZ2" s="24"/>
      <c r="ADA2" s="24"/>
      <c r="ADB2" s="24"/>
      <c r="ADC2" s="24"/>
      <c r="ADD2" s="24"/>
      <c r="ADE2" s="24"/>
      <c r="ADF2" s="24"/>
      <c r="ADG2" s="24"/>
      <c r="ADH2" s="24"/>
      <c r="ADI2" s="24"/>
      <c r="ADJ2" s="24"/>
      <c r="ADK2" s="24"/>
      <c r="ADL2" s="24"/>
      <c r="ADM2" s="24"/>
      <c r="ADN2" s="24"/>
      <c r="ADO2" s="24"/>
      <c r="ADP2" s="24"/>
      <c r="ADQ2" s="24"/>
      <c r="ADR2" s="24"/>
      <c r="ADS2" s="24"/>
      <c r="ADT2" s="24"/>
      <c r="ADU2" s="24"/>
      <c r="ADV2" s="24"/>
      <c r="ADW2" s="24"/>
      <c r="ADX2" s="24"/>
      <c r="ADY2" s="24"/>
      <c r="ADZ2" s="24"/>
      <c r="AEA2" s="24"/>
      <c r="AEB2" s="24"/>
      <c r="AEC2" s="24"/>
      <c r="AED2" s="24"/>
      <c r="AEE2" s="24"/>
      <c r="AEF2" s="24"/>
      <c r="AEG2" s="24"/>
      <c r="AEH2" s="24"/>
      <c r="AEI2" s="24"/>
      <c r="AEJ2" s="24"/>
      <c r="AEK2" s="24"/>
      <c r="AEL2" s="24"/>
      <c r="AEM2" s="24"/>
      <c r="AEN2" s="24"/>
      <c r="AEO2" s="24"/>
      <c r="AEP2" s="24"/>
      <c r="AEQ2" s="24"/>
      <c r="AER2" s="24"/>
      <c r="AES2" s="24"/>
      <c r="AET2" s="24"/>
      <c r="AEU2" s="24"/>
      <c r="AEV2" s="24"/>
      <c r="AEW2" s="24"/>
      <c r="AEX2" s="24"/>
      <c r="AEY2" s="24"/>
      <c r="AEZ2" s="24"/>
      <c r="AFA2" s="24"/>
      <c r="AFB2" s="24"/>
      <c r="AFC2" s="24"/>
      <c r="AFD2" s="24"/>
      <c r="AFE2" s="24"/>
      <c r="AFF2" s="24"/>
      <c r="AFG2" s="24"/>
      <c r="AFH2" s="24"/>
      <c r="AFI2" s="24"/>
      <c r="AFJ2" s="24"/>
      <c r="AFK2" s="24"/>
      <c r="AFL2" s="24"/>
      <c r="AFM2" s="24"/>
      <c r="AFN2" s="24"/>
      <c r="AFO2" s="24"/>
      <c r="AFP2" s="24"/>
      <c r="AFQ2" s="24"/>
      <c r="AFR2" s="24"/>
      <c r="AFS2" s="24"/>
      <c r="AFT2" s="24"/>
      <c r="AFU2" s="24"/>
      <c r="AFV2" s="24"/>
      <c r="AFW2" s="24"/>
      <c r="AFX2" s="24"/>
      <c r="AFY2" s="24"/>
      <c r="AFZ2" s="24"/>
      <c r="AGA2" s="24"/>
      <c r="AGB2" s="24"/>
      <c r="AGC2" s="24"/>
      <c r="AGD2" s="24"/>
      <c r="AGE2" s="24"/>
      <c r="AGF2" s="24"/>
      <c r="AGG2" s="24"/>
      <c r="AGH2" s="24"/>
      <c r="AGI2" s="24"/>
      <c r="AGJ2" s="24"/>
      <c r="AGK2" s="24"/>
      <c r="AGL2" s="24"/>
      <c r="AGM2" s="24"/>
      <c r="AGN2" s="24"/>
      <c r="AGO2" s="24"/>
      <c r="AGP2" s="24"/>
      <c r="AGQ2" s="24"/>
      <c r="AGR2" s="24"/>
      <c r="AGS2" s="24"/>
      <c r="AGT2" s="24"/>
      <c r="AGU2" s="24"/>
      <c r="AGV2" s="24"/>
      <c r="AGW2" s="24"/>
      <c r="AGX2" s="24"/>
      <c r="AGY2" s="24"/>
      <c r="AGZ2" s="24"/>
      <c r="AHA2" s="24"/>
      <c r="AHB2" s="24"/>
      <c r="AHC2" s="24"/>
      <c r="AHD2" s="24"/>
      <c r="AHE2" s="24"/>
      <c r="AHF2" s="24"/>
      <c r="AHG2" s="24"/>
      <c r="AHH2" s="24"/>
      <c r="AHI2" s="24"/>
      <c r="AHJ2" s="24"/>
      <c r="AHK2" s="24"/>
      <c r="AHL2" s="24"/>
      <c r="AHM2" s="24"/>
      <c r="AHN2" s="24"/>
      <c r="AHO2" s="24"/>
      <c r="AHP2" s="24"/>
      <c r="AHQ2" s="24"/>
      <c r="AHR2" s="24"/>
      <c r="AHS2" s="24"/>
      <c r="AHT2" s="24"/>
      <c r="AHU2" s="24"/>
      <c r="AHV2" s="24"/>
      <c r="AHW2" s="24"/>
      <c r="AHX2" s="24"/>
      <c r="AHY2" s="24"/>
      <c r="AHZ2" s="24"/>
      <c r="AIA2" s="24"/>
      <c r="AIB2" s="24"/>
      <c r="AIC2" s="24"/>
      <c r="AID2" s="24"/>
      <c r="AIE2" s="24"/>
      <c r="AIF2" s="24"/>
      <c r="AIG2" s="24"/>
      <c r="AIH2" s="24"/>
      <c r="AII2" s="24"/>
      <c r="AIJ2" s="24"/>
      <c r="AIK2" s="24"/>
      <c r="AIL2" s="24"/>
      <c r="AIM2" s="24"/>
      <c r="AIN2" s="24"/>
      <c r="AIO2" s="24"/>
      <c r="AIP2" s="24"/>
      <c r="AIQ2" s="24"/>
      <c r="AIR2" s="24"/>
      <c r="AIS2" s="24"/>
      <c r="AIT2" s="24"/>
      <c r="AIU2" s="24"/>
      <c r="AIV2" s="24"/>
      <c r="AIW2" s="24"/>
      <c r="AIX2" s="24"/>
      <c r="AIY2" s="24"/>
      <c r="AIZ2" s="24"/>
      <c r="AJA2" s="24"/>
      <c r="AJB2" s="24"/>
      <c r="AJC2" s="24"/>
      <c r="AJD2" s="24"/>
      <c r="AJE2" s="24"/>
      <c r="AJF2" s="24"/>
      <c r="AJG2" s="24"/>
      <c r="AJH2" s="24"/>
      <c r="AJI2" s="24"/>
      <c r="AJJ2" s="24"/>
      <c r="AJK2" s="24"/>
      <c r="AJL2" s="24"/>
      <c r="AJM2" s="24"/>
      <c r="AJN2" s="24"/>
      <c r="AJO2" s="24"/>
      <c r="AJP2" s="24"/>
      <c r="AJQ2" s="24"/>
      <c r="AJR2" s="24"/>
      <c r="AJS2" s="24"/>
      <c r="AJT2" s="24"/>
      <c r="AJU2" s="24"/>
      <c r="AJV2" s="24"/>
      <c r="AJW2" s="24"/>
      <c r="AJX2" s="24"/>
      <c r="AJY2" s="24"/>
      <c r="AJZ2" s="24"/>
      <c r="AKA2" s="24"/>
      <c r="AKB2" s="24"/>
      <c r="AKC2" s="24"/>
      <c r="AKD2" s="24"/>
      <c r="AKE2" s="24"/>
      <c r="AKF2" s="24"/>
      <c r="AKG2" s="24"/>
      <c r="AKH2" s="24"/>
      <c r="AKI2" s="24"/>
      <c r="AKJ2" s="24"/>
      <c r="AKK2" s="24"/>
      <c r="AKL2" s="24"/>
      <c r="AKM2" s="24"/>
      <c r="AKN2" s="24"/>
      <c r="AKO2" s="24"/>
      <c r="AKP2" s="24"/>
      <c r="AKQ2" s="24"/>
      <c r="AKR2" s="24"/>
      <c r="AKS2" s="24"/>
      <c r="AKT2" s="24"/>
      <c r="AKU2" s="24"/>
      <c r="AKV2" s="24"/>
      <c r="AKW2" s="24"/>
      <c r="AKX2" s="24"/>
      <c r="AKY2" s="24"/>
      <c r="AKZ2" s="24"/>
      <c r="ALA2" s="24"/>
      <c r="ALB2" s="24"/>
      <c r="ALC2" s="24"/>
      <c r="ALD2" s="24"/>
      <c r="ALE2" s="24"/>
      <c r="ALF2" s="24"/>
      <c r="ALG2" s="24"/>
      <c r="ALH2" s="24"/>
      <c r="ALI2" s="24"/>
      <c r="ALJ2" s="24"/>
      <c r="ALK2" s="24"/>
      <c r="ALL2" s="24"/>
      <c r="ALM2" s="24"/>
      <c r="ALN2" s="24"/>
      <c r="ALO2" s="24"/>
      <c r="ALP2" s="24"/>
      <c r="ALQ2" s="24"/>
      <c r="ALR2" s="24"/>
      <c r="ALS2" s="24"/>
      <c r="ALT2" s="24"/>
      <c r="ALU2" s="24"/>
      <c r="ALV2" s="24"/>
      <c r="ALW2" s="24"/>
      <c r="ALX2" s="24"/>
      <c r="ALY2" s="24"/>
      <c r="ALZ2" s="24"/>
      <c r="AMA2" s="24"/>
      <c r="AMB2" s="24"/>
      <c r="AMC2" s="24"/>
      <c r="AMD2" s="24"/>
      <c r="AME2" s="24"/>
      <c r="AMF2" s="24"/>
      <c r="AMG2" s="24"/>
      <c r="AMH2" s="24"/>
      <c r="AMI2" s="24"/>
      <c r="AMJ2" s="24"/>
      <c r="AMK2" s="24"/>
      <c r="AML2" s="24"/>
      <c r="AMM2" s="24"/>
      <c r="AMN2" s="24"/>
      <c r="AMO2" s="24"/>
      <c r="AMP2" s="24"/>
      <c r="AMQ2" s="24"/>
      <c r="AMR2" s="24"/>
      <c r="AMS2" s="24"/>
      <c r="AMT2" s="24"/>
      <c r="AMU2" s="24"/>
      <c r="AMV2" s="24"/>
      <c r="AMW2" s="24"/>
      <c r="AMX2" s="24"/>
      <c r="AMY2" s="24"/>
      <c r="AMZ2" s="24"/>
      <c r="ANA2" s="24"/>
      <c r="ANB2" s="24"/>
      <c r="ANC2" s="24"/>
      <c r="AND2" s="24"/>
      <c r="ANE2" s="24"/>
      <c r="ANF2" s="24"/>
      <c r="ANG2" s="24"/>
      <c r="ANH2" s="24"/>
      <c r="ANI2" s="24"/>
      <c r="ANJ2" s="24"/>
      <c r="ANK2" s="24"/>
      <c r="ANL2" s="24"/>
      <c r="ANM2" s="24"/>
      <c r="ANN2" s="24"/>
      <c r="ANO2" s="24"/>
      <c r="ANP2" s="24"/>
      <c r="ANQ2" s="24"/>
      <c r="ANR2" s="24"/>
      <c r="ANS2" s="24"/>
      <c r="ANT2" s="24"/>
      <c r="ANU2" s="24"/>
      <c r="ANV2" s="24"/>
      <c r="ANW2" s="24"/>
      <c r="ANX2" s="24"/>
      <c r="ANY2" s="24"/>
      <c r="ANZ2" s="24"/>
      <c r="AOA2" s="24"/>
      <c r="AOB2" s="24"/>
      <c r="AOC2" s="24"/>
      <c r="AOD2" s="24"/>
      <c r="AOE2" s="24"/>
      <c r="AOF2" s="24"/>
      <c r="AOG2" s="24"/>
      <c r="AOH2" s="24"/>
      <c r="AOI2" s="24"/>
      <c r="AOJ2" s="24"/>
      <c r="AOK2" s="24"/>
      <c r="AOL2" s="24"/>
      <c r="AOM2" s="24"/>
      <c r="AON2" s="24"/>
      <c r="AOO2" s="24"/>
      <c r="AOP2" s="24"/>
      <c r="AOQ2" s="24"/>
      <c r="AOR2" s="24"/>
      <c r="AOS2" s="24"/>
      <c r="AOT2" s="24"/>
      <c r="AOU2" s="24"/>
      <c r="AOV2" s="24"/>
      <c r="AOW2" s="24"/>
      <c r="AOX2" s="24"/>
      <c r="AOY2" s="24"/>
      <c r="AOZ2" s="24"/>
      <c r="APA2" s="24"/>
      <c r="APB2" s="24"/>
      <c r="APC2" s="24"/>
      <c r="APD2" s="24"/>
      <c r="APE2" s="24"/>
      <c r="APF2" s="24"/>
      <c r="APG2" s="24"/>
      <c r="APH2" s="24"/>
      <c r="API2" s="24"/>
      <c r="APJ2" s="24"/>
      <c r="APK2" s="24"/>
      <c r="APL2" s="24"/>
      <c r="APM2" s="24"/>
      <c r="APN2" s="24"/>
      <c r="APO2" s="24"/>
      <c r="APP2" s="24"/>
      <c r="APQ2" s="24"/>
      <c r="APR2" s="24"/>
      <c r="APS2" s="24"/>
      <c r="APT2" s="24"/>
      <c r="APU2" s="24"/>
      <c r="APV2" s="24"/>
      <c r="APW2" s="24"/>
      <c r="APX2" s="24"/>
      <c r="APY2" s="24"/>
      <c r="APZ2" s="24"/>
      <c r="AQA2" s="24"/>
      <c r="AQB2" s="24"/>
      <c r="AQC2" s="24"/>
      <c r="AQD2" s="24"/>
      <c r="AQE2" s="24"/>
      <c r="AQF2" s="24"/>
      <c r="AQG2" s="24"/>
      <c r="AQH2" s="24"/>
      <c r="AQI2" s="24"/>
      <c r="AQJ2" s="24"/>
      <c r="AQK2" s="24"/>
      <c r="AQL2" s="24"/>
      <c r="AQM2" s="24"/>
      <c r="AQN2" s="24"/>
      <c r="AQO2" s="24"/>
      <c r="AQP2" s="24"/>
      <c r="AQQ2" s="24"/>
      <c r="AQR2" s="24"/>
      <c r="AQS2" s="24"/>
      <c r="AQT2" s="24"/>
      <c r="AQU2" s="24"/>
      <c r="AQV2" s="24"/>
      <c r="AQW2" s="24"/>
      <c r="AQX2" s="24"/>
      <c r="AQY2" s="24"/>
      <c r="AQZ2" s="24"/>
      <c r="ARA2" s="24"/>
      <c r="ARB2" s="24"/>
      <c r="ARC2" s="24"/>
      <c r="ARD2" s="24"/>
      <c r="ARE2" s="24"/>
      <c r="ARF2" s="24"/>
      <c r="ARG2" s="24"/>
      <c r="ARH2" s="24"/>
      <c r="ARI2" s="24"/>
      <c r="ARJ2" s="24"/>
      <c r="ARK2" s="24"/>
      <c r="ARL2" s="24"/>
      <c r="ARM2" s="24"/>
      <c r="ARN2" s="24"/>
      <c r="ARO2" s="24"/>
      <c r="ARP2" s="24"/>
      <c r="ARQ2" s="24"/>
      <c r="ARR2" s="24"/>
      <c r="ARS2" s="24"/>
      <c r="ART2" s="24"/>
      <c r="ARU2" s="24"/>
      <c r="ARV2" s="24"/>
      <c r="ARW2" s="24"/>
      <c r="ARX2" s="24"/>
      <c r="ARY2" s="24"/>
      <c r="ARZ2" s="24"/>
      <c r="ASA2" s="24"/>
      <c r="ASB2" s="24"/>
      <c r="ASC2" s="24"/>
      <c r="ASD2" s="24"/>
      <c r="ASE2" s="24"/>
      <c r="ASF2" s="24"/>
      <c r="ASG2" s="24"/>
      <c r="ASH2" s="24"/>
      <c r="ASI2" s="24"/>
      <c r="ASJ2" s="24"/>
      <c r="ASK2" s="24"/>
      <c r="ASL2" s="24"/>
      <c r="ASM2" s="24"/>
      <c r="ASN2" s="24"/>
      <c r="ASO2" s="24"/>
      <c r="ASP2" s="24"/>
      <c r="ASQ2" s="24"/>
      <c r="ASR2" s="24"/>
      <c r="ASS2" s="24"/>
      <c r="AST2" s="24"/>
      <c r="ASU2" s="24"/>
      <c r="ASV2" s="24"/>
      <c r="ASW2" s="24"/>
      <c r="ASX2" s="24"/>
      <c r="ASY2" s="24"/>
      <c r="ASZ2" s="24"/>
      <c r="ATA2" s="24"/>
      <c r="ATB2" s="24"/>
      <c r="ATC2" s="24"/>
      <c r="ATD2" s="24"/>
      <c r="ATE2" s="24"/>
      <c r="ATF2" s="24"/>
      <c r="ATG2" s="24"/>
      <c r="ATH2" s="24"/>
      <c r="ATI2" s="24"/>
      <c r="ATJ2" s="24"/>
      <c r="ATK2" s="24"/>
      <c r="ATL2" s="24"/>
      <c r="ATM2" s="24"/>
      <c r="ATN2" s="24"/>
      <c r="ATO2" s="24"/>
      <c r="ATP2" s="24"/>
      <c r="ATQ2" s="24"/>
      <c r="ATR2" s="24"/>
      <c r="ATS2" s="24"/>
      <c r="ATT2" s="24"/>
      <c r="ATU2" s="24"/>
      <c r="ATV2" s="24"/>
      <c r="ATW2" s="24"/>
      <c r="ATX2" s="24"/>
      <c r="ATY2" s="24"/>
      <c r="ATZ2" s="24"/>
      <c r="AUA2" s="24"/>
      <c r="AUB2" s="24"/>
      <c r="AUC2" s="24"/>
      <c r="AUD2" s="24"/>
      <c r="AUE2" s="24"/>
      <c r="AUF2" s="24"/>
      <c r="AUG2" s="24"/>
      <c r="AUH2" s="24"/>
      <c r="AUI2" s="24"/>
      <c r="AUJ2" s="24"/>
      <c r="AUK2" s="24"/>
      <c r="AUL2" s="24"/>
      <c r="AUM2" s="24"/>
      <c r="AUN2" s="24"/>
      <c r="AUO2" s="24"/>
      <c r="AUP2" s="24"/>
      <c r="AUQ2" s="24"/>
      <c r="AUR2" s="24"/>
      <c r="AUS2" s="24"/>
      <c r="AUT2" s="24"/>
      <c r="AUU2" s="24"/>
      <c r="AUV2" s="24"/>
      <c r="AUW2" s="24"/>
      <c r="AUX2" s="24"/>
      <c r="AUY2" s="24"/>
      <c r="AUZ2" s="24"/>
      <c r="AVA2" s="24"/>
      <c r="AVB2" s="24"/>
      <c r="AVC2" s="24"/>
      <c r="AVD2" s="24"/>
      <c r="AVE2" s="24"/>
      <c r="AVF2" s="24"/>
      <c r="AVG2" s="24"/>
      <c r="AVH2" s="24"/>
      <c r="AVI2" s="24"/>
      <c r="AVJ2" s="24"/>
      <c r="AVK2" s="24"/>
      <c r="AVL2" s="24"/>
      <c r="AVM2" s="24"/>
      <c r="AVN2" s="24"/>
      <c r="AVO2" s="24"/>
      <c r="AVP2" s="24"/>
      <c r="AVQ2" s="24"/>
      <c r="AVR2" s="24"/>
      <c r="AVS2" s="24"/>
      <c r="AVT2" s="24"/>
      <c r="AVU2" s="24"/>
      <c r="AVV2" s="24"/>
      <c r="AVW2" s="24"/>
      <c r="AVX2" s="24"/>
      <c r="AVY2" s="24"/>
      <c r="AVZ2" s="24"/>
      <c r="AWA2" s="24"/>
      <c r="AWB2" s="24"/>
      <c r="AWC2" s="24"/>
      <c r="AWD2" s="24"/>
      <c r="AWE2" s="24"/>
      <c r="AWF2" s="24"/>
      <c r="AWG2" s="24"/>
      <c r="AWH2" s="24"/>
      <c r="AWI2" s="24"/>
      <c r="AWJ2" s="24"/>
      <c r="AWK2" s="24"/>
      <c r="AWL2" s="24"/>
      <c r="AWM2" s="24"/>
      <c r="AWN2" s="24"/>
      <c r="AWO2" s="24"/>
      <c r="AWP2" s="24"/>
      <c r="AWQ2" s="24"/>
      <c r="AWR2" s="24"/>
      <c r="AWS2" s="24"/>
      <c r="AWT2" s="24"/>
      <c r="AWU2" s="24"/>
      <c r="AWV2" s="24"/>
      <c r="AWW2" s="24"/>
      <c r="AWX2" s="24"/>
      <c r="AWY2" s="24"/>
      <c r="AWZ2" s="24"/>
      <c r="AXA2" s="24"/>
      <c r="AXB2" s="24"/>
      <c r="AXC2" s="24"/>
      <c r="AXD2" s="24"/>
      <c r="AXE2" s="24"/>
      <c r="AXF2" s="24"/>
      <c r="AXG2" s="24"/>
      <c r="AXH2" s="24"/>
      <c r="AXI2" s="24"/>
      <c r="AXJ2" s="24"/>
      <c r="AXK2" s="24"/>
      <c r="AXL2" s="24"/>
      <c r="AXM2" s="24"/>
      <c r="AXN2" s="24"/>
      <c r="AXO2" s="24"/>
      <c r="AXP2" s="24"/>
      <c r="AXQ2" s="24"/>
      <c r="AXR2" s="24"/>
      <c r="AXS2" s="24"/>
      <c r="AXT2" s="24"/>
      <c r="AXU2" s="24"/>
      <c r="AXV2" s="24"/>
      <c r="AXW2" s="24"/>
      <c r="AXX2" s="24"/>
      <c r="AXY2" s="24"/>
      <c r="AXZ2" s="24"/>
      <c r="AYA2" s="24"/>
      <c r="AYB2" s="24"/>
      <c r="AYC2" s="24"/>
      <c r="AYD2" s="24"/>
      <c r="AYE2" s="24"/>
      <c r="AYF2" s="24"/>
      <c r="AYG2" s="24"/>
      <c r="AYH2" s="24"/>
      <c r="AYI2" s="24"/>
      <c r="AYJ2" s="24"/>
      <c r="AYK2" s="24"/>
      <c r="AYL2" s="24"/>
      <c r="AYM2" s="24"/>
      <c r="AYN2" s="24"/>
      <c r="AYO2" s="24"/>
      <c r="AYP2" s="24"/>
      <c r="AYQ2" s="24"/>
      <c r="AYR2" s="24"/>
      <c r="AYS2" s="24"/>
      <c r="AYT2" s="24"/>
      <c r="AYU2" s="24"/>
      <c r="AYV2" s="24"/>
      <c r="AYW2" s="24"/>
      <c r="AYX2" s="24"/>
      <c r="AYY2" s="24"/>
      <c r="AYZ2" s="24"/>
      <c r="AZA2" s="24"/>
      <c r="AZB2" s="24"/>
      <c r="AZC2" s="24"/>
      <c r="AZD2" s="24"/>
      <c r="AZE2" s="24"/>
      <c r="AZF2" s="24"/>
      <c r="AZG2" s="24"/>
      <c r="AZH2" s="24"/>
      <c r="AZI2" s="24"/>
      <c r="AZJ2" s="24"/>
      <c r="AZK2" s="24"/>
      <c r="AZL2" s="24"/>
      <c r="AZM2" s="24"/>
      <c r="AZN2" s="24"/>
      <c r="AZO2" s="24"/>
      <c r="AZP2" s="24"/>
      <c r="AZQ2" s="24"/>
      <c r="AZR2" s="24"/>
      <c r="AZS2" s="24"/>
      <c r="AZT2" s="24"/>
      <c r="AZU2" s="24"/>
      <c r="AZV2" s="24"/>
      <c r="AZW2" s="24"/>
      <c r="AZX2" s="24"/>
      <c r="AZY2" s="24"/>
      <c r="AZZ2" s="24"/>
      <c r="BAA2" s="24"/>
      <c r="BAB2" s="24"/>
      <c r="BAC2" s="24"/>
      <c r="BAD2" s="24"/>
      <c r="BAE2" s="24"/>
      <c r="BAF2" s="24"/>
      <c r="BAG2" s="24"/>
      <c r="BAH2" s="24"/>
      <c r="BAI2" s="24"/>
      <c r="BAJ2" s="24"/>
      <c r="BAK2" s="24"/>
      <c r="BAL2" s="24"/>
      <c r="BAM2" s="24"/>
      <c r="BAN2" s="24"/>
      <c r="BAO2" s="24"/>
      <c r="BAP2" s="24"/>
      <c r="BAQ2" s="24"/>
      <c r="BAR2" s="24"/>
      <c r="BAS2" s="24"/>
      <c r="BAT2" s="24"/>
      <c r="BAU2" s="24"/>
      <c r="BAV2" s="24"/>
      <c r="BAW2" s="24"/>
      <c r="BAX2" s="24"/>
      <c r="BAY2" s="24"/>
      <c r="BAZ2" s="24"/>
      <c r="BBA2" s="24"/>
      <c r="BBB2" s="24"/>
      <c r="BBC2" s="24"/>
      <c r="BBD2" s="24"/>
      <c r="BBE2" s="24"/>
      <c r="BBF2" s="24"/>
      <c r="BBG2" s="24"/>
      <c r="BBH2" s="24"/>
      <c r="BBI2" s="24"/>
      <c r="BBJ2" s="24"/>
      <c r="BBK2" s="24"/>
      <c r="BBL2" s="24"/>
      <c r="BBM2" s="24"/>
      <c r="BBN2" s="24"/>
      <c r="BBO2" s="24"/>
      <c r="BBP2" s="24"/>
      <c r="BBQ2" s="24"/>
      <c r="BBR2" s="24"/>
      <c r="BBS2" s="24"/>
      <c r="BBT2" s="24"/>
      <c r="BBU2" s="24"/>
      <c r="BBV2" s="24"/>
      <c r="BBW2" s="24"/>
      <c r="BBX2" s="24"/>
      <c r="BBY2" s="24"/>
      <c r="BBZ2" s="24"/>
      <c r="BCA2" s="24"/>
      <c r="BCB2" s="24"/>
      <c r="BCC2" s="24"/>
      <c r="BCD2" s="24"/>
      <c r="BCE2" s="24"/>
      <c r="BCF2" s="24"/>
      <c r="BCG2" s="24"/>
      <c r="BCH2" s="24"/>
      <c r="BCI2" s="24"/>
      <c r="BCJ2" s="24"/>
      <c r="BCK2" s="24"/>
      <c r="BCL2" s="24"/>
      <c r="BCM2" s="24"/>
      <c r="BCN2" s="24"/>
      <c r="BCO2" s="24"/>
      <c r="BCP2" s="24"/>
      <c r="BCQ2" s="24"/>
      <c r="BCR2" s="24"/>
      <c r="BCS2" s="24"/>
      <c r="BCT2" s="24"/>
      <c r="BCU2" s="24"/>
      <c r="BCV2" s="24"/>
      <c r="BCW2" s="24"/>
      <c r="BCX2" s="24"/>
      <c r="BCY2" s="24"/>
      <c r="BCZ2" s="24"/>
      <c r="BDA2" s="24"/>
      <c r="BDB2" s="24"/>
      <c r="BDC2" s="24"/>
      <c r="BDD2" s="24"/>
      <c r="BDE2" s="24"/>
      <c r="BDF2" s="24"/>
      <c r="BDG2" s="24"/>
      <c r="BDH2" s="24"/>
      <c r="BDI2" s="24"/>
      <c r="BDJ2" s="24"/>
      <c r="BDK2" s="24"/>
      <c r="BDL2" s="24"/>
      <c r="BDM2" s="24"/>
      <c r="BDN2" s="24"/>
      <c r="BDO2" s="24"/>
      <c r="BDP2" s="24"/>
      <c r="BDQ2" s="24"/>
      <c r="BDR2" s="24"/>
      <c r="BDS2" s="24"/>
      <c r="BDT2" s="24"/>
      <c r="BDU2" s="24"/>
      <c r="BDV2" s="24"/>
      <c r="BDW2" s="24"/>
      <c r="BDX2" s="24"/>
      <c r="BDY2" s="24"/>
      <c r="BDZ2" s="24"/>
      <c r="BEA2" s="24"/>
      <c r="BEB2" s="24"/>
      <c r="BEC2" s="24"/>
      <c r="BED2" s="24"/>
      <c r="BEE2" s="24"/>
      <c r="BEF2" s="24"/>
      <c r="BEG2" s="24"/>
      <c r="BEH2" s="24"/>
      <c r="BEI2" s="24"/>
      <c r="BEJ2" s="24"/>
      <c r="BEK2" s="24"/>
      <c r="BEL2" s="24"/>
      <c r="BEM2" s="24"/>
      <c r="BEN2" s="24"/>
      <c r="BEO2" s="24"/>
      <c r="BEP2" s="24"/>
      <c r="BEQ2" s="24"/>
      <c r="BER2" s="24"/>
      <c r="BES2" s="24"/>
      <c r="BET2" s="24"/>
      <c r="BEU2" s="24"/>
      <c r="BEV2" s="24"/>
      <c r="BEW2" s="24"/>
      <c r="BEX2" s="24"/>
      <c r="BEY2" s="24"/>
      <c r="BEZ2" s="24"/>
      <c r="BFA2" s="24"/>
      <c r="BFB2" s="24"/>
      <c r="BFC2" s="24"/>
      <c r="BFD2" s="24"/>
      <c r="BFE2" s="24"/>
      <c r="BFF2" s="24"/>
      <c r="BFG2" s="24"/>
      <c r="BFH2" s="24"/>
      <c r="BFI2" s="24"/>
      <c r="BFJ2" s="24"/>
      <c r="BFK2" s="24"/>
      <c r="BFL2" s="24"/>
      <c r="BFM2" s="24"/>
      <c r="BFN2" s="24"/>
      <c r="BFO2" s="24"/>
      <c r="BFP2" s="24"/>
      <c r="BFQ2" s="24"/>
      <c r="BFR2" s="24"/>
      <c r="BFS2" s="24"/>
      <c r="BFT2" s="24"/>
      <c r="BFU2" s="24"/>
      <c r="BFV2" s="24"/>
      <c r="BFW2" s="24"/>
      <c r="BFX2" s="24"/>
      <c r="BFY2" s="24"/>
      <c r="BFZ2" s="24"/>
      <c r="BGA2" s="24"/>
      <c r="BGB2" s="24"/>
      <c r="BGC2" s="24"/>
      <c r="BGD2" s="24"/>
      <c r="BGE2" s="24"/>
      <c r="BGF2" s="24"/>
      <c r="BGG2" s="24"/>
      <c r="BGH2" s="24"/>
      <c r="BGI2" s="24"/>
      <c r="BGJ2" s="24"/>
      <c r="BGK2" s="24"/>
      <c r="BGL2" s="24"/>
      <c r="BGM2" s="24"/>
      <c r="BGN2" s="24"/>
      <c r="BGO2" s="24"/>
      <c r="BGP2" s="24"/>
      <c r="BGQ2" s="24"/>
      <c r="BGR2" s="24"/>
      <c r="BGS2" s="24"/>
      <c r="BGT2" s="24"/>
      <c r="BGU2" s="24"/>
      <c r="BGV2" s="24"/>
      <c r="BGW2" s="24"/>
      <c r="BGX2" s="24"/>
      <c r="BGY2" s="24"/>
      <c r="BGZ2" s="24"/>
      <c r="BHA2" s="24"/>
      <c r="BHB2" s="24"/>
      <c r="BHC2" s="24"/>
      <c r="BHD2" s="24"/>
      <c r="BHE2" s="24"/>
      <c r="BHF2" s="24"/>
      <c r="BHG2" s="24"/>
      <c r="BHH2" s="24"/>
      <c r="BHI2" s="24"/>
      <c r="BHJ2" s="24"/>
      <c r="BHK2" s="24"/>
      <c r="BHL2" s="24"/>
      <c r="BHM2" s="24"/>
      <c r="BHN2" s="24"/>
      <c r="BHO2" s="24"/>
      <c r="BHP2" s="24"/>
      <c r="BHQ2" s="24"/>
      <c r="BHR2" s="24"/>
      <c r="BHS2" s="24"/>
      <c r="BHT2" s="24"/>
      <c r="BHU2" s="24"/>
      <c r="BHV2" s="24"/>
      <c r="BHW2" s="24"/>
      <c r="BHX2" s="24"/>
      <c r="BHY2" s="24"/>
      <c r="BHZ2" s="24"/>
      <c r="BIA2" s="24"/>
      <c r="BIB2" s="24"/>
      <c r="BIC2" s="24"/>
      <c r="BID2" s="24"/>
      <c r="BIE2" s="24"/>
      <c r="BIF2" s="24"/>
      <c r="BIG2" s="24"/>
      <c r="BIH2" s="24"/>
      <c r="BII2" s="24"/>
      <c r="BIJ2" s="24"/>
      <c r="BIK2" s="24"/>
      <c r="BIL2" s="24"/>
      <c r="BIM2" s="24"/>
      <c r="BIN2" s="24"/>
      <c r="BIO2" s="24"/>
      <c r="BIP2" s="24"/>
      <c r="BIQ2" s="24"/>
      <c r="BIR2" s="24"/>
      <c r="BIS2" s="24"/>
      <c r="BIT2" s="24"/>
      <c r="BIU2" s="24"/>
      <c r="BIV2" s="24"/>
      <c r="BIW2" s="24"/>
      <c r="BIX2" s="24"/>
      <c r="BIY2" s="24"/>
      <c r="BIZ2" s="24"/>
      <c r="BJA2" s="24"/>
      <c r="BJB2" s="24"/>
      <c r="BJC2" s="24"/>
      <c r="BJD2" s="24"/>
      <c r="BJE2" s="24"/>
      <c r="BJF2" s="24"/>
      <c r="BJG2" s="24"/>
      <c r="BJH2" s="24"/>
      <c r="BJI2" s="24"/>
      <c r="BJJ2" s="24"/>
      <c r="BJK2" s="24"/>
      <c r="BJL2" s="24"/>
      <c r="BJM2" s="24"/>
      <c r="BJN2" s="24"/>
      <c r="BJO2" s="24"/>
      <c r="BJP2" s="24"/>
      <c r="BJQ2" s="24"/>
      <c r="BJR2" s="24"/>
      <c r="BJS2" s="24"/>
      <c r="BJT2" s="24"/>
      <c r="BJU2" s="24"/>
      <c r="BJV2" s="24"/>
      <c r="BJW2" s="24"/>
      <c r="BJX2" s="24"/>
      <c r="BJY2" s="24"/>
      <c r="BJZ2" s="24"/>
      <c r="BKA2" s="24"/>
      <c r="BKB2" s="24"/>
      <c r="BKC2" s="24"/>
      <c r="BKD2" s="24"/>
      <c r="BKE2" s="24"/>
      <c r="BKF2" s="24"/>
      <c r="BKG2" s="24"/>
      <c r="BKH2" s="24"/>
      <c r="BKI2" s="24"/>
      <c r="BKJ2" s="24"/>
      <c r="BKK2" s="24"/>
      <c r="BKL2" s="24"/>
      <c r="BKM2" s="24"/>
      <c r="BKN2" s="24"/>
      <c r="BKO2" s="24"/>
      <c r="BKP2" s="24"/>
      <c r="BKQ2" s="24"/>
      <c r="BKR2" s="24"/>
      <c r="BKS2" s="24"/>
      <c r="BKT2" s="24"/>
      <c r="BKU2" s="24"/>
      <c r="BKV2" s="24"/>
      <c r="BKW2" s="24"/>
      <c r="BKX2" s="24"/>
      <c r="BKY2" s="24"/>
      <c r="BKZ2" s="24"/>
      <c r="BLA2" s="24"/>
      <c r="BLB2" s="24"/>
      <c r="BLC2" s="24"/>
      <c r="BLD2" s="24"/>
      <c r="BLE2" s="24"/>
      <c r="BLF2" s="24"/>
      <c r="BLG2" s="24"/>
      <c r="BLH2" s="24"/>
      <c r="BLI2" s="24"/>
      <c r="BLJ2" s="24"/>
      <c r="BLK2" s="24"/>
      <c r="BLL2" s="24"/>
      <c r="BLM2" s="24"/>
      <c r="BLN2" s="24"/>
      <c r="BLO2" s="24"/>
      <c r="BLP2" s="24"/>
      <c r="BLQ2" s="24"/>
      <c r="BLR2" s="24"/>
      <c r="BLS2" s="24"/>
      <c r="BLT2" s="24"/>
      <c r="BLU2" s="24"/>
      <c r="BLV2" s="24"/>
      <c r="BLW2" s="24"/>
      <c r="BLX2" s="24"/>
      <c r="BLY2" s="24"/>
      <c r="BLZ2" s="24"/>
      <c r="BMA2" s="24"/>
      <c r="BMB2" s="24"/>
      <c r="BMC2" s="24"/>
      <c r="BMD2" s="24"/>
      <c r="BME2" s="24"/>
      <c r="BMF2" s="24"/>
      <c r="BMG2" s="24"/>
      <c r="BMH2" s="24"/>
      <c r="BMI2" s="24"/>
      <c r="BMJ2" s="24"/>
      <c r="BMK2" s="24"/>
      <c r="BML2" s="24"/>
      <c r="BMM2" s="24"/>
      <c r="BMN2" s="24"/>
      <c r="BMO2" s="24"/>
      <c r="BMP2" s="24"/>
      <c r="BMQ2" s="24"/>
      <c r="BMR2" s="24"/>
      <c r="BMS2" s="24"/>
      <c r="BMT2" s="24"/>
      <c r="BMU2" s="24"/>
      <c r="BMV2" s="24"/>
      <c r="BMW2" s="24"/>
      <c r="BMX2" s="24"/>
      <c r="BMY2" s="24"/>
      <c r="BMZ2" s="24"/>
      <c r="BNA2" s="24"/>
      <c r="BNB2" s="24"/>
      <c r="BNC2" s="24"/>
      <c r="BND2" s="24"/>
      <c r="BNE2" s="24"/>
      <c r="BNF2" s="24"/>
      <c r="BNG2" s="24"/>
      <c r="BNH2" s="24"/>
      <c r="BNI2" s="24"/>
      <c r="BNJ2" s="24"/>
      <c r="BNK2" s="24"/>
      <c r="BNL2" s="24"/>
      <c r="BNM2" s="24"/>
      <c r="BNN2" s="24"/>
      <c r="BNO2" s="24"/>
      <c r="BNP2" s="24"/>
      <c r="BNQ2" s="24"/>
      <c r="BNR2" s="24"/>
      <c r="BNS2" s="24"/>
      <c r="BNT2" s="24"/>
      <c r="BNU2" s="24"/>
      <c r="BNV2" s="24"/>
      <c r="BNW2" s="24"/>
      <c r="BNX2" s="24"/>
      <c r="BNY2" s="24"/>
      <c r="BNZ2" s="24"/>
      <c r="BOA2" s="24"/>
      <c r="BOB2" s="24"/>
      <c r="BOC2" s="24"/>
      <c r="BOD2" s="24"/>
      <c r="BOE2" s="24"/>
      <c r="BOF2" s="24"/>
      <c r="BOG2" s="24"/>
      <c r="BOH2" s="24"/>
      <c r="BOI2" s="24"/>
      <c r="BOJ2" s="24"/>
      <c r="BOK2" s="24"/>
      <c r="BOL2" s="24"/>
      <c r="BOM2" s="24"/>
      <c r="BON2" s="24"/>
      <c r="BOO2" s="24"/>
      <c r="BOP2" s="24"/>
      <c r="BOQ2" s="24"/>
      <c r="BOR2" s="24"/>
      <c r="BOS2" s="24"/>
      <c r="BOT2" s="24"/>
      <c r="BOU2" s="24"/>
      <c r="BOV2" s="24"/>
      <c r="BOW2" s="24"/>
      <c r="BOX2" s="24"/>
      <c r="BOY2" s="24"/>
      <c r="BOZ2" s="24"/>
      <c r="BPA2" s="24"/>
      <c r="BPB2" s="24"/>
      <c r="BPC2" s="24"/>
      <c r="BPD2" s="24"/>
      <c r="BPE2" s="24"/>
      <c r="BPF2" s="24"/>
      <c r="BPG2" s="24"/>
      <c r="BPH2" s="24"/>
      <c r="BPI2" s="24"/>
      <c r="BPJ2" s="24"/>
      <c r="BPK2" s="24"/>
      <c r="BPL2" s="24"/>
      <c r="BPM2" s="24"/>
      <c r="BPN2" s="24"/>
      <c r="BPO2" s="24"/>
      <c r="BPP2" s="24"/>
      <c r="BPQ2" s="24"/>
      <c r="BPR2" s="24"/>
      <c r="BPS2" s="24"/>
      <c r="BPT2" s="24"/>
      <c r="BPU2" s="24"/>
      <c r="BPV2" s="24"/>
      <c r="BPW2" s="24"/>
      <c r="BPX2" s="24"/>
      <c r="BPY2" s="24"/>
      <c r="BPZ2" s="24"/>
      <c r="BQA2" s="24"/>
      <c r="BQB2" s="24"/>
      <c r="BQC2" s="24"/>
      <c r="BQD2" s="24"/>
      <c r="BQE2" s="24"/>
      <c r="BQF2" s="24"/>
      <c r="BQG2" s="24"/>
      <c r="BQH2" s="24"/>
      <c r="BQI2" s="24"/>
      <c r="BQJ2" s="24"/>
      <c r="BQK2" s="24"/>
      <c r="BQL2" s="24"/>
      <c r="BQM2" s="24"/>
      <c r="BQN2" s="24"/>
      <c r="BQO2" s="24"/>
      <c r="BQP2" s="24"/>
      <c r="BQQ2" s="24"/>
      <c r="BQR2" s="24"/>
      <c r="BQS2" s="24"/>
      <c r="BQT2" s="24"/>
      <c r="BQU2" s="24"/>
      <c r="BQV2" s="24"/>
      <c r="BQW2" s="24"/>
      <c r="BQX2" s="24"/>
      <c r="BQY2" s="24"/>
      <c r="BQZ2" s="24"/>
      <c r="BRA2" s="24"/>
      <c r="BRB2" s="24"/>
      <c r="BRC2" s="24"/>
      <c r="BRD2" s="24"/>
      <c r="BRE2" s="24"/>
      <c r="BRF2" s="24"/>
      <c r="BRG2" s="24"/>
      <c r="BRH2" s="24"/>
      <c r="BRI2" s="24"/>
      <c r="BRJ2" s="24"/>
      <c r="BRK2" s="24"/>
      <c r="BRL2" s="24"/>
      <c r="BRM2" s="24"/>
      <c r="BRN2" s="24"/>
      <c r="BRO2" s="24"/>
      <c r="BRP2" s="24"/>
      <c r="BRQ2" s="24"/>
      <c r="BRR2" s="24"/>
      <c r="BRS2" s="24"/>
      <c r="BRT2" s="24"/>
      <c r="BRU2" s="24"/>
      <c r="BRV2" s="24"/>
      <c r="BRW2" s="24"/>
      <c r="BRX2" s="24"/>
      <c r="BRY2" s="24"/>
      <c r="BRZ2" s="24"/>
      <c r="BSA2" s="24"/>
      <c r="BSB2" s="24"/>
      <c r="BSC2" s="24"/>
      <c r="BSD2" s="24"/>
      <c r="BSE2" s="24"/>
      <c r="BSF2" s="24"/>
      <c r="BSG2" s="24"/>
      <c r="BSH2" s="24"/>
      <c r="BSI2" s="24"/>
      <c r="BSJ2" s="24"/>
      <c r="BSK2" s="24"/>
      <c r="BSL2" s="24"/>
      <c r="BSM2" s="24"/>
      <c r="BSN2" s="24"/>
      <c r="BSO2" s="24"/>
      <c r="BSP2" s="24"/>
      <c r="BSQ2" s="24"/>
      <c r="BSR2" s="24"/>
      <c r="BSS2" s="24"/>
      <c r="BST2" s="24"/>
      <c r="BSU2" s="24"/>
      <c r="BSV2" s="24"/>
      <c r="BSW2" s="24"/>
      <c r="BSX2" s="24"/>
      <c r="BSY2" s="24"/>
      <c r="BSZ2" s="24"/>
      <c r="BTA2" s="24"/>
      <c r="BTB2" s="24"/>
      <c r="BTC2" s="24"/>
      <c r="BTD2" s="24"/>
      <c r="BTE2" s="24"/>
      <c r="BTF2" s="24"/>
      <c r="BTG2" s="24"/>
      <c r="BTH2" s="24"/>
      <c r="BTI2" s="24"/>
      <c r="BTJ2" s="24"/>
      <c r="BTK2" s="24"/>
      <c r="BTL2" s="24"/>
      <c r="BTM2" s="24"/>
      <c r="BTN2" s="24"/>
      <c r="BTO2" s="24"/>
      <c r="BTP2" s="24"/>
      <c r="BTQ2" s="24"/>
      <c r="BTR2" s="24"/>
      <c r="BTS2" s="24"/>
      <c r="BTT2" s="24"/>
      <c r="BTU2" s="24"/>
      <c r="BTV2" s="24"/>
      <c r="BTW2" s="24"/>
      <c r="BTX2" s="24"/>
      <c r="BTY2" s="24"/>
      <c r="BTZ2" s="24"/>
      <c r="BUA2" s="24"/>
      <c r="BUB2" s="24"/>
      <c r="BUC2" s="24"/>
      <c r="BUD2" s="24"/>
      <c r="BUE2" s="24"/>
      <c r="BUF2" s="24"/>
      <c r="BUG2" s="24"/>
      <c r="BUH2" s="24"/>
      <c r="BUI2" s="24"/>
      <c r="BUJ2" s="24"/>
      <c r="BUK2" s="24"/>
      <c r="BUL2" s="24"/>
      <c r="BUM2" s="24"/>
      <c r="BUN2" s="24"/>
      <c r="BUO2" s="24"/>
      <c r="BUP2" s="24"/>
      <c r="BUQ2" s="24"/>
      <c r="BUR2" s="24"/>
      <c r="BUS2" s="24"/>
      <c r="BUT2" s="24"/>
      <c r="BUU2" s="24"/>
      <c r="BUV2" s="24"/>
      <c r="BUW2" s="24"/>
      <c r="BUX2" s="24"/>
      <c r="BUY2" s="24"/>
      <c r="BUZ2" s="24"/>
      <c r="BVA2" s="24"/>
      <c r="BVB2" s="24"/>
      <c r="BVC2" s="24"/>
      <c r="BVD2" s="24"/>
      <c r="BVE2" s="24"/>
      <c r="BVF2" s="24"/>
      <c r="BVG2" s="24"/>
      <c r="BVH2" s="24"/>
      <c r="BVI2" s="24"/>
      <c r="BVJ2" s="24"/>
      <c r="BVK2" s="24"/>
      <c r="BVL2" s="24"/>
      <c r="BVM2" s="24"/>
      <c r="BVN2" s="24"/>
      <c r="BVO2" s="24"/>
      <c r="BVP2" s="24"/>
      <c r="BVQ2" s="24"/>
      <c r="BVR2" s="24"/>
      <c r="BVS2" s="24"/>
      <c r="BVT2" s="24"/>
      <c r="BVU2" s="24"/>
      <c r="BVV2" s="24"/>
      <c r="BVW2" s="24"/>
      <c r="BVX2" s="24"/>
      <c r="BVY2" s="24"/>
      <c r="BVZ2" s="24"/>
      <c r="BWA2" s="24"/>
      <c r="BWB2" s="24"/>
      <c r="BWC2" s="24"/>
      <c r="BWD2" s="24"/>
      <c r="BWE2" s="24"/>
      <c r="BWF2" s="24"/>
      <c r="BWG2" s="24"/>
      <c r="BWH2" s="24"/>
      <c r="BWI2" s="24"/>
      <c r="BWJ2" s="24"/>
      <c r="BWK2" s="24"/>
      <c r="BWL2" s="24"/>
      <c r="BWM2" s="24"/>
      <c r="BWN2" s="24"/>
      <c r="BWO2" s="24"/>
      <c r="BWP2" s="24"/>
      <c r="BWQ2" s="24"/>
      <c r="BWR2" s="24"/>
      <c r="BWS2" s="24"/>
      <c r="BWT2" s="24"/>
      <c r="BWU2" s="24"/>
      <c r="BWV2" s="24"/>
      <c r="BWW2" s="24"/>
      <c r="BWX2" s="24"/>
      <c r="BWY2" s="24"/>
      <c r="BWZ2" s="24"/>
      <c r="BXA2" s="24"/>
      <c r="BXB2" s="24"/>
      <c r="BXC2" s="24"/>
      <c r="BXD2" s="24"/>
      <c r="BXE2" s="24"/>
      <c r="BXF2" s="24"/>
      <c r="BXG2" s="24"/>
      <c r="BXH2" s="24"/>
      <c r="BXI2" s="24"/>
      <c r="BXJ2" s="24"/>
      <c r="BXK2" s="24"/>
      <c r="BXL2" s="24"/>
      <c r="BXM2" s="24"/>
      <c r="BXN2" s="24"/>
      <c r="BXO2" s="24"/>
      <c r="BXP2" s="24"/>
      <c r="BXQ2" s="24"/>
      <c r="BXR2" s="24"/>
      <c r="BXS2" s="24"/>
      <c r="BXT2" s="24"/>
      <c r="BXU2" s="24"/>
      <c r="BXV2" s="24"/>
      <c r="BXW2" s="24"/>
      <c r="BXX2" s="24"/>
      <c r="BXY2" s="24"/>
      <c r="BXZ2" s="24"/>
      <c r="BYA2" s="24"/>
      <c r="BYB2" s="24"/>
      <c r="BYC2" s="24"/>
      <c r="BYD2" s="24"/>
      <c r="BYE2" s="24"/>
      <c r="BYF2" s="24"/>
      <c r="BYG2" s="24"/>
      <c r="BYH2" s="24"/>
      <c r="BYI2" s="24"/>
      <c r="BYJ2" s="24"/>
      <c r="BYK2" s="24"/>
      <c r="BYL2" s="24"/>
      <c r="BYM2" s="24"/>
      <c r="BYN2" s="24"/>
      <c r="BYO2" s="24"/>
      <c r="BYP2" s="24"/>
      <c r="BYQ2" s="24"/>
      <c r="BYR2" s="24"/>
      <c r="BYS2" s="24"/>
      <c r="BYT2" s="24"/>
      <c r="BYU2" s="24"/>
      <c r="BYV2" s="24"/>
      <c r="BYW2" s="24"/>
      <c r="BYX2" s="24"/>
      <c r="BYY2" s="24"/>
      <c r="BYZ2" s="24"/>
      <c r="BZA2" s="24"/>
      <c r="BZB2" s="24"/>
      <c r="BZC2" s="24"/>
      <c r="BZD2" s="24"/>
      <c r="BZE2" s="24"/>
      <c r="BZF2" s="24"/>
      <c r="BZG2" s="24"/>
      <c r="BZH2" s="24"/>
      <c r="BZI2" s="24"/>
      <c r="BZJ2" s="24"/>
      <c r="BZK2" s="24"/>
      <c r="BZL2" s="24"/>
      <c r="BZM2" s="24"/>
      <c r="BZN2" s="24"/>
      <c r="BZO2" s="24"/>
      <c r="BZP2" s="24"/>
      <c r="BZQ2" s="24"/>
      <c r="BZR2" s="24"/>
      <c r="BZS2" s="24"/>
      <c r="BZT2" s="24"/>
      <c r="BZU2" s="24"/>
      <c r="BZV2" s="24"/>
      <c r="BZW2" s="24"/>
      <c r="BZX2" s="24"/>
      <c r="BZY2" s="24"/>
      <c r="BZZ2" s="24"/>
      <c r="CAA2" s="24"/>
      <c r="CAB2" s="24"/>
      <c r="CAC2" s="24"/>
      <c r="CAD2" s="24"/>
      <c r="CAE2" s="24"/>
      <c r="CAF2" s="24"/>
      <c r="CAG2" s="24"/>
      <c r="CAH2" s="24"/>
      <c r="CAI2" s="24"/>
      <c r="CAJ2" s="24"/>
      <c r="CAK2" s="24"/>
      <c r="CAL2" s="24"/>
      <c r="CAM2" s="24"/>
      <c r="CAN2" s="24"/>
      <c r="CAO2" s="24"/>
      <c r="CAP2" s="24"/>
      <c r="CAQ2" s="24"/>
      <c r="CAR2" s="24"/>
      <c r="CAS2" s="24"/>
      <c r="CAT2" s="24"/>
      <c r="CAU2" s="24"/>
      <c r="CAV2" s="24"/>
      <c r="CAW2" s="24"/>
      <c r="CAX2" s="24"/>
      <c r="CAY2" s="24"/>
      <c r="CAZ2" s="24"/>
      <c r="CBA2" s="24"/>
      <c r="CBB2" s="24"/>
      <c r="CBC2" s="24"/>
      <c r="CBD2" s="24"/>
      <c r="CBE2" s="24"/>
      <c r="CBF2" s="24"/>
      <c r="CBG2" s="24"/>
      <c r="CBH2" s="24"/>
      <c r="CBI2" s="24"/>
      <c r="CBJ2" s="24"/>
      <c r="CBK2" s="24"/>
      <c r="CBL2" s="24"/>
      <c r="CBM2" s="24"/>
      <c r="CBN2" s="24"/>
      <c r="CBO2" s="24"/>
      <c r="CBP2" s="24"/>
      <c r="CBQ2" s="24"/>
      <c r="CBR2" s="24"/>
      <c r="CBS2" s="24"/>
      <c r="CBT2" s="24"/>
      <c r="CBU2" s="24"/>
      <c r="CBV2" s="24"/>
      <c r="CBW2" s="24"/>
      <c r="CBX2" s="24"/>
      <c r="CBY2" s="24"/>
      <c r="CBZ2" s="24"/>
      <c r="CCA2" s="24"/>
      <c r="CCB2" s="24"/>
      <c r="CCC2" s="24"/>
      <c r="CCD2" s="24"/>
      <c r="CCE2" s="24"/>
      <c r="CCF2" s="24"/>
      <c r="CCG2" s="24"/>
      <c r="CCH2" s="24"/>
      <c r="CCI2" s="24"/>
      <c r="CCJ2" s="24"/>
      <c r="CCK2" s="24"/>
      <c r="CCL2" s="24"/>
      <c r="CCM2" s="24"/>
      <c r="CCN2" s="24"/>
      <c r="CCO2" s="24"/>
      <c r="CCP2" s="24"/>
      <c r="CCQ2" s="24"/>
      <c r="CCR2" s="24"/>
      <c r="CCS2" s="24"/>
      <c r="CCT2" s="24"/>
      <c r="CCU2" s="24"/>
      <c r="CCV2" s="24"/>
      <c r="CCW2" s="24"/>
      <c r="CCX2" s="24"/>
      <c r="CCY2" s="24"/>
      <c r="CCZ2" s="24"/>
      <c r="CDA2" s="24"/>
      <c r="CDB2" s="24"/>
      <c r="CDC2" s="24"/>
      <c r="CDD2" s="24"/>
      <c r="CDE2" s="24"/>
      <c r="CDF2" s="24"/>
      <c r="CDG2" s="24"/>
      <c r="CDH2" s="24"/>
      <c r="CDI2" s="24"/>
      <c r="CDJ2" s="24"/>
      <c r="CDK2" s="24"/>
      <c r="CDL2" s="24"/>
      <c r="CDM2" s="24"/>
      <c r="CDN2" s="24"/>
      <c r="CDO2" s="24"/>
      <c r="CDP2" s="24"/>
      <c r="CDQ2" s="24"/>
      <c r="CDR2" s="24"/>
      <c r="CDS2" s="24"/>
      <c r="CDT2" s="24"/>
      <c r="CDU2" s="24"/>
      <c r="CDV2" s="24"/>
      <c r="CDW2" s="24"/>
      <c r="CDX2" s="24"/>
      <c r="CDY2" s="24"/>
      <c r="CDZ2" s="24"/>
      <c r="CEA2" s="24"/>
      <c r="CEB2" s="24"/>
      <c r="CEC2" s="24"/>
      <c r="CED2" s="24"/>
      <c r="CEE2" s="24"/>
      <c r="CEF2" s="24"/>
      <c r="CEG2" s="24"/>
      <c r="CEH2" s="24"/>
      <c r="CEI2" s="24"/>
      <c r="CEJ2" s="24"/>
      <c r="CEK2" s="24"/>
      <c r="CEL2" s="24"/>
      <c r="CEM2" s="24"/>
      <c r="CEN2" s="24"/>
      <c r="CEO2" s="24"/>
      <c r="CEP2" s="24"/>
      <c r="CEQ2" s="24"/>
      <c r="CER2" s="24"/>
      <c r="CES2" s="24"/>
      <c r="CET2" s="24"/>
      <c r="CEU2" s="24"/>
      <c r="CEV2" s="24"/>
      <c r="CEW2" s="24"/>
      <c r="CEX2" s="24"/>
      <c r="CEY2" s="24"/>
      <c r="CEZ2" s="24"/>
      <c r="CFA2" s="24"/>
      <c r="CFB2" s="24"/>
      <c r="CFC2" s="24"/>
      <c r="CFD2" s="24"/>
      <c r="CFE2" s="24"/>
      <c r="CFF2" s="24"/>
      <c r="CFG2" s="24"/>
      <c r="CFH2" s="24"/>
      <c r="CFI2" s="24"/>
      <c r="CFJ2" s="24"/>
      <c r="CFK2" s="24"/>
      <c r="CFL2" s="24"/>
      <c r="CFM2" s="24"/>
      <c r="CFN2" s="24"/>
      <c r="CFO2" s="24"/>
      <c r="CFP2" s="24"/>
      <c r="CFQ2" s="24"/>
      <c r="CFR2" s="24"/>
      <c r="CFS2" s="24"/>
      <c r="CFT2" s="24"/>
      <c r="CFU2" s="24"/>
      <c r="CFV2" s="24"/>
      <c r="CFW2" s="24"/>
      <c r="CFX2" s="24"/>
      <c r="CFY2" s="24"/>
      <c r="CFZ2" s="24"/>
      <c r="CGA2" s="24"/>
      <c r="CGB2" s="24"/>
      <c r="CGC2" s="24"/>
      <c r="CGD2" s="24"/>
      <c r="CGE2" s="24"/>
      <c r="CGF2" s="24"/>
      <c r="CGG2" s="24"/>
      <c r="CGH2" s="24"/>
      <c r="CGI2" s="24"/>
      <c r="CGJ2" s="24"/>
      <c r="CGK2" s="24"/>
      <c r="CGL2" s="24"/>
      <c r="CGM2" s="24"/>
      <c r="CGN2" s="24"/>
      <c r="CGO2" s="24"/>
      <c r="CGP2" s="24"/>
      <c r="CGQ2" s="24"/>
      <c r="CGR2" s="24"/>
      <c r="CGS2" s="24"/>
      <c r="CGT2" s="24"/>
      <c r="CGU2" s="24"/>
      <c r="CGV2" s="24"/>
      <c r="CGW2" s="24"/>
      <c r="CGX2" s="24"/>
      <c r="CGY2" s="24"/>
      <c r="CGZ2" s="24"/>
      <c r="CHA2" s="24"/>
      <c r="CHB2" s="24"/>
      <c r="CHC2" s="24"/>
      <c r="CHD2" s="24"/>
      <c r="CHE2" s="24"/>
      <c r="CHF2" s="24"/>
      <c r="CHG2" s="24"/>
      <c r="CHH2" s="24"/>
      <c r="CHI2" s="24"/>
      <c r="CHJ2" s="24"/>
      <c r="CHK2" s="24"/>
      <c r="CHL2" s="24"/>
      <c r="CHM2" s="24"/>
      <c r="CHN2" s="24"/>
      <c r="CHO2" s="24"/>
      <c r="CHP2" s="24"/>
      <c r="CHQ2" s="24"/>
      <c r="CHR2" s="24"/>
      <c r="CHS2" s="24"/>
      <c r="CHT2" s="24"/>
      <c r="CHU2" s="24"/>
      <c r="CHV2" s="24"/>
      <c r="CHW2" s="24"/>
      <c r="CHX2" s="24"/>
      <c r="CHY2" s="24"/>
      <c r="CHZ2" s="24"/>
      <c r="CIA2" s="24"/>
      <c r="CIB2" s="24"/>
      <c r="CIC2" s="24"/>
      <c r="CID2" s="24"/>
      <c r="CIE2" s="24"/>
      <c r="CIF2" s="24"/>
      <c r="CIG2" s="24"/>
      <c r="CIH2" s="24"/>
      <c r="CII2" s="24"/>
      <c r="CIJ2" s="24"/>
      <c r="CIK2" s="24"/>
      <c r="CIL2" s="24"/>
      <c r="CIM2" s="24"/>
      <c r="CIN2" s="24"/>
      <c r="CIO2" s="24"/>
      <c r="CIP2" s="24"/>
      <c r="CIQ2" s="24"/>
      <c r="CIR2" s="24"/>
      <c r="CIS2" s="24"/>
      <c r="CIT2" s="24"/>
      <c r="CIU2" s="24"/>
      <c r="CIV2" s="24"/>
      <c r="CIW2" s="24"/>
      <c r="CIX2" s="24"/>
      <c r="CIY2" s="24"/>
      <c r="CIZ2" s="24"/>
      <c r="CJA2" s="24"/>
      <c r="CJB2" s="24"/>
      <c r="CJC2" s="24"/>
      <c r="CJD2" s="24"/>
      <c r="CJE2" s="24"/>
      <c r="CJF2" s="24"/>
      <c r="CJG2" s="24"/>
      <c r="CJH2" s="24"/>
      <c r="CJI2" s="24"/>
      <c r="CJJ2" s="24"/>
      <c r="CJK2" s="24"/>
      <c r="CJL2" s="24"/>
      <c r="CJM2" s="24"/>
      <c r="CJN2" s="24"/>
      <c r="CJO2" s="24"/>
      <c r="CJP2" s="24"/>
      <c r="CJQ2" s="24"/>
      <c r="CJR2" s="24"/>
      <c r="CJS2" s="24"/>
      <c r="CJT2" s="24"/>
      <c r="CJU2" s="24"/>
      <c r="CJV2" s="24"/>
      <c r="CJW2" s="24"/>
      <c r="CJX2" s="24"/>
      <c r="CJY2" s="24"/>
      <c r="CJZ2" s="24"/>
      <c r="CKA2" s="24"/>
      <c r="CKB2" s="24"/>
      <c r="CKC2" s="24"/>
      <c r="CKD2" s="24"/>
      <c r="CKE2" s="24"/>
      <c r="CKF2" s="24"/>
      <c r="CKG2" s="24"/>
      <c r="CKH2" s="24"/>
      <c r="CKI2" s="24"/>
      <c r="CKJ2" s="24"/>
      <c r="CKK2" s="24"/>
      <c r="CKL2" s="24"/>
      <c r="CKM2" s="24"/>
      <c r="CKN2" s="24"/>
      <c r="CKO2" s="24"/>
      <c r="CKP2" s="24"/>
      <c r="CKQ2" s="24"/>
      <c r="CKR2" s="24"/>
      <c r="CKS2" s="24"/>
      <c r="CKT2" s="24"/>
      <c r="CKU2" s="24"/>
      <c r="CKV2" s="24"/>
      <c r="CKW2" s="24"/>
      <c r="CKX2" s="24"/>
      <c r="CKY2" s="24"/>
      <c r="CKZ2" s="24"/>
      <c r="CLA2" s="24"/>
      <c r="CLB2" s="24"/>
      <c r="CLC2" s="24"/>
      <c r="CLD2" s="24"/>
      <c r="CLE2" s="24"/>
      <c r="CLF2" s="24"/>
      <c r="CLG2" s="24"/>
      <c r="CLH2" s="24"/>
      <c r="CLI2" s="24"/>
      <c r="CLJ2" s="24"/>
      <c r="CLK2" s="24"/>
      <c r="CLL2" s="24"/>
      <c r="CLM2" s="24"/>
      <c r="CLN2" s="24"/>
      <c r="CLO2" s="24"/>
      <c r="CLP2" s="24"/>
      <c r="CLQ2" s="24"/>
      <c r="CLR2" s="24"/>
      <c r="CLS2" s="24"/>
      <c r="CLT2" s="24"/>
      <c r="CLU2" s="24"/>
      <c r="CLV2" s="24"/>
      <c r="CLW2" s="24"/>
      <c r="CLX2" s="24"/>
      <c r="CLY2" s="24"/>
      <c r="CLZ2" s="24"/>
      <c r="CMA2" s="24"/>
      <c r="CMB2" s="24"/>
      <c r="CMC2" s="24"/>
      <c r="CMD2" s="24"/>
      <c r="CME2" s="24"/>
      <c r="CMF2" s="24"/>
      <c r="CMG2" s="24"/>
      <c r="CMH2" s="24"/>
      <c r="CMI2" s="24"/>
      <c r="CMJ2" s="24"/>
      <c r="CMK2" s="24"/>
      <c r="CML2" s="24"/>
      <c r="CMM2" s="24"/>
      <c r="CMN2" s="24"/>
      <c r="CMO2" s="24"/>
      <c r="CMP2" s="24"/>
      <c r="CMQ2" s="24"/>
      <c r="CMR2" s="24"/>
      <c r="CMS2" s="24"/>
      <c r="CMT2" s="24"/>
      <c r="CMU2" s="24"/>
      <c r="CMV2" s="24"/>
      <c r="CMW2" s="24"/>
      <c r="CMX2" s="24"/>
      <c r="CMY2" s="24"/>
      <c r="CMZ2" s="24"/>
      <c r="CNA2" s="24"/>
      <c r="CNB2" s="24"/>
      <c r="CNC2" s="24"/>
      <c r="CND2" s="24"/>
      <c r="CNE2" s="24"/>
      <c r="CNF2" s="24"/>
      <c r="CNG2" s="24"/>
      <c r="CNH2" s="24"/>
      <c r="CNI2" s="24"/>
      <c r="CNJ2" s="24"/>
      <c r="CNK2" s="24"/>
      <c r="CNL2" s="24"/>
      <c r="CNM2" s="24"/>
      <c r="CNN2" s="24"/>
      <c r="CNO2" s="24"/>
      <c r="CNP2" s="24"/>
      <c r="CNQ2" s="24"/>
      <c r="CNR2" s="24"/>
      <c r="CNS2" s="24"/>
      <c r="CNT2" s="24"/>
      <c r="CNU2" s="24"/>
      <c r="CNV2" s="24"/>
      <c r="CNW2" s="24"/>
      <c r="CNX2" s="24"/>
      <c r="CNY2" s="24"/>
      <c r="CNZ2" s="24"/>
      <c r="COA2" s="24"/>
      <c r="COB2" s="24"/>
      <c r="COC2" s="24"/>
      <c r="COD2" s="24"/>
      <c r="COE2" s="24"/>
      <c r="COF2" s="24"/>
      <c r="COG2" s="24"/>
      <c r="COH2" s="24"/>
      <c r="COI2" s="24"/>
      <c r="COJ2" s="24"/>
      <c r="COK2" s="24"/>
      <c r="COL2" s="24"/>
      <c r="COM2" s="24"/>
      <c r="CON2" s="24"/>
      <c r="COO2" s="24"/>
      <c r="COP2" s="24"/>
      <c r="COQ2" s="24"/>
      <c r="COR2" s="24"/>
      <c r="COS2" s="24"/>
      <c r="COT2" s="24"/>
      <c r="COU2" s="24"/>
      <c r="COV2" s="24"/>
      <c r="COW2" s="24"/>
      <c r="COX2" s="24"/>
      <c r="COY2" s="24"/>
      <c r="COZ2" s="24"/>
      <c r="CPA2" s="24"/>
      <c r="CPB2" s="24"/>
      <c r="CPC2" s="24"/>
      <c r="CPD2" s="24"/>
      <c r="CPE2" s="24"/>
      <c r="CPF2" s="24"/>
      <c r="CPG2" s="24"/>
      <c r="CPH2" s="24"/>
      <c r="CPI2" s="24"/>
      <c r="CPJ2" s="24"/>
      <c r="CPK2" s="24"/>
      <c r="CPL2" s="24"/>
      <c r="CPM2" s="24"/>
      <c r="CPN2" s="24"/>
      <c r="CPO2" s="24"/>
      <c r="CPP2" s="24"/>
      <c r="CPQ2" s="24"/>
      <c r="CPR2" s="24"/>
      <c r="CPS2" s="24"/>
      <c r="CPT2" s="24"/>
      <c r="CPU2" s="24"/>
      <c r="CPV2" s="24"/>
      <c r="CPW2" s="24"/>
      <c r="CPX2" s="24"/>
      <c r="CPY2" s="24"/>
      <c r="CPZ2" s="24"/>
      <c r="CQA2" s="24"/>
      <c r="CQB2" s="24"/>
      <c r="CQC2" s="24"/>
      <c r="CQD2" s="24"/>
      <c r="CQE2" s="24"/>
      <c r="CQF2" s="24"/>
      <c r="CQG2" s="24"/>
      <c r="CQH2" s="24"/>
      <c r="CQI2" s="24"/>
      <c r="CQJ2" s="24"/>
      <c r="CQK2" s="24"/>
      <c r="CQL2" s="24"/>
      <c r="CQM2" s="24"/>
      <c r="CQN2" s="24"/>
      <c r="CQO2" s="24"/>
      <c r="CQP2" s="24"/>
      <c r="CQQ2" s="24"/>
      <c r="CQR2" s="24"/>
      <c r="CQS2" s="24"/>
      <c r="CQT2" s="24"/>
      <c r="CQU2" s="24"/>
      <c r="CQV2" s="24"/>
      <c r="CQW2" s="24"/>
      <c r="CQX2" s="24"/>
      <c r="CQY2" s="24"/>
      <c r="CQZ2" s="24"/>
      <c r="CRA2" s="24"/>
      <c r="CRB2" s="24"/>
      <c r="CRC2" s="24"/>
      <c r="CRD2" s="24"/>
      <c r="CRE2" s="24"/>
      <c r="CRF2" s="24"/>
      <c r="CRG2" s="24"/>
      <c r="CRH2" s="24"/>
      <c r="CRI2" s="24"/>
      <c r="CRJ2" s="24"/>
      <c r="CRK2" s="24"/>
      <c r="CRL2" s="24"/>
      <c r="CRM2" s="24"/>
      <c r="CRN2" s="24"/>
      <c r="CRO2" s="24"/>
      <c r="CRP2" s="24"/>
      <c r="CRQ2" s="24"/>
      <c r="CRR2" s="24"/>
      <c r="CRS2" s="24"/>
      <c r="CRT2" s="24"/>
      <c r="CRU2" s="24"/>
      <c r="CRV2" s="24"/>
      <c r="CRW2" s="24"/>
      <c r="CRX2" s="24"/>
      <c r="CRY2" s="24"/>
      <c r="CRZ2" s="24"/>
      <c r="CSA2" s="24"/>
      <c r="CSB2" s="24"/>
      <c r="CSC2" s="24"/>
      <c r="CSD2" s="24"/>
      <c r="CSE2" s="24"/>
      <c r="CSF2" s="24"/>
      <c r="CSG2" s="24"/>
      <c r="CSH2" s="24"/>
      <c r="CSI2" s="24"/>
      <c r="CSJ2" s="24"/>
      <c r="CSK2" s="24"/>
      <c r="CSL2" s="24"/>
      <c r="CSM2" s="24"/>
      <c r="CSN2" s="24"/>
      <c r="CSO2" s="24"/>
      <c r="CSP2" s="24"/>
      <c r="CSQ2" s="24"/>
      <c r="CSR2" s="24"/>
      <c r="CSS2" s="24"/>
      <c r="CST2" s="24"/>
      <c r="CSU2" s="24"/>
      <c r="CSV2" s="24"/>
      <c r="CSW2" s="24"/>
      <c r="CSX2" s="24"/>
      <c r="CSY2" s="24"/>
      <c r="CSZ2" s="24"/>
      <c r="CTA2" s="24"/>
      <c r="CTB2" s="24"/>
      <c r="CTC2" s="24"/>
      <c r="CTD2" s="24"/>
      <c r="CTE2" s="24"/>
      <c r="CTF2" s="24"/>
      <c r="CTG2" s="24"/>
      <c r="CTH2" s="24"/>
      <c r="CTI2" s="24"/>
      <c r="CTJ2" s="24"/>
      <c r="CTK2" s="24"/>
      <c r="CTL2" s="24"/>
      <c r="CTM2" s="24"/>
      <c r="CTN2" s="24"/>
      <c r="CTO2" s="24"/>
      <c r="CTP2" s="24"/>
      <c r="CTQ2" s="24"/>
      <c r="CTR2" s="24"/>
      <c r="CTS2" s="24"/>
      <c r="CTT2" s="24"/>
      <c r="CTU2" s="24"/>
      <c r="CTV2" s="24"/>
      <c r="CTW2" s="24"/>
      <c r="CTX2" s="24"/>
      <c r="CTY2" s="24"/>
      <c r="CTZ2" s="24"/>
      <c r="CUA2" s="24"/>
      <c r="CUB2" s="24"/>
      <c r="CUC2" s="24"/>
      <c r="CUD2" s="24"/>
      <c r="CUE2" s="24"/>
      <c r="CUF2" s="24"/>
      <c r="CUG2" s="24"/>
      <c r="CUH2" s="24"/>
      <c r="CUI2" s="24"/>
      <c r="CUJ2" s="24"/>
      <c r="CUK2" s="24"/>
      <c r="CUL2" s="24"/>
      <c r="CUM2" s="24"/>
      <c r="CUN2" s="24"/>
      <c r="CUO2" s="24"/>
      <c r="CUP2" s="24"/>
      <c r="CUQ2" s="24"/>
      <c r="CUR2" s="24"/>
      <c r="CUS2" s="24"/>
      <c r="CUT2" s="24"/>
      <c r="CUU2" s="24"/>
      <c r="CUV2" s="24"/>
      <c r="CUW2" s="24"/>
      <c r="CUX2" s="24"/>
      <c r="CUY2" s="24"/>
      <c r="CUZ2" s="24"/>
      <c r="CVA2" s="24"/>
      <c r="CVB2" s="24"/>
      <c r="CVC2" s="24"/>
      <c r="CVD2" s="24"/>
      <c r="CVE2" s="24"/>
      <c r="CVF2" s="24"/>
      <c r="CVG2" s="24"/>
      <c r="CVH2" s="24"/>
      <c r="CVI2" s="24"/>
      <c r="CVJ2" s="24"/>
      <c r="CVK2" s="24"/>
      <c r="CVL2" s="24"/>
      <c r="CVM2" s="24"/>
      <c r="CVN2" s="24"/>
      <c r="CVO2" s="24"/>
      <c r="CVP2" s="24"/>
      <c r="CVQ2" s="24"/>
      <c r="CVR2" s="24"/>
      <c r="CVS2" s="24"/>
      <c r="CVT2" s="24"/>
      <c r="CVU2" s="24"/>
      <c r="CVV2" s="24"/>
      <c r="CVW2" s="24"/>
      <c r="CVX2" s="24"/>
      <c r="CVY2" s="24"/>
      <c r="CVZ2" s="24"/>
      <c r="CWA2" s="24"/>
      <c r="CWB2" s="24"/>
      <c r="CWC2" s="24"/>
      <c r="CWD2" s="24"/>
      <c r="CWE2" s="24"/>
      <c r="CWF2" s="24"/>
      <c r="CWG2" s="24"/>
      <c r="CWH2" s="24"/>
      <c r="CWI2" s="24"/>
      <c r="CWJ2" s="24"/>
      <c r="CWK2" s="24"/>
      <c r="CWL2" s="24"/>
      <c r="CWM2" s="24"/>
      <c r="CWN2" s="24"/>
      <c r="CWO2" s="24"/>
      <c r="CWP2" s="24"/>
      <c r="CWQ2" s="24"/>
      <c r="CWR2" s="24"/>
      <c r="CWS2" s="24"/>
      <c r="CWT2" s="24"/>
      <c r="CWU2" s="24"/>
      <c r="CWV2" s="24"/>
      <c r="CWW2" s="24"/>
      <c r="CWX2" s="24"/>
      <c r="CWY2" s="24"/>
      <c r="CWZ2" s="24"/>
      <c r="CXA2" s="24"/>
      <c r="CXB2" s="24"/>
      <c r="CXC2" s="24"/>
      <c r="CXD2" s="24"/>
      <c r="CXE2" s="24"/>
      <c r="CXF2" s="24"/>
      <c r="CXG2" s="24"/>
      <c r="CXH2" s="24"/>
      <c r="CXI2" s="24"/>
      <c r="CXJ2" s="24"/>
      <c r="CXK2" s="24"/>
      <c r="CXL2" s="24"/>
      <c r="CXM2" s="24"/>
      <c r="CXN2" s="24"/>
      <c r="CXO2" s="24"/>
      <c r="CXP2" s="24"/>
      <c r="CXQ2" s="24"/>
      <c r="CXR2" s="24"/>
      <c r="CXS2" s="24"/>
      <c r="CXT2" s="24"/>
      <c r="CXU2" s="24"/>
      <c r="CXV2" s="24"/>
      <c r="CXW2" s="24"/>
      <c r="CXX2" s="24"/>
      <c r="CXY2" s="24"/>
      <c r="CXZ2" s="24"/>
      <c r="CYA2" s="24"/>
      <c r="CYB2" s="24"/>
      <c r="CYC2" s="24"/>
      <c r="CYD2" s="24"/>
      <c r="CYE2" s="24"/>
      <c r="CYF2" s="24"/>
      <c r="CYG2" s="24"/>
      <c r="CYH2" s="24"/>
      <c r="CYI2" s="24"/>
      <c r="CYJ2" s="24"/>
      <c r="CYK2" s="24"/>
      <c r="CYL2" s="24"/>
      <c r="CYM2" s="24"/>
      <c r="CYN2" s="24"/>
      <c r="CYO2" s="24"/>
      <c r="CYP2" s="24"/>
      <c r="CYQ2" s="24"/>
      <c r="CYR2" s="24"/>
      <c r="CYS2" s="24"/>
      <c r="CYT2" s="24"/>
      <c r="CYU2" s="24"/>
      <c r="CYV2" s="24"/>
      <c r="CYW2" s="24"/>
      <c r="CYX2" s="24"/>
      <c r="CYY2" s="24"/>
      <c r="CYZ2" s="24"/>
      <c r="CZA2" s="24"/>
      <c r="CZB2" s="24"/>
      <c r="CZC2" s="24"/>
      <c r="CZD2" s="24"/>
      <c r="CZE2" s="24"/>
      <c r="CZF2" s="24"/>
      <c r="CZG2" s="24"/>
      <c r="CZH2" s="24"/>
      <c r="CZI2" s="24"/>
      <c r="CZJ2" s="24"/>
      <c r="CZK2" s="24"/>
      <c r="CZL2" s="24"/>
      <c r="CZM2" s="24"/>
      <c r="CZN2" s="24"/>
      <c r="CZO2" s="24"/>
      <c r="CZP2" s="24"/>
      <c r="CZQ2" s="24"/>
      <c r="CZR2" s="24"/>
      <c r="CZS2" s="24"/>
      <c r="CZT2" s="24"/>
      <c r="CZU2" s="24"/>
      <c r="CZV2" s="24"/>
      <c r="CZW2" s="24"/>
      <c r="CZX2" s="24"/>
      <c r="CZY2" s="24"/>
      <c r="CZZ2" s="24"/>
      <c r="DAA2" s="24"/>
      <c r="DAB2" s="24"/>
      <c r="DAC2" s="24"/>
      <c r="DAD2" s="24"/>
      <c r="DAE2" s="24"/>
      <c r="DAF2" s="24"/>
      <c r="DAG2" s="24"/>
      <c r="DAH2" s="24"/>
      <c r="DAI2" s="24"/>
      <c r="DAJ2" s="24"/>
      <c r="DAK2" s="24"/>
      <c r="DAL2" s="24"/>
      <c r="DAM2" s="24"/>
      <c r="DAN2" s="24"/>
      <c r="DAO2" s="24"/>
      <c r="DAP2" s="24"/>
      <c r="DAQ2" s="24"/>
      <c r="DAR2" s="24"/>
      <c r="DAS2" s="24"/>
      <c r="DAT2" s="24"/>
      <c r="DAU2" s="24"/>
      <c r="DAV2" s="24"/>
      <c r="DAW2" s="24"/>
      <c r="DAX2" s="24"/>
      <c r="DAY2" s="24"/>
      <c r="DAZ2" s="24"/>
      <c r="DBA2" s="24"/>
      <c r="DBB2" s="24"/>
      <c r="DBC2" s="24"/>
      <c r="DBD2" s="24"/>
      <c r="DBE2" s="24"/>
      <c r="DBF2" s="24"/>
      <c r="DBG2" s="24"/>
      <c r="DBH2" s="24"/>
      <c r="DBI2" s="24"/>
      <c r="DBJ2" s="24"/>
      <c r="DBK2" s="24"/>
      <c r="DBL2" s="24"/>
      <c r="DBM2" s="24"/>
      <c r="DBN2" s="24"/>
      <c r="DBO2" s="24"/>
      <c r="DBP2" s="24"/>
      <c r="DBQ2" s="24"/>
      <c r="DBR2" s="24"/>
      <c r="DBS2" s="24"/>
      <c r="DBT2" s="24"/>
      <c r="DBU2" s="24"/>
      <c r="DBV2" s="24"/>
      <c r="DBW2" s="24"/>
      <c r="DBX2" s="24"/>
      <c r="DBY2" s="24"/>
      <c r="DBZ2" s="24"/>
      <c r="DCA2" s="24"/>
      <c r="DCB2" s="24"/>
      <c r="DCC2" s="24"/>
      <c r="DCD2" s="24"/>
      <c r="DCE2" s="24"/>
      <c r="DCF2" s="24"/>
      <c r="DCG2" s="24"/>
      <c r="DCH2" s="24"/>
      <c r="DCI2" s="24"/>
      <c r="DCJ2" s="24"/>
      <c r="DCK2" s="24"/>
      <c r="DCL2" s="24"/>
      <c r="DCM2" s="24"/>
      <c r="DCN2" s="24"/>
      <c r="DCO2" s="24"/>
      <c r="DCP2" s="24"/>
      <c r="DCQ2" s="24"/>
      <c r="DCR2" s="24"/>
      <c r="DCS2" s="24"/>
      <c r="DCT2" s="24"/>
      <c r="DCU2" s="24"/>
      <c r="DCV2" s="24"/>
      <c r="DCW2" s="24"/>
      <c r="DCX2" s="24"/>
      <c r="DCY2" s="24"/>
      <c r="DCZ2" s="24"/>
      <c r="DDA2" s="24"/>
      <c r="DDB2" s="24"/>
      <c r="DDC2" s="24"/>
      <c r="DDD2" s="24"/>
      <c r="DDE2" s="24"/>
      <c r="DDF2" s="24"/>
      <c r="DDG2" s="24"/>
      <c r="DDH2" s="24"/>
      <c r="DDI2" s="24"/>
      <c r="DDJ2" s="24"/>
      <c r="DDK2" s="24"/>
      <c r="DDL2" s="24"/>
      <c r="DDM2" s="24"/>
      <c r="DDN2" s="24"/>
      <c r="DDO2" s="24"/>
      <c r="DDP2" s="24"/>
      <c r="DDQ2" s="24"/>
      <c r="DDR2" s="24"/>
      <c r="DDS2" s="24"/>
      <c r="DDT2" s="24"/>
      <c r="DDU2" s="24"/>
      <c r="DDV2" s="24"/>
      <c r="DDW2" s="24"/>
      <c r="DDX2" s="24"/>
      <c r="DDY2" s="24"/>
      <c r="DDZ2" s="24"/>
      <c r="DEA2" s="24"/>
      <c r="DEB2" s="24"/>
      <c r="DEC2" s="24"/>
      <c r="DED2" s="24"/>
      <c r="DEE2" s="24"/>
      <c r="DEF2" s="24"/>
      <c r="DEG2" s="24"/>
      <c r="DEH2" s="24"/>
      <c r="DEI2" s="24"/>
      <c r="DEJ2" s="24"/>
      <c r="DEK2" s="24"/>
      <c r="DEL2" s="24"/>
      <c r="DEM2" s="24"/>
      <c r="DEN2" s="24"/>
      <c r="DEO2" s="24"/>
      <c r="DEP2" s="24"/>
      <c r="DEQ2" s="24"/>
      <c r="DER2" s="24"/>
      <c r="DES2" s="24"/>
      <c r="DET2" s="24"/>
      <c r="DEU2" s="24"/>
      <c r="DEV2" s="24"/>
      <c r="DEW2" s="24"/>
      <c r="DEX2" s="24"/>
      <c r="DEY2" s="24"/>
      <c r="DEZ2" s="24"/>
      <c r="DFA2" s="24"/>
      <c r="DFB2" s="24"/>
      <c r="DFC2" s="24"/>
      <c r="DFD2" s="24"/>
      <c r="DFE2" s="24"/>
      <c r="DFF2" s="24"/>
      <c r="DFG2" s="24"/>
      <c r="DFH2" s="24"/>
      <c r="DFI2" s="24"/>
      <c r="DFJ2" s="24"/>
      <c r="DFK2" s="24"/>
      <c r="DFL2" s="24"/>
      <c r="DFM2" s="24"/>
      <c r="DFN2" s="24"/>
      <c r="DFO2" s="24"/>
      <c r="DFP2" s="24"/>
      <c r="DFQ2" s="24"/>
      <c r="DFR2" s="24"/>
      <c r="DFS2" s="24"/>
      <c r="DFT2" s="24"/>
      <c r="DFU2" s="24"/>
      <c r="DFV2" s="24"/>
      <c r="DFW2" s="24"/>
      <c r="DFX2" s="24"/>
      <c r="DFY2" s="24"/>
      <c r="DFZ2" s="24"/>
      <c r="DGA2" s="24"/>
      <c r="DGB2" s="24"/>
      <c r="DGC2" s="24"/>
      <c r="DGD2" s="24"/>
      <c r="DGE2" s="24"/>
      <c r="DGF2" s="24"/>
      <c r="DGG2" s="24"/>
      <c r="DGH2" s="24"/>
      <c r="DGI2" s="24"/>
      <c r="DGJ2" s="24"/>
      <c r="DGK2" s="24"/>
      <c r="DGL2" s="24"/>
      <c r="DGM2" s="24"/>
      <c r="DGN2" s="24"/>
      <c r="DGO2" s="24"/>
      <c r="DGP2" s="24"/>
      <c r="DGQ2" s="24"/>
      <c r="DGR2" s="24"/>
      <c r="DGS2" s="24"/>
      <c r="DGT2" s="24"/>
      <c r="DGU2" s="24"/>
      <c r="DGV2" s="24"/>
      <c r="DGW2" s="24"/>
      <c r="DGX2" s="24"/>
      <c r="DGY2" s="24"/>
      <c r="DGZ2" s="24"/>
      <c r="DHA2" s="24"/>
      <c r="DHB2" s="24"/>
      <c r="DHC2" s="24"/>
      <c r="DHD2" s="24"/>
      <c r="DHE2" s="24"/>
      <c r="DHF2" s="24"/>
      <c r="DHG2" s="24"/>
      <c r="DHH2" s="24"/>
      <c r="DHI2" s="24"/>
      <c r="DHJ2" s="24"/>
      <c r="DHK2" s="24"/>
      <c r="DHL2" s="24"/>
      <c r="DHM2" s="24"/>
      <c r="DHN2" s="24"/>
      <c r="DHO2" s="24"/>
      <c r="DHP2" s="24"/>
      <c r="DHQ2" s="24"/>
      <c r="DHR2" s="24"/>
      <c r="DHS2" s="24"/>
      <c r="DHT2" s="24"/>
      <c r="DHU2" s="24"/>
      <c r="DHV2" s="24"/>
      <c r="DHW2" s="24"/>
      <c r="DHX2" s="24"/>
      <c r="DHY2" s="24"/>
      <c r="DHZ2" s="24"/>
      <c r="DIA2" s="24"/>
      <c r="DIB2" s="24"/>
      <c r="DIC2" s="24"/>
      <c r="DID2" s="24"/>
      <c r="DIE2" s="24"/>
      <c r="DIF2" s="24"/>
      <c r="DIG2" s="24"/>
      <c r="DIH2" s="24"/>
      <c r="DII2" s="24"/>
      <c r="DIJ2" s="24"/>
      <c r="DIK2" s="24"/>
      <c r="DIL2" s="24"/>
      <c r="DIM2" s="24"/>
      <c r="DIN2" s="24"/>
      <c r="DIO2" s="24"/>
      <c r="DIP2" s="24"/>
      <c r="DIQ2" s="24"/>
      <c r="DIR2" s="24"/>
      <c r="DIS2" s="24"/>
      <c r="DIT2" s="24"/>
      <c r="DIU2" s="24"/>
      <c r="DIV2" s="24"/>
      <c r="DIW2" s="24"/>
      <c r="DIX2" s="24"/>
      <c r="DIY2" s="24"/>
      <c r="DIZ2" s="24"/>
      <c r="DJA2" s="24"/>
      <c r="DJB2" s="24"/>
      <c r="DJC2" s="24"/>
      <c r="DJD2" s="24"/>
      <c r="DJE2" s="24"/>
      <c r="DJF2" s="24"/>
      <c r="DJG2" s="24"/>
      <c r="DJH2" s="24"/>
      <c r="DJI2" s="24"/>
      <c r="DJJ2" s="24"/>
      <c r="DJK2" s="24"/>
      <c r="DJL2" s="24"/>
      <c r="DJM2" s="24"/>
      <c r="DJN2" s="24"/>
      <c r="DJO2" s="24"/>
      <c r="DJP2" s="24"/>
      <c r="DJQ2" s="24"/>
      <c r="DJR2" s="24"/>
      <c r="DJS2" s="24"/>
      <c r="DJT2" s="24"/>
      <c r="DJU2" s="24"/>
      <c r="DJV2" s="24"/>
      <c r="DJW2" s="24"/>
      <c r="DJX2" s="24"/>
      <c r="DJY2" s="24"/>
      <c r="DJZ2" s="24"/>
      <c r="DKA2" s="24"/>
      <c r="DKB2" s="24"/>
      <c r="DKC2" s="24"/>
      <c r="DKD2" s="24"/>
      <c r="DKE2" s="24"/>
      <c r="DKF2" s="24"/>
      <c r="DKG2" s="24"/>
      <c r="DKH2" s="24"/>
      <c r="DKI2" s="24"/>
      <c r="DKJ2" s="24"/>
      <c r="DKK2" s="24"/>
      <c r="DKL2" s="24"/>
      <c r="DKM2" s="24"/>
      <c r="DKN2" s="24"/>
      <c r="DKO2" s="24"/>
      <c r="DKP2" s="24"/>
      <c r="DKQ2" s="24"/>
      <c r="DKR2" s="24"/>
      <c r="DKS2" s="24"/>
      <c r="DKT2" s="24"/>
      <c r="DKU2" s="24"/>
      <c r="DKV2" s="24"/>
      <c r="DKW2" s="24"/>
      <c r="DKX2" s="24"/>
      <c r="DKY2" s="24"/>
      <c r="DKZ2" s="24"/>
      <c r="DLA2" s="24"/>
      <c r="DLB2" s="24"/>
      <c r="DLC2" s="24"/>
      <c r="DLD2" s="24"/>
      <c r="DLE2" s="24"/>
      <c r="DLF2" s="24"/>
      <c r="DLG2" s="24"/>
      <c r="DLH2" s="24"/>
      <c r="DLI2" s="24"/>
      <c r="DLJ2" s="24"/>
      <c r="DLK2" s="24"/>
      <c r="DLL2" s="24"/>
      <c r="DLM2" s="24"/>
      <c r="DLN2" s="24"/>
      <c r="DLO2" s="24"/>
      <c r="DLP2" s="24"/>
      <c r="DLQ2" s="24"/>
      <c r="DLR2" s="24"/>
      <c r="DLS2" s="24"/>
      <c r="DLT2" s="24"/>
      <c r="DLU2" s="24"/>
      <c r="DLV2" s="24"/>
      <c r="DLW2" s="24"/>
      <c r="DLX2" s="24"/>
      <c r="DLY2" s="24"/>
      <c r="DLZ2" s="24"/>
      <c r="DMA2" s="24"/>
      <c r="DMB2" s="24"/>
      <c r="DMC2" s="24"/>
      <c r="DMD2" s="24"/>
      <c r="DME2" s="24"/>
      <c r="DMF2" s="24"/>
      <c r="DMG2" s="24"/>
      <c r="DMH2" s="24"/>
      <c r="DMI2" s="24"/>
      <c r="DMJ2" s="24"/>
      <c r="DMK2" s="24"/>
      <c r="DML2" s="24"/>
      <c r="DMM2" s="24"/>
      <c r="DMN2" s="24"/>
      <c r="DMO2" s="24"/>
      <c r="DMP2" s="24"/>
      <c r="DMQ2" s="24"/>
      <c r="DMR2" s="24"/>
      <c r="DMS2" s="24"/>
      <c r="DMT2" s="24"/>
      <c r="DMU2" s="24"/>
      <c r="DMV2" s="24"/>
      <c r="DMW2" s="24"/>
      <c r="DMX2" s="24"/>
      <c r="DMY2" s="24"/>
      <c r="DMZ2" s="24"/>
      <c r="DNA2" s="24"/>
      <c r="DNB2" s="24"/>
      <c r="DNC2" s="24"/>
      <c r="DND2" s="24"/>
      <c r="DNE2" s="24"/>
      <c r="DNF2" s="24"/>
      <c r="DNG2" s="24"/>
      <c r="DNH2" s="24"/>
      <c r="DNI2" s="24"/>
      <c r="DNJ2" s="24"/>
      <c r="DNK2" s="24"/>
      <c r="DNL2" s="24"/>
      <c r="DNM2" s="24"/>
      <c r="DNN2" s="24"/>
      <c r="DNO2" s="24"/>
      <c r="DNP2" s="24"/>
      <c r="DNQ2" s="24"/>
      <c r="DNR2" s="24"/>
      <c r="DNS2" s="24"/>
      <c r="DNT2" s="24"/>
      <c r="DNU2" s="24"/>
      <c r="DNV2" s="24"/>
      <c r="DNW2" s="24"/>
      <c r="DNX2" s="24"/>
      <c r="DNY2" s="24"/>
      <c r="DNZ2" s="24"/>
      <c r="DOA2" s="24"/>
      <c r="DOB2" s="24"/>
      <c r="DOC2" s="24"/>
      <c r="DOD2" s="24"/>
      <c r="DOE2" s="24"/>
      <c r="DOF2" s="24"/>
      <c r="DOG2" s="24"/>
      <c r="DOH2" s="24"/>
      <c r="DOI2" s="24"/>
      <c r="DOJ2" s="24"/>
      <c r="DOK2" s="24"/>
      <c r="DOL2" s="24"/>
      <c r="DOM2" s="24"/>
      <c r="DON2" s="24"/>
      <c r="DOO2" s="24"/>
      <c r="DOP2" s="24"/>
      <c r="DOQ2" s="24"/>
      <c r="DOR2" s="24"/>
      <c r="DOS2" s="24"/>
      <c r="DOT2" s="24"/>
      <c r="DOU2" s="24"/>
      <c r="DOV2" s="24"/>
      <c r="DOW2" s="24"/>
      <c r="DOX2" s="24"/>
      <c r="DOY2" s="24"/>
      <c r="DOZ2" s="24"/>
      <c r="DPA2" s="24"/>
      <c r="DPB2" s="24"/>
      <c r="DPC2" s="24"/>
      <c r="DPD2" s="24"/>
      <c r="DPE2" s="24"/>
      <c r="DPF2" s="24"/>
      <c r="DPG2" s="24"/>
      <c r="DPH2" s="24"/>
      <c r="DPI2" s="24"/>
      <c r="DPJ2" s="24"/>
      <c r="DPK2" s="24"/>
      <c r="DPL2" s="24"/>
      <c r="DPM2" s="24"/>
      <c r="DPN2" s="24"/>
      <c r="DPO2" s="24"/>
      <c r="DPP2" s="24"/>
      <c r="DPQ2" s="24"/>
      <c r="DPR2" s="24"/>
      <c r="DPS2" s="24"/>
      <c r="DPT2" s="24"/>
      <c r="DPU2" s="24"/>
      <c r="DPV2" s="24"/>
      <c r="DPW2" s="24"/>
      <c r="DPX2" s="24"/>
      <c r="DPY2" s="24"/>
      <c r="DPZ2" s="24"/>
      <c r="DQA2" s="24"/>
      <c r="DQB2" s="24"/>
      <c r="DQC2" s="24"/>
      <c r="DQD2" s="24"/>
      <c r="DQE2" s="24"/>
      <c r="DQF2" s="24"/>
      <c r="DQG2" s="24"/>
      <c r="DQH2" s="24"/>
      <c r="DQI2" s="24"/>
      <c r="DQJ2" s="24"/>
      <c r="DQK2" s="24"/>
      <c r="DQL2" s="24"/>
      <c r="DQM2" s="24"/>
      <c r="DQN2" s="24"/>
      <c r="DQO2" s="24"/>
      <c r="DQP2" s="24"/>
      <c r="DQQ2" s="24"/>
      <c r="DQR2" s="24"/>
      <c r="DQS2" s="24"/>
      <c r="DQT2" s="24"/>
      <c r="DQU2" s="24"/>
      <c r="DQV2" s="24"/>
      <c r="DQW2" s="24"/>
      <c r="DQX2" s="24"/>
      <c r="DQY2" s="24"/>
      <c r="DQZ2" s="24"/>
      <c r="DRA2" s="24"/>
      <c r="DRB2" s="24"/>
      <c r="DRC2" s="24"/>
      <c r="DRD2" s="24"/>
      <c r="DRE2" s="24"/>
      <c r="DRF2" s="24"/>
      <c r="DRG2" s="24"/>
      <c r="DRH2" s="24"/>
      <c r="DRI2" s="24"/>
      <c r="DRJ2" s="24"/>
      <c r="DRK2" s="24"/>
      <c r="DRL2" s="24"/>
      <c r="DRM2" s="24"/>
      <c r="DRN2" s="24"/>
      <c r="DRO2" s="24"/>
      <c r="DRP2" s="24"/>
      <c r="DRQ2" s="24"/>
      <c r="DRR2" s="24"/>
      <c r="DRS2" s="24"/>
      <c r="DRT2" s="24"/>
      <c r="DRU2" s="24"/>
      <c r="DRV2" s="24"/>
      <c r="DRW2" s="24"/>
      <c r="DRX2" s="24"/>
      <c r="DRY2" s="24"/>
      <c r="DRZ2" s="24"/>
      <c r="DSA2" s="24"/>
      <c r="DSB2" s="24"/>
      <c r="DSC2" s="24"/>
      <c r="DSD2" s="24"/>
      <c r="DSE2" s="24"/>
      <c r="DSF2" s="24"/>
      <c r="DSG2" s="24"/>
      <c r="DSH2" s="24"/>
      <c r="DSI2" s="24"/>
      <c r="DSJ2" s="24"/>
      <c r="DSK2" s="24"/>
      <c r="DSL2" s="24"/>
      <c r="DSM2" s="24"/>
      <c r="DSN2" s="24"/>
      <c r="DSO2" s="24"/>
      <c r="DSP2" s="24"/>
      <c r="DSQ2" s="24"/>
      <c r="DSR2" s="24"/>
      <c r="DSS2" s="24"/>
      <c r="DST2" s="24"/>
      <c r="DSU2" s="24"/>
      <c r="DSV2" s="24"/>
      <c r="DSW2" s="24"/>
      <c r="DSX2" s="24"/>
      <c r="DSY2" s="24"/>
      <c r="DSZ2" s="24"/>
      <c r="DTA2" s="24"/>
      <c r="DTB2" s="24"/>
      <c r="DTC2" s="24"/>
      <c r="DTD2" s="24"/>
      <c r="DTE2" s="24"/>
      <c r="DTF2" s="24"/>
      <c r="DTG2" s="24"/>
      <c r="DTH2" s="24"/>
      <c r="DTI2" s="24"/>
      <c r="DTJ2" s="24"/>
      <c r="DTK2" s="24"/>
      <c r="DTL2" s="24"/>
      <c r="DTM2" s="24"/>
      <c r="DTN2" s="24"/>
      <c r="DTO2" s="24"/>
      <c r="DTP2" s="24"/>
      <c r="DTQ2" s="24"/>
      <c r="DTR2" s="24"/>
      <c r="DTS2" s="24"/>
      <c r="DTT2" s="24"/>
      <c r="DTU2" s="24"/>
      <c r="DTV2" s="24"/>
      <c r="DTW2" s="24"/>
      <c r="DTX2" s="24"/>
      <c r="DTY2" s="24"/>
      <c r="DTZ2" s="24"/>
      <c r="DUA2" s="24"/>
      <c r="DUB2" s="24"/>
      <c r="DUC2" s="24"/>
      <c r="DUD2" s="24"/>
      <c r="DUE2" s="24"/>
      <c r="DUF2" s="24"/>
      <c r="DUG2" s="24"/>
      <c r="DUH2" s="24"/>
      <c r="DUI2" s="24"/>
      <c r="DUJ2" s="24"/>
      <c r="DUK2" s="24"/>
      <c r="DUL2" s="24"/>
      <c r="DUM2" s="24"/>
      <c r="DUN2" s="24"/>
      <c r="DUO2" s="24"/>
      <c r="DUP2" s="24"/>
      <c r="DUQ2" s="24"/>
      <c r="DUR2" s="24"/>
      <c r="DUS2" s="24"/>
      <c r="DUT2" s="24"/>
      <c r="DUU2" s="24"/>
      <c r="DUV2" s="24"/>
      <c r="DUW2" s="24"/>
      <c r="DUX2" s="24"/>
      <c r="DUY2" s="24"/>
      <c r="DUZ2" s="24"/>
      <c r="DVA2" s="24"/>
      <c r="DVB2" s="24"/>
      <c r="DVC2" s="24"/>
      <c r="DVD2" s="24"/>
      <c r="DVE2" s="24"/>
      <c r="DVF2" s="24"/>
      <c r="DVG2" s="24"/>
      <c r="DVH2" s="24"/>
      <c r="DVI2" s="24"/>
      <c r="DVJ2" s="24"/>
      <c r="DVK2" s="24"/>
      <c r="DVL2" s="24"/>
      <c r="DVM2" s="24"/>
      <c r="DVN2" s="24"/>
      <c r="DVO2" s="24"/>
      <c r="DVP2" s="24"/>
      <c r="DVQ2" s="24"/>
      <c r="DVR2" s="24"/>
      <c r="DVS2" s="24"/>
      <c r="DVT2" s="24"/>
      <c r="DVU2" s="24"/>
      <c r="DVV2" s="24"/>
      <c r="DVW2" s="24"/>
      <c r="DVX2" s="24"/>
      <c r="DVY2" s="24"/>
      <c r="DVZ2" s="24"/>
      <c r="DWA2" s="24"/>
      <c r="DWB2" s="24"/>
      <c r="DWC2" s="24"/>
      <c r="DWD2" s="24"/>
      <c r="DWE2" s="24"/>
      <c r="DWF2" s="24"/>
      <c r="DWG2" s="24"/>
      <c r="DWH2" s="24"/>
      <c r="DWI2" s="24"/>
      <c r="DWJ2" s="24"/>
      <c r="DWK2" s="24"/>
      <c r="DWL2" s="24"/>
      <c r="DWM2" s="24"/>
      <c r="DWN2" s="24"/>
      <c r="DWO2" s="24"/>
      <c r="DWP2" s="24"/>
      <c r="DWQ2" s="24"/>
      <c r="DWR2" s="24"/>
      <c r="DWS2" s="24"/>
      <c r="DWT2" s="24"/>
      <c r="DWU2" s="24"/>
      <c r="DWV2" s="24"/>
      <c r="DWW2" s="24"/>
      <c r="DWX2" s="24"/>
      <c r="DWY2" s="24"/>
      <c r="DWZ2" s="24"/>
      <c r="DXA2" s="24"/>
      <c r="DXB2" s="24"/>
      <c r="DXC2" s="24"/>
      <c r="DXD2" s="24"/>
      <c r="DXE2" s="24"/>
      <c r="DXF2" s="24"/>
      <c r="DXG2" s="24"/>
      <c r="DXH2" s="24"/>
      <c r="DXI2" s="24"/>
      <c r="DXJ2" s="24"/>
      <c r="DXK2" s="24"/>
      <c r="DXL2" s="24"/>
      <c r="DXM2" s="24"/>
      <c r="DXN2" s="24"/>
      <c r="DXO2" s="24"/>
      <c r="DXP2" s="24"/>
      <c r="DXQ2" s="24"/>
      <c r="DXR2" s="24"/>
      <c r="DXS2" s="24"/>
      <c r="DXT2" s="24"/>
      <c r="DXU2" s="24"/>
      <c r="DXV2" s="24"/>
      <c r="DXW2" s="24"/>
      <c r="DXX2" s="24"/>
      <c r="DXY2" s="24"/>
      <c r="DXZ2" s="24"/>
      <c r="DYA2" s="24"/>
      <c r="DYB2" s="24"/>
      <c r="DYC2" s="24"/>
      <c r="DYD2" s="24"/>
      <c r="DYE2" s="24"/>
      <c r="DYF2" s="24"/>
      <c r="DYG2" s="24"/>
      <c r="DYH2" s="24"/>
      <c r="DYI2" s="24"/>
      <c r="DYJ2" s="24"/>
      <c r="DYK2" s="24"/>
      <c r="DYL2" s="24"/>
      <c r="DYM2" s="24"/>
      <c r="DYN2" s="24"/>
      <c r="DYO2" s="24"/>
      <c r="DYP2" s="24"/>
      <c r="DYQ2" s="24"/>
      <c r="DYR2" s="24"/>
      <c r="DYS2" s="24"/>
      <c r="DYT2" s="24"/>
      <c r="DYU2" s="24"/>
      <c r="DYV2" s="24"/>
      <c r="DYW2" s="24"/>
      <c r="DYX2" s="24"/>
      <c r="DYY2" s="24"/>
      <c r="DYZ2" s="24"/>
      <c r="DZA2" s="24"/>
      <c r="DZB2" s="24"/>
      <c r="DZC2" s="24"/>
      <c r="DZD2" s="24"/>
      <c r="DZE2" s="24"/>
      <c r="DZF2" s="24"/>
      <c r="DZG2" s="24"/>
      <c r="DZH2" s="24"/>
      <c r="DZI2" s="24"/>
      <c r="DZJ2" s="24"/>
      <c r="DZK2" s="24"/>
      <c r="DZL2" s="24"/>
      <c r="DZM2" s="24"/>
      <c r="DZN2" s="24"/>
      <c r="DZO2" s="24"/>
      <c r="DZP2" s="24"/>
      <c r="DZQ2" s="24"/>
      <c r="DZR2" s="24"/>
      <c r="DZS2" s="24"/>
      <c r="DZT2" s="24"/>
      <c r="DZU2" s="24"/>
      <c r="DZV2" s="24"/>
      <c r="DZW2" s="24"/>
      <c r="DZX2" s="24"/>
      <c r="DZY2" s="24"/>
      <c r="DZZ2" s="24"/>
      <c r="EAA2" s="24"/>
      <c r="EAB2" s="24"/>
      <c r="EAC2" s="24"/>
      <c r="EAD2" s="24"/>
      <c r="EAE2" s="24"/>
      <c r="EAF2" s="24"/>
      <c r="EAG2" s="24"/>
      <c r="EAH2" s="24"/>
      <c r="EAI2" s="24"/>
      <c r="EAJ2" s="24"/>
      <c r="EAK2" s="24"/>
      <c r="EAL2" s="24"/>
      <c r="EAM2" s="24"/>
      <c r="EAN2" s="24"/>
      <c r="EAO2" s="24"/>
      <c r="EAP2" s="24"/>
      <c r="EAQ2" s="24"/>
      <c r="EAR2" s="24"/>
      <c r="EAS2" s="24"/>
      <c r="EAT2" s="24"/>
      <c r="EAU2" s="24"/>
      <c r="EAV2" s="24"/>
      <c r="EAW2" s="24"/>
      <c r="EAX2" s="24"/>
      <c r="EAY2" s="24"/>
      <c r="EAZ2" s="24"/>
      <c r="EBA2" s="24"/>
      <c r="EBB2" s="24"/>
      <c r="EBC2" s="24"/>
      <c r="EBD2" s="24"/>
      <c r="EBE2" s="24"/>
      <c r="EBF2" s="24"/>
      <c r="EBG2" s="24"/>
      <c r="EBH2" s="24"/>
      <c r="EBI2" s="24"/>
      <c r="EBJ2" s="24"/>
      <c r="EBK2" s="24"/>
      <c r="EBL2" s="24"/>
      <c r="EBM2" s="24"/>
      <c r="EBN2" s="24"/>
      <c r="EBO2" s="24"/>
      <c r="EBP2" s="24"/>
      <c r="EBQ2" s="24"/>
      <c r="EBR2" s="24"/>
      <c r="EBS2" s="24"/>
      <c r="EBT2" s="24"/>
      <c r="EBU2" s="24"/>
      <c r="EBV2" s="24"/>
      <c r="EBW2" s="24"/>
      <c r="EBX2" s="24"/>
      <c r="EBY2" s="24"/>
      <c r="EBZ2" s="24"/>
      <c r="ECA2" s="24"/>
      <c r="ECB2" s="24"/>
      <c r="ECC2" s="24"/>
      <c r="ECD2" s="24"/>
      <c r="ECE2" s="24"/>
      <c r="ECF2" s="24"/>
      <c r="ECG2" s="24"/>
      <c r="ECH2" s="24"/>
      <c r="ECI2" s="24"/>
      <c r="ECJ2" s="24"/>
      <c r="ECK2" s="24"/>
      <c r="ECL2" s="24"/>
      <c r="ECM2" s="24"/>
      <c r="ECN2" s="24"/>
      <c r="ECO2" s="24"/>
      <c r="ECP2" s="24"/>
      <c r="ECQ2" s="24"/>
      <c r="ECR2" s="24"/>
      <c r="ECS2" s="24"/>
      <c r="ECT2" s="24"/>
      <c r="ECU2" s="24"/>
      <c r="ECV2" s="24"/>
      <c r="ECW2" s="24"/>
      <c r="ECX2" s="24"/>
      <c r="ECY2" s="24"/>
      <c r="ECZ2" s="24"/>
      <c r="EDA2" s="24"/>
      <c r="EDB2" s="24"/>
      <c r="EDC2" s="24"/>
      <c r="EDD2" s="24"/>
      <c r="EDE2" s="24"/>
      <c r="EDF2" s="24"/>
      <c r="EDG2" s="24"/>
      <c r="EDH2" s="24"/>
      <c r="EDI2" s="24"/>
      <c r="EDJ2" s="24"/>
      <c r="EDK2" s="24"/>
      <c r="EDL2" s="24"/>
      <c r="EDM2" s="24"/>
      <c r="EDN2" s="24"/>
      <c r="EDO2" s="24"/>
      <c r="EDP2" s="24"/>
      <c r="EDQ2" s="24"/>
      <c r="EDR2" s="24"/>
      <c r="EDS2" s="24"/>
      <c r="EDT2" s="24"/>
      <c r="EDU2" s="24"/>
      <c r="EDV2" s="24"/>
      <c r="EDW2" s="24"/>
      <c r="EDX2" s="24"/>
      <c r="EDY2" s="24"/>
      <c r="EDZ2" s="24"/>
      <c r="EEA2" s="24"/>
      <c r="EEB2" s="24"/>
      <c r="EEC2" s="24"/>
      <c r="EED2" s="24"/>
      <c r="EEE2" s="24"/>
      <c r="EEF2" s="24"/>
      <c r="EEG2" s="24"/>
      <c r="EEH2" s="24"/>
      <c r="EEI2" s="24"/>
      <c r="EEJ2" s="24"/>
      <c r="EEK2" s="24"/>
      <c r="EEL2" s="24"/>
      <c r="EEM2" s="24"/>
      <c r="EEN2" s="24"/>
      <c r="EEO2" s="24"/>
      <c r="EEP2" s="24"/>
      <c r="EEQ2" s="24"/>
      <c r="EER2" s="24"/>
      <c r="EES2" s="24"/>
      <c r="EET2" s="24"/>
      <c r="EEU2" s="24"/>
      <c r="EEV2" s="24"/>
      <c r="EEW2" s="24"/>
      <c r="EEX2" s="24"/>
      <c r="EEY2" s="24"/>
      <c r="EEZ2" s="24"/>
      <c r="EFA2" s="24"/>
      <c r="EFB2" s="24"/>
      <c r="EFC2" s="24"/>
      <c r="EFD2" s="24"/>
      <c r="EFE2" s="24"/>
      <c r="EFF2" s="24"/>
      <c r="EFG2" s="24"/>
      <c r="EFH2" s="24"/>
      <c r="EFI2" s="24"/>
      <c r="EFJ2" s="24"/>
      <c r="EFK2" s="24"/>
      <c r="EFL2" s="24"/>
      <c r="EFM2" s="24"/>
      <c r="EFN2" s="24"/>
      <c r="EFO2" s="24"/>
      <c r="EFP2" s="24"/>
      <c r="EFQ2" s="24"/>
      <c r="EFR2" s="24"/>
      <c r="EFS2" s="24"/>
      <c r="EFT2" s="24"/>
      <c r="EFU2" s="24"/>
      <c r="EFV2" s="24"/>
      <c r="EFW2" s="24"/>
      <c r="EFX2" s="24"/>
      <c r="EFY2" s="24"/>
      <c r="EFZ2" s="24"/>
      <c r="EGA2" s="24"/>
      <c r="EGB2" s="24"/>
      <c r="EGC2" s="24"/>
      <c r="EGD2" s="24"/>
      <c r="EGE2" s="24"/>
      <c r="EGF2" s="24"/>
      <c r="EGG2" s="24"/>
      <c r="EGH2" s="24"/>
      <c r="EGI2" s="24"/>
      <c r="EGJ2" s="24"/>
      <c r="EGK2" s="24"/>
      <c r="EGL2" s="24"/>
      <c r="EGM2" s="24"/>
      <c r="EGN2" s="24"/>
      <c r="EGO2" s="24"/>
      <c r="EGP2" s="24"/>
      <c r="EGQ2" s="24"/>
      <c r="EGR2" s="24"/>
      <c r="EGS2" s="24"/>
      <c r="EGT2" s="24"/>
      <c r="EGU2" s="24"/>
      <c r="EGV2" s="24"/>
      <c r="EGW2" s="24"/>
      <c r="EGX2" s="24"/>
      <c r="EGY2" s="24"/>
      <c r="EGZ2" s="24"/>
      <c r="EHA2" s="24"/>
      <c r="EHB2" s="24"/>
      <c r="EHC2" s="24"/>
      <c r="EHD2" s="24"/>
      <c r="EHE2" s="24"/>
      <c r="EHF2" s="24"/>
      <c r="EHG2" s="24"/>
      <c r="EHH2" s="24"/>
      <c r="EHI2" s="24"/>
      <c r="EHJ2" s="24"/>
      <c r="EHK2" s="24"/>
      <c r="EHL2" s="24"/>
      <c r="EHM2" s="24"/>
      <c r="EHN2" s="24"/>
      <c r="EHO2" s="24"/>
      <c r="EHP2" s="24"/>
      <c r="EHQ2" s="24"/>
      <c r="EHR2" s="24"/>
      <c r="EHS2" s="24"/>
      <c r="EHT2" s="24"/>
      <c r="EHU2" s="24"/>
      <c r="EHV2" s="24"/>
      <c r="EHW2" s="24"/>
      <c r="EHX2" s="24"/>
      <c r="EHY2" s="24"/>
      <c r="EHZ2" s="24"/>
      <c r="EIA2" s="24"/>
      <c r="EIB2" s="24"/>
      <c r="EIC2" s="24"/>
      <c r="EID2" s="24"/>
      <c r="EIE2" s="24"/>
      <c r="EIF2" s="24"/>
      <c r="EIG2" s="24"/>
      <c r="EIH2" s="24"/>
      <c r="EII2" s="24"/>
      <c r="EIJ2" s="24"/>
      <c r="EIK2" s="24"/>
      <c r="EIL2" s="24"/>
      <c r="EIM2" s="24"/>
      <c r="EIN2" s="24"/>
      <c r="EIO2" s="24"/>
      <c r="EIP2" s="24"/>
      <c r="EIQ2" s="24"/>
      <c r="EIR2" s="24"/>
      <c r="EIS2" s="24"/>
      <c r="EIT2" s="24"/>
      <c r="EIU2" s="24"/>
      <c r="EIV2" s="24"/>
      <c r="EIW2" s="24"/>
      <c r="EIX2" s="24"/>
      <c r="EIY2" s="24"/>
      <c r="EIZ2" s="24"/>
      <c r="EJA2" s="24"/>
      <c r="EJB2" s="24"/>
      <c r="EJC2" s="24"/>
      <c r="EJD2" s="24"/>
      <c r="EJE2" s="24"/>
      <c r="EJF2" s="24"/>
      <c r="EJG2" s="24"/>
      <c r="EJH2" s="24"/>
      <c r="EJI2" s="24"/>
      <c r="EJJ2" s="24"/>
      <c r="EJK2" s="24"/>
      <c r="EJL2" s="24"/>
      <c r="EJM2" s="24"/>
      <c r="EJN2" s="24"/>
      <c r="EJO2" s="24"/>
      <c r="EJP2" s="24"/>
      <c r="EJQ2" s="24"/>
      <c r="EJR2" s="24"/>
      <c r="EJS2" s="24"/>
      <c r="EJT2" s="24"/>
      <c r="EJU2" s="24"/>
      <c r="EJV2" s="24"/>
      <c r="EJW2" s="24"/>
      <c r="EJX2" s="24"/>
      <c r="EJY2" s="24"/>
      <c r="EJZ2" s="24"/>
      <c r="EKA2" s="24"/>
      <c r="EKB2" s="24"/>
      <c r="EKC2" s="24"/>
      <c r="EKD2" s="24"/>
      <c r="EKE2" s="24"/>
      <c r="EKF2" s="24"/>
      <c r="EKG2" s="24"/>
      <c r="EKH2" s="24"/>
      <c r="EKI2" s="24"/>
      <c r="EKJ2" s="24"/>
      <c r="EKK2" s="24"/>
      <c r="EKL2" s="24"/>
      <c r="EKM2" s="24"/>
      <c r="EKN2" s="24"/>
      <c r="EKO2" s="24"/>
      <c r="EKP2" s="24"/>
      <c r="EKQ2" s="24"/>
      <c r="EKR2" s="24"/>
      <c r="EKS2" s="24"/>
      <c r="EKT2" s="24"/>
      <c r="EKU2" s="24"/>
      <c r="EKV2" s="24"/>
      <c r="EKW2" s="24"/>
      <c r="EKX2" s="24"/>
      <c r="EKY2" s="24"/>
      <c r="EKZ2" s="24"/>
      <c r="ELA2" s="24"/>
      <c r="ELB2" s="24"/>
      <c r="ELC2" s="24"/>
      <c r="ELD2" s="24"/>
      <c r="ELE2" s="24"/>
      <c r="ELF2" s="24"/>
      <c r="ELG2" s="24"/>
      <c r="ELH2" s="24"/>
      <c r="ELI2" s="24"/>
      <c r="ELJ2" s="24"/>
      <c r="ELK2" s="24"/>
      <c r="ELL2" s="24"/>
      <c r="ELM2" s="24"/>
      <c r="ELN2" s="24"/>
      <c r="ELO2" s="24"/>
      <c r="ELP2" s="24"/>
      <c r="ELQ2" s="24"/>
      <c r="ELR2" s="24"/>
      <c r="ELS2" s="24"/>
      <c r="ELT2" s="24"/>
      <c r="ELU2" s="24"/>
      <c r="ELV2" s="24"/>
      <c r="ELW2" s="24"/>
      <c r="ELX2" s="24"/>
      <c r="ELY2" s="24"/>
      <c r="ELZ2" s="24"/>
      <c r="EMA2" s="24"/>
      <c r="EMB2" s="24"/>
      <c r="EMC2" s="24"/>
      <c r="EMD2" s="24"/>
      <c r="EME2" s="24"/>
      <c r="EMF2" s="24"/>
      <c r="EMG2" s="24"/>
      <c r="EMH2" s="24"/>
      <c r="EMI2" s="24"/>
      <c r="EMJ2" s="24"/>
      <c r="EMK2" s="24"/>
      <c r="EML2" s="24"/>
      <c r="EMM2" s="24"/>
      <c r="EMN2" s="24"/>
      <c r="EMO2" s="24"/>
      <c r="EMP2" s="24"/>
      <c r="EMQ2" s="24"/>
      <c r="EMR2" s="24"/>
      <c r="EMS2" s="24"/>
      <c r="EMT2" s="24"/>
      <c r="EMU2" s="24"/>
      <c r="EMV2" s="24"/>
      <c r="EMW2" s="24"/>
      <c r="EMX2" s="24"/>
      <c r="EMY2" s="24"/>
      <c r="EMZ2" s="24"/>
      <c r="ENA2" s="24"/>
      <c r="ENB2" s="24"/>
      <c r="ENC2" s="24"/>
      <c r="END2" s="24"/>
      <c r="ENE2" s="24"/>
      <c r="ENF2" s="24"/>
      <c r="ENG2" s="24"/>
      <c r="ENH2" s="24"/>
      <c r="ENI2" s="24"/>
      <c r="ENJ2" s="24"/>
      <c r="ENK2" s="24"/>
      <c r="ENL2" s="24"/>
      <c r="ENM2" s="24"/>
      <c r="ENN2" s="24"/>
      <c r="ENO2" s="24"/>
      <c r="ENP2" s="24"/>
      <c r="ENQ2" s="24"/>
      <c r="ENR2" s="24"/>
      <c r="ENS2" s="24"/>
      <c r="ENT2" s="24"/>
      <c r="ENU2" s="24"/>
      <c r="ENV2" s="24"/>
      <c r="ENW2" s="24"/>
      <c r="ENX2" s="24"/>
      <c r="ENY2" s="24"/>
      <c r="ENZ2" s="24"/>
      <c r="EOA2" s="24"/>
      <c r="EOB2" s="24"/>
      <c r="EOC2" s="24"/>
      <c r="EOD2" s="24"/>
      <c r="EOE2" s="24"/>
      <c r="EOF2" s="24"/>
      <c r="EOG2" s="24"/>
      <c r="EOH2" s="24"/>
      <c r="EOI2" s="24"/>
      <c r="EOJ2" s="24"/>
      <c r="EOK2" s="24"/>
      <c r="EOL2" s="24"/>
      <c r="EOM2" s="24"/>
      <c r="EON2" s="24"/>
      <c r="EOO2" s="24"/>
      <c r="EOP2" s="24"/>
      <c r="EOQ2" s="24"/>
      <c r="EOR2" s="24"/>
      <c r="EOS2" s="24"/>
      <c r="EOT2" s="24"/>
      <c r="EOU2" s="24"/>
      <c r="EOV2" s="24"/>
      <c r="EOW2" s="24"/>
      <c r="EOX2" s="24"/>
      <c r="EOY2" s="24"/>
      <c r="EOZ2" s="24"/>
      <c r="EPA2" s="24"/>
      <c r="EPB2" s="24"/>
      <c r="EPC2" s="24"/>
      <c r="EPD2" s="24"/>
      <c r="EPE2" s="24"/>
      <c r="EPF2" s="24"/>
      <c r="EPG2" s="24"/>
      <c r="EPH2" s="24"/>
      <c r="EPI2" s="24"/>
      <c r="EPJ2" s="24"/>
      <c r="EPK2" s="24"/>
      <c r="EPL2" s="24"/>
      <c r="EPM2" s="24"/>
      <c r="EPN2" s="24"/>
      <c r="EPO2" s="24"/>
      <c r="EPP2" s="24"/>
      <c r="EPQ2" s="24"/>
      <c r="EPR2" s="24"/>
      <c r="EPS2" s="24"/>
      <c r="EPT2" s="24"/>
      <c r="EPU2" s="24"/>
      <c r="EPV2" s="24"/>
      <c r="EPW2" s="24"/>
      <c r="EPX2" s="24"/>
      <c r="EPY2" s="24"/>
      <c r="EPZ2" s="24"/>
      <c r="EQA2" s="24"/>
      <c r="EQB2" s="24"/>
      <c r="EQC2" s="24"/>
      <c r="EQD2" s="24"/>
      <c r="EQE2" s="24"/>
      <c r="EQF2" s="24"/>
      <c r="EQG2" s="24"/>
      <c r="EQH2" s="24"/>
      <c r="EQI2" s="24"/>
      <c r="EQJ2" s="24"/>
      <c r="EQK2" s="24"/>
      <c r="EQL2" s="24"/>
      <c r="EQM2" s="24"/>
      <c r="EQN2" s="24"/>
      <c r="EQO2" s="24"/>
      <c r="EQP2" s="24"/>
      <c r="EQQ2" s="24"/>
      <c r="EQR2" s="24"/>
      <c r="EQS2" s="24"/>
      <c r="EQT2" s="24"/>
      <c r="EQU2" s="24"/>
      <c r="EQV2" s="24"/>
      <c r="EQW2" s="24"/>
      <c r="EQX2" s="24"/>
      <c r="EQY2" s="24"/>
      <c r="EQZ2" s="24"/>
      <c r="ERA2" s="24"/>
      <c r="ERB2" s="24"/>
      <c r="ERC2" s="24"/>
      <c r="ERD2" s="24"/>
      <c r="ERE2" s="24"/>
      <c r="ERF2" s="24"/>
      <c r="ERG2" s="24"/>
      <c r="ERH2" s="24"/>
      <c r="ERI2" s="24"/>
      <c r="ERJ2" s="24"/>
      <c r="ERK2" s="24"/>
      <c r="ERL2" s="24"/>
      <c r="ERM2" s="24"/>
      <c r="ERN2" s="24"/>
      <c r="ERO2" s="24"/>
      <c r="ERP2" s="24"/>
      <c r="ERQ2" s="24"/>
      <c r="ERR2" s="24"/>
      <c r="ERS2" s="24"/>
      <c r="ERT2" s="24"/>
      <c r="ERU2" s="24"/>
      <c r="ERV2" s="24"/>
      <c r="ERW2" s="24"/>
      <c r="ERX2" s="24"/>
      <c r="ERY2" s="24"/>
      <c r="ERZ2" s="24"/>
      <c r="ESA2" s="24"/>
      <c r="ESB2" s="24"/>
      <c r="ESC2" s="24"/>
      <c r="ESD2" s="24"/>
      <c r="ESE2" s="24"/>
      <c r="ESF2" s="24"/>
      <c r="ESG2" s="24"/>
      <c r="ESH2" s="24"/>
      <c r="ESI2" s="24"/>
      <c r="ESJ2" s="24"/>
      <c r="ESK2" s="24"/>
      <c r="ESL2" s="24"/>
      <c r="ESM2" s="24"/>
      <c r="ESN2" s="24"/>
      <c r="ESO2" s="24"/>
      <c r="ESP2" s="24"/>
      <c r="ESQ2" s="24"/>
      <c r="ESR2" s="24"/>
      <c r="ESS2" s="24"/>
      <c r="EST2" s="24"/>
      <c r="ESU2" s="24"/>
      <c r="ESV2" s="24"/>
      <c r="ESW2" s="24"/>
      <c r="ESX2" s="24"/>
      <c r="ESY2" s="24"/>
      <c r="ESZ2" s="24"/>
      <c r="ETA2" s="24"/>
      <c r="ETB2" s="24"/>
      <c r="ETC2" s="24"/>
      <c r="ETD2" s="24"/>
      <c r="ETE2" s="24"/>
      <c r="ETF2" s="24"/>
      <c r="ETG2" s="24"/>
      <c r="ETH2" s="24"/>
      <c r="ETI2" s="24"/>
      <c r="ETJ2" s="24"/>
      <c r="ETK2" s="24"/>
      <c r="ETL2" s="24"/>
      <c r="ETM2" s="24"/>
      <c r="ETN2" s="24"/>
      <c r="ETO2" s="24"/>
      <c r="ETP2" s="24"/>
      <c r="ETQ2" s="24"/>
      <c r="ETR2" s="24"/>
      <c r="ETS2" s="24"/>
      <c r="ETT2" s="24"/>
      <c r="ETU2" s="24"/>
      <c r="ETV2" s="24"/>
      <c r="ETW2" s="24"/>
      <c r="ETX2" s="24"/>
      <c r="ETY2" s="24"/>
      <c r="ETZ2" s="24"/>
      <c r="EUA2" s="24"/>
      <c r="EUB2" s="24"/>
      <c r="EUC2" s="24"/>
      <c r="EUD2" s="24"/>
      <c r="EUE2" s="24"/>
      <c r="EUF2" s="24"/>
      <c r="EUG2" s="24"/>
      <c r="EUH2" s="24"/>
      <c r="EUI2" s="24"/>
      <c r="EUJ2" s="24"/>
      <c r="EUK2" s="24"/>
      <c r="EUL2" s="24"/>
      <c r="EUM2" s="24"/>
      <c r="EUN2" s="24"/>
      <c r="EUO2" s="24"/>
      <c r="EUP2" s="24"/>
      <c r="EUQ2" s="24"/>
      <c r="EUR2" s="24"/>
      <c r="EUS2" s="24"/>
      <c r="EUT2" s="24"/>
      <c r="EUU2" s="24"/>
      <c r="EUV2" s="24"/>
      <c r="EUW2" s="24"/>
      <c r="EUX2" s="24"/>
      <c r="EUY2" s="24"/>
      <c r="EUZ2" s="24"/>
      <c r="EVA2" s="24"/>
      <c r="EVB2" s="24"/>
      <c r="EVC2" s="24"/>
      <c r="EVD2" s="24"/>
      <c r="EVE2" s="24"/>
      <c r="EVF2" s="24"/>
      <c r="EVG2" s="24"/>
      <c r="EVH2" s="24"/>
      <c r="EVI2" s="24"/>
      <c r="EVJ2" s="24"/>
      <c r="EVK2" s="24"/>
      <c r="EVL2" s="24"/>
      <c r="EVM2" s="24"/>
      <c r="EVN2" s="24"/>
      <c r="EVO2" s="24"/>
      <c r="EVP2" s="24"/>
      <c r="EVQ2" s="24"/>
      <c r="EVR2" s="24"/>
      <c r="EVS2" s="24"/>
      <c r="EVT2" s="24"/>
      <c r="EVU2" s="24"/>
      <c r="EVV2" s="24"/>
      <c r="EVW2" s="24"/>
      <c r="EVX2" s="24"/>
      <c r="EVY2" s="24"/>
      <c r="EVZ2" s="24"/>
      <c r="EWA2" s="24"/>
      <c r="EWB2" s="24"/>
      <c r="EWC2" s="24"/>
      <c r="EWD2" s="24"/>
      <c r="EWE2" s="24"/>
      <c r="EWF2" s="24"/>
      <c r="EWG2" s="24"/>
      <c r="EWH2" s="24"/>
      <c r="EWI2" s="24"/>
      <c r="EWJ2" s="24"/>
      <c r="EWK2" s="24"/>
      <c r="EWL2" s="24"/>
      <c r="EWM2" s="24"/>
      <c r="EWN2" s="24"/>
      <c r="EWO2" s="24"/>
      <c r="EWP2" s="24"/>
      <c r="EWQ2" s="24"/>
      <c r="EWR2" s="24"/>
      <c r="EWS2" s="24"/>
      <c r="EWT2" s="24"/>
      <c r="EWU2" s="24"/>
      <c r="EWV2" s="24"/>
      <c r="EWW2" s="24"/>
      <c r="EWX2" s="24"/>
      <c r="EWY2" s="24"/>
      <c r="EWZ2" s="24"/>
      <c r="EXA2" s="24"/>
      <c r="EXB2" s="24"/>
      <c r="EXC2" s="24"/>
      <c r="EXD2" s="24"/>
      <c r="EXE2" s="24"/>
      <c r="EXF2" s="24"/>
      <c r="EXG2" s="24"/>
      <c r="EXH2" s="24"/>
      <c r="EXI2" s="24"/>
      <c r="EXJ2" s="24"/>
      <c r="EXK2" s="24"/>
      <c r="EXL2" s="24"/>
      <c r="EXM2" s="24"/>
      <c r="EXN2" s="24"/>
      <c r="EXO2" s="24"/>
      <c r="EXP2" s="24"/>
      <c r="EXQ2" s="24"/>
      <c r="EXR2" s="24"/>
      <c r="EXS2" s="24"/>
      <c r="EXT2" s="24"/>
      <c r="EXU2" s="24"/>
      <c r="EXV2" s="24"/>
      <c r="EXW2" s="24"/>
      <c r="EXX2" s="24"/>
      <c r="EXY2" s="24"/>
      <c r="EXZ2" s="24"/>
      <c r="EYA2" s="24"/>
      <c r="EYB2" s="24"/>
      <c r="EYC2" s="24"/>
      <c r="EYD2" s="24"/>
      <c r="EYE2" s="24"/>
      <c r="EYF2" s="24"/>
      <c r="EYG2" s="24"/>
      <c r="EYH2" s="24"/>
      <c r="EYI2" s="24"/>
      <c r="EYJ2" s="24"/>
      <c r="EYK2" s="24"/>
      <c r="EYL2" s="24"/>
      <c r="EYM2" s="24"/>
      <c r="EYN2" s="24"/>
      <c r="EYO2" s="24"/>
      <c r="EYP2" s="24"/>
      <c r="EYQ2" s="24"/>
      <c r="EYR2" s="24"/>
      <c r="EYS2" s="24"/>
      <c r="EYT2" s="24"/>
      <c r="EYU2" s="24"/>
      <c r="EYV2" s="24"/>
      <c r="EYW2" s="24"/>
      <c r="EYX2" s="24"/>
      <c r="EYY2" s="24"/>
      <c r="EYZ2" s="24"/>
      <c r="EZA2" s="24"/>
      <c r="EZB2" s="24"/>
      <c r="EZC2" s="24"/>
      <c r="EZD2" s="24"/>
      <c r="EZE2" s="24"/>
      <c r="EZF2" s="24"/>
      <c r="EZG2" s="24"/>
      <c r="EZH2" s="24"/>
      <c r="EZI2" s="24"/>
      <c r="EZJ2" s="24"/>
      <c r="EZK2" s="24"/>
      <c r="EZL2" s="24"/>
      <c r="EZM2" s="24"/>
      <c r="EZN2" s="24"/>
      <c r="EZO2" s="24"/>
      <c r="EZP2" s="24"/>
      <c r="EZQ2" s="24"/>
      <c r="EZR2" s="24"/>
      <c r="EZS2" s="24"/>
      <c r="EZT2" s="24"/>
      <c r="EZU2" s="24"/>
      <c r="EZV2" s="24"/>
      <c r="EZW2" s="24"/>
      <c r="EZX2" s="24"/>
      <c r="EZY2" s="24"/>
      <c r="EZZ2" s="24"/>
      <c r="FAA2" s="24"/>
      <c r="FAB2" s="24"/>
      <c r="FAC2" s="24"/>
      <c r="FAD2" s="24"/>
      <c r="FAE2" s="24"/>
      <c r="FAF2" s="24"/>
      <c r="FAG2" s="24"/>
      <c r="FAH2" s="24"/>
      <c r="FAI2" s="24"/>
      <c r="FAJ2" s="24"/>
      <c r="FAK2" s="24"/>
      <c r="FAL2" s="24"/>
      <c r="FAM2" s="24"/>
      <c r="FAN2" s="24"/>
      <c r="FAO2" s="24"/>
      <c r="FAP2" s="24"/>
      <c r="FAQ2" s="24"/>
      <c r="FAR2" s="24"/>
      <c r="FAS2" s="24"/>
      <c r="FAT2" s="24"/>
      <c r="FAU2" s="24"/>
      <c r="FAV2" s="24"/>
      <c r="FAW2" s="24"/>
      <c r="FAX2" s="24"/>
      <c r="FAY2" s="24"/>
      <c r="FAZ2" s="24"/>
      <c r="FBA2" s="24"/>
      <c r="FBB2" s="24"/>
      <c r="FBC2" s="24"/>
      <c r="FBD2" s="24"/>
      <c r="FBE2" s="24"/>
      <c r="FBF2" s="24"/>
      <c r="FBG2" s="24"/>
      <c r="FBH2" s="24"/>
      <c r="FBI2" s="24"/>
      <c r="FBJ2" s="24"/>
      <c r="FBK2" s="24"/>
      <c r="FBL2" s="24"/>
      <c r="FBM2" s="24"/>
      <c r="FBN2" s="24"/>
      <c r="FBO2" s="24"/>
      <c r="FBP2" s="24"/>
      <c r="FBQ2" s="24"/>
      <c r="FBR2" s="24"/>
      <c r="FBS2" s="24"/>
      <c r="FBT2" s="24"/>
      <c r="FBU2" s="24"/>
      <c r="FBV2" s="24"/>
      <c r="FBW2" s="24"/>
      <c r="FBX2" s="24"/>
      <c r="FBY2" s="24"/>
      <c r="FBZ2" s="24"/>
      <c r="FCA2" s="24"/>
      <c r="FCB2" s="24"/>
      <c r="FCC2" s="24"/>
      <c r="FCD2" s="24"/>
      <c r="FCE2" s="24"/>
      <c r="FCF2" s="24"/>
      <c r="FCG2" s="24"/>
      <c r="FCH2" s="24"/>
      <c r="FCI2" s="24"/>
      <c r="FCJ2" s="24"/>
      <c r="FCK2" s="24"/>
      <c r="FCL2" s="24"/>
      <c r="FCM2" s="24"/>
      <c r="FCN2" s="24"/>
      <c r="FCO2" s="24"/>
      <c r="FCP2" s="24"/>
      <c r="FCQ2" s="24"/>
      <c r="FCR2" s="24"/>
      <c r="FCS2" s="24"/>
      <c r="FCT2" s="24"/>
      <c r="FCU2" s="24"/>
      <c r="FCV2" s="24"/>
      <c r="FCW2" s="24"/>
      <c r="FCX2" s="24"/>
      <c r="FCY2" s="24"/>
      <c r="FCZ2" s="24"/>
      <c r="FDA2" s="24"/>
      <c r="FDB2" s="24"/>
      <c r="FDC2" s="24"/>
      <c r="FDD2" s="24"/>
      <c r="FDE2" s="24"/>
      <c r="FDF2" s="24"/>
      <c r="FDG2" s="24"/>
      <c r="FDH2" s="24"/>
      <c r="FDI2" s="24"/>
      <c r="FDJ2" s="24"/>
      <c r="FDK2" s="24"/>
      <c r="FDL2" s="24"/>
      <c r="FDM2" s="24"/>
      <c r="FDN2" s="24"/>
      <c r="FDO2" s="24"/>
      <c r="FDP2" s="24"/>
      <c r="FDQ2" s="24"/>
      <c r="FDR2" s="24"/>
      <c r="FDS2" s="24"/>
      <c r="FDT2" s="24"/>
      <c r="FDU2" s="24"/>
      <c r="FDV2" s="24"/>
      <c r="FDW2" s="24"/>
      <c r="FDX2" s="24"/>
      <c r="FDY2" s="24"/>
      <c r="FDZ2" s="24"/>
      <c r="FEA2" s="24"/>
      <c r="FEB2" s="24"/>
      <c r="FEC2" s="24"/>
      <c r="FED2" s="24"/>
      <c r="FEE2" s="24"/>
      <c r="FEF2" s="24"/>
      <c r="FEG2" s="24"/>
      <c r="FEH2" s="24"/>
      <c r="FEI2" s="24"/>
      <c r="FEJ2" s="24"/>
      <c r="FEK2" s="24"/>
      <c r="FEL2" s="24"/>
      <c r="FEM2" s="24"/>
      <c r="FEN2" s="24"/>
      <c r="FEO2" s="24"/>
      <c r="FEP2" s="24"/>
      <c r="FEQ2" s="24"/>
      <c r="FER2" s="24"/>
      <c r="FES2" s="24"/>
      <c r="FET2" s="24"/>
      <c r="FEU2" s="24"/>
      <c r="FEV2" s="24"/>
      <c r="FEW2" s="24"/>
      <c r="FEX2" s="24"/>
      <c r="FEY2" s="24"/>
      <c r="FEZ2" s="24"/>
      <c r="FFA2" s="24"/>
      <c r="FFB2" s="24"/>
      <c r="FFC2" s="24"/>
      <c r="FFD2" s="24"/>
      <c r="FFE2" s="24"/>
      <c r="FFF2" s="24"/>
      <c r="FFG2" s="24"/>
      <c r="FFH2" s="24"/>
      <c r="FFI2" s="24"/>
      <c r="FFJ2" s="24"/>
      <c r="FFK2" s="24"/>
      <c r="FFL2" s="24"/>
      <c r="FFM2" s="24"/>
      <c r="FFN2" s="24"/>
      <c r="FFO2" s="24"/>
      <c r="FFP2" s="24"/>
      <c r="FFQ2" s="24"/>
      <c r="FFR2" s="24"/>
      <c r="FFS2" s="24"/>
      <c r="FFT2" s="24"/>
      <c r="FFU2" s="24"/>
      <c r="FFV2" s="24"/>
      <c r="FFW2" s="24"/>
      <c r="FFX2" s="24"/>
      <c r="FFY2" s="24"/>
      <c r="FFZ2" s="24"/>
      <c r="FGA2" s="24"/>
      <c r="FGB2" s="24"/>
      <c r="FGC2" s="24"/>
      <c r="FGD2" s="24"/>
      <c r="FGE2" s="24"/>
      <c r="FGF2" s="24"/>
      <c r="FGG2" s="24"/>
      <c r="FGH2" s="24"/>
      <c r="FGI2" s="24"/>
      <c r="FGJ2" s="24"/>
      <c r="FGK2" s="24"/>
      <c r="FGL2" s="24"/>
      <c r="FGM2" s="24"/>
      <c r="FGN2" s="24"/>
      <c r="FGO2" s="24"/>
      <c r="FGP2" s="24"/>
      <c r="FGQ2" s="24"/>
      <c r="FGR2" s="24"/>
      <c r="FGS2" s="24"/>
      <c r="FGT2" s="24"/>
      <c r="FGU2" s="24"/>
      <c r="FGV2" s="24"/>
      <c r="FGW2" s="24"/>
      <c r="FGX2" s="24"/>
      <c r="FGY2" s="24"/>
      <c r="FGZ2" s="24"/>
      <c r="FHA2" s="24"/>
      <c r="FHB2" s="24"/>
      <c r="FHC2" s="24"/>
      <c r="FHD2" s="24"/>
      <c r="FHE2" s="24"/>
      <c r="FHF2" s="24"/>
      <c r="FHG2" s="24"/>
      <c r="FHH2" s="24"/>
      <c r="FHI2" s="24"/>
      <c r="FHJ2" s="24"/>
      <c r="FHK2" s="24"/>
      <c r="FHL2" s="24"/>
      <c r="FHM2" s="24"/>
      <c r="FHN2" s="24"/>
      <c r="FHO2" s="24"/>
      <c r="FHP2" s="24"/>
      <c r="FHQ2" s="24"/>
      <c r="FHR2" s="24"/>
      <c r="FHS2" s="24"/>
      <c r="FHT2" s="24"/>
      <c r="FHU2" s="24"/>
      <c r="FHV2" s="24"/>
      <c r="FHW2" s="24"/>
      <c r="FHX2" s="24"/>
      <c r="FHY2" s="24"/>
      <c r="FHZ2" s="24"/>
      <c r="FIA2" s="24"/>
      <c r="FIB2" s="24"/>
      <c r="FIC2" s="24"/>
      <c r="FID2" s="24"/>
      <c r="FIE2" s="24"/>
      <c r="FIF2" s="24"/>
      <c r="FIG2" s="24"/>
      <c r="FIH2" s="24"/>
      <c r="FII2" s="24"/>
      <c r="FIJ2" s="24"/>
      <c r="FIK2" s="24"/>
      <c r="FIL2" s="24"/>
      <c r="FIM2" s="24"/>
      <c r="FIN2" s="24"/>
      <c r="FIO2" s="24"/>
      <c r="FIP2" s="24"/>
      <c r="FIQ2" s="24"/>
      <c r="FIR2" s="24"/>
      <c r="FIS2" s="24"/>
      <c r="FIT2" s="24"/>
      <c r="FIU2" s="24"/>
      <c r="FIV2" s="24"/>
      <c r="FIW2" s="24"/>
      <c r="FIX2" s="24"/>
      <c r="FIY2" s="24"/>
      <c r="FIZ2" s="24"/>
      <c r="FJA2" s="24"/>
      <c r="FJB2" s="24"/>
      <c r="FJC2" s="24"/>
      <c r="FJD2" s="24"/>
      <c r="FJE2" s="24"/>
      <c r="FJF2" s="24"/>
      <c r="FJG2" s="24"/>
      <c r="FJH2" s="24"/>
      <c r="FJI2" s="24"/>
      <c r="FJJ2" s="24"/>
      <c r="FJK2" s="24"/>
      <c r="FJL2" s="24"/>
      <c r="FJM2" s="24"/>
      <c r="FJN2" s="24"/>
      <c r="FJO2" s="24"/>
      <c r="FJP2" s="24"/>
      <c r="FJQ2" s="24"/>
      <c r="FJR2" s="24"/>
      <c r="FJS2" s="24"/>
      <c r="FJT2" s="24"/>
      <c r="FJU2" s="24"/>
      <c r="FJV2" s="24"/>
      <c r="FJW2" s="24"/>
      <c r="FJX2" s="24"/>
      <c r="FJY2" s="24"/>
      <c r="FJZ2" s="24"/>
      <c r="FKA2" s="24"/>
      <c r="FKB2" s="24"/>
      <c r="FKC2" s="24"/>
      <c r="FKD2" s="24"/>
      <c r="FKE2" s="24"/>
      <c r="FKF2" s="24"/>
      <c r="FKG2" s="24"/>
      <c r="FKH2" s="24"/>
      <c r="FKI2" s="24"/>
      <c r="FKJ2" s="24"/>
      <c r="FKK2" s="24"/>
      <c r="FKL2" s="24"/>
      <c r="FKM2" s="24"/>
      <c r="FKN2" s="24"/>
      <c r="FKO2" s="24"/>
      <c r="FKP2" s="24"/>
      <c r="FKQ2" s="24"/>
      <c r="FKR2" s="24"/>
      <c r="FKS2" s="24"/>
      <c r="FKT2" s="24"/>
      <c r="FKU2" s="24"/>
      <c r="FKV2" s="24"/>
      <c r="FKW2" s="24"/>
      <c r="FKX2" s="24"/>
      <c r="FKY2" s="24"/>
      <c r="FKZ2" s="24"/>
      <c r="FLA2" s="24"/>
      <c r="FLB2" s="24"/>
      <c r="FLC2" s="24"/>
      <c r="FLD2" s="24"/>
      <c r="FLE2" s="24"/>
      <c r="FLF2" s="24"/>
      <c r="FLG2" s="24"/>
      <c r="FLH2" s="24"/>
      <c r="FLI2" s="24"/>
      <c r="FLJ2" s="24"/>
      <c r="FLK2" s="24"/>
      <c r="FLL2" s="24"/>
      <c r="FLM2" s="24"/>
      <c r="FLN2" s="24"/>
      <c r="FLO2" s="24"/>
      <c r="FLP2" s="24"/>
      <c r="FLQ2" s="24"/>
      <c r="FLR2" s="24"/>
      <c r="FLS2" s="24"/>
      <c r="FLT2" s="24"/>
      <c r="FLU2" s="24"/>
      <c r="FLV2" s="24"/>
      <c r="FLW2" s="24"/>
      <c r="FLX2" s="24"/>
      <c r="FLY2" s="24"/>
      <c r="FLZ2" s="24"/>
      <c r="FMA2" s="24"/>
      <c r="FMB2" s="24"/>
      <c r="FMC2" s="24"/>
      <c r="FMD2" s="24"/>
      <c r="FME2" s="24"/>
      <c r="FMF2" s="24"/>
      <c r="FMG2" s="24"/>
      <c r="FMH2" s="24"/>
      <c r="FMI2" s="24"/>
      <c r="FMJ2" s="24"/>
      <c r="FMK2" s="24"/>
      <c r="FML2" s="24"/>
      <c r="FMM2" s="24"/>
      <c r="FMN2" s="24"/>
      <c r="FMO2" s="24"/>
      <c r="FMP2" s="24"/>
      <c r="FMQ2" s="24"/>
      <c r="FMR2" s="24"/>
      <c r="FMS2" s="24"/>
      <c r="FMT2" s="24"/>
      <c r="FMU2" s="24"/>
      <c r="FMV2" s="24"/>
      <c r="FMW2" s="24"/>
      <c r="FMX2" s="24"/>
      <c r="FMY2" s="24"/>
      <c r="FMZ2" s="24"/>
      <c r="FNA2" s="24"/>
      <c r="FNB2" s="24"/>
      <c r="FNC2" s="24"/>
      <c r="FND2" s="24"/>
      <c r="FNE2" s="24"/>
      <c r="FNF2" s="24"/>
      <c r="FNG2" s="24"/>
      <c r="FNH2" s="24"/>
      <c r="FNI2" s="24"/>
      <c r="FNJ2" s="24"/>
      <c r="FNK2" s="24"/>
      <c r="FNL2" s="24"/>
      <c r="FNM2" s="24"/>
      <c r="FNN2" s="24"/>
      <c r="FNO2" s="24"/>
      <c r="FNP2" s="24"/>
      <c r="FNQ2" s="24"/>
      <c r="FNR2" s="24"/>
      <c r="FNS2" s="24"/>
      <c r="FNT2" s="24"/>
      <c r="FNU2" s="24"/>
      <c r="FNV2" s="24"/>
      <c r="FNW2" s="24"/>
      <c r="FNX2" s="24"/>
      <c r="FNY2" s="24"/>
      <c r="FNZ2" s="24"/>
      <c r="FOA2" s="24"/>
      <c r="FOB2" s="24"/>
      <c r="FOC2" s="24"/>
      <c r="FOD2" s="24"/>
      <c r="FOE2" s="24"/>
      <c r="FOF2" s="24"/>
      <c r="FOG2" s="24"/>
      <c r="FOH2" s="24"/>
      <c r="FOI2" s="24"/>
      <c r="FOJ2" s="24"/>
      <c r="FOK2" s="24"/>
      <c r="FOL2" s="24"/>
      <c r="FOM2" s="24"/>
      <c r="FON2" s="24"/>
      <c r="FOO2" s="24"/>
      <c r="FOP2" s="24"/>
      <c r="FOQ2" s="24"/>
      <c r="FOR2" s="24"/>
      <c r="FOS2" s="24"/>
      <c r="FOT2" s="24"/>
      <c r="FOU2" s="24"/>
      <c r="FOV2" s="24"/>
      <c r="FOW2" s="24"/>
      <c r="FOX2" s="24"/>
      <c r="FOY2" s="24"/>
      <c r="FOZ2" s="24"/>
      <c r="FPA2" s="24"/>
      <c r="FPB2" s="24"/>
      <c r="FPC2" s="24"/>
      <c r="FPD2" s="24"/>
      <c r="FPE2" s="24"/>
      <c r="FPF2" s="24"/>
      <c r="FPG2" s="24"/>
      <c r="FPH2" s="24"/>
      <c r="FPI2" s="24"/>
      <c r="FPJ2" s="24"/>
      <c r="FPK2" s="24"/>
      <c r="FPL2" s="24"/>
      <c r="FPM2" s="24"/>
      <c r="FPN2" s="24"/>
      <c r="FPO2" s="24"/>
      <c r="FPP2" s="24"/>
      <c r="FPQ2" s="24"/>
      <c r="FPR2" s="24"/>
      <c r="FPS2" s="24"/>
      <c r="FPT2" s="24"/>
      <c r="FPU2" s="24"/>
      <c r="FPV2" s="24"/>
      <c r="FPW2" s="24"/>
      <c r="FPX2" s="24"/>
      <c r="FPY2" s="24"/>
      <c r="FPZ2" s="24"/>
      <c r="FQA2" s="24"/>
      <c r="FQB2" s="24"/>
      <c r="FQC2" s="24"/>
      <c r="FQD2" s="24"/>
      <c r="FQE2" s="24"/>
      <c r="FQF2" s="24"/>
      <c r="FQG2" s="24"/>
      <c r="FQH2" s="24"/>
      <c r="FQI2" s="24"/>
      <c r="FQJ2" s="24"/>
      <c r="FQK2" s="24"/>
      <c r="FQL2" s="24"/>
      <c r="FQM2" s="24"/>
      <c r="FQN2" s="24"/>
      <c r="FQO2" s="24"/>
      <c r="FQP2" s="24"/>
      <c r="FQQ2" s="24"/>
      <c r="FQR2" s="24"/>
      <c r="FQS2" s="24"/>
      <c r="FQT2" s="24"/>
      <c r="FQU2" s="24"/>
      <c r="FQV2" s="24"/>
      <c r="FQW2" s="24"/>
      <c r="FQX2" s="24"/>
      <c r="FQY2" s="24"/>
      <c r="FQZ2" s="24"/>
      <c r="FRA2" s="24"/>
      <c r="FRB2" s="24"/>
      <c r="FRC2" s="24"/>
      <c r="FRD2" s="24"/>
      <c r="FRE2" s="24"/>
      <c r="FRF2" s="24"/>
      <c r="FRG2" s="24"/>
      <c r="FRH2" s="24"/>
      <c r="FRI2" s="24"/>
      <c r="FRJ2" s="24"/>
      <c r="FRK2" s="24"/>
      <c r="FRL2" s="24"/>
      <c r="FRM2" s="24"/>
      <c r="FRN2" s="24"/>
      <c r="FRO2" s="24"/>
      <c r="FRP2" s="24"/>
      <c r="FRQ2" s="24"/>
      <c r="FRR2" s="24"/>
      <c r="FRS2" s="24"/>
      <c r="FRT2" s="24"/>
      <c r="FRU2" s="24"/>
      <c r="FRV2" s="24"/>
      <c r="FRW2" s="24"/>
      <c r="FRX2" s="24"/>
      <c r="FRY2" s="24"/>
      <c r="FRZ2" s="24"/>
      <c r="FSA2" s="24"/>
      <c r="FSB2" s="24"/>
      <c r="FSC2" s="24"/>
      <c r="FSD2" s="24"/>
      <c r="FSE2" s="24"/>
      <c r="FSF2" s="24"/>
      <c r="FSG2" s="24"/>
      <c r="FSH2" s="24"/>
      <c r="FSI2" s="24"/>
      <c r="FSJ2" s="24"/>
      <c r="FSK2" s="24"/>
      <c r="FSL2" s="24"/>
      <c r="FSM2" s="24"/>
      <c r="FSN2" s="24"/>
      <c r="FSO2" s="24"/>
      <c r="FSP2" s="24"/>
      <c r="FSQ2" s="24"/>
      <c r="FSR2" s="24"/>
      <c r="FSS2" s="24"/>
      <c r="FST2" s="24"/>
      <c r="FSU2" s="24"/>
      <c r="FSV2" s="24"/>
      <c r="FSW2" s="24"/>
      <c r="FSX2" s="24"/>
      <c r="FSY2" s="24"/>
      <c r="FSZ2" s="24"/>
      <c r="FTA2" s="24"/>
      <c r="FTB2" s="24"/>
      <c r="FTC2" s="24"/>
      <c r="FTD2" s="24"/>
      <c r="FTE2" s="24"/>
      <c r="FTF2" s="24"/>
      <c r="FTG2" s="24"/>
      <c r="FTH2" s="24"/>
      <c r="FTI2" s="24"/>
      <c r="FTJ2" s="24"/>
      <c r="FTK2" s="24"/>
      <c r="FTL2" s="24"/>
      <c r="FTM2" s="24"/>
      <c r="FTN2" s="24"/>
      <c r="FTO2" s="24"/>
      <c r="FTP2" s="24"/>
      <c r="FTQ2" s="24"/>
      <c r="FTR2" s="24"/>
      <c r="FTS2" s="24"/>
      <c r="FTT2" s="24"/>
      <c r="FTU2" s="24"/>
      <c r="FTV2" s="24"/>
      <c r="FTW2" s="24"/>
      <c r="FTX2" s="24"/>
      <c r="FTY2" s="24"/>
      <c r="FTZ2" s="24"/>
      <c r="FUA2" s="24"/>
      <c r="FUB2" s="24"/>
      <c r="FUC2" s="24"/>
      <c r="FUD2" s="24"/>
      <c r="FUE2" s="24"/>
      <c r="FUF2" s="24"/>
      <c r="FUG2" s="24"/>
      <c r="FUH2" s="24"/>
      <c r="FUI2" s="24"/>
      <c r="FUJ2" s="24"/>
      <c r="FUK2" s="24"/>
      <c r="FUL2" s="24"/>
      <c r="FUM2" s="24"/>
      <c r="FUN2" s="24"/>
      <c r="FUO2" s="24"/>
      <c r="FUP2" s="24"/>
      <c r="FUQ2" s="24"/>
      <c r="FUR2" s="24"/>
      <c r="FUS2" s="24"/>
      <c r="FUT2" s="24"/>
      <c r="FUU2" s="24"/>
      <c r="FUV2" s="24"/>
      <c r="FUW2" s="24"/>
      <c r="FUX2" s="24"/>
      <c r="FUY2" s="24"/>
      <c r="FUZ2" s="24"/>
      <c r="FVA2" s="24"/>
      <c r="FVB2" s="24"/>
      <c r="FVC2" s="24"/>
      <c r="FVD2" s="24"/>
      <c r="FVE2" s="24"/>
      <c r="FVF2" s="24"/>
      <c r="FVG2" s="24"/>
      <c r="FVH2" s="24"/>
      <c r="FVI2" s="24"/>
      <c r="FVJ2" s="24"/>
      <c r="FVK2" s="24"/>
      <c r="FVL2" s="24"/>
      <c r="FVM2" s="24"/>
      <c r="FVN2" s="24"/>
      <c r="FVO2" s="24"/>
      <c r="FVP2" s="24"/>
      <c r="FVQ2" s="24"/>
      <c r="FVR2" s="24"/>
      <c r="FVS2" s="24"/>
      <c r="FVT2" s="24"/>
      <c r="FVU2" s="24"/>
      <c r="FVV2" s="24"/>
      <c r="FVW2" s="24"/>
      <c r="FVX2" s="24"/>
      <c r="FVY2" s="24"/>
      <c r="FVZ2" s="24"/>
      <c r="FWA2" s="24"/>
      <c r="FWB2" s="24"/>
      <c r="FWC2" s="24"/>
      <c r="FWD2" s="24"/>
      <c r="FWE2" s="24"/>
      <c r="FWF2" s="24"/>
      <c r="FWG2" s="24"/>
      <c r="FWH2" s="24"/>
      <c r="FWI2" s="24"/>
      <c r="FWJ2" s="24"/>
      <c r="FWK2" s="24"/>
      <c r="FWL2" s="24"/>
      <c r="FWM2" s="24"/>
      <c r="FWN2" s="24"/>
      <c r="FWO2" s="24"/>
      <c r="FWP2" s="24"/>
      <c r="FWQ2" s="24"/>
      <c r="FWR2" s="24"/>
      <c r="FWS2" s="24"/>
      <c r="FWT2" s="24"/>
      <c r="FWU2" s="24"/>
      <c r="FWV2" s="24"/>
      <c r="FWW2" s="24"/>
      <c r="FWX2" s="24"/>
      <c r="FWY2" s="24"/>
      <c r="FWZ2" s="24"/>
      <c r="FXA2" s="24"/>
      <c r="FXB2" s="24"/>
      <c r="FXC2" s="24"/>
      <c r="FXD2" s="24"/>
      <c r="FXE2" s="24"/>
      <c r="FXF2" s="24"/>
      <c r="FXG2" s="24"/>
      <c r="FXH2" s="24"/>
      <c r="FXI2" s="24"/>
      <c r="FXJ2" s="24"/>
      <c r="FXK2" s="24"/>
      <c r="FXL2" s="24"/>
      <c r="FXM2" s="24"/>
      <c r="FXN2" s="24"/>
      <c r="FXO2" s="24"/>
      <c r="FXP2" s="24"/>
      <c r="FXQ2" s="24"/>
      <c r="FXR2" s="24"/>
      <c r="FXS2" s="24"/>
      <c r="FXT2" s="24"/>
      <c r="FXU2" s="24"/>
      <c r="FXV2" s="24"/>
      <c r="FXW2" s="24"/>
      <c r="FXX2" s="24"/>
      <c r="FXY2" s="24"/>
      <c r="FXZ2" s="24"/>
      <c r="FYA2" s="24"/>
      <c r="FYB2" s="24"/>
      <c r="FYC2" s="24"/>
      <c r="FYD2" s="24"/>
      <c r="FYE2" s="24"/>
      <c r="FYF2" s="24"/>
      <c r="FYG2" s="24"/>
      <c r="FYH2" s="24"/>
      <c r="FYI2" s="24"/>
      <c r="FYJ2" s="24"/>
      <c r="FYK2" s="24"/>
      <c r="FYL2" s="24"/>
      <c r="FYM2" s="24"/>
      <c r="FYN2" s="24"/>
      <c r="FYO2" s="24"/>
      <c r="FYP2" s="24"/>
      <c r="FYQ2" s="24"/>
      <c r="FYR2" s="24"/>
      <c r="FYS2" s="24"/>
      <c r="FYT2" s="24"/>
      <c r="FYU2" s="24"/>
      <c r="FYV2" s="24"/>
      <c r="FYW2" s="24"/>
      <c r="FYX2" s="24"/>
      <c r="FYY2" s="24"/>
      <c r="FYZ2" s="24"/>
      <c r="FZA2" s="24"/>
      <c r="FZB2" s="24"/>
      <c r="FZC2" s="24"/>
      <c r="FZD2" s="24"/>
      <c r="FZE2" s="24"/>
      <c r="FZF2" s="24"/>
      <c r="FZG2" s="24"/>
      <c r="FZH2" s="24"/>
      <c r="FZI2" s="24"/>
      <c r="FZJ2" s="24"/>
      <c r="FZK2" s="24"/>
      <c r="FZL2" s="24"/>
      <c r="FZM2" s="24"/>
      <c r="FZN2" s="24"/>
      <c r="FZO2" s="24"/>
      <c r="FZP2" s="24"/>
      <c r="FZQ2" s="24"/>
      <c r="FZR2" s="24"/>
      <c r="FZS2" s="24"/>
      <c r="FZT2" s="24"/>
      <c r="FZU2" s="24"/>
      <c r="FZV2" s="24"/>
      <c r="FZW2" s="24"/>
      <c r="FZX2" s="24"/>
      <c r="FZY2" s="24"/>
      <c r="FZZ2" s="24"/>
      <c r="GAA2" s="24"/>
      <c r="GAB2" s="24"/>
      <c r="GAC2" s="24"/>
      <c r="GAD2" s="24"/>
      <c r="GAE2" s="24"/>
      <c r="GAF2" s="24"/>
      <c r="GAG2" s="24"/>
      <c r="GAH2" s="24"/>
      <c r="GAI2" s="24"/>
      <c r="GAJ2" s="24"/>
      <c r="GAK2" s="24"/>
      <c r="GAL2" s="24"/>
      <c r="GAM2" s="24"/>
      <c r="GAN2" s="24"/>
      <c r="GAO2" s="24"/>
      <c r="GAP2" s="24"/>
      <c r="GAQ2" s="24"/>
      <c r="GAR2" s="24"/>
      <c r="GAS2" s="24"/>
      <c r="GAT2" s="24"/>
      <c r="GAU2" s="24"/>
      <c r="GAV2" s="24"/>
      <c r="GAW2" s="24"/>
      <c r="GAX2" s="24"/>
      <c r="GAY2" s="24"/>
      <c r="GAZ2" s="24"/>
      <c r="GBA2" s="24"/>
      <c r="GBB2" s="24"/>
      <c r="GBC2" s="24"/>
      <c r="GBD2" s="24"/>
      <c r="GBE2" s="24"/>
      <c r="GBF2" s="24"/>
      <c r="GBG2" s="24"/>
      <c r="GBH2" s="24"/>
      <c r="GBI2" s="24"/>
      <c r="GBJ2" s="24"/>
      <c r="GBK2" s="24"/>
      <c r="GBL2" s="24"/>
      <c r="GBM2" s="24"/>
      <c r="GBN2" s="24"/>
      <c r="GBO2" s="24"/>
      <c r="GBP2" s="24"/>
      <c r="GBQ2" s="24"/>
      <c r="GBR2" s="24"/>
      <c r="GBS2" s="24"/>
      <c r="GBT2" s="24"/>
      <c r="GBU2" s="24"/>
      <c r="GBV2" s="24"/>
      <c r="GBW2" s="24"/>
      <c r="GBX2" s="24"/>
      <c r="GBY2" s="24"/>
      <c r="GBZ2" s="24"/>
      <c r="GCA2" s="24"/>
      <c r="GCB2" s="24"/>
      <c r="GCC2" s="24"/>
      <c r="GCD2" s="24"/>
      <c r="GCE2" s="24"/>
      <c r="GCF2" s="24"/>
      <c r="GCG2" s="24"/>
      <c r="GCH2" s="24"/>
      <c r="GCI2" s="24"/>
      <c r="GCJ2" s="24"/>
      <c r="GCK2" s="24"/>
      <c r="GCL2" s="24"/>
      <c r="GCM2" s="24"/>
      <c r="GCN2" s="24"/>
      <c r="GCO2" s="24"/>
      <c r="GCP2" s="24"/>
      <c r="GCQ2" s="24"/>
      <c r="GCR2" s="24"/>
      <c r="GCS2" s="24"/>
      <c r="GCT2" s="24"/>
      <c r="GCU2" s="24"/>
      <c r="GCV2" s="24"/>
      <c r="GCW2" s="24"/>
      <c r="GCX2" s="24"/>
      <c r="GCY2" s="24"/>
      <c r="GCZ2" s="24"/>
      <c r="GDA2" s="24"/>
      <c r="GDB2" s="24"/>
      <c r="GDC2" s="24"/>
      <c r="GDD2" s="24"/>
      <c r="GDE2" s="24"/>
      <c r="GDF2" s="24"/>
      <c r="GDG2" s="24"/>
      <c r="GDH2" s="24"/>
      <c r="GDI2" s="24"/>
      <c r="GDJ2" s="24"/>
      <c r="GDK2" s="24"/>
      <c r="GDL2" s="24"/>
      <c r="GDM2" s="24"/>
      <c r="GDN2" s="24"/>
      <c r="GDO2" s="24"/>
      <c r="GDP2" s="24"/>
      <c r="GDQ2" s="24"/>
      <c r="GDR2" s="24"/>
      <c r="GDS2" s="24"/>
      <c r="GDT2" s="24"/>
      <c r="GDU2" s="24"/>
      <c r="GDV2" s="24"/>
      <c r="GDW2" s="24"/>
      <c r="GDX2" s="24"/>
      <c r="GDY2" s="24"/>
      <c r="GDZ2" s="24"/>
      <c r="GEA2" s="24"/>
      <c r="GEB2" s="24"/>
      <c r="GEC2" s="24"/>
      <c r="GED2" s="24"/>
      <c r="GEE2" s="24"/>
      <c r="GEF2" s="24"/>
      <c r="GEG2" s="24"/>
      <c r="GEH2" s="24"/>
      <c r="GEI2" s="24"/>
      <c r="GEJ2" s="24"/>
      <c r="GEK2" s="24"/>
      <c r="GEL2" s="24"/>
      <c r="GEM2" s="24"/>
      <c r="GEN2" s="24"/>
      <c r="GEO2" s="24"/>
      <c r="GEP2" s="24"/>
      <c r="GEQ2" s="24"/>
      <c r="GER2" s="24"/>
      <c r="GES2" s="24"/>
      <c r="GET2" s="24"/>
      <c r="GEU2" s="24"/>
      <c r="GEV2" s="24"/>
      <c r="GEW2" s="24"/>
      <c r="GEX2" s="24"/>
      <c r="GEY2" s="24"/>
      <c r="GEZ2" s="24"/>
      <c r="GFA2" s="24"/>
      <c r="GFB2" s="24"/>
      <c r="GFC2" s="24"/>
      <c r="GFD2" s="24"/>
      <c r="GFE2" s="24"/>
      <c r="GFF2" s="24"/>
      <c r="GFG2" s="24"/>
      <c r="GFH2" s="24"/>
      <c r="GFI2" s="24"/>
      <c r="GFJ2" s="24"/>
      <c r="GFK2" s="24"/>
      <c r="GFL2" s="24"/>
      <c r="GFM2" s="24"/>
      <c r="GFN2" s="24"/>
      <c r="GFO2" s="24"/>
      <c r="GFP2" s="24"/>
      <c r="GFQ2" s="24"/>
      <c r="GFR2" s="24"/>
      <c r="GFS2" s="24"/>
      <c r="GFT2" s="24"/>
      <c r="GFU2" s="24"/>
      <c r="GFV2" s="24"/>
      <c r="GFW2" s="24"/>
      <c r="GFX2" s="24"/>
      <c r="GFY2" s="24"/>
      <c r="GFZ2" s="24"/>
      <c r="GGA2" s="24"/>
      <c r="GGB2" s="24"/>
      <c r="GGC2" s="24"/>
      <c r="GGD2" s="24"/>
      <c r="GGE2" s="24"/>
      <c r="GGF2" s="24"/>
      <c r="GGG2" s="24"/>
      <c r="GGH2" s="24"/>
      <c r="GGI2" s="24"/>
      <c r="GGJ2" s="24"/>
      <c r="GGK2" s="24"/>
      <c r="GGL2" s="24"/>
      <c r="GGM2" s="24"/>
      <c r="GGN2" s="24"/>
      <c r="GGO2" s="24"/>
      <c r="GGP2" s="24"/>
      <c r="GGQ2" s="24"/>
      <c r="GGR2" s="24"/>
      <c r="GGS2" s="24"/>
      <c r="GGT2" s="24"/>
      <c r="GGU2" s="24"/>
      <c r="GGV2" s="24"/>
      <c r="GGW2" s="24"/>
      <c r="GGX2" s="24"/>
      <c r="GGY2" s="24"/>
      <c r="GGZ2" s="24"/>
      <c r="GHA2" s="24"/>
      <c r="GHB2" s="24"/>
      <c r="GHC2" s="24"/>
      <c r="GHD2" s="24"/>
      <c r="GHE2" s="24"/>
      <c r="GHF2" s="24"/>
      <c r="GHG2" s="24"/>
      <c r="GHH2" s="24"/>
      <c r="GHI2" s="24"/>
      <c r="GHJ2" s="24"/>
      <c r="GHK2" s="24"/>
      <c r="GHL2" s="24"/>
      <c r="GHM2" s="24"/>
      <c r="GHN2" s="24"/>
      <c r="GHO2" s="24"/>
      <c r="GHP2" s="24"/>
      <c r="GHQ2" s="24"/>
      <c r="GHR2" s="24"/>
      <c r="GHS2" s="24"/>
      <c r="GHT2" s="24"/>
      <c r="GHU2" s="24"/>
      <c r="GHV2" s="24"/>
      <c r="GHW2" s="24"/>
      <c r="GHX2" s="24"/>
      <c r="GHY2" s="24"/>
      <c r="GHZ2" s="24"/>
      <c r="GIA2" s="24"/>
      <c r="GIB2" s="24"/>
      <c r="GIC2" s="24"/>
      <c r="GID2" s="24"/>
      <c r="GIE2" s="24"/>
      <c r="GIF2" s="24"/>
      <c r="GIG2" s="24"/>
      <c r="GIH2" s="24"/>
      <c r="GII2" s="24"/>
      <c r="GIJ2" s="24"/>
      <c r="GIK2" s="24"/>
      <c r="GIL2" s="24"/>
      <c r="GIM2" s="24"/>
      <c r="GIN2" s="24"/>
      <c r="GIO2" s="24"/>
      <c r="GIP2" s="24"/>
      <c r="GIQ2" s="24"/>
      <c r="GIR2" s="24"/>
      <c r="GIS2" s="24"/>
      <c r="GIT2" s="24"/>
      <c r="GIU2" s="24"/>
      <c r="GIV2" s="24"/>
      <c r="GIW2" s="24"/>
      <c r="GIX2" s="24"/>
      <c r="GIY2" s="24"/>
      <c r="GIZ2" s="24"/>
      <c r="GJA2" s="24"/>
      <c r="GJB2" s="24"/>
      <c r="GJC2" s="24"/>
      <c r="GJD2" s="24"/>
      <c r="GJE2" s="24"/>
      <c r="GJF2" s="24"/>
      <c r="GJG2" s="24"/>
      <c r="GJH2" s="24"/>
      <c r="GJI2" s="24"/>
      <c r="GJJ2" s="24"/>
      <c r="GJK2" s="24"/>
      <c r="GJL2" s="24"/>
      <c r="GJM2" s="24"/>
      <c r="GJN2" s="24"/>
      <c r="GJO2" s="24"/>
      <c r="GJP2" s="24"/>
      <c r="GJQ2" s="24"/>
      <c r="GJR2" s="24"/>
      <c r="GJS2" s="24"/>
      <c r="GJT2" s="24"/>
      <c r="GJU2" s="24"/>
      <c r="GJV2" s="24"/>
      <c r="GJW2" s="24"/>
      <c r="GJX2" s="24"/>
      <c r="GJY2" s="24"/>
      <c r="GJZ2" s="24"/>
      <c r="GKA2" s="24"/>
      <c r="GKB2" s="24"/>
      <c r="GKC2" s="24"/>
      <c r="GKD2" s="24"/>
      <c r="GKE2" s="24"/>
      <c r="GKF2" s="24"/>
      <c r="GKG2" s="24"/>
      <c r="GKH2" s="24"/>
      <c r="GKI2" s="24"/>
      <c r="GKJ2" s="24"/>
      <c r="GKK2" s="24"/>
      <c r="GKL2" s="24"/>
      <c r="GKM2" s="24"/>
      <c r="GKN2" s="24"/>
      <c r="GKO2" s="24"/>
      <c r="GKP2" s="24"/>
      <c r="GKQ2" s="24"/>
      <c r="GKR2" s="24"/>
      <c r="GKS2" s="24"/>
      <c r="GKT2" s="24"/>
      <c r="GKU2" s="24"/>
      <c r="GKV2" s="24"/>
      <c r="GKW2" s="24"/>
      <c r="GKX2" s="24"/>
      <c r="GKY2" s="24"/>
      <c r="GKZ2" s="24"/>
      <c r="GLA2" s="24"/>
      <c r="GLB2" s="24"/>
      <c r="GLC2" s="24"/>
      <c r="GLD2" s="24"/>
      <c r="GLE2" s="24"/>
      <c r="GLF2" s="24"/>
      <c r="GLG2" s="24"/>
      <c r="GLH2" s="24"/>
      <c r="GLI2" s="24"/>
      <c r="GLJ2" s="24"/>
      <c r="GLK2" s="24"/>
      <c r="GLL2" s="24"/>
      <c r="GLM2" s="24"/>
      <c r="GLN2" s="24"/>
      <c r="GLO2" s="24"/>
      <c r="GLP2" s="24"/>
      <c r="GLQ2" s="24"/>
      <c r="GLR2" s="24"/>
      <c r="GLS2" s="24"/>
      <c r="GLT2" s="24"/>
      <c r="GLU2" s="24"/>
      <c r="GLV2" s="24"/>
      <c r="GLW2" s="24"/>
      <c r="GLX2" s="24"/>
      <c r="GLY2" s="24"/>
      <c r="GLZ2" s="24"/>
      <c r="GMA2" s="24"/>
      <c r="GMB2" s="24"/>
      <c r="GMC2" s="24"/>
      <c r="GMD2" s="24"/>
      <c r="GME2" s="24"/>
      <c r="GMF2" s="24"/>
      <c r="GMG2" s="24"/>
      <c r="GMH2" s="24"/>
      <c r="GMI2" s="24"/>
      <c r="GMJ2" s="24"/>
      <c r="GMK2" s="24"/>
      <c r="GML2" s="24"/>
      <c r="GMM2" s="24"/>
      <c r="GMN2" s="24"/>
      <c r="GMO2" s="24"/>
      <c r="GMP2" s="24"/>
      <c r="GMQ2" s="24"/>
      <c r="GMR2" s="24"/>
      <c r="GMS2" s="24"/>
      <c r="GMT2" s="24"/>
      <c r="GMU2" s="24"/>
      <c r="GMV2" s="24"/>
      <c r="GMW2" s="24"/>
      <c r="GMX2" s="24"/>
      <c r="GMY2" s="24"/>
      <c r="GMZ2" s="24"/>
      <c r="GNA2" s="24"/>
      <c r="GNB2" s="24"/>
      <c r="GNC2" s="24"/>
      <c r="GND2" s="24"/>
      <c r="GNE2" s="24"/>
      <c r="GNF2" s="24"/>
      <c r="GNG2" s="24"/>
      <c r="GNH2" s="24"/>
      <c r="GNI2" s="24"/>
      <c r="GNJ2" s="24"/>
      <c r="GNK2" s="24"/>
      <c r="GNL2" s="24"/>
      <c r="GNM2" s="24"/>
      <c r="GNN2" s="24"/>
      <c r="GNO2" s="24"/>
      <c r="GNP2" s="24"/>
      <c r="GNQ2" s="24"/>
      <c r="GNR2" s="24"/>
      <c r="GNS2" s="24"/>
      <c r="GNT2" s="24"/>
      <c r="GNU2" s="24"/>
      <c r="GNV2" s="24"/>
      <c r="GNW2" s="24"/>
      <c r="GNX2" s="24"/>
      <c r="GNY2" s="24"/>
      <c r="GNZ2" s="24"/>
      <c r="GOA2" s="24"/>
      <c r="GOB2" s="24"/>
      <c r="GOC2" s="24"/>
      <c r="GOD2" s="24"/>
      <c r="GOE2" s="24"/>
      <c r="GOF2" s="24"/>
      <c r="GOG2" s="24"/>
      <c r="GOH2" s="24"/>
      <c r="GOI2" s="24"/>
      <c r="GOJ2" s="24"/>
      <c r="GOK2" s="24"/>
      <c r="GOL2" s="24"/>
      <c r="GOM2" s="24"/>
      <c r="GON2" s="24"/>
      <c r="GOO2" s="24"/>
      <c r="GOP2" s="24"/>
      <c r="GOQ2" s="24"/>
      <c r="GOR2" s="24"/>
      <c r="GOS2" s="24"/>
      <c r="GOT2" s="24"/>
      <c r="GOU2" s="24"/>
      <c r="GOV2" s="24"/>
      <c r="GOW2" s="24"/>
      <c r="GOX2" s="24"/>
      <c r="GOY2" s="24"/>
      <c r="GOZ2" s="24"/>
      <c r="GPA2" s="24"/>
      <c r="GPB2" s="24"/>
      <c r="GPC2" s="24"/>
      <c r="GPD2" s="24"/>
      <c r="GPE2" s="24"/>
      <c r="GPF2" s="24"/>
      <c r="GPG2" s="24"/>
      <c r="GPH2" s="24"/>
      <c r="GPI2" s="24"/>
      <c r="GPJ2" s="24"/>
      <c r="GPK2" s="24"/>
      <c r="GPL2" s="24"/>
      <c r="GPM2" s="24"/>
      <c r="GPN2" s="24"/>
      <c r="GPO2" s="24"/>
      <c r="GPP2" s="24"/>
      <c r="GPQ2" s="24"/>
      <c r="GPR2" s="24"/>
      <c r="GPS2" s="24"/>
      <c r="GPT2" s="24"/>
      <c r="GPU2" s="24"/>
      <c r="GPV2" s="24"/>
      <c r="GPW2" s="24"/>
      <c r="GPX2" s="24"/>
      <c r="GPY2" s="24"/>
      <c r="GPZ2" s="24"/>
      <c r="GQA2" s="24"/>
      <c r="GQB2" s="24"/>
      <c r="GQC2" s="24"/>
      <c r="GQD2" s="24"/>
      <c r="GQE2" s="24"/>
      <c r="GQF2" s="24"/>
      <c r="GQG2" s="24"/>
      <c r="GQH2" s="24"/>
      <c r="GQI2" s="24"/>
      <c r="GQJ2" s="24"/>
      <c r="GQK2" s="24"/>
      <c r="GQL2" s="24"/>
      <c r="GQM2" s="24"/>
      <c r="GQN2" s="24"/>
      <c r="GQO2" s="24"/>
      <c r="GQP2" s="24"/>
      <c r="GQQ2" s="24"/>
      <c r="GQR2" s="24"/>
      <c r="GQS2" s="24"/>
      <c r="GQT2" s="24"/>
      <c r="GQU2" s="24"/>
      <c r="GQV2" s="24"/>
      <c r="GQW2" s="24"/>
      <c r="GQX2" s="24"/>
      <c r="GQY2" s="24"/>
      <c r="GQZ2" s="24"/>
      <c r="GRA2" s="24"/>
      <c r="GRB2" s="24"/>
      <c r="GRC2" s="24"/>
      <c r="GRD2" s="24"/>
      <c r="GRE2" s="24"/>
      <c r="GRF2" s="24"/>
      <c r="GRG2" s="24"/>
      <c r="GRH2" s="24"/>
      <c r="GRI2" s="24"/>
      <c r="GRJ2" s="24"/>
      <c r="GRK2" s="24"/>
      <c r="GRL2" s="24"/>
      <c r="GRM2" s="24"/>
      <c r="GRN2" s="24"/>
      <c r="GRO2" s="24"/>
      <c r="GRP2" s="24"/>
      <c r="GRQ2" s="24"/>
      <c r="GRR2" s="24"/>
      <c r="GRS2" s="24"/>
      <c r="GRT2" s="24"/>
      <c r="GRU2" s="24"/>
      <c r="GRV2" s="24"/>
      <c r="GRW2" s="24"/>
      <c r="GRX2" s="24"/>
      <c r="GRY2" s="24"/>
      <c r="GRZ2" s="24"/>
      <c r="GSA2" s="24"/>
      <c r="GSB2" s="24"/>
      <c r="GSC2" s="24"/>
      <c r="GSD2" s="24"/>
      <c r="GSE2" s="24"/>
      <c r="GSF2" s="24"/>
      <c r="GSG2" s="24"/>
      <c r="GSH2" s="24"/>
      <c r="GSI2" s="24"/>
      <c r="GSJ2" s="24"/>
      <c r="GSK2" s="24"/>
      <c r="GSL2" s="24"/>
      <c r="GSM2" s="24"/>
      <c r="GSN2" s="24"/>
      <c r="GSO2" s="24"/>
      <c r="GSP2" s="24"/>
      <c r="GSQ2" s="24"/>
      <c r="GSR2" s="24"/>
      <c r="GSS2" s="24"/>
      <c r="GST2" s="24"/>
      <c r="GSU2" s="24"/>
      <c r="GSV2" s="24"/>
      <c r="GSW2" s="24"/>
      <c r="GSX2" s="24"/>
      <c r="GSY2" s="24"/>
      <c r="GSZ2" s="24"/>
      <c r="GTA2" s="24"/>
      <c r="GTB2" s="24"/>
      <c r="GTC2" s="24"/>
      <c r="GTD2" s="24"/>
      <c r="GTE2" s="24"/>
      <c r="GTF2" s="24"/>
      <c r="GTG2" s="24"/>
      <c r="GTH2" s="24"/>
      <c r="GTI2" s="24"/>
      <c r="GTJ2" s="24"/>
      <c r="GTK2" s="24"/>
      <c r="GTL2" s="24"/>
      <c r="GTM2" s="24"/>
      <c r="GTN2" s="24"/>
      <c r="GTO2" s="24"/>
      <c r="GTP2" s="24"/>
      <c r="GTQ2" s="24"/>
      <c r="GTR2" s="24"/>
      <c r="GTS2" s="24"/>
      <c r="GTT2" s="24"/>
      <c r="GTU2" s="24"/>
      <c r="GTV2" s="24"/>
      <c r="GTW2" s="24"/>
      <c r="GTX2" s="24"/>
      <c r="GTY2" s="24"/>
      <c r="GTZ2" s="24"/>
      <c r="GUA2" s="24"/>
      <c r="GUB2" s="24"/>
      <c r="GUC2" s="24"/>
      <c r="GUD2" s="24"/>
      <c r="GUE2" s="24"/>
      <c r="GUF2" s="24"/>
      <c r="GUG2" s="24"/>
      <c r="GUH2" s="24"/>
      <c r="GUI2" s="24"/>
      <c r="GUJ2" s="24"/>
      <c r="GUK2" s="24"/>
      <c r="GUL2" s="24"/>
      <c r="GUM2" s="24"/>
      <c r="GUN2" s="24"/>
      <c r="GUO2" s="24"/>
      <c r="GUP2" s="24"/>
      <c r="GUQ2" s="24"/>
      <c r="GUR2" s="24"/>
      <c r="GUS2" s="24"/>
      <c r="GUT2" s="24"/>
      <c r="GUU2" s="24"/>
      <c r="GUV2" s="24"/>
      <c r="GUW2" s="24"/>
      <c r="GUX2" s="24"/>
      <c r="GUY2" s="24"/>
      <c r="GUZ2" s="24"/>
      <c r="GVA2" s="24"/>
      <c r="GVB2" s="24"/>
      <c r="GVC2" s="24"/>
      <c r="GVD2" s="24"/>
      <c r="GVE2" s="24"/>
      <c r="GVF2" s="24"/>
      <c r="GVG2" s="24"/>
      <c r="GVH2" s="24"/>
      <c r="GVI2" s="24"/>
      <c r="GVJ2" s="24"/>
      <c r="GVK2" s="24"/>
      <c r="GVL2" s="24"/>
      <c r="GVM2" s="24"/>
      <c r="GVN2" s="24"/>
      <c r="GVO2" s="24"/>
      <c r="GVP2" s="24"/>
      <c r="GVQ2" s="24"/>
      <c r="GVR2" s="24"/>
      <c r="GVS2" s="24"/>
      <c r="GVT2" s="24"/>
      <c r="GVU2" s="24"/>
      <c r="GVV2" s="24"/>
      <c r="GVW2" s="24"/>
      <c r="GVX2" s="24"/>
      <c r="GVY2" s="24"/>
      <c r="GVZ2" s="24"/>
      <c r="GWA2" s="24"/>
      <c r="GWB2" s="24"/>
      <c r="GWC2" s="24"/>
      <c r="GWD2" s="24"/>
      <c r="GWE2" s="24"/>
      <c r="GWF2" s="24"/>
      <c r="GWG2" s="24"/>
      <c r="GWH2" s="24"/>
      <c r="GWI2" s="24"/>
      <c r="GWJ2" s="24"/>
      <c r="GWK2" s="24"/>
      <c r="GWL2" s="24"/>
      <c r="GWM2" s="24"/>
      <c r="GWN2" s="24"/>
      <c r="GWO2" s="24"/>
      <c r="GWP2" s="24"/>
      <c r="GWQ2" s="24"/>
      <c r="GWR2" s="24"/>
      <c r="GWS2" s="24"/>
      <c r="GWT2" s="24"/>
      <c r="GWU2" s="24"/>
      <c r="GWV2" s="24"/>
      <c r="GWW2" s="24"/>
      <c r="GWX2" s="24"/>
      <c r="GWY2" s="24"/>
      <c r="GWZ2" s="24"/>
      <c r="GXA2" s="24"/>
      <c r="GXB2" s="24"/>
      <c r="GXC2" s="24"/>
      <c r="GXD2" s="24"/>
      <c r="GXE2" s="24"/>
      <c r="GXF2" s="24"/>
      <c r="GXG2" s="24"/>
      <c r="GXH2" s="24"/>
      <c r="GXI2" s="24"/>
      <c r="GXJ2" s="24"/>
      <c r="GXK2" s="24"/>
      <c r="GXL2" s="24"/>
      <c r="GXM2" s="24"/>
      <c r="GXN2" s="24"/>
      <c r="GXO2" s="24"/>
      <c r="GXP2" s="24"/>
      <c r="GXQ2" s="24"/>
      <c r="GXR2" s="24"/>
      <c r="GXS2" s="24"/>
      <c r="GXT2" s="24"/>
      <c r="GXU2" s="24"/>
      <c r="GXV2" s="24"/>
      <c r="GXW2" s="24"/>
      <c r="GXX2" s="24"/>
      <c r="GXY2" s="24"/>
      <c r="GXZ2" s="24"/>
      <c r="GYA2" s="24"/>
      <c r="GYB2" s="24"/>
      <c r="GYC2" s="24"/>
      <c r="GYD2" s="24"/>
      <c r="GYE2" s="24"/>
      <c r="GYF2" s="24"/>
      <c r="GYG2" s="24"/>
      <c r="GYH2" s="24"/>
      <c r="GYI2" s="24"/>
      <c r="GYJ2" s="24"/>
      <c r="GYK2" s="24"/>
      <c r="GYL2" s="24"/>
      <c r="GYM2" s="24"/>
      <c r="GYN2" s="24"/>
      <c r="GYO2" s="24"/>
      <c r="GYP2" s="24"/>
      <c r="GYQ2" s="24"/>
      <c r="GYR2" s="24"/>
      <c r="GYS2" s="24"/>
      <c r="GYT2" s="24"/>
      <c r="GYU2" s="24"/>
      <c r="GYV2" s="24"/>
      <c r="GYW2" s="24"/>
      <c r="GYX2" s="24"/>
      <c r="GYY2" s="24"/>
      <c r="GYZ2" s="24"/>
      <c r="GZA2" s="24"/>
      <c r="GZB2" s="24"/>
      <c r="GZC2" s="24"/>
      <c r="GZD2" s="24"/>
      <c r="GZE2" s="24"/>
      <c r="GZF2" s="24"/>
      <c r="GZG2" s="24"/>
      <c r="GZH2" s="24"/>
      <c r="GZI2" s="24"/>
      <c r="GZJ2" s="24"/>
      <c r="GZK2" s="24"/>
      <c r="GZL2" s="24"/>
      <c r="GZM2" s="24"/>
      <c r="GZN2" s="24"/>
      <c r="GZO2" s="24"/>
      <c r="GZP2" s="24"/>
      <c r="GZQ2" s="24"/>
      <c r="GZR2" s="24"/>
      <c r="GZS2" s="24"/>
      <c r="GZT2" s="24"/>
      <c r="GZU2" s="24"/>
      <c r="GZV2" s="24"/>
      <c r="GZW2" s="24"/>
      <c r="GZX2" s="24"/>
      <c r="GZY2" s="24"/>
      <c r="GZZ2" s="24"/>
      <c r="HAA2" s="24"/>
      <c r="HAB2" s="24"/>
      <c r="HAC2" s="24"/>
      <c r="HAD2" s="24"/>
      <c r="HAE2" s="24"/>
      <c r="HAF2" s="24"/>
      <c r="HAG2" s="24"/>
      <c r="HAH2" s="24"/>
      <c r="HAI2" s="24"/>
      <c r="HAJ2" s="24"/>
      <c r="HAK2" s="24"/>
      <c r="HAL2" s="24"/>
      <c r="HAM2" s="24"/>
      <c r="HAN2" s="24"/>
      <c r="HAO2" s="24"/>
      <c r="HAP2" s="24"/>
      <c r="HAQ2" s="24"/>
      <c r="HAR2" s="24"/>
      <c r="HAS2" s="24"/>
      <c r="HAT2" s="24"/>
      <c r="HAU2" s="24"/>
      <c r="HAV2" s="24"/>
      <c r="HAW2" s="24"/>
      <c r="HAX2" s="24"/>
      <c r="HAY2" s="24"/>
      <c r="HAZ2" s="24"/>
      <c r="HBA2" s="24"/>
      <c r="HBB2" s="24"/>
      <c r="HBC2" s="24"/>
      <c r="HBD2" s="24"/>
      <c r="HBE2" s="24"/>
      <c r="HBF2" s="24"/>
      <c r="HBG2" s="24"/>
      <c r="HBH2" s="24"/>
      <c r="HBI2" s="24"/>
      <c r="HBJ2" s="24"/>
      <c r="HBK2" s="24"/>
      <c r="HBL2" s="24"/>
      <c r="HBM2" s="24"/>
      <c r="HBN2" s="24"/>
      <c r="HBO2" s="24"/>
      <c r="HBP2" s="24"/>
      <c r="HBQ2" s="24"/>
      <c r="HBR2" s="24"/>
      <c r="HBS2" s="24"/>
      <c r="HBT2" s="24"/>
      <c r="HBU2" s="24"/>
      <c r="HBV2" s="24"/>
      <c r="HBW2" s="24"/>
      <c r="HBX2" s="24"/>
      <c r="HBY2" s="24"/>
      <c r="HBZ2" s="24"/>
      <c r="HCA2" s="24"/>
      <c r="HCB2" s="24"/>
      <c r="HCC2" s="24"/>
      <c r="HCD2" s="24"/>
      <c r="HCE2" s="24"/>
      <c r="HCF2" s="24"/>
      <c r="HCG2" s="24"/>
      <c r="HCH2" s="24"/>
      <c r="HCI2" s="24"/>
      <c r="HCJ2" s="24"/>
      <c r="HCK2" s="24"/>
      <c r="HCL2" s="24"/>
      <c r="HCM2" s="24"/>
      <c r="HCN2" s="24"/>
      <c r="HCO2" s="24"/>
      <c r="HCP2" s="24"/>
      <c r="HCQ2" s="24"/>
      <c r="HCR2" s="24"/>
      <c r="HCS2" s="24"/>
      <c r="HCT2" s="24"/>
      <c r="HCU2" s="24"/>
      <c r="HCV2" s="24"/>
      <c r="HCW2" s="24"/>
      <c r="HCX2" s="24"/>
      <c r="HCY2" s="24"/>
      <c r="HCZ2" s="24"/>
      <c r="HDA2" s="24"/>
      <c r="HDB2" s="24"/>
      <c r="HDC2" s="24"/>
      <c r="HDD2" s="24"/>
      <c r="HDE2" s="24"/>
      <c r="HDF2" s="24"/>
      <c r="HDG2" s="24"/>
      <c r="HDH2" s="24"/>
      <c r="HDI2" s="24"/>
      <c r="HDJ2" s="24"/>
      <c r="HDK2" s="24"/>
      <c r="HDL2" s="24"/>
      <c r="HDM2" s="24"/>
      <c r="HDN2" s="24"/>
      <c r="HDO2" s="24"/>
      <c r="HDP2" s="24"/>
      <c r="HDQ2" s="24"/>
      <c r="HDR2" s="24"/>
      <c r="HDS2" s="24"/>
      <c r="HDT2" s="24"/>
      <c r="HDU2" s="24"/>
      <c r="HDV2" s="24"/>
      <c r="HDW2" s="24"/>
      <c r="HDX2" s="24"/>
      <c r="HDY2" s="24"/>
      <c r="HDZ2" s="24"/>
      <c r="HEA2" s="24"/>
      <c r="HEB2" s="24"/>
      <c r="HEC2" s="24"/>
      <c r="HED2" s="24"/>
      <c r="HEE2" s="24"/>
      <c r="HEF2" s="24"/>
      <c r="HEG2" s="24"/>
      <c r="HEH2" s="24"/>
      <c r="HEI2" s="24"/>
      <c r="HEJ2" s="24"/>
      <c r="HEK2" s="24"/>
      <c r="HEL2" s="24"/>
      <c r="HEM2" s="24"/>
      <c r="HEN2" s="24"/>
      <c r="HEO2" s="24"/>
      <c r="HEP2" s="24"/>
      <c r="HEQ2" s="24"/>
      <c r="HER2" s="24"/>
      <c r="HES2" s="24"/>
      <c r="HET2" s="24"/>
      <c r="HEU2" s="24"/>
      <c r="HEV2" s="24"/>
      <c r="HEW2" s="24"/>
      <c r="HEX2" s="24"/>
      <c r="HEY2" s="24"/>
      <c r="HEZ2" s="24"/>
      <c r="HFA2" s="24"/>
      <c r="HFB2" s="24"/>
      <c r="HFC2" s="24"/>
      <c r="HFD2" s="24"/>
      <c r="HFE2" s="24"/>
      <c r="HFF2" s="24"/>
      <c r="HFG2" s="24"/>
      <c r="HFH2" s="24"/>
      <c r="HFI2" s="24"/>
      <c r="HFJ2" s="24"/>
      <c r="HFK2" s="24"/>
      <c r="HFL2" s="24"/>
      <c r="HFM2" s="24"/>
      <c r="HFN2" s="24"/>
      <c r="HFO2" s="24"/>
      <c r="HFP2" s="24"/>
      <c r="HFQ2" s="24"/>
      <c r="HFR2" s="24"/>
      <c r="HFS2" s="24"/>
      <c r="HFT2" s="24"/>
      <c r="HFU2" s="24"/>
      <c r="HFV2" s="24"/>
      <c r="HFW2" s="24"/>
      <c r="HFX2" s="24"/>
      <c r="HFY2" s="24"/>
      <c r="HFZ2" s="24"/>
      <c r="HGA2" s="24"/>
      <c r="HGB2" s="24"/>
      <c r="HGC2" s="24"/>
      <c r="HGD2" s="24"/>
      <c r="HGE2" s="24"/>
      <c r="HGF2" s="24"/>
      <c r="HGG2" s="24"/>
      <c r="HGH2" s="24"/>
      <c r="HGI2" s="24"/>
      <c r="HGJ2" s="24"/>
      <c r="HGK2" s="24"/>
      <c r="HGL2" s="24"/>
      <c r="HGM2" s="24"/>
      <c r="HGN2" s="24"/>
      <c r="HGO2" s="24"/>
      <c r="HGP2" s="24"/>
      <c r="HGQ2" s="24"/>
      <c r="HGR2" s="24"/>
      <c r="HGS2" s="24"/>
      <c r="HGT2" s="24"/>
      <c r="HGU2" s="24"/>
      <c r="HGV2" s="24"/>
      <c r="HGW2" s="24"/>
      <c r="HGX2" s="24"/>
      <c r="HGY2" s="24"/>
      <c r="HGZ2" s="24"/>
      <c r="HHA2" s="24"/>
      <c r="HHB2" s="24"/>
      <c r="HHC2" s="24"/>
      <c r="HHD2" s="24"/>
      <c r="HHE2" s="24"/>
      <c r="HHF2" s="24"/>
      <c r="HHG2" s="24"/>
      <c r="HHH2" s="24"/>
      <c r="HHI2" s="24"/>
      <c r="HHJ2" s="24"/>
      <c r="HHK2" s="24"/>
      <c r="HHL2" s="24"/>
      <c r="HHM2" s="24"/>
      <c r="HHN2" s="24"/>
      <c r="HHO2" s="24"/>
      <c r="HHP2" s="24"/>
      <c r="HHQ2" s="24"/>
      <c r="HHR2" s="24"/>
      <c r="HHS2" s="24"/>
      <c r="HHT2" s="24"/>
      <c r="HHU2" s="24"/>
      <c r="HHV2" s="24"/>
      <c r="HHW2" s="24"/>
      <c r="HHX2" s="24"/>
      <c r="HHY2" s="24"/>
      <c r="HHZ2" s="24"/>
      <c r="HIA2" s="24"/>
      <c r="HIB2" s="24"/>
      <c r="HIC2" s="24"/>
      <c r="HID2" s="24"/>
      <c r="HIE2" s="24"/>
      <c r="HIF2" s="24"/>
      <c r="HIG2" s="24"/>
      <c r="HIH2" s="24"/>
      <c r="HII2" s="24"/>
      <c r="HIJ2" s="24"/>
      <c r="HIK2" s="24"/>
      <c r="HIL2" s="24"/>
      <c r="HIM2" s="24"/>
      <c r="HIN2" s="24"/>
      <c r="HIO2" s="24"/>
      <c r="HIP2" s="24"/>
      <c r="HIQ2" s="24"/>
      <c r="HIR2" s="24"/>
      <c r="HIS2" s="24"/>
      <c r="HIT2" s="24"/>
      <c r="HIU2" s="24"/>
      <c r="HIV2" s="24"/>
      <c r="HIW2" s="24"/>
      <c r="HIX2" s="24"/>
      <c r="HIY2" s="24"/>
      <c r="HIZ2" s="24"/>
      <c r="HJA2" s="24"/>
      <c r="HJB2" s="24"/>
      <c r="HJC2" s="24"/>
      <c r="HJD2" s="24"/>
      <c r="HJE2" s="24"/>
      <c r="HJF2" s="24"/>
      <c r="HJG2" s="24"/>
      <c r="HJH2" s="24"/>
      <c r="HJI2" s="24"/>
      <c r="HJJ2" s="24"/>
      <c r="HJK2" s="24"/>
      <c r="HJL2" s="24"/>
      <c r="HJM2" s="24"/>
      <c r="HJN2" s="24"/>
      <c r="HJO2" s="24"/>
      <c r="HJP2" s="24"/>
      <c r="HJQ2" s="24"/>
      <c r="HJR2" s="24"/>
      <c r="HJS2" s="24"/>
      <c r="HJT2" s="24"/>
      <c r="HJU2" s="24"/>
      <c r="HJV2" s="24"/>
      <c r="HJW2" s="24"/>
      <c r="HJX2" s="24"/>
      <c r="HJY2" s="24"/>
      <c r="HJZ2" s="24"/>
      <c r="HKA2" s="24"/>
      <c r="HKB2" s="24"/>
      <c r="HKC2" s="24"/>
      <c r="HKD2" s="24"/>
      <c r="HKE2" s="24"/>
      <c r="HKF2" s="24"/>
      <c r="HKG2" s="24"/>
      <c r="HKH2" s="24"/>
      <c r="HKI2" s="24"/>
      <c r="HKJ2" s="24"/>
      <c r="HKK2" s="24"/>
      <c r="HKL2" s="24"/>
      <c r="HKM2" s="24"/>
      <c r="HKN2" s="24"/>
      <c r="HKO2" s="24"/>
      <c r="HKP2" s="24"/>
      <c r="HKQ2" s="24"/>
      <c r="HKR2" s="24"/>
      <c r="HKS2" s="24"/>
      <c r="HKT2" s="24"/>
      <c r="HKU2" s="24"/>
      <c r="HKV2" s="24"/>
      <c r="HKW2" s="24"/>
      <c r="HKX2" s="24"/>
      <c r="HKY2" s="24"/>
      <c r="HKZ2" s="24"/>
      <c r="HLA2" s="24"/>
      <c r="HLB2" s="24"/>
      <c r="HLC2" s="24"/>
      <c r="HLD2" s="24"/>
      <c r="HLE2" s="24"/>
      <c r="HLF2" s="24"/>
      <c r="HLG2" s="24"/>
      <c r="HLH2" s="24"/>
      <c r="HLI2" s="24"/>
      <c r="HLJ2" s="24"/>
      <c r="HLK2" s="24"/>
      <c r="HLL2" s="24"/>
      <c r="HLM2" s="24"/>
      <c r="HLN2" s="24"/>
      <c r="HLO2" s="24"/>
      <c r="HLP2" s="24"/>
      <c r="HLQ2" s="24"/>
      <c r="HLR2" s="24"/>
      <c r="HLS2" s="24"/>
      <c r="HLT2" s="24"/>
      <c r="HLU2" s="24"/>
      <c r="HLV2" s="24"/>
      <c r="HLW2" s="24"/>
      <c r="HLX2" s="24"/>
      <c r="HLY2" s="24"/>
      <c r="HLZ2" s="24"/>
      <c r="HMA2" s="24"/>
      <c r="HMB2" s="24"/>
      <c r="HMC2" s="24"/>
      <c r="HMD2" s="24"/>
      <c r="HME2" s="24"/>
      <c r="HMF2" s="24"/>
      <c r="HMG2" s="24"/>
      <c r="HMH2" s="24"/>
      <c r="HMI2" s="24"/>
      <c r="HMJ2" s="24"/>
      <c r="HMK2" s="24"/>
      <c r="HML2" s="24"/>
      <c r="HMM2" s="24"/>
      <c r="HMN2" s="24"/>
      <c r="HMO2" s="24"/>
      <c r="HMP2" s="24"/>
      <c r="HMQ2" s="24"/>
      <c r="HMR2" s="24"/>
      <c r="HMS2" s="24"/>
      <c r="HMT2" s="24"/>
      <c r="HMU2" s="24"/>
      <c r="HMV2" s="24"/>
      <c r="HMW2" s="24"/>
      <c r="HMX2" s="24"/>
      <c r="HMY2" s="24"/>
      <c r="HMZ2" s="24"/>
      <c r="HNA2" s="24"/>
      <c r="HNB2" s="24"/>
      <c r="HNC2" s="24"/>
      <c r="HND2" s="24"/>
      <c r="HNE2" s="24"/>
      <c r="HNF2" s="24"/>
      <c r="HNG2" s="24"/>
      <c r="HNH2" s="24"/>
      <c r="HNI2" s="24"/>
      <c r="HNJ2" s="24"/>
      <c r="HNK2" s="24"/>
      <c r="HNL2" s="24"/>
      <c r="HNM2" s="24"/>
      <c r="HNN2" s="24"/>
      <c r="HNO2" s="24"/>
      <c r="HNP2" s="24"/>
      <c r="HNQ2" s="24"/>
      <c r="HNR2" s="24"/>
      <c r="HNS2" s="24"/>
      <c r="HNT2" s="24"/>
      <c r="HNU2" s="24"/>
      <c r="HNV2" s="24"/>
      <c r="HNW2" s="24"/>
      <c r="HNX2" s="24"/>
      <c r="HNY2" s="24"/>
      <c r="HNZ2" s="24"/>
      <c r="HOA2" s="24"/>
      <c r="HOB2" s="24"/>
      <c r="HOC2" s="24"/>
      <c r="HOD2" s="24"/>
      <c r="HOE2" s="24"/>
      <c r="HOF2" s="24"/>
      <c r="HOG2" s="24"/>
      <c r="HOH2" s="24"/>
      <c r="HOI2" s="24"/>
      <c r="HOJ2" s="24"/>
      <c r="HOK2" s="24"/>
      <c r="HOL2" s="24"/>
      <c r="HOM2" s="24"/>
      <c r="HON2" s="24"/>
      <c r="HOO2" s="24"/>
      <c r="HOP2" s="24"/>
      <c r="HOQ2" s="24"/>
      <c r="HOR2" s="24"/>
      <c r="HOS2" s="24"/>
      <c r="HOT2" s="24"/>
      <c r="HOU2" s="24"/>
      <c r="HOV2" s="24"/>
      <c r="HOW2" s="24"/>
      <c r="HOX2" s="24"/>
      <c r="HOY2" s="24"/>
      <c r="HOZ2" s="24"/>
      <c r="HPA2" s="24"/>
      <c r="HPB2" s="24"/>
      <c r="HPC2" s="24"/>
      <c r="HPD2" s="24"/>
      <c r="HPE2" s="24"/>
      <c r="HPF2" s="24"/>
      <c r="HPG2" s="24"/>
      <c r="HPH2" s="24"/>
      <c r="HPI2" s="24"/>
      <c r="HPJ2" s="24"/>
      <c r="HPK2" s="24"/>
      <c r="HPL2" s="24"/>
      <c r="HPM2" s="24"/>
      <c r="HPN2" s="24"/>
      <c r="HPO2" s="24"/>
      <c r="HPP2" s="24"/>
      <c r="HPQ2" s="24"/>
      <c r="HPR2" s="24"/>
      <c r="HPS2" s="24"/>
      <c r="HPT2" s="24"/>
      <c r="HPU2" s="24"/>
      <c r="HPV2" s="24"/>
      <c r="HPW2" s="24"/>
      <c r="HPX2" s="24"/>
      <c r="HPY2" s="24"/>
      <c r="HPZ2" s="24"/>
      <c r="HQA2" s="24"/>
      <c r="HQB2" s="24"/>
      <c r="HQC2" s="24"/>
      <c r="HQD2" s="24"/>
      <c r="HQE2" s="24"/>
      <c r="HQF2" s="24"/>
      <c r="HQG2" s="24"/>
      <c r="HQH2" s="24"/>
      <c r="HQI2" s="24"/>
      <c r="HQJ2" s="24"/>
      <c r="HQK2" s="24"/>
      <c r="HQL2" s="24"/>
      <c r="HQM2" s="24"/>
      <c r="HQN2" s="24"/>
      <c r="HQO2" s="24"/>
      <c r="HQP2" s="24"/>
      <c r="HQQ2" s="24"/>
      <c r="HQR2" s="24"/>
      <c r="HQS2" s="24"/>
      <c r="HQT2" s="24"/>
      <c r="HQU2" s="24"/>
      <c r="HQV2" s="24"/>
      <c r="HQW2" s="24"/>
      <c r="HQX2" s="24"/>
      <c r="HQY2" s="24"/>
      <c r="HQZ2" s="24"/>
      <c r="HRA2" s="24"/>
      <c r="HRB2" s="24"/>
      <c r="HRC2" s="24"/>
      <c r="HRD2" s="24"/>
      <c r="HRE2" s="24"/>
      <c r="HRF2" s="24"/>
      <c r="HRG2" s="24"/>
      <c r="HRH2" s="24"/>
      <c r="HRI2" s="24"/>
      <c r="HRJ2" s="24"/>
      <c r="HRK2" s="24"/>
      <c r="HRL2" s="24"/>
      <c r="HRM2" s="24"/>
      <c r="HRN2" s="24"/>
      <c r="HRO2" s="24"/>
      <c r="HRP2" s="24"/>
      <c r="HRQ2" s="24"/>
      <c r="HRR2" s="24"/>
      <c r="HRS2" s="24"/>
      <c r="HRT2" s="24"/>
      <c r="HRU2" s="24"/>
      <c r="HRV2" s="24"/>
      <c r="HRW2" s="24"/>
      <c r="HRX2" s="24"/>
      <c r="HRY2" s="24"/>
      <c r="HRZ2" s="24"/>
      <c r="HSA2" s="24"/>
      <c r="HSB2" s="24"/>
      <c r="HSC2" s="24"/>
      <c r="HSD2" s="24"/>
      <c r="HSE2" s="24"/>
      <c r="HSF2" s="24"/>
      <c r="HSG2" s="24"/>
      <c r="HSH2" s="24"/>
      <c r="HSI2" s="24"/>
      <c r="HSJ2" s="24"/>
      <c r="HSK2" s="24"/>
      <c r="HSL2" s="24"/>
      <c r="HSM2" s="24"/>
      <c r="HSN2" s="24"/>
      <c r="HSO2" s="24"/>
      <c r="HSP2" s="24"/>
      <c r="HSQ2" s="24"/>
      <c r="HSR2" s="24"/>
      <c r="HSS2" s="24"/>
      <c r="HST2" s="24"/>
      <c r="HSU2" s="24"/>
      <c r="HSV2" s="24"/>
      <c r="HSW2" s="24"/>
      <c r="HSX2" s="24"/>
      <c r="HSY2" s="24"/>
      <c r="HSZ2" s="24"/>
      <c r="HTA2" s="24"/>
      <c r="HTB2" s="24"/>
      <c r="HTC2" s="24"/>
      <c r="HTD2" s="24"/>
      <c r="HTE2" s="24"/>
      <c r="HTF2" s="24"/>
      <c r="HTG2" s="24"/>
      <c r="HTH2" s="24"/>
      <c r="HTI2" s="24"/>
      <c r="HTJ2" s="24"/>
      <c r="HTK2" s="24"/>
      <c r="HTL2" s="24"/>
      <c r="HTM2" s="24"/>
      <c r="HTN2" s="24"/>
      <c r="HTO2" s="24"/>
      <c r="HTP2" s="24"/>
      <c r="HTQ2" s="24"/>
      <c r="HTR2" s="24"/>
      <c r="HTS2" s="24"/>
      <c r="HTT2" s="24"/>
      <c r="HTU2" s="24"/>
      <c r="HTV2" s="24"/>
      <c r="HTW2" s="24"/>
      <c r="HTX2" s="24"/>
      <c r="HTY2" s="24"/>
      <c r="HTZ2" s="24"/>
      <c r="HUA2" s="24"/>
      <c r="HUB2" s="24"/>
      <c r="HUC2" s="24"/>
      <c r="HUD2" s="24"/>
      <c r="HUE2" s="24"/>
      <c r="HUF2" s="24"/>
      <c r="HUG2" s="24"/>
      <c r="HUH2" s="24"/>
      <c r="HUI2" s="24"/>
      <c r="HUJ2" s="24"/>
      <c r="HUK2" s="24"/>
      <c r="HUL2" s="24"/>
      <c r="HUM2" s="24"/>
      <c r="HUN2" s="24"/>
      <c r="HUO2" s="24"/>
      <c r="HUP2" s="24"/>
      <c r="HUQ2" s="24"/>
      <c r="HUR2" s="24"/>
      <c r="HUS2" s="24"/>
      <c r="HUT2" s="24"/>
      <c r="HUU2" s="24"/>
      <c r="HUV2" s="24"/>
      <c r="HUW2" s="24"/>
      <c r="HUX2" s="24"/>
      <c r="HUY2" s="24"/>
      <c r="HUZ2" s="24"/>
      <c r="HVA2" s="24"/>
      <c r="HVB2" s="24"/>
      <c r="HVC2" s="24"/>
      <c r="HVD2" s="24"/>
      <c r="HVE2" s="24"/>
      <c r="HVF2" s="24"/>
      <c r="HVG2" s="24"/>
      <c r="HVH2" s="24"/>
      <c r="HVI2" s="24"/>
      <c r="HVJ2" s="24"/>
      <c r="HVK2" s="24"/>
      <c r="HVL2" s="24"/>
      <c r="HVM2" s="24"/>
      <c r="HVN2" s="24"/>
      <c r="HVO2" s="24"/>
      <c r="HVP2" s="24"/>
      <c r="HVQ2" s="24"/>
      <c r="HVR2" s="24"/>
      <c r="HVS2" s="24"/>
      <c r="HVT2" s="24"/>
      <c r="HVU2" s="24"/>
      <c r="HVV2" s="24"/>
      <c r="HVW2" s="24"/>
      <c r="HVX2" s="24"/>
      <c r="HVY2" s="24"/>
      <c r="HVZ2" s="24"/>
      <c r="HWA2" s="24"/>
      <c r="HWB2" s="24"/>
      <c r="HWC2" s="24"/>
      <c r="HWD2" s="24"/>
      <c r="HWE2" s="24"/>
      <c r="HWF2" s="24"/>
      <c r="HWG2" s="24"/>
      <c r="HWH2" s="24"/>
      <c r="HWI2" s="24"/>
      <c r="HWJ2" s="24"/>
      <c r="HWK2" s="24"/>
      <c r="HWL2" s="24"/>
      <c r="HWM2" s="24"/>
      <c r="HWN2" s="24"/>
      <c r="HWO2" s="24"/>
      <c r="HWP2" s="24"/>
      <c r="HWQ2" s="24"/>
      <c r="HWR2" s="24"/>
      <c r="HWS2" s="24"/>
      <c r="HWT2" s="24"/>
      <c r="HWU2" s="24"/>
      <c r="HWV2" s="24"/>
      <c r="HWW2" s="24"/>
      <c r="HWX2" s="24"/>
      <c r="HWY2" s="24"/>
      <c r="HWZ2" s="24"/>
      <c r="HXA2" s="24"/>
      <c r="HXB2" s="24"/>
      <c r="HXC2" s="24"/>
      <c r="HXD2" s="24"/>
      <c r="HXE2" s="24"/>
      <c r="HXF2" s="24"/>
      <c r="HXG2" s="24"/>
      <c r="HXH2" s="24"/>
      <c r="HXI2" s="24"/>
      <c r="HXJ2" s="24"/>
      <c r="HXK2" s="24"/>
      <c r="HXL2" s="24"/>
      <c r="HXM2" s="24"/>
      <c r="HXN2" s="24"/>
      <c r="HXO2" s="24"/>
      <c r="HXP2" s="24"/>
      <c r="HXQ2" s="24"/>
      <c r="HXR2" s="24"/>
      <c r="HXS2" s="24"/>
      <c r="HXT2" s="24"/>
      <c r="HXU2" s="24"/>
      <c r="HXV2" s="24"/>
      <c r="HXW2" s="24"/>
      <c r="HXX2" s="24"/>
      <c r="HXY2" s="24"/>
      <c r="HXZ2" s="24"/>
      <c r="HYA2" s="24"/>
      <c r="HYB2" s="24"/>
      <c r="HYC2" s="24"/>
      <c r="HYD2" s="24"/>
      <c r="HYE2" s="24"/>
      <c r="HYF2" s="24"/>
      <c r="HYG2" s="24"/>
      <c r="HYH2" s="24"/>
      <c r="HYI2" s="24"/>
      <c r="HYJ2" s="24"/>
      <c r="HYK2" s="24"/>
      <c r="HYL2" s="24"/>
      <c r="HYM2" s="24"/>
      <c r="HYN2" s="24"/>
      <c r="HYO2" s="24"/>
      <c r="HYP2" s="24"/>
      <c r="HYQ2" s="24"/>
      <c r="HYR2" s="24"/>
      <c r="HYS2" s="24"/>
      <c r="HYT2" s="24"/>
      <c r="HYU2" s="24"/>
      <c r="HYV2" s="24"/>
      <c r="HYW2" s="24"/>
      <c r="HYX2" s="24"/>
      <c r="HYY2" s="24"/>
      <c r="HYZ2" s="24"/>
      <c r="HZA2" s="24"/>
      <c r="HZB2" s="24"/>
      <c r="HZC2" s="24"/>
      <c r="HZD2" s="24"/>
      <c r="HZE2" s="24"/>
      <c r="HZF2" s="24"/>
      <c r="HZG2" s="24"/>
      <c r="HZH2" s="24"/>
      <c r="HZI2" s="24"/>
      <c r="HZJ2" s="24"/>
      <c r="HZK2" s="24"/>
      <c r="HZL2" s="24"/>
      <c r="HZM2" s="24"/>
      <c r="HZN2" s="24"/>
      <c r="HZO2" s="24"/>
      <c r="HZP2" s="24"/>
      <c r="HZQ2" s="24"/>
      <c r="HZR2" s="24"/>
      <c r="HZS2" s="24"/>
      <c r="HZT2" s="24"/>
      <c r="HZU2" s="24"/>
      <c r="HZV2" s="24"/>
      <c r="HZW2" s="24"/>
      <c r="HZX2" s="24"/>
      <c r="HZY2" s="24"/>
      <c r="HZZ2" s="24"/>
      <c r="IAA2" s="24"/>
      <c r="IAB2" s="24"/>
      <c r="IAC2" s="24"/>
      <c r="IAD2" s="24"/>
      <c r="IAE2" s="24"/>
      <c r="IAF2" s="24"/>
      <c r="IAG2" s="24"/>
      <c r="IAH2" s="24"/>
      <c r="IAI2" s="24"/>
      <c r="IAJ2" s="24"/>
      <c r="IAK2" s="24"/>
      <c r="IAL2" s="24"/>
      <c r="IAM2" s="24"/>
      <c r="IAN2" s="24"/>
      <c r="IAO2" s="24"/>
      <c r="IAP2" s="24"/>
      <c r="IAQ2" s="24"/>
      <c r="IAR2" s="24"/>
      <c r="IAS2" s="24"/>
      <c r="IAT2" s="24"/>
      <c r="IAU2" s="24"/>
      <c r="IAV2" s="24"/>
      <c r="IAW2" s="24"/>
      <c r="IAX2" s="24"/>
      <c r="IAY2" s="24"/>
      <c r="IAZ2" s="24"/>
      <c r="IBA2" s="24"/>
      <c r="IBB2" s="24"/>
      <c r="IBC2" s="24"/>
      <c r="IBD2" s="24"/>
      <c r="IBE2" s="24"/>
      <c r="IBF2" s="24"/>
      <c r="IBG2" s="24"/>
      <c r="IBH2" s="24"/>
      <c r="IBI2" s="24"/>
      <c r="IBJ2" s="24"/>
      <c r="IBK2" s="24"/>
      <c r="IBL2" s="24"/>
      <c r="IBM2" s="24"/>
      <c r="IBN2" s="24"/>
      <c r="IBO2" s="24"/>
      <c r="IBP2" s="24"/>
      <c r="IBQ2" s="24"/>
      <c r="IBR2" s="24"/>
      <c r="IBS2" s="24"/>
      <c r="IBT2" s="24"/>
      <c r="IBU2" s="24"/>
      <c r="IBV2" s="24"/>
      <c r="IBW2" s="24"/>
      <c r="IBX2" s="24"/>
      <c r="IBY2" s="24"/>
      <c r="IBZ2" s="24"/>
      <c r="ICA2" s="24"/>
      <c r="ICB2" s="24"/>
      <c r="ICC2" s="24"/>
      <c r="ICD2" s="24"/>
      <c r="ICE2" s="24"/>
      <c r="ICF2" s="24"/>
      <c r="ICG2" s="24"/>
      <c r="ICH2" s="24"/>
      <c r="ICI2" s="24"/>
      <c r="ICJ2" s="24"/>
      <c r="ICK2" s="24"/>
      <c r="ICL2" s="24"/>
      <c r="ICM2" s="24"/>
      <c r="ICN2" s="24"/>
      <c r="ICO2" s="24"/>
      <c r="ICP2" s="24"/>
      <c r="ICQ2" s="24"/>
      <c r="ICR2" s="24"/>
      <c r="ICS2" s="24"/>
      <c r="ICT2" s="24"/>
      <c r="ICU2" s="24"/>
      <c r="ICV2" s="24"/>
      <c r="ICW2" s="24"/>
      <c r="ICX2" s="24"/>
      <c r="ICY2" s="24"/>
      <c r="ICZ2" s="24"/>
      <c r="IDA2" s="24"/>
      <c r="IDB2" s="24"/>
      <c r="IDC2" s="24"/>
      <c r="IDD2" s="24"/>
      <c r="IDE2" s="24"/>
      <c r="IDF2" s="24"/>
      <c r="IDG2" s="24"/>
      <c r="IDH2" s="24"/>
      <c r="IDI2" s="24"/>
      <c r="IDJ2" s="24"/>
      <c r="IDK2" s="24"/>
      <c r="IDL2" s="24"/>
      <c r="IDM2" s="24"/>
      <c r="IDN2" s="24"/>
      <c r="IDO2" s="24"/>
      <c r="IDP2" s="24"/>
      <c r="IDQ2" s="24"/>
      <c r="IDR2" s="24"/>
      <c r="IDS2" s="24"/>
      <c r="IDT2" s="24"/>
      <c r="IDU2" s="24"/>
      <c r="IDV2" s="24"/>
      <c r="IDW2" s="24"/>
      <c r="IDX2" s="24"/>
      <c r="IDY2" s="24"/>
      <c r="IDZ2" s="24"/>
      <c r="IEA2" s="24"/>
      <c r="IEB2" s="24"/>
      <c r="IEC2" s="24"/>
      <c r="IED2" s="24"/>
      <c r="IEE2" s="24"/>
      <c r="IEF2" s="24"/>
      <c r="IEG2" s="24"/>
      <c r="IEH2" s="24"/>
      <c r="IEI2" s="24"/>
      <c r="IEJ2" s="24"/>
      <c r="IEK2" s="24"/>
      <c r="IEL2" s="24"/>
      <c r="IEM2" s="24"/>
      <c r="IEN2" s="24"/>
      <c r="IEO2" s="24"/>
      <c r="IEP2" s="24"/>
      <c r="IEQ2" s="24"/>
      <c r="IER2" s="24"/>
      <c r="IES2" s="24"/>
      <c r="IET2" s="24"/>
      <c r="IEU2" s="24"/>
      <c r="IEV2" s="24"/>
      <c r="IEW2" s="24"/>
      <c r="IEX2" s="24"/>
      <c r="IEY2" s="24"/>
      <c r="IEZ2" s="24"/>
      <c r="IFA2" s="24"/>
      <c r="IFB2" s="24"/>
      <c r="IFC2" s="24"/>
      <c r="IFD2" s="24"/>
      <c r="IFE2" s="24"/>
      <c r="IFF2" s="24"/>
      <c r="IFG2" s="24"/>
      <c r="IFH2" s="24"/>
      <c r="IFI2" s="24"/>
      <c r="IFJ2" s="24"/>
      <c r="IFK2" s="24"/>
      <c r="IFL2" s="24"/>
      <c r="IFM2" s="24"/>
      <c r="IFN2" s="24"/>
      <c r="IFO2" s="24"/>
      <c r="IFP2" s="24"/>
      <c r="IFQ2" s="24"/>
      <c r="IFR2" s="24"/>
      <c r="IFS2" s="24"/>
      <c r="IFT2" s="24"/>
      <c r="IFU2" s="24"/>
      <c r="IFV2" s="24"/>
      <c r="IFW2" s="24"/>
      <c r="IFX2" s="24"/>
      <c r="IFY2" s="24"/>
      <c r="IFZ2" s="24"/>
      <c r="IGA2" s="24"/>
      <c r="IGB2" s="24"/>
      <c r="IGC2" s="24"/>
      <c r="IGD2" s="24"/>
      <c r="IGE2" s="24"/>
      <c r="IGF2" s="24"/>
      <c r="IGG2" s="24"/>
      <c r="IGH2" s="24"/>
      <c r="IGI2" s="24"/>
      <c r="IGJ2" s="24"/>
      <c r="IGK2" s="24"/>
      <c r="IGL2" s="24"/>
      <c r="IGM2" s="24"/>
      <c r="IGN2" s="24"/>
      <c r="IGO2" s="24"/>
      <c r="IGP2" s="24"/>
      <c r="IGQ2" s="24"/>
      <c r="IGR2" s="24"/>
      <c r="IGS2" s="24"/>
      <c r="IGT2" s="24"/>
      <c r="IGU2" s="24"/>
      <c r="IGV2" s="24"/>
      <c r="IGW2" s="24"/>
      <c r="IGX2" s="24"/>
      <c r="IGY2" s="24"/>
      <c r="IGZ2" s="24"/>
      <c r="IHA2" s="24"/>
      <c r="IHB2" s="24"/>
      <c r="IHC2" s="24"/>
      <c r="IHD2" s="24"/>
      <c r="IHE2" s="24"/>
      <c r="IHF2" s="24"/>
      <c r="IHG2" s="24"/>
      <c r="IHH2" s="24"/>
      <c r="IHI2" s="24"/>
      <c r="IHJ2" s="24"/>
      <c r="IHK2" s="24"/>
      <c r="IHL2" s="24"/>
      <c r="IHM2" s="24"/>
      <c r="IHN2" s="24"/>
      <c r="IHO2" s="24"/>
      <c r="IHP2" s="24"/>
      <c r="IHQ2" s="24"/>
      <c r="IHR2" s="24"/>
      <c r="IHS2" s="24"/>
      <c r="IHT2" s="24"/>
      <c r="IHU2" s="24"/>
      <c r="IHV2" s="24"/>
      <c r="IHW2" s="24"/>
      <c r="IHX2" s="24"/>
      <c r="IHY2" s="24"/>
      <c r="IHZ2" s="24"/>
      <c r="IIA2" s="24"/>
      <c r="IIB2" s="24"/>
      <c r="IIC2" s="24"/>
      <c r="IID2" s="24"/>
      <c r="IIE2" s="24"/>
      <c r="IIF2" s="24"/>
      <c r="IIG2" s="24"/>
      <c r="IIH2" s="24"/>
      <c r="III2" s="24"/>
      <c r="IIJ2" s="24"/>
      <c r="IIK2" s="24"/>
      <c r="IIL2" s="24"/>
      <c r="IIM2" s="24"/>
      <c r="IIN2" s="24"/>
      <c r="IIO2" s="24"/>
      <c r="IIP2" s="24"/>
      <c r="IIQ2" s="24"/>
      <c r="IIR2" s="24"/>
      <c r="IIS2" s="24"/>
      <c r="IIT2" s="24"/>
      <c r="IIU2" s="24"/>
      <c r="IIV2" s="24"/>
      <c r="IIW2" s="24"/>
      <c r="IIX2" s="24"/>
      <c r="IIY2" s="24"/>
      <c r="IIZ2" s="24"/>
      <c r="IJA2" s="24"/>
      <c r="IJB2" s="24"/>
      <c r="IJC2" s="24"/>
      <c r="IJD2" s="24"/>
      <c r="IJE2" s="24"/>
      <c r="IJF2" s="24"/>
      <c r="IJG2" s="24"/>
      <c r="IJH2" s="24"/>
      <c r="IJI2" s="24"/>
      <c r="IJJ2" s="24"/>
      <c r="IJK2" s="24"/>
      <c r="IJL2" s="24"/>
      <c r="IJM2" s="24"/>
      <c r="IJN2" s="24"/>
      <c r="IJO2" s="24"/>
      <c r="IJP2" s="24"/>
      <c r="IJQ2" s="24"/>
      <c r="IJR2" s="24"/>
      <c r="IJS2" s="24"/>
      <c r="IJT2" s="24"/>
      <c r="IJU2" s="24"/>
      <c r="IJV2" s="24"/>
      <c r="IJW2" s="24"/>
      <c r="IJX2" s="24"/>
      <c r="IJY2" s="24"/>
      <c r="IJZ2" s="24"/>
      <c r="IKA2" s="24"/>
      <c r="IKB2" s="24"/>
      <c r="IKC2" s="24"/>
      <c r="IKD2" s="24"/>
      <c r="IKE2" s="24"/>
      <c r="IKF2" s="24"/>
      <c r="IKG2" s="24"/>
      <c r="IKH2" s="24"/>
      <c r="IKI2" s="24"/>
      <c r="IKJ2" s="24"/>
      <c r="IKK2" s="24"/>
      <c r="IKL2" s="24"/>
      <c r="IKM2" s="24"/>
      <c r="IKN2" s="24"/>
      <c r="IKO2" s="24"/>
      <c r="IKP2" s="24"/>
      <c r="IKQ2" s="24"/>
      <c r="IKR2" s="24"/>
      <c r="IKS2" s="24"/>
      <c r="IKT2" s="24"/>
      <c r="IKU2" s="24"/>
      <c r="IKV2" s="24"/>
      <c r="IKW2" s="24"/>
      <c r="IKX2" s="24"/>
      <c r="IKY2" s="24"/>
      <c r="IKZ2" s="24"/>
      <c r="ILA2" s="24"/>
      <c r="ILB2" s="24"/>
      <c r="ILC2" s="24"/>
      <c r="ILD2" s="24"/>
      <c r="ILE2" s="24"/>
      <c r="ILF2" s="24"/>
      <c r="ILG2" s="24"/>
      <c r="ILH2" s="24"/>
      <c r="ILI2" s="24"/>
      <c r="ILJ2" s="24"/>
      <c r="ILK2" s="24"/>
      <c r="ILL2" s="24"/>
      <c r="ILM2" s="24"/>
      <c r="ILN2" s="24"/>
      <c r="ILO2" s="24"/>
      <c r="ILP2" s="24"/>
      <c r="ILQ2" s="24"/>
      <c r="ILR2" s="24"/>
      <c r="ILS2" s="24"/>
      <c r="ILT2" s="24"/>
      <c r="ILU2" s="24"/>
      <c r="ILV2" s="24"/>
      <c r="ILW2" s="24"/>
      <c r="ILX2" s="24"/>
      <c r="ILY2" s="24"/>
      <c r="ILZ2" s="24"/>
      <c r="IMA2" s="24"/>
      <c r="IMB2" s="24"/>
      <c r="IMC2" s="24"/>
      <c r="IMD2" s="24"/>
      <c r="IME2" s="24"/>
      <c r="IMF2" s="24"/>
      <c r="IMG2" s="24"/>
      <c r="IMH2" s="24"/>
      <c r="IMI2" s="24"/>
      <c r="IMJ2" s="24"/>
      <c r="IMK2" s="24"/>
      <c r="IML2" s="24"/>
      <c r="IMM2" s="24"/>
      <c r="IMN2" s="24"/>
      <c r="IMO2" s="24"/>
      <c r="IMP2" s="24"/>
      <c r="IMQ2" s="24"/>
      <c r="IMR2" s="24"/>
      <c r="IMS2" s="24"/>
      <c r="IMT2" s="24"/>
      <c r="IMU2" s="24"/>
      <c r="IMV2" s="24"/>
      <c r="IMW2" s="24"/>
      <c r="IMX2" s="24"/>
      <c r="IMY2" s="24"/>
      <c r="IMZ2" s="24"/>
      <c r="INA2" s="24"/>
      <c r="INB2" s="24"/>
      <c r="INC2" s="24"/>
      <c r="IND2" s="24"/>
      <c r="INE2" s="24"/>
      <c r="INF2" s="24"/>
      <c r="ING2" s="24"/>
      <c r="INH2" s="24"/>
      <c r="INI2" s="24"/>
      <c r="INJ2" s="24"/>
      <c r="INK2" s="24"/>
      <c r="INL2" s="24"/>
      <c r="INM2" s="24"/>
      <c r="INN2" s="24"/>
      <c r="INO2" s="24"/>
      <c r="INP2" s="24"/>
      <c r="INQ2" s="24"/>
      <c r="INR2" s="24"/>
      <c r="INS2" s="24"/>
      <c r="INT2" s="24"/>
      <c r="INU2" s="24"/>
      <c r="INV2" s="24"/>
      <c r="INW2" s="24"/>
      <c r="INX2" s="24"/>
      <c r="INY2" s="24"/>
      <c r="INZ2" s="24"/>
      <c r="IOA2" s="24"/>
      <c r="IOB2" s="24"/>
      <c r="IOC2" s="24"/>
      <c r="IOD2" s="24"/>
      <c r="IOE2" s="24"/>
      <c r="IOF2" s="24"/>
      <c r="IOG2" s="24"/>
      <c r="IOH2" s="24"/>
      <c r="IOI2" s="24"/>
      <c r="IOJ2" s="24"/>
      <c r="IOK2" s="24"/>
      <c r="IOL2" s="24"/>
      <c r="IOM2" s="24"/>
      <c r="ION2" s="24"/>
      <c r="IOO2" s="24"/>
      <c r="IOP2" s="24"/>
      <c r="IOQ2" s="24"/>
      <c r="IOR2" s="24"/>
      <c r="IOS2" s="24"/>
      <c r="IOT2" s="24"/>
      <c r="IOU2" s="24"/>
      <c r="IOV2" s="24"/>
      <c r="IOW2" s="24"/>
      <c r="IOX2" s="24"/>
      <c r="IOY2" s="24"/>
      <c r="IOZ2" s="24"/>
      <c r="IPA2" s="24"/>
      <c r="IPB2" s="24"/>
      <c r="IPC2" s="24"/>
      <c r="IPD2" s="24"/>
      <c r="IPE2" s="24"/>
      <c r="IPF2" s="24"/>
      <c r="IPG2" s="24"/>
      <c r="IPH2" s="24"/>
      <c r="IPI2" s="24"/>
      <c r="IPJ2" s="24"/>
      <c r="IPK2" s="24"/>
      <c r="IPL2" s="24"/>
      <c r="IPM2" s="24"/>
      <c r="IPN2" s="24"/>
      <c r="IPO2" s="24"/>
      <c r="IPP2" s="24"/>
      <c r="IPQ2" s="24"/>
      <c r="IPR2" s="24"/>
      <c r="IPS2" s="24"/>
      <c r="IPT2" s="24"/>
      <c r="IPU2" s="24"/>
      <c r="IPV2" s="24"/>
      <c r="IPW2" s="24"/>
      <c r="IPX2" s="24"/>
      <c r="IPY2" s="24"/>
      <c r="IPZ2" s="24"/>
      <c r="IQA2" s="24"/>
      <c r="IQB2" s="24"/>
      <c r="IQC2" s="24"/>
      <c r="IQD2" s="24"/>
      <c r="IQE2" s="24"/>
      <c r="IQF2" s="24"/>
      <c r="IQG2" s="24"/>
      <c r="IQH2" s="24"/>
      <c r="IQI2" s="24"/>
      <c r="IQJ2" s="24"/>
      <c r="IQK2" s="24"/>
      <c r="IQL2" s="24"/>
      <c r="IQM2" s="24"/>
      <c r="IQN2" s="24"/>
      <c r="IQO2" s="24"/>
      <c r="IQP2" s="24"/>
      <c r="IQQ2" s="24"/>
      <c r="IQR2" s="24"/>
      <c r="IQS2" s="24"/>
      <c r="IQT2" s="24"/>
      <c r="IQU2" s="24"/>
      <c r="IQV2" s="24"/>
      <c r="IQW2" s="24"/>
      <c r="IQX2" s="24"/>
      <c r="IQY2" s="24"/>
      <c r="IQZ2" s="24"/>
      <c r="IRA2" s="24"/>
      <c r="IRB2" s="24"/>
      <c r="IRC2" s="24"/>
      <c r="IRD2" s="24"/>
      <c r="IRE2" s="24"/>
      <c r="IRF2" s="24"/>
      <c r="IRG2" s="24"/>
      <c r="IRH2" s="24"/>
      <c r="IRI2" s="24"/>
      <c r="IRJ2" s="24"/>
      <c r="IRK2" s="24"/>
      <c r="IRL2" s="24"/>
      <c r="IRM2" s="24"/>
      <c r="IRN2" s="24"/>
      <c r="IRO2" s="24"/>
      <c r="IRP2" s="24"/>
      <c r="IRQ2" s="24"/>
      <c r="IRR2" s="24"/>
      <c r="IRS2" s="24"/>
      <c r="IRT2" s="24"/>
      <c r="IRU2" s="24"/>
      <c r="IRV2" s="24"/>
      <c r="IRW2" s="24"/>
      <c r="IRX2" s="24"/>
      <c r="IRY2" s="24"/>
      <c r="IRZ2" s="24"/>
      <c r="ISA2" s="24"/>
      <c r="ISB2" s="24"/>
      <c r="ISC2" s="24"/>
      <c r="ISD2" s="24"/>
      <c r="ISE2" s="24"/>
      <c r="ISF2" s="24"/>
      <c r="ISG2" s="24"/>
      <c r="ISH2" s="24"/>
      <c r="ISI2" s="24"/>
      <c r="ISJ2" s="24"/>
      <c r="ISK2" s="24"/>
      <c r="ISL2" s="24"/>
      <c r="ISM2" s="24"/>
      <c r="ISN2" s="24"/>
      <c r="ISO2" s="24"/>
      <c r="ISP2" s="24"/>
      <c r="ISQ2" s="24"/>
      <c r="ISR2" s="24"/>
      <c r="ISS2" s="24"/>
      <c r="IST2" s="24"/>
      <c r="ISU2" s="24"/>
      <c r="ISV2" s="24"/>
      <c r="ISW2" s="24"/>
      <c r="ISX2" s="24"/>
      <c r="ISY2" s="24"/>
      <c r="ISZ2" s="24"/>
      <c r="ITA2" s="24"/>
      <c r="ITB2" s="24"/>
      <c r="ITC2" s="24"/>
      <c r="ITD2" s="24"/>
      <c r="ITE2" s="24"/>
      <c r="ITF2" s="24"/>
      <c r="ITG2" s="24"/>
      <c r="ITH2" s="24"/>
      <c r="ITI2" s="24"/>
      <c r="ITJ2" s="24"/>
      <c r="ITK2" s="24"/>
      <c r="ITL2" s="24"/>
      <c r="ITM2" s="24"/>
      <c r="ITN2" s="24"/>
      <c r="ITO2" s="24"/>
      <c r="ITP2" s="24"/>
      <c r="ITQ2" s="24"/>
      <c r="ITR2" s="24"/>
      <c r="ITS2" s="24"/>
      <c r="ITT2" s="24"/>
      <c r="ITU2" s="24"/>
      <c r="ITV2" s="24"/>
      <c r="ITW2" s="24"/>
      <c r="ITX2" s="24"/>
      <c r="ITY2" s="24"/>
      <c r="ITZ2" s="24"/>
      <c r="IUA2" s="24"/>
      <c r="IUB2" s="24"/>
      <c r="IUC2" s="24"/>
      <c r="IUD2" s="24"/>
      <c r="IUE2" s="24"/>
      <c r="IUF2" s="24"/>
      <c r="IUG2" s="24"/>
      <c r="IUH2" s="24"/>
      <c r="IUI2" s="24"/>
      <c r="IUJ2" s="24"/>
      <c r="IUK2" s="24"/>
      <c r="IUL2" s="24"/>
      <c r="IUM2" s="24"/>
      <c r="IUN2" s="24"/>
      <c r="IUO2" s="24"/>
      <c r="IUP2" s="24"/>
      <c r="IUQ2" s="24"/>
      <c r="IUR2" s="24"/>
      <c r="IUS2" s="24"/>
      <c r="IUT2" s="24"/>
      <c r="IUU2" s="24"/>
      <c r="IUV2" s="24"/>
      <c r="IUW2" s="24"/>
      <c r="IUX2" s="24"/>
      <c r="IUY2" s="24"/>
      <c r="IUZ2" s="24"/>
      <c r="IVA2" s="24"/>
      <c r="IVB2" s="24"/>
      <c r="IVC2" s="24"/>
      <c r="IVD2" s="24"/>
      <c r="IVE2" s="24"/>
      <c r="IVF2" s="24"/>
      <c r="IVG2" s="24"/>
      <c r="IVH2" s="24"/>
      <c r="IVI2" s="24"/>
      <c r="IVJ2" s="24"/>
      <c r="IVK2" s="24"/>
      <c r="IVL2" s="24"/>
      <c r="IVM2" s="24"/>
      <c r="IVN2" s="24"/>
      <c r="IVO2" s="24"/>
      <c r="IVP2" s="24"/>
      <c r="IVQ2" s="24"/>
      <c r="IVR2" s="24"/>
      <c r="IVS2" s="24"/>
      <c r="IVT2" s="24"/>
      <c r="IVU2" s="24"/>
      <c r="IVV2" s="24"/>
      <c r="IVW2" s="24"/>
      <c r="IVX2" s="24"/>
      <c r="IVY2" s="24"/>
      <c r="IVZ2" s="24"/>
      <c r="IWA2" s="24"/>
      <c r="IWB2" s="24"/>
      <c r="IWC2" s="24"/>
      <c r="IWD2" s="24"/>
      <c r="IWE2" s="24"/>
      <c r="IWF2" s="24"/>
      <c r="IWG2" s="24"/>
      <c r="IWH2" s="24"/>
      <c r="IWI2" s="24"/>
      <c r="IWJ2" s="24"/>
      <c r="IWK2" s="24"/>
      <c r="IWL2" s="24"/>
      <c r="IWM2" s="24"/>
      <c r="IWN2" s="24"/>
      <c r="IWO2" s="24"/>
      <c r="IWP2" s="24"/>
      <c r="IWQ2" s="24"/>
      <c r="IWR2" s="24"/>
      <c r="IWS2" s="24"/>
      <c r="IWT2" s="24"/>
      <c r="IWU2" s="24"/>
      <c r="IWV2" s="24"/>
      <c r="IWW2" s="24"/>
      <c r="IWX2" s="24"/>
      <c r="IWY2" s="24"/>
      <c r="IWZ2" s="24"/>
      <c r="IXA2" s="24"/>
      <c r="IXB2" s="24"/>
      <c r="IXC2" s="24"/>
      <c r="IXD2" s="24"/>
      <c r="IXE2" s="24"/>
      <c r="IXF2" s="24"/>
      <c r="IXG2" s="24"/>
      <c r="IXH2" s="24"/>
      <c r="IXI2" s="24"/>
      <c r="IXJ2" s="24"/>
      <c r="IXK2" s="24"/>
      <c r="IXL2" s="24"/>
      <c r="IXM2" s="24"/>
      <c r="IXN2" s="24"/>
      <c r="IXO2" s="24"/>
      <c r="IXP2" s="24"/>
      <c r="IXQ2" s="24"/>
      <c r="IXR2" s="24"/>
      <c r="IXS2" s="24"/>
      <c r="IXT2" s="24"/>
      <c r="IXU2" s="24"/>
      <c r="IXV2" s="24"/>
      <c r="IXW2" s="24"/>
      <c r="IXX2" s="24"/>
      <c r="IXY2" s="24"/>
      <c r="IXZ2" s="24"/>
      <c r="IYA2" s="24"/>
      <c r="IYB2" s="24"/>
      <c r="IYC2" s="24"/>
      <c r="IYD2" s="24"/>
      <c r="IYE2" s="24"/>
      <c r="IYF2" s="24"/>
      <c r="IYG2" s="24"/>
      <c r="IYH2" s="24"/>
      <c r="IYI2" s="24"/>
      <c r="IYJ2" s="24"/>
      <c r="IYK2" s="24"/>
      <c r="IYL2" s="24"/>
      <c r="IYM2" s="24"/>
      <c r="IYN2" s="24"/>
      <c r="IYO2" s="24"/>
      <c r="IYP2" s="24"/>
      <c r="IYQ2" s="24"/>
      <c r="IYR2" s="24"/>
      <c r="IYS2" s="24"/>
      <c r="IYT2" s="24"/>
      <c r="IYU2" s="24"/>
      <c r="IYV2" s="24"/>
      <c r="IYW2" s="24"/>
      <c r="IYX2" s="24"/>
      <c r="IYY2" s="24"/>
      <c r="IYZ2" s="24"/>
      <c r="IZA2" s="24"/>
      <c r="IZB2" s="24"/>
      <c r="IZC2" s="24"/>
      <c r="IZD2" s="24"/>
      <c r="IZE2" s="24"/>
      <c r="IZF2" s="24"/>
      <c r="IZG2" s="24"/>
      <c r="IZH2" s="24"/>
      <c r="IZI2" s="24"/>
      <c r="IZJ2" s="24"/>
      <c r="IZK2" s="24"/>
      <c r="IZL2" s="24"/>
      <c r="IZM2" s="24"/>
      <c r="IZN2" s="24"/>
      <c r="IZO2" s="24"/>
      <c r="IZP2" s="24"/>
      <c r="IZQ2" s="24"/>
      <c r="IZR2" s="24"/>
      <c r="IZS2" s="24"/>
      <c r="IZT2" s="24"/>
      <c r="IZU2" s="24"/>
      <c r="IZV2" s="24"/>
      <c r="IZW2" s="24"/>
      <c r="IZX2" s="24"/>
      <c r="IZY2" s="24"/>
      <c r="IZZ2" s="24"/>
      <c r="JAA2" s="24"/>
      <c r="JAB2" s="24"/>
      <c r="JAC2" s="24"/>
      <c r="JAD2" s="24"/>
      <c r="JAE2" s="24"/>
      <c r="JAF2" s="24"/>
      <c r="JAG2" s="24"/>
      <c r="JAH2" s="24"/>
      <c r="JAI2" s="24"/>
      <c r="JAJ2" s="24"/>
      <c r="JAK2" s="24"/>
      <c r="JAL2" s="24"/>
      <c r="JAM2" s="24"/>
      <c r="JAN2" s="24"/>
      <c r="JAO2" s="24"/>
      <c r="JAP2" s="24"/>
      <c r="JAQ2" s="24"/>
      <c r="JAR2" s="24"/>
      <c r="JAS2" s="24"/>
      <c r="JAT2" s="24"/>
      <c r="JAU2" s="24"/>
      <c r="JAV2" s="24"/>
      <c r="JAW2" s="24"/>
      <c r="JAX2" s="24"/>
      <c r="JAY2" s="24"/>
      <c r="JAZ2" s="24"/>
      <c r="JBA2" s="24"/>
      <c r="JBB2" s="24"/>
      <c r="JBC2" s="24"/>
      <c r="JBD2" s="24"/>
      <c r="JBE2" s="24"/>
      <c r="JBF2" s="24"/>
      <c r="JBG2" s="24"/>
      <c r="JBH2" s="24"/>
      <c r="JBI2" s="24"/>
      <c r="JBJ2" s="24"/>
      <c r="JBK2" s="24"/>
      <c r="JBL2" s="24"/>
      <c r="JBM2" s="24"/>
      <c r="JBN2" s="24"/>
      <c r="JBO2" s="24"/>
      <c r="JBP2" s="24"/>
      <c r="JBQ2" s="24"/>
      <c r="JBR2" s="24"/>
      <c r="JBS2" s="24"/>
      <c r="JBT2" s="24"/>
      <c r="JBU2" s="24"/>
      <c r="JBV2" s="24"/>
      <c r="JBW2" s="24"/>
      <c r="JBX2" s="24"/>
      <c r="JBY2" s="24"/>
      <c r="JBZ2" s="24"/>
      <c r="JCA2" s="24"/>
      <c r="JCB2" s="24"/>
      <c r="JCC2" s="24"/>
      <c r="JCD2" s="24"/>
      <c r="JCE2" s="24"/>
      <c r="JCF2" s="24"/>
      <c r="JCG2" s="24"/>
      <c r="JCH2" s="24"/>
      <c r="JCI2" s="24"/>
      <c r="JCJ2" s="24"/>
      <c r="JCK2" s="24"/>
      <c r="JCL2" s="24"/>
      <c r="JCM2" s="24"/>
      <c r="JCN2" s="24"/>
      <c r="JCO2" s="24"/>
      <c r="JCP2" s="24"/>
      <c r="JCQ2" s="24"/>
      <c r="JCR2" s="24"/>
      <c r="JCS2" s="24"/>
      <c r="JCT2" s="24"/>
      <c r="JCU2" s="24"/>
      <c r="JCV2" s="24"/>
      <c r="JCW2" s="24"/>
      <c r="JCX2" s="24"/>
      <c r="JCY2" s="24"/>
      <c r="JCZ2" s="24"/>
      <c r="JDA2" s="24"/>
      <c r="JDB2" s="24"/>
      <c r="JDC2" s="24"/>
      <c r="JDD2" s="24"/>
      <c r="JDE2" s="24"/>
      <c r="JDF2" s="24"/>
      <c r="JDG2" s="24"/>
      <c r="JDH2" s="24"/>
      <c r="JDI2" s="24"/>
      <c r="JDJ2" s="24"/>
      <c r="JDK2" s="24"/>
      <c r="JDL2" s="24"/>
      <c r="JDM2" s="24"/>
      <c r="JDN2" s="24"/>
      <c r="JDO2" s="24"/>
      <c r="JDP2" s="24"/>
      <c r="JDQ2" s="24"/>
      <c r="JDR2" s="24"/>
      <c r="JDS2" s="24"/>
      <c r="JDT2" s="24"/>
      <c r="JDU2" s="24"/>
      <c r="JDV2" s="24"/>
      <c r="JDW2" s="24"/>
      <c r="JDX2" s="24"/>
      <c r="JDY2" s="24"/>
      <c r="JDZ2" s="24"/>
      <c r="JEA2" s="24"/>
      <c r="JEB2" s="24"/>
      <c r="JEC2" s="24"/>
      <c r="JED2" s="24"/>
      <c r="JEE2" s="24"/>
      <c r="JEF2" s="24"/>
      <c r="JEG2" s="24"/>
      <c r="JEH2" s="24"/>
      <c r="JEI2" s="24"/>
      <c r="JEJ2" s="24"/>
      <c r="JEK2" s="24"/>
      <c r="JEL2" s="24"/>
      <c r="JEM2" s="24"/>
      <c r="JEN2" s="24"/>
      <c r="JEO2" s="24"/>
      <c r="JEP2" s="24"/>
      <c r="JEQ2" s="24"/>
      <c r="JER2" s="24"/>
      <c r="JES2" s="24"/>
      <c r="JET2" s="24"/>
      <c r="JEU2" s="24"/>
      <c r="JEV2" s="24"/>
      <c r="JEW2" s="24"/>
      <c r="JEX2" s="24"/>
      <c r="JEY2" s="24"/>
      <c r="JEZ2" s="24"/>
      <c r="JFA2" s="24"/>
      <c r="JFB2" s="24"/>
      <c r="JFC2" s="24"/>
      <c r="JFD2" s="24"/>
      <c r="JFE2" s="24"/>
      <c r="JFF2" s="24"/>
      <c r="JFG2" s="24"/>
      <c r="JFH2" s="24"/>
      <c r="JFI2" s="24"/>
      <c r="JFJ2" s="24"/>
      <c r="JFK2" s="24"/>
      <c r="JFL2" s="24"/>
      <c r="JFM2" s="24"/>
      <c r="JFN2" s="24"/>
      <c r="JFO2" s="24"/>
      <c r="JFP2" s="24"/>
      <c r="JFQ2" s="24"/>
      <c r="JFR2" s="24"/>
      <c r="JFS2" s="24"/>
      <c r="JFT2" s="24"/>
      <c r="JFU2" s="24"/>
      <c r="JFV2" s="24"/>
      <c r="JFW2" s="24"/>
      <c r="JFX2" s="24"/>
      <c r="JFY2" s="24"/>
      <c r="JFZ2" s="24"/>
      <c r="JGA2" s="24"/>
      <c r="JGB2" s="24"/>
      <c r="JGC2" s="24"/>
      <c r="JGD2" s="24"/>
      <c r="JGE2" s="24"/>
      <c r="JGF2" s="24"/>
      <c r="JGG2" s="24"/>
      <c r="JGH2" s="24"/>
      <c r="JGI2" s="24"/>
      <c r="JGJ2" s="24"/>
      <c r="JGK2" s="24"/>
      <c r="JGL2" s="24"/>
      <c r="JGM2" s="24"/>
      <c r="JGN2" s="24"/>
      <c r="JGO2" s="24"/>
      <c r="JGP2" s="24"/>
      <c r="JGQ2" s="24"/>
      <c r="JGR2" s="24"/>
      <c r="JGS2" s="24"/>
      <c r="JGT2" s="24"/>
      <c r="JGU2" s="24"/>
      <c r="JGV2" s="24"/>
      <c r="JGW2" s="24"/>
      <c r="JGX2" s="24"/>
      <c r="JGY2" s="24"/>
      <c r="JGZ2" s="24"/>
      <c r="JHA2" s="24"/>
      <c r="JHB2" s="24"/>
      <c r="JHC2" s="24"/>
      <c r="JHD2" s="24"/>
      <c r="JHE2" s="24"/>
      <c r="JHF2" s="24"/>
      <c r="JHG2" s="24"/>
      <c r="JHH2" s="24"/>
      <c r="JHI2" s="24"/>
      <c r="JHJ2" s="24"/>
      <c r="JHK2" s="24"/>
      <c r="JHL2" s="24"/>
      <c r="JHM2" s="24"/>
      <c r="JHN2" s="24"/>
      <c r="JHO2" s="24"/>
      <c r="JHP2" s="24"/>
      <c r="JHQ2" s="24"/>
      <c r="JHR2" s="24"/>
      <c r="JHS2" s="24"/>
      <c r="JHT2" s="24"/>
      <c r="JHU2" s="24"/>
      <c r="JHV2" s="24"/>
      <c r="JHW2" s="24"/>
      <c r="JHX2" s="24"/>
      <c r="JHY2" s="24"/>
      <c r="JHZ2" s="24"/>
      <c r="JIA2" s="24"/>
      <c r="JIB2" s="24"/>
      <c r="JIC2" s="24"/>
      <c r="JID2" s="24"/>
      <c r="JIE2" s="24"/>
      <c r="JIF2" s="24"/>
      <c r="JIG2" s="24"/>
      <c r="JIH2" s="24"/>
      <c r="JII2" s="24"/>
      <c r="JIJ2" s="24"/>
      <c r="JIK2" s="24"/>
      <c r="JIL2" s="24"/>
      <c r="JIM2" s="24"/>
      <c r="JIN2" s="24"/>
      <c r="JIO2" s="24"/>
      <c r="JIP2" s="24"/>
      <c r="JIQ2" s="24"/>
      <c r="JIR2" s="24"/>
      <c r="JIS2" s="24"/>
      <c r="JIT2" s="24"/>
      <c r="JIU2" s="24"/>
      <c r="JIV2" s="24"/>
      <c r="JIW2" s="24"/>
      <c r="JIX2" s="24"/>
      <c r="JIY2" s="24"/>
      <c r="JIZ2" s="24"/>
      <c r="JJA2" s="24"/>
      <c r="JJB2" s="24"/>
      <c r="JJC2" s="24"/>
      <c r="JJD2" s="24"/>
      <c r="JJE2" s="24"/>
      <c r="JJF2" s="24"/>
      <c r="JJG2" s="24"/>
      <c r="JJH2" s="24"/>
      <c r="JJI2" s="24"/>
      <c r="JJJ2" s="24"/>
      <c r="JJK2" s="24"/>
      <c r="JJL2" s="24"/>
      <c r="JJM2" s="24"/>
      <c r="JJN2" s="24"/>
      <c r="JJO2" s="24"/>
      <c r="JJP2" s="24"/>
      <c r="JJQ2" s="24"/>
      <c r="JJR2" s="24"/>
      <c r="JJS2" s="24"/>
      <c r="JJT2" s="24"/>
      <c r="JJU2" s="24"/>
      <c r="JJV2" s="24"/>
      <c r="JJW2" s="24"/>
      <c r="JJX2" s="24"/>
      <c r="JJY2" s="24"/>
      <c r="JJZ2" s="24"/>
      <c r="JKA2" s="24"/>
      <c r="JKB2" s="24"/>
      <c r="JKC2" s="24"/>
      <c r="JKD2" s="24"/>
      <c r="JKE2" s="24"/>
      <c r="JKF2" s="24"/>
      <c r="JKG2" s="24"/>
      <c r="JKH2" s="24"/>
      <c r="JKI2" s="24"/>
      <c r="JKJ2" s="24"/>
      <c r="JKK2" s="24"/>
      <c r="JKL2" s="24"/>
      <c r="JKM2" s="24"/>
      <c r="JKN2" s="24"/>
      <c r="JKO2" s="24"/>
      <c r="JKP2" s="24"/>
      <c r="JKQ2" s="24"/>
      <c r="JKR2" s="24"/>
      <c r="JKS2" s="24"/>
      <c r="JKT2" s="24"/>
      <c r="JKU2" s="24"/>
      <c r="JKV2" s="24"/>
      <c r="JKW2" s="24"/>
      <c r="JKX2" s="24"/>
      <c r="JKY2" s="24"/>
      <c r="JKZ2" s="24"/>
      <c r="JLA2" s="24"/>
      <c r="JLB2" s="24"/>
      <c r="JLC2" s="24"/>
      <c r="JLD2" s="24"/>
      <c r="JLE2" s="24"/>
      <c r="JLF2" s="24"/>
      <c r="JLG2" s="24"/>
      <c r="JLH2" s="24"/>
      <c r="JLI2" s="24"/>
      <c r="JLJ2" s="24"/>
      <c r="JLK2" s="24"/>
      <c r="JLL2" s="24"/>
      <c r="JLM2" s="24"/>
      <c r="JLN2" s="24"/>
      <c r="JLO2" s="24"/>
      <c r="JLP2" s="24"/>
      <c r="JLQ2" s="24"/>
      <c r="JLR2" s="24"/>
      <c r="JLS2" s="24"/>
      <c r="JLT2" s="24"/>
      <c r="JLU2" s="24"/>
      <c r="JLV2" s="24"/>
      <c r="JLW2" s="24"/>
      <c r="JLX2" s="24"/>
      <c r="JLY2" s="24"/>
      <c r="JLZ2" s="24"/>
      <c r="JMA2" s="24"/>
      <c r="JMB2" s="24"/>
      <c r="JMC2" s="24"/>
      <c r="JMD2" s="24"/>
      <c r="JME2" s="24"/>
      <c r="JMF2" s="24"/>
      <c r="JMG2" s="24"/>
      <c r="JMH2" s="24"/>
      <c r="JMI2" s="24"/>
      <c r="JMJ2" s="24"/>
      <c r="JMK2" s="24"/>
      <c r="JML2" s="24"/>
      <c r="JMM2" s="24"/>
      <c r="JMN2" s="24"/>
      <c r="JMO2" s="24"/>
      <c r="JMP2" s="24"/>
      <c r="JMQ2" s="24"/>
      <c r="JMR2" s="24"/>
      <c r="JMS2" s="24"/>
      <c r="JMT2" s="24"/>
      <c r="JMU2" s="24"/>
      <c r="JMV2" s="24"/>
      <c r="JMW2" s="24"/>
      <c r="JMX2" s="24"/>
      <c r="JMY2" s="24"/>
      <c r="JMZ2" s="24"/>
      <c r="JNA2" s="24"/>
      <c r="JNB2" s="24"/>
      <c r="JNC2" s="24"/>
      <c r="JND2" s="24"/>
      <c r="JNE2" s="24"/>
      <c r="JNF2" s="24"/>
      <c r="JNG2" s="24"/>
      <c r="JNH2" s="24"/>
      <c r="JNI2" s="24"/>
      <c r="JNJ2" s="24"/>
      <c r="JNK2" s="24"/>
      <c r="JNL2" s="24"/>
      <c r="JNM2" s="24"/>
      <c r="JNN2" s="24"/>
      <c r="JNO2" s="24"/>
      <c r="JNP2" s="24"/>
      <c r="JNQ2" s="24"/>
      <c r="JNR2" s="24"/>
      <c r="JNS2" s="24"/>
      <c r="JNT2" s="24"/>
      <c r="JNU2" s="24"/>
      <c r="JNV2" s="24"/>
      <c r="JNW2" s="24"/>
      <c r="JNX2" s="24"/>
      <c r="JNY2" s="24"/>
      <c r="JNZ2" s="24"/>
      <c r="JOA2" s="24"/>
      <c r="JOB2" s="24"/>
      <c r="JOC2" s="24"/>
      <c r="JOD2" s="24"/>
      <c r="JOE2" s="24"/>
      <c r="JOF2" s="24"/>
      <c r="JOG2" s="24"/>
      <c r="JOH2" s="24"/>
      <c r="JOI2" s="24"/>
      <c r="JOJ2" s="24"/>
      <c r="JOK2" s="24"/>
      <c r="JOL2" s="24"/>
      <c r="JOM2" s="24"/>
      <c r="JON2" s="24"/>
      <c r="JOO2" s="24"/>
      <c r="JOP2" s="24"/>
      <c r="JOQ2" s="24"/>
      <c r="JOR2" s="24"/>
      <c r="JOS2" s="24"/>
      <c r="JOT2" s="24"/>
      <c r="JOU2" s="24"/>
      <c r="JOV2" s="24"/>
      <c r="JOW2" s="24"/>
      <c r="JOX2" s="24"/>
      <c r="JOY2" s="24"/>
      <c r="JOZ2" s="24"/>
      <c r="JPA2" s="24"/>
      <c r="JPB2" s="24"/>
      <c r="JPC2" s="24"/>
      <c r="JPD2" s="24"/>
      <c r="JPE2" s="24"/>
      <c r="JPF2" s="24"/>
      <c r="JPG2" s="24"/>
      <c r="JPH2" s="24"/>
      <c r="JPI2" s="24"/>
      <c r="JPJ2" s="24"/>
      <c r="JPK2" s="24"/>
      <c r="JPL2" s="24"/>
      <c r="JPM2" s="24"/>
      <c r="JPN2" s="24"/>
      <c r="JPO2" s="24"/>
      <c r="JPP2" s="24"/>
      <c r="JPQ2" s="24"/>
      <c r="JPR2" s="24"/>
      <c r="JPS2" s="24"/>
      <c r="JPT2" s="24"/>
      <c r="JPU2" s="24"/>
      <c r="JPV2" s="24"/>
      <c r="JPW2" s="24"/>
      <c r="JPX2" s="24"/>
      <c r="JPY2" s="24"/>
      <c r="JPZ2" s="24"/>
      <c r="JQA2" s="24"/>
      <c r="JQB2" s="24"/>
      <c r="JQC2" s="24"/>
      <c r="JQD2" s="24"/>
      <c r="JQE2" s="24"/>
      <c r="JQF2" s="24"/>
      <c r="JQG2" s="24"/>
      <c r="JQH2" s="24"/>
      <c r="JQI2" s="24"/>
      <c r="JQJ2" s="24"/>
      <c r="JQK2" s="24"/>
      <c r="JQL2" s="24"/>
      <c r="JQM2" s="24"/>
      <c r="JQN2" s="24"/>
      <c r="JQO2" s="24"/>
      <c r="JQP2" s="24"/>
      <c r="JQQ2" s="24"/>
      <c r="JQR2" s="24"/>
      <c r="JQS2" s="24"/>
      <c r="JQT2" s="24"/>
      <c r="JQU2" s="24"/>
      <c r="JQV2" s="24"/>
      <c r="JQW2" s="24"/>
      <c r="JQX2" s="24"/>
      <c r="JQY2" s="24"/>
      <c r="JQZ2" s="24"/>
      <c r="JRA2" s="24"/>
      <c r="JRB2" s="24"/>
      <c r="JRC2" s="24"/>
      <c r="JRD2" s="24"/>
      <c r="JRE2" s="24"/>
      <c r="JRF2" s="24"/>
      <c r="JRG2" s="24"/>
      <c r="JRH2" s="24"/>
      <c r="JRI2" s="24"/>
      <c r="JRJ2" s="24"/>
      <c r="JRK2" s="24"/>
      <c r="JRL2" s="24"/>
      <c r="JRM2" s="24"/>
      <c r="JRN2" s="24"/>
      <c r="JRO2" s="24"/>
      <c r="JRP2" s="24"/>
      <c r="JRQ2" s="24"/>
      <c r="JRR2" s="24"/>
      <c r="JRS2" s="24"/>
      <c r="JRT2" s="24"/>
      <c r="JRU2" s="24"/>
      <c r="JRV2" s="24"/>
      <c r="JRW2" s="24"/>
      <c r="JRX2" s="24"/>
      <c r="JRY2" s="24"/>
      <c r="JRZ2" s="24"/>
      <c r="JSA2" s="24"/>
      <c r="JSB2" s="24"/>
      <c r="JSC2" s="24"/>
      <c r="JSD2" s="24"/>
      <c r="JSE2" s="24"/>
      <c r="JSF2" s="24"/>
      <c r="JSG2" s="24"/>
      <c r="JSH2" s="24"/>
      <c r="JSI2" s="24"/>
      <c r="JSJ2" s="24"/>
      <c r="JSK2" s="24"/>
      <c r="JSL2" s="24"/>
      <c r="JSM2" s="24"/>
      <c r="JSN2" s="24"/>
      <c r="JSO2" s="24"/>
      <c r="JSP2" s="24"/>
      <c r="JSQ2" s="24"/>
      <c r="JSR2" s="24"/>
      <c r="JSS2" s="24"/>
      <c r="JST2" s="24"/>
      <c r="JSU2" s="24"/>
      <c r="JSV2" s="24"/>
      <c r="JSW2" s="24"/>
      <c r="JSX2" s="24"/>
      <c r="JSY2" s="24"/>
      <c r="JSZ2" s="24"/>
      <c r="JTA2" s="24"/>
      <c r="JTB2" s="24"/>
      <c r="JTC2" s="24"/>
      <c r="JTD2" s="24"/>
      <c r="JTE2" s="24"/>
      <c r="JTF2" s="24"/>
      <c r="JTG2" s="24"/>
      <c r="JTH2" s="24"/>
      <c r="JTI2" s="24"/>
      <c r="JTJ2" s="24"/>
      <c r="JTK2" s="24"/>
      <c r="JTL2" s="24"/>
      <c r="JTM2" s="24"/>
      <c r="JTN2" s="24"/>
      <c r="JTO2" s="24"/>
      <c r="JTP2" s="24"/>
      <c r="JTQ2" s="24"/>
      <c r="JTR2" s="24"/>
      <c r="JTS2" s="24"/>
      <c r="JTT2" s="24"/>
      <c r="JTU2" s="24"/>
      <c r="JTV2" s="24"/>
      <c r="JTW2" s="24"/>
      <c r="JTX2" s="24"/>
      <c r="JTY2" s="24"/>
      <c r="JTZ2" s="24"/>
      <c r="JUA2" s="24"/>
      <c r="JUB2" s="24"/>
      <c r="JUC2" s="24"/>
      <c r="JUD2" s="24"/>
      <c r="JUE2" s="24"/>
      <c r="JUF2" s="24"/>
      <c r="JUG2" s="24"/>
      <c r="JUH2" s="24"/>
      <c r="JUI2" s="24"/>
      <c r="JUJ2" s="24"/>
      <c r="JUK2" s="24"/>
      <c r="JUL2" s="24"/>
      <c r="JUM2" s="24"/>
      <c r="JUN2" s="24"/>
      <c r="JUO2" s="24"/>
      <c r="JUP2" s="24"/>
      <c r="JUQ2" s="24"/>
      <c r="JUR2" s="24"/>
      <c r="JUS2" s="24"/>
      <c r="JUT2" s="24"/>
      <c r="JUU2" s="24"/>
      <c r="JUV2" s="24"/>
      <c r="JUW2" s="24"/>
      <c r="JUX2" s="24"/>
      <c r="JUY2" s="24"/>
      <c r="JUZ2" s="24"/>
      <c r="JVA2" s="24"/>
      <c r="JVB2" s="24"/>
      <c r="JVC2" s="24"/>
      <c r="JVD2" s="24"/>
      <c r="JVE2" s="24"/>
      <c r="JVF2" s="24"/>
      <c r="JVG2" s="24"/>
      <c r="JVH2" s="24"/>
      <c r="JVI2" s="24"/>
      <c r="JVJ2" s="24"/>
      <c r="JVK2" s="24"/>
      <c r="JVL2" s="24"/>
      <c r="JVM2" s="24"/>
      <c r="JVN2" s="24"/>
      <c r="JVO2" s="24"/>
      <c r="JVP2" s="24"/>
      <c r="JVQ2" s="24"/>
      <c r="JVR2" s="24"/>
      <c r="JVS2" s="24"/>
      <c r="JVT2" s="24"/>
      <c r="JVU2" s="24"/>
      <c r="JVV2" s="24"/>
      <c r="JVW2" s="24"/>
      <c r="JVX2" s="24"/>
      <c r="JVY2" s="24"/>
      <c r="JVZ2" s="24"/>
      <c r="JWA2" s="24"/>
      <c r="JWB2" s="24"/>
      <c r="JWC2" s="24"/>
      <c r="JWD2" s="24"/>
      <c r="JWE2" s="24"/>
      <c r="JWF2" s="24"/>
      <c r="JWG2" s="24"/>
      <c r="JWH2" s="24"/>
      <c r="JWI2" s="24"/>
      <c r="JWJ2" s="24"/>
      <c r="JWK2" s="24"/>
      <c r="JWL2" s="24"/>
      <c r="JWM2" s="24"/>
      <c r="JWN2" s="24"/>
      <c r="JWO2" s="24"/>
      <c r="JWP2" s="24"/>
      <c r="JWQ2" s="24"/>
      <c r="JWR2" s="24"/>
      <c r="JWS2" s="24"/>
      <c r="JWT2" s="24"/>
      <c r="JWU2" s="24"/>
      <c r="JWV2" s="24"/>
      <c r="JWW2" s="24"/>
      <c r="JWX2" s="24"/>
      <c r="JWY2" s="24"/>
      <c r="JWZ2" s="24"/>
      <c r="JXA2" s="24"/>
      <c r="JXB2" s="24"/>
      <c r="JXC2" s="24"/>
      <c r="JXD2" s="24"/>
      <c r="JXE2" s="24"/>
      <c r="JXF2" s="24"/>
      <c r="JXG2" s="24"/>
      <c r="JXH2" s="24"/>
      <c r="JXI2" s="24"/>
      <c r="JXJ2" s="24"/>
      <c r="JXK2" s="24"/>
      <c r="JXL2" s="24"/>
      <c r="JXM2" s="24"/>
      <c r="JXN2" s="24"/>
      <c r="JXO2" s="24"/>
      <c r="JXP2" s="24"/>
      <c r="JXQ2" s="24"/>
      <c r="JXR2" s="24"/>
      <c r="JXS2" s="24"/>
      <c r="JXT2" s="24"/>
      <c r="JXU2" s="24"/>
      <c r="JXV2" s="24"/>
      <c r="JXW2" s="24"/>
      <c r="JXX2" s="24"/>
      <c r="JXY2" s="24"/>
      <c r="JXZ2" s="24"/>
      <c r="JYA2" s="24"/>
      <c r="JYB2" s="24"/>
      <c r="JYC2" s="24"/>
      <c r="JYD2" s="24"/>
      <c r="JYE2" s="24"/>
      <c r="JYF2" s="24"/>
      <c r="JYG2" s="24"/>
      <c r="JYH2" s="24"/>
      <c r="JYI2" s="24"/>
      <c r="JYJ2" s="24"/>
      <c r="JYK2" s="24"/>
      <c r="JYL2" s="24"/>
      <c r="JYM2" s="24"/>
      <c r="JYN2" s="24"/>
      <c r="JYO2" s="24"/>
      <c r="JYP2" s="24"/>
      <c r="JYQ2" s="24"/>
      <c r="JYR2" s="24"/>
      <c r="JYS2" s="24"/>
      <c r="JYT2" s="24"/>
      <c r="JYU2" s="24"/>
      <c r="JYV2" s="24"/>
      <c r="JYW2" s="24"/>
      <c r="JYX2" s="24"/>
      <c r="JYY2" s="24"/>
      <c r="JYZ2" s="24"/>
      <c r="JZA2" s="24"/>
      <c r="JZB2" s="24"/>
      <c r="JZC2" s="24"/>
      <c r="JZD2" s="24"/>
      <c r="JZE2" s="24"/>
      <c r="JZF2" s="24"/>
      <c r="JZG2" s="24"/>
      <c r="JZH2" s="24"/>
      <c r="JZI2" s="24"/>
      <c r="JZJ2" s="24"/>
      <c r="JZK2" s="24"/>
      <c r="JZL2" s="24"/>
      <c r="JZM2" s="24"/>
      <c r="JZN2" s="24"/>
      <c r="JZO2" s="24"/>
      <c r="JZP2" s="24"/>
      <c r="JZQ2" s="24"/>
      <c r="JZR2" s="24"/>
      <c r="JZS2" s="24"/>
      <c r="JZT2" s="24"/>
      <c r="JZU2" s="24"/>
      <c r="JZV2" s="24"/>
      <c r="JZW2" s="24"/>
      <c r="JZX2" s="24"/>
      <c r="JZY2" s="24"/>
      <c r="JZZ2" s="24"/>
      <c r="KAA2" s="24"/>
      <c r="KAB2" s="24"/>
      <c r="KAC2" s="24"/>
      <c r="KAD2" s="24"/>
      <c r="KAE2" s="24"/>
      <c r="KAF2" s="24"/>
      <c r="KAG2" s="24"/>
      <c r="KAH2" s="24"/>
      <c r="KAI2" s="24"/>
      <c r="KAJ2" s="24"/>
      <c r="KAK2" s="24"/>
      <c r="KAL2" s="24"/>
      <c r="KAM2" s="24"/>
      <c r="KAN2" s="24"/>
      <c r="KAO2" s="24"/>
      <c r="KAP2" s="24"/>
      <c r="KAQ2" s="24"/>
      <c r="KAR2" s="24"/>
      <c r="KAS2" s="24"/>
      <c r="KAT2" s="24"/>
      <c r="KAU2" s="24"/>
      <c r="KAV2" s="24"/>
      <c r="KAW2" s="24"/>
      <c r="KAX2" s="24"/>
      <c r="KAY2" s="24"/>
      <c r="KAZ2" s="24"/>
      <c r="KBA2" s="24"/>
      <c r="KBB2" s="24"/>
      <c r="KBC2" s="24"/>
      <c r="KBD2" s="24"/>
      <c r="KBE2" s="24"/>
      <c r="KBF2" s="24"/>
      <c r="KBG2" s="24"/>
      <c r="KBH2" s="24"/>
      <c r="KBI2" s="24"/>
      <c r="KBJ2" s="24"/>
      <c r="KBK2" s="24"/>
      <c r="KBL2" s="24"/>
      <c r="KBM2" s="24"/>
      <c r="KBN2" s="24"/>
      <c r="KBO2" s="24"/>
      <c r="KBP2" s="24"/>
      <c r="KBQ2" s="24"/>
      <c r="KBR2" s="24"/>
      <c r="KBS2" s="24"/>
      <c r="KBT2" s="24"/>
      <c r="KBU2" s="24"/>
      <c r="KBV2" s="24"/>
      <c r="KBW2" s="24"/>
      <c r="KBX2" s="24"/>
      <c r="KBY2" s="24"/>
      <c r="KBZ2" s="24"/>
      <c r="KCA2" s="24"/>
      <c r="KCB2" s="24"/>
      <c r="KCC2" s="24"/>
      <c r="KCD2" s="24"/>
      <c r="KCE2" s="24"/>
      <c r="KCF2" s="24"/>
      <c r="KCG2" s="24"/>
      <c r="KCH2" s="24"/>
      <c r="KCI2" s="24"/>
      <c r="KCJ2" s="24"/>
      <c r="KCK2" s="24"/>
      <c r="KCL2" s="24"/>
      <c r="KCM2" s="24"/>
      <c r="KCN2" s="24"/>
      <c r="KCO2" s="24"/>
      <c r="KCP2" s="24"/>
      <c r="KCQ2" s="24"/>
      <c r="KCR2" s="24"/>
      <c r="KCS2" s="24"/>
      <c r="KCT2" s="24"/>
      <c r="KCU2" s="24"/>
      <c r="KCV2" s="24"/>
      <c r="KCW2" s="24"/>
      <c r="KCX2" s="24"/>
      <c r="KCY2" s="24"/>
      <c r="KCZ2" s="24"/>
      <c r="KDA2" s="24"/>
      <c r="KDB2" s="24"/>
      <c r="KDC2" s="24"/>
      <c r="KDD2" s="24"/>
      <c r="KDE2" s="24"/>
      <c r="KDF2" s="24"/>
      <c r="KDG2" s="24"/>
      <c r="KDH2" s="24"/>
      <c r="KDI2" s="24"/>
      <c r="KDJ2" s="24"/>
      <c r="KDK2" s="24"/>
      <c r="KDL2" s="24"/>
      <c r="KDM2" s="24"/>
      <c r="KDN2" s="24"/>
      <c r="KDO2" s="24"/>
      <c r="KDP2" s="24"/>
      <c r="KDQ2" s="24"/>
      <c r="KDR2" s="24"/>
      <c r="KDS2" s="24"/>
      <c r="KDT2" s="24"/>
      <c r="KDU2" s="24"/>
      <c r="KDV2" s="24"/>
      <c r="KDW2" s="24"/>
      <c r="KDX2" s="24"/>
      <c r="KDY2" s="24"/>
      <c r="KDZ2" s="24"/>
      <c r="KEA2" s="24"/>
      <c r="KEB2" s="24"/>
      <c r="KEC2" s="24"/>
      <c r="KED2" s="24"/>
      <c r="KEE2" s="24"/>
      <c r="KEF2" s="24"/>
      <c r="KEG2" s="24"/>
      <c r="KEH2" s="24"/>
      <c r="KEI2" s="24"/>
      <c r="KEJ2" s="24"/>
      <c r="KEK2" s="24"/>
      <c r="KEL2" s="24"/>
      <c r="KEM2" s="24"/>
      <c r="KEN2" s="24"/>
      <c r="KEO2" s="24"/>
      <c r="KEP2" s="24"/>
      <c r="KEQ2" s="24"/>
      <c r="KER2" s="24"/>
      <c r="KES2" s="24"/>
      <c r="KET2" s="24"/>
      <c r="KEU2" s="24"/>
      <c r="KEV2" s="24"/>
      <c r="KEW2" s="24"/>
      <c r="KEX2" s="24"/>
      <c r="KEY2" s="24"/>
      <c r="KEZ2" s="24"/>
      <c r="KFA2" s="24"/>
      <c r="KFB2" s="24"/>
      <c r="KFC2" s="24"/>
      <c r="KFD2" s="24"/>
      <c r="KFE2" s="24"/>
      <c r="KFF2" s="24"/>
      <c r="KFG2" s="24"/>
      <c r="KFH2" s="24"/>
      <c r="KFI2" s="24"/>
      <c r="KFJ2" s="24"/>
      <c r="KFK2" s="24"/>
      <c r="KFL2" s="24"/>
      <c r="KFM2" s="24"/>
      <c r="KFN2" s="24"/>
      <c r="KFO2" s="24"/>
      <c r="KFP2" s="24"/>
      <c r="KFQ2" s="24"/>
      <c r="KFR2" s="24"/>
      <c r="KFS2" s="24"/>
      <c r="KFT2" s="24"/>
      <c r="KFU2" s="24"/>
      <c r="KFV2" s="24"/>
      <c r="KFW2" s="24"/>
      <c r="KFX2" s="24"/>
      <c r="KFY2" s="24"/>
      <c r="KFZ2" s="24"/>
      <c r="KGA2" s="24"/>
      <c r="KGB2" s="24"/>
      <c r="KGC2" s="24"/>
      <c r="KGD2" s="24"/>
      <c r="KGE2" s="24"/>
      <c r="KGF2" s="24"/>
      <c r="KGG2" s="24"/>
      <c r="KGH2" s="24"/>
      <c r="KGI2" s="24"/>
      <c r="KGJ2" s="24"/>
      <c r="KGK2" s="24"/>
      <c r="KGL2" s="24"/>
      <c r="KGM2" s="24"/>
      <c r="KGN2" s="24"/>
      <c r="KGO2" s="24"/>
      <c r="KGP2" s="24"/>
      <c r="KGQ2" s="24"/>
      <c r="KGR2" s="24"/>
      <c r="KGS2" s="24"/>
      <c r="KGT2" s="24"/>
      <c r="KGU2" s="24"/>
      <c r="KGV2" s="24"/>
      <c r="KGW2" s="24"/>
      <c r="KGX2" s="24"/>
      <c r="KGY2" s="24"/>
      <c r="KGZ2" s="24"/>
      <c r="KHA2" s="24"/>
      <c r="KHB2" s="24"/>
      <c r="KHC2" s="24"/>
      <c r="KHD2" s="24"/>
      <c r="KHE2" s="24"/>
      <c r="KHF2" s="24"/>
      <c r="KHG2" s="24"/>
      <c r="KHH2" s="24"/>
      <c r="KHI2" s="24"/>
      <c r="KHJ2" s="24"/>
      <c r="KHK2" s="24"/>
      <c r="KHL2" s="24"/>
      <c r="KHM2" s="24"/>
      <c r="KHN2" s="24"/>
      <c r="KHO2" s="24"/>
      <c r="KHP2" s="24"/>
      <c r="KHQ2" s="24"/>
      <c r="KHR2" s="24"/>
      <c r="KHS2" s="24"/>
      <c r="KHT2" s="24"/>
      <c r="KHU2" s="24"/>
      <c r="KHV2" s="24"/>
      <c r="KHW2" s="24"/>
      <c r="KHX2" s="24"/>
      <c r="KHY2" s="24"/>
      <c r="KHZ2" s="24"/>
      <c r="KIA2" s="24"/>
      <c r="KIB2" s="24"/>
      <c r="KIC2" s="24"/>
      <c r="KID2" s="24"/>
      <c r="KIE2" s="24"/>
      <c r="KIF2" s="24"/>
      <c r="KIG2" s="24"/>
      <c r="KIH2" s="24"/>
      <c r="KII2" s="24"/>
      <c r="KIJ2" s="24"/>
      <c r="KIK2" s="24"/>
      <c r="KIL2" s="24"/>
      <c r="KIM2" s="24"/>
      <c r="KIN2" s="24"/>
      <c r="KIO2" s="24"/>
      <c r="KIP2" s="24"/>
      <c r="KIQ2" s="24"/>
      <c r="KIR2" s="24"/>
      <c r="KIS2" s="24"/>
      <c r="KIT2" s="24"/>
      <c r="KIU2" s="24"/>
      <c r="KIV2" s="24"/>
      <c r="KIW2" s="24"/>
      <c r="KIX2" s="24"/>
      <c r="KIY2" s="24"/>
      <c r="KIZ2" s="24"/>
      <c r="KJA2" s="24"/>
      <c r="KJB2" s="24"/>
      <c r="KJC2" s="24"/>
      <c r="KJD2" s="24"/>
      <c r="KJE2" s="24"/>
      <c r="KJF2" s="24"/>
      <c r="KJG2" s="24"/>
      <c r="KJH2" s="24"/>
      <c r="KJI2" s="24"/>
      <c r="KJJ2" s="24"/>
      <c r="KJK2" s="24"/>
      <c r="KJL2" s="24"/>
      <c r="KJM2" s="24"/>
      <c r="KJN2" s="24"/>
      <c r="KJO2" s="24"/>
      <c r="KJP2" s="24"/>
      <c r="KJQ2" s="24"/>
      <c r="KJR2" s="24"/>
      <c r="KJS2" s="24"/>
      <c r="KJT2" s="24"/>
      <c r="KJU2" s="24"/>
      <c r="KJV2" s="24"/>
      <c r="KJW2" s="24"/>
      <c r="KJX2" s="24"/>
      <c r="KJY2" s="24"/>
      <c r="KJZ2" s="24"/>
      <c r="KKA2" s="24"/>
      <c r="KKB2" s="24"/>
      <c r="KKC2" s="24"/>
      <c r="KKD2" s="24"/>
      <c r="KKE2" s="24"/>
      <c r="KKF2" s="24"/>
      <c r="KKG2" s="24"/>
      <c r="KKH2" s="24"/>
      <c r="KKI2" s="24"/>
      <c r="KKJ2" s="24"/>
      <c r="KKK2" s="24"/>
      <c r="KKL2" s="24"/>
      <c r="KKM2" s="24"/>
      <c r="KKN2" s="24"/>
      <c r="KKO2" s="24"/>
      <c r="KKP2" s="24"/>
      <c r="KKQ2" s="24"/>
      <c r="KKR2" s="24"/>
      <c r="KKS2" s="24"/>
      <c r="KKT2" s="24"/>
      <c r="KKU2" s="24"/>
      <c r="KKV2" s="24"/>
      <c r="KKW2" s="24"/>
      <c r="KKX2" s="24"/>
      <c r="KKY2" s="24"/>
      <c r="KKZ2" s="24"/>
      <c r="KLA2" s="24"/>
      <c r="KLB2" s="24"/>
      <c r="KLC2" s="24"/>
      <c r="KLD2" s="24"/>
      <c r="KLE2" s="24"/>
      <c r="KLF2" s="24"/>
      <c r="KLG2" s="24"/>
      <c r="KLH2" s="24"/>
      <c r="KLI2" s="24"/>
      <c r="KLJ2" s="24"/>
      <c r="KLK2" s="24"/>
      <c r="KLL2" s="24"/>
      <c r="KLM2" s="24"/>
      <c r="KLN2" s="24"/>
      <c r="KLO2" s="24"/>
      <c r="KLP2" s="24"/>
      <c r="KLQ2" s="24"/>
      <c r="KLR2" s="24"/>
      <c r="KLS2" s="24"/>
      <c r="KLT2" s="24"/>
      <c r="KLU2" s="24"/>
      <c r="KLV2" s="24"/>
      <c r="KLW2" s="24"/>
      <c r="KLX2" s="24"/>
      <c r="KLY2" s="24"/>
      <c r="KLZ2" s="24"/>
      <c r="KMA2" s="24"/>
      <c r="KMB2" s="24"/>
      <c r="KMC2" s="24"/>
      <c r="KMD2" s="24"/>
      <c r="KME2" s="24"/>
      <c r="KMF2" s="24"/>
      <c r="KMG2" s="24"/>
      <c r="KMH2" s="24"/>
      <c r="KMI2" s="24"/>
      <c r="KMJ2" s="24"/>
      <c r="KMK2" s="24"/>
      <c r="KML2" s="24"/>
      <c r="KMM2" s="24"/>
      <c r="KMN2" s="24"/>
      <c r="KMO2" s="24"/>
      <c r="KMP2" s="24"/>
      <c r="KMQ2" s="24"/>
      <c r="KMR2" s="24"/>
      <c r="KMS2" s="24"/>
      <c r="KMT2" s="24"/>
      <c r="KMU2" s="24"/>
      <c r="KMV2" s="24"/>
      <c r="KMW2" s="24"/>
      <c r="KMX2" s="24"/>
      <c r="KMY2" s="24"/>
      <c r="KMZ2" s="24"/>
      <c r="KNA2" s="24"/>
      <c r="KNB2" s="24"/>
      <c r="KNC2" s="24"/>
      <c r="KND2" s="24"/>
      <c r="KNE2" s="24"/>
      <c r="KNF2" s="24"/>
      <c r="KNG2" s="24"/>
      <c r="KNH2" s="24"/>
      <c r="KNI2" s="24"/>
      <c r="KNJ2" s="24"/>
      <c r="KNK2" s="24"/>
      <c r="KNL2" s="24"/>
      <c r="KNM2" s="24"/>
      <c r="KNN2" s="24"/>
      <c r="KNO2" s="24"/>
      <c r="KNP2" s="24"/>
      <c r="KNQ2" s="24"/>
      <c r="KNR2" s="24"/>
      <c r="KNS2" s="24"/>
      <c r="KNT2" s="24"/>
      <c r="KNU2" s="24"/>
      <c r="KNV2" s="24"/>
      <c r="KNW2" s="24"/>
      <c r="KNX2" s="24"/>
      <c r="KNY2" s="24"/>
      <c r="KNZ2" s="24"/>
      <c r="KOA2" s="24"/>
      <c r="KOB2" s="24"/>
      <c r="KOC2" s="24"/>
      <c r="KOD2" s="24"/>
      <c r="KOE2" s="24"/>
      <c r="KOF2" s="24"/>
      <c r="KOG2" s="24"/>
      <c r="KOH2" s="24"/>
      <c r="KOI2" s="24"/>
      <c r="KOJ2" s="24"/>
      <c r="KOK2" s="24"/>
      <c r="KOL2" s="24"/>
      <c r="KOM2" s="24"/>
      <c r="KON2" s="24"/>
      <c r="KOO2" s="24"/>
      <c r="KOP2" s="24"/>
      <c r="KOQ2" s="24"/>
      <c r="KOR2" s="24"/>
      <c r="KOS2" s="24"/>
      <c r="KOT2" s="24"/>
      <c r="KOU2" s="24"/>
      <c r="KOV2" s="24"/>
      <c r="KOW2" s="24"/>
      <c r="KOX2" s="24"/>
      <c r="KOY2" s="24"/>
      <c r="KOZ2" s="24"/>
      <c r="KPA2" s="24"/>
      <c r="KPB2" s="24"/>
      <c r="KPC2" s="24"/>
      <c r="KPD2" s="24"/>
      <c r="KPE2" s="24"/>
      <c r="KPF2" s="24"/>
      <c r="KPG2" s="24"/>
      <c r="KPH2" s="24"/>
      <c r="KPI2" s="24"/>
      <c r="KPJ2" s="24"/>
      <c r="KPK2" s="24"/>
      <c r="KPL2" s="24"/>
      <c r="KPM2" s="24"/>
      <c r="KPN2" s="24"/>
      <c r="KPO2" s="24"/>
      <c r="KPP2" s="24"/>
      <c r="KPQ2" s="24"/>
      <c r="KPR2" s="24"/>
      <c r="KPS2" s="24"/>
      <c r="KPT2" s="24"/>
      <c r="KPU2" s="24"/>
      <c r="KPV2" s="24"/>
      <c r="KPW2" s="24"/>
      <c r="KPX2" s="24"/>
      <c r="KPY2" s="24"/>
      <c r="KPZ2" s="24"/>
      <c r="KQA2" s="24"/>
      <c r="KQB2" s="24"/>
      <c r="KQC2" s="24"/>
      <c r="KQD2" s="24"/>
      <c r="KQE2" s="24"/>
      <c r="KQF2" s="24"/>
      <c r="KQG2" s="24"/>
      <c r="KQH2" s="24"/>
      <c r="KQI2" s="24"/>
      <c r="KQJ2" s="24"/>
      <c r="KQK2" s="24"/>
      <c r="KQL2" s="24"/>
      <c r="KQM2" s="24"/>
      <c r="KQN2" s="24"/>
      <c r="KQO2" s="24"/>
      <c r="KQP2" s="24"/>
      <c r="KQQ2" s="24"/>
      <c r="KQR2" s="24"/>
      <c r="KQS2" s="24"/>
      <c r="KQT2" s="24"/>
      <c r="KQU2" s="24"/>
      <c r="KQV2" s="24"/>
      <c r="KQW2" s="24"/>
      <c r="KQX2" s="24"/>
      <c r="KQY2" s="24"/>
      <c r="KQZ2" s="24"/>
      <c r="KRA2" s="24"/>
      <c r="KRB2" s="24"/>
      <c r="KRC2" s="24"/>
      <c r="KRD2" s="24"/>
      <c r="KRE2" s="24"/>
      <c r="KRF2" s="24"/>
      <c r="KRG2" s="24"/>
      <c r="KRH2" s="24"/>
      <c r="KRI2" s="24"/>
      <c r="KRJ2" s="24"/>
      <c r="KRK2" s="24"/>
      <c r="KRL2" s="24"/>
      <c r="KRM2" s="24"/>
      <c r="KRN2" s="24"/>
      <c r="KRO2" s="24"/>
      <c r="KRP2" s="24"/>
      <c r="KRQ2" s="24"/>
      <c r="KRR2" s="24"/>
      <c r="KRS2" s="24"/>
      <c r="KRT2" s="24"/>
      <c r="KRU2" s="24"/>
      <c r="KRV2" s="24"/>
      <c r="KRW2" s="24"/>
      <c r="KRX2" s="24"/>
      <c r="KRY2" s="24"/>
      <c r="KRZ2" s="24"/>
      <c r="KSA2" s="24"/>
      <c r="KSB2" s="24"/>
      <c r="KSC2" s="24"/>
      <c r="KSD2" s="24"/>
      <c r="KSE2" s="24"/>
      <c r="KSF2" s="24"/>
      <c r="KSG2" s="24"/>
      <c r="KSH2" s="24"/>
      <c r="KSI2" s="24"/>
      <c r="KSJ2" s="24"/>
      <c r="KSK2" s="24"/>
      <c r="KSL2" s="24"/>
      <c r="KSM2" s="24"/>
      <c r="KSN2" s="24"/>
      <c r="KSO2" s="24"/>
      <c r="KSP2" s="24"/>
      <c r="KSQ2" s="24"/>
      <c r="KSR2" s="24"/>
      <c r="KSS2" s="24"/>
      <c r="KST2" s="24"/>
      <c r="KSU2" s="24"/>
      <c r="KSV2" s="24"/>
      <c r="KSW2" s="24"/>
      <c r="KSX2" s="24"/>
      <c r="KSY2" s="24"/>
      <c r="KSZ2" s="24"/>
      <c r="KTA2" s="24"/>
      <c r="KTB2" s="24"/>
      <c r="KTC2" s="24"/>
      <c r="KTD2" s="24"/>
      <c r="KTE2" s="24"/>
      <c r="KTF2" s="24"/>
      <c r="KTG2" s="24"/>
      <c r="KTH2" s="24"/>
      <c r="KTI2" s="24"/>
      <c r="KTJ2" s="24"/>
      <c r="KTK2" s="24"/>
      <c r="KTL2" s="24"/>
      <c r="KTM2" s="24"/>
      <c r="KTN2" s="24"/>
      <c r="KTO2" s="24"/>
      <c r="KTP2" s="24"/>
      <c r="KTQ2" s="24"/>
      <c r="KTR2" s="24"/>
      <c r="KTS2" s="24"/>
      <c r="KTT2" s="24"/>
      <c r="KTU2" s="24"/>
      <c r="KTV2" s="24"/>
      <c r="KTW2" s="24"/>
      <c r="KTX2" s="24"/>
      <c r="KTY2" s="24"/>
      <c r="KTZ2" s="24"/>
      <c r="KUA2" s="24"/>
      <c r="KUB2" s="24"/>
      <c r="KUC2" s="24"/>
      <c r="KUD2" s="24"/>
      <c r="KUE2" s="24"/>
      <c r="KUF2" s="24"/>
      <c r="KUG2" s="24"/>
      <c r="KUH2" s="24"/>
      <c r="KUI2" s="24"/>
      <c r="KUJ2" s="24"/>
      <c r="KUK2" s="24"/>
      <c r="KUL2" s="24"/>
      <c r="KUM2" s="24"/>
      <c r="KUN2" s="24"/>
      <c r="KUO2" s="24"/>
      <c r="KUP2" s="24"/>
      <c r="KUQ2" s="24"/>
      <c r="KUR2" s="24"/>
      <c r="KUS2" s="24"/>
      <c r="KUT2" s="24"/>
      <c r="KUU2" s="24"/>
      <c r="KUV2" s="24"/>
      <c r="KUW2" s="24"/>
      <c r="KUX2" s="24"/>
      <c r="KUY2" s="24"/>
      <c r="KUZ2" s="24"/>
      <c r="KVA2" s="24"/>
      <c r="KVB2" s="24"/>
      <c r="KVC2" s="24"/>
      <c r="KVD2" s="24"/>
      <c r="KVE2" s="24"/>
      <c r="KVF2" s="24"/>
      <c r="KVG2" s="24"/>
      <c r="KVH2" s="24"/>
      <c r="KVI2" s="24"/>
      <c r="KVJ2" s="24"/>
      <c r="KVK2" s="24"/>
      <c r="KVL2" s="24"/>
      <c r="KVM2" s="24"/>
      <c r="KVN2" s="24"/>
      <c r="KVO2" s="24"/>
      <c r="KVP2" s="24"/>
      <c r="KVQ2" s="24"/>
      <c r="KVR2" s="24"/>
      <c r="KVS2" s="24"/>
      <c r="KVT2" s="24"/>
      <c r="KVU2" s="24"/>
      <c r="KVV2" s="24"/>
      <c r="KVW2" s="24"/>
      <c r="KVX2" s="24"/>
      <c r="KVY2" s="24"/>
      <c r="KVZ2" s="24"/>
      <c r="KWA2" s="24"/>
      <c r="KWB2" s="24"/>
      <c r="KWC2" s="24"/>
      <c r="KWD2" s="24"/>
      <c r="KWE2" s="24"/>
      <c r="KWF2" s="24"/>
      <c r="KWG2" s="24"/>
      <c r="KWH2" s="24"/>
      <c r="KWI2" s="24"/>
      <c r="KWJ2" s="24"/>
      <c r="KWK2" s="24"/>
      <c r="KWL2" s="24"/>
      <c r="KWM2" s="24"/>
      <c r="KWN2" s="24"/>
      <c r="KWO2" s="24"/>
      <c r="KWP2" s="24"/>
      <c r="KWQ2" s="24"/>
      <c r="KWR2" s="24"/>
      <c r="KWS2" s="24"/>
      <c r="KWT2" s="24"/>
      <c r="KWU2" s="24"/>
      <c r="KWV2" s="24"/>
      <c r="KWW2" s="24"/>
      <c r="KWX2" s="24"/>
      <c r="KWY2" s="24"/>
      <c r="KWZ2" s="24"/>
      <c r="KXA2" s="24"/>
      <c r="KXB2" s="24"/>
      <c r="KXC2" s="24"/>
      <c r="KXD2" s="24"/>
      <c r="KXE2" s="24"/>
      <c r="KXF2" s="24"/>
      <c r="KXG2" s="24"/>
      <c r="KXH2" s="24"/>
      <c r="KXI2" s="24"/>
      <c r="KXJ2" s="24"/>
      <c r="KXK2" s="24"/>
      <c r="KXL2" s="24"/>
      <c r="KXM2" s="24"/>
      <c r="KXN2" s="24"/>
      <c r="KXO2" s="24"/>
      <c r="KXP2" s="24"/>
      <c r="KXQ2" s="24"/>
      <c r="KXR2" s="24"/>
      <c r="KXS2" s="24"/>
      <c r="KXT2" s="24"/>
      <c r="KXU2" s="24"/>
      <c r="KXV2" s="24"/>
      <c r="KXW2" s="24"/>
      <c r="KXX2" s="24"/>
      <c r="KXY2" s="24"/>
      <c r="KXZ2" s="24"/>
      <c r="KYA2" s="24"/>
      <c r="KYB2" s="24"/>
      <c r="KYC2" s="24"/>
      <c r="KYD2" s="24"/>
      <c r="KYE2" s="24"/>
      <c r="KYF2" s="24"/>
      <c r="KYG2" s="24"/>
      <c r="KYH2" s="24"/>
      <c r="KYI2" s="24"/>
      <c r="KYJ2" s="24"/>
      <c r="KYK2" s="24"/>
      <c r="KYL2" s="24"/>
      <c r="KYM2" s="24"/>
      <c r="KYN2" s="24"/>
      <c r="KYO2" s="24"/>
      <c r="KYP2" s="24"/>
      <c r="KYQ2" s="24"/>
      <c r="KYR2" s="24"/>
      <c r="KYS2" s="24"/>
      <c r="KYT2" s="24"/>
      <c r="KYU2" s="24"/>
      <c r="KYV2" s="24"/>
      <c r="KYW2" s="24"/>
      <c r="KYX2" s="24"/>
      <c r="KYY2" s="24"/>
      <c r="KYZ2" s="24"/>
      <c r="KZA2" s="24"/>
      <c r="KZB2" s="24"/>
      <c r="KZC2" s="24"/>
      <c r="KZD2" s="24"/>
      <c r="KZE2" s="24"/>
      <c r="KZF2" s="24"/>
      <c r="KZG2" s="24"/>
      <c r="KZH2" s="24"/>
      <c r="KZI2" s="24"/>
      <c r="KZJ2" s="24"/>
      <c r="KZK2" s="24"/>
      <c r="KZL2" s="24"/>
      <c r="KZM2" s="24"/>
      <c r="KZN2" s="24"/>
      <c r="KZO2" s="24"/>
      <c r="KZP2" s="24"/>
      <c r="KZQ2" s="24"/>
      <c r="KZR2" s="24"/>
      <c r="KZS2" s="24"/>
      <c r="KZT2" s="24"/>
      <c r="KZU2" s="24"/>
      <c r="KZV2" s="24"/>
      <c r="KZW2" s="24"/>
      <c r="KZX2" s="24"/>
      <c r="KZY2" s="24"/>
      <c r="KZZ2" s="24"/>
      <c r="LAA2" s="24"/>
      <c r="LAB2" s="24"/>
      <c r="LAC2" s="24"/>
      <c r="LAD2" s="24"/>
      <c r="LAE2" s="24"/>
      <c r="LAF2" s="24"/>
      <c r="LAG2" s="24"/>
      <c r="LAH2" s="24"/>
      <c r="LAI2" s="24"/>
      <c r="LAJ2" s="24"/>
      <c r="LAK2" s="24"/>
      <c r="LAL2" s="24"/>
      <c r="LAM2" s="24"/>
      <c r="LAN2" s="24"/>
      <c r="LAO2" s="24"/>
      <c r="LAP2" s="24"/>
      <c r="LAQ2" s="24"/>
      <c r="LAR2" s="24"/>
      <c r="LAS2" s="24"/>
      <c r="LAT2" s="24"/>
      <c r="LAU2" s="24"/>
      <c r="LAV2" s="24"/>
      <c r="LAW2" s="24"/>
      <c r="LAX2" s="24"/>
      <c r="LAY2" s="24"/>
      <c r="LAZ2" s="24"/>
      <c r="LBA2" s="24"/>
      <c r="LBB2" s="24"/>
      <c r="LBC2" s="24"/>
      <c r="LBD2" s="24"/>
      <c r="LBE2" s="24"/>
      <c r="LBF2" s="24"/>
      <c r="LBG2" s="24"/>
      <c r="LBH2" s="24"/>
      <c r="LBI2" s="24"/>
      <c r="LBJ2" s="24"/>
      <c r="LBK2" s="24"/>
      <c r="LBL2" s="24"/>
      <c r="LBM2" s="24"/>
      <c r="LBN2" s="24"/>
      <c r="LBO2" s="24"/>
      <c r="LBP2" s="24"/>
      <c r="LBQ2" s="24"/>
      <c r="LBR2" s="24"/>
      <c r="LBS2" s="24"/>
      <c r="LBT2" s="24"/>
      <c r="LBU2" s="24"/>
      <c r="LBV2" s="24"/>
      <c r="LBW2" s="24"/>
      <c r="LBX2" s="24"/>
      <c r="LBY2" s="24"/>
      <c r="LBZ2" s="24"/>
      <c r="LCA2" s="24"/>
      <c r="LCB2" s="24"/>
      <c r="LCC2" s="24"/>
      <c r="LCD2" s="24"/>
      <c r="LCE2" s="24"/>
      <c r="LCF2" s="24"/>
      <c r="LCG2" s="24"/>
      <c r="LCH2" s="24"/>
      <c r="LCI2" s="24"/>
      <c r="LCJ2" s="24"/>
      <c r="LCK2" s="24"/>
      <c r="LCL2" s="24"/>
      <c r="LCM2" s="24"/>
      <c r="LCN2" s="24"/>
      <c r="LCO2" s="24"/>
      <c r="LCP2" s="24"/>
      <c r="LCQ2" s="24"/>
      <c r="LCR2" s="24"/>
      <c r="LCS2" s="24"/>
      <c r="LCT2" s="24"/>
      <c r="LCU2" s="24"/>
      <c r="LCV2" s="24"/>
      <c r="LCW2" s="24"/>
      <c r="LCX2" s="24"/>
      <c r="LCY2" s="24"/>
      <c r="LCZ2" s="24"/>
      <c r="LDA2" s="24"/>
      <c r="LDB2" s="24"/>
      <c r="LDC2" s="24"/>
      <c r="LDD2" s="24"/>
      <c r="LDE2" s="24"/>
      <c r="LDF2" s="24"/>
      <c r="LDG2" s="24"/>
      <c r="LDH2" s="24"/>
      <c r="LDI2" s="24"/>
      <c r="LDJ2" s="24"/>
      <c r="LDK2" s="24"/>
      <c r="LDL2" s="24"/>
      <c r="LDM2" s="24"/>
      <c r="LDN2" s="24"/>
      <c r="LDO2" s="24"/>
      <c r="LDP2" s="24"/>
      <c r="LDQ2" s="24"/>
      <c r="LDR2" s="24"/>
      <c r="LDS2" s="24"/>
      <c r="LDT2" s="24"/>
      <c r="LDU2" s="24"/>
      <c r="LDV2" s="24"/>
      <c r="LDW2" s="24"/>
      <c r="LDX2" s="24"/>
      <c r="LDY2" s="24"/>
      <c r="LDZ2" s="24"/>
      <c r="LEA2" s="24"/>
      <c r="LEB2" s="24"/>
      <c r="LEC2" s="24"/>
      <c r="LED2" s="24"/>
      <c r="LEE2" s="24"/>
      <c r="LEF2" s="24"/>
      <c r="LEG2" s="24"/>
      <c r="LEH2" s="24"/>
      <c r="LEI2" s="24"/>
      <c r="LEJ2" s="24"/>
      <c r="LEK2" s="24"/>
      <c r="LEL2" s="24"/>
      <c r="LEM2" s="24"/>
      <c r="LEN2" s="24"/>
      <c r="LEO2" s="24"/>
      <c r="LEP2" s="24"/>
      <c r="LEQ2" s="24"/>
      <c r="LER2" s="24"/>
      <c r="LES2" s="24"/>
      <c r="LET2" s="24"/>
      <c r="LEU2" s="24"/>
      <c r="LEV2" s="24"/>
      <c r="LEW2" s="24"/>
      <c r="LEX2" s="24"/>
      <c r="LEY2" s="24"/>
      <c r="LEZ2" s="24"/>
      <c r="LFA2" s="24"/>
      <c r="LFB2" s="24"/>
      <c r="LFC2" s="24"/>
      <c r="LFD2" s="24"/>
      <c r="LFE2" s="24"/>
      <c r="LFF2" s="24"/>
      <c r="LFG2" s="24"/>
      <c r="LFH2" s="24"/>
      <c r="LFI2" s="24"/>
      <c r="LFJ2" s="24"/>
      <c r="LFK2" s="24"/>
      <c r="LFL2" s="24"/>
      <c r="LFM2" s="24"/>
      <c r="LFN2" s="24"/>
      <c r="LFO2" s="24"/>
      <c r="LFP2" s="24"/>
      <c r="LFQ2" s="24"/>
      <c r="LFR2" s="24"/>
      <c r="LFS2" s="24"/>
      <c r="LFT2" s="24"/>
      <c r="LFU2" s="24"/>
      <c r="LFV2" s="24"/>
      <c r="LFW2" s="24"/>
      <c r="LFX2" s="24"/>
      <c r="LFY2" s="24"/>
      <c r="LFZ2" s="24"/>
      <c r="LGA2" s="24"/>
      <c r="LGB2" s="24"/>
      <c r="LGC2" s="24"/>
      <c r="LGD2" s="24"/>
      <c r="LGE2" s="24"/>
      <c r="LGF2" s="24"/>
      <c r="LGG2" s="24"/>
      <c r="LGH2" s="24"/>
      <c r="LGI2" s="24"/>
      <c r="LGJ2" s="24"/>
      <c r="LGK2" s="24"/>
      <c r="LGL2" s="24"/>
      <c r="LGM2" s="24"/>
      <c r="LGN2" s="24"/>
      <c r="LGO2" s="24"/>
      <c r="LGP2" s="24"/>
      <c r="LGQ2" s="24"/>
      <c r="LGR2" s="24"/>
      <c r="LGS2" s="24"/>
      <c r="LGT2" s="24"/>
      <c r="LGU2" s="24"/>
      <c r="LGV2" s="24"/>
      <c r="LGW2" s="24"/>
      <c r="LGX2" s="24"/>
      <c r="LGY2" s="24"/>
      <c r="LGZ2" s="24"/>
      <c r="LHA2" s="24"/>
      <c r="LHB2" s="24"/>
      <c r="LHC2" s="24"/>
      <c r="LHD2" s="24"/>
      <c r="LHE2" s="24"/>
      <c r="LHF2" s="24"/>
      <c r="LHG2" s="24"/>
      <c r="LHH2" s="24"/>
      <c r="LHI2" s="24"/>
      <c r="LHJ2" s="24"/>
      <c r="LHK2" s="24"/>
      <c r="LHL2" s="24"/>
      <c r="LHM2" s="24"/>
      <c r="LHN2" s="24"/>
      <c r="LHO2" s="24"/>
      <c r="LHP2" s="24"/>
      <c r="LHQ2" s="24"/>
      <c r="LHR2" s="24"/>
      <c r="LHS2" s="24"/>
      <c r="LHT2" s="24"/>
      <c r="LHU2" s="24"/>
      <c r="LHV2" s="24"/>
      <c r="LHW2" s="24"/>
      <c r="LHX2" s="24"/>
      <c r="LHY2" s="24"/>
      <c r="LHZ2" s="24"/>
      <c r="LIA2" s="24"/>
      <c r="LIB2" s="24"/>
      <c r="LIC2" s="24"/>
      <c r="LID2" s="24"/>
      <c r="LIE2" s="24"/>
      <c r="LIF2" s="24"/>
      <c r="LIG2" s="24"/>
      <c r="LIH2" s="24"/>
      <c r="LII2" s="24"/>
      <c r="LIJ2" s="24"/>
      <c r="LIK2" s="24"/>
      <c r="LIL2" s="24"/>
      <c r="LIM2" s="24"/>
      <c r="LIN2" s="24"/>
      <c r="LIO2" s="24"/>
      <c r="LIP2" s="24"/>
      <c r="LIQ2" s="24"/>
      <c r="LIR2" s="24"/>
      <c r="LIS2" s="24"/>
      <c r="LIT2" s="24"/>
      <c r="LIU2" s="24"/>
      <c r="LIV2" s="24"/>
      <c r="LIW2" s="24"/>
      <c r="LIX2" s="24"/>
      <c r="LIY2" s="24"/>
      <c r="LIZ2" s="24"/>
      <c r="LJA2" s="24"/>
      <c r="LJB2" s="24"/>
      <c r="LJC2" s="24"/>
      <c r="LJD2" s="24"/>
      <c r="LJE2" s="24"/>
      <c r="LJF2" s="24"/>
      <c r="LJG2" s="24"/>
      <c r="LJH2" s="24"/>
      <c r="LJI2" s="24"/>
      <c r="LJJ2" s="24"/>
      <c r="LJK2" s="24"/>
      <c r="LJL2" s="24"/>
      <c r="LJM2" s="24"/>
      <c r="LJN2" s="24"/>
      <c r="LJO2" s="24"/>
      <c r="LJP2" s="24"/>
      <c r="LJQ2" s="24"/>
      <c r="LJR2" s="24"/>
      <c r="LJS2" s="24"/>
      <c r="LJT2" s="24"/>
      <c r="LJU2" s="24"/>
      <c r="LJV2" s="24"/>
      <c r="LJW2" s="24"/>
      <c r="LJX2" s="24"/>
      <c r="LJY2" s="24"/>
      <c r="LJZ2" s="24"/>
      <c r="LKA2" s="24"/>
      <c r="LKB2" s="24"/>
      <c r="LKC2" s="24"/>
      <c r="LKD2" s="24"/>
      <c r="LKE2" s="24"/>
      <c r="LKF2" s="24"/>
      <c r="LKG2" s="24"/>
      <c r="LKH2" s="24"/>
      <c r="LKI2" s="24"/>
      <c r="LKJ2" s="24"/>
      <c r="LKK2" s="24"/>
      <c r="LKL2" s="24"/>
      <c r="LKM2" s="24"/>
      <c r="LKN2" s="24"/>
      <c r="LKO2" s="24"/>
      <c r="LKP2" s="24"/>
      <c r="LKQ2" s="24"/>
      <c r="LKR2" s="24"/>
      <c r="LKS2" s="24"/>
      <c r="LKT2" s="24"/>
      <c r="LKU2" s="24"/>
      <c r="LKV2" s="24"/>
      <c r="LKW2" s="24"/>
      <c r="LKX2" s="24"/>
      <c r="LKY2" s="24"/>
      <c r="LKZ2" s="24"/>
      <c r="LLA2" s="24"/>
      <c r="LLB2" s="24"/>
      <c r="LLC2" s="24"/>
      <c r="LLD2" s="24"/>
      <c r="LLE2" s="24"/>
      <c r="LLF2" s="24"/>
      <c r="LLG2" s="24"/>
      <c r="LLH2" s="24"/>
      <c r="LLI2" s="24"/>
      <c r="LLJ2" s="24"/>
      <c r="LLK2" s="24"/>
      <c r="LLL2" s="24"/>
      <c r="LLM2" s="24"/>
      <c r="LLN2" s="24"/>
      <c r="LLO2" s="24"/>
      <c r="LLP2" s="24"/>
      <c r="LLQ2" s="24"/>
      <c r="LLR2" s="24"/>
      <c r="LLS2" s="24"/>
      <c r="LLT2" s="24"/>
      <c r="LLU2" s="24"/>
      <c r="LLV2" s="24"/>
      <c r="LLW2" s="24"/>
      <c r="LLX2" s="24"/>
      <c r="LLY2" s="24"/>
      <c r="LLZ2" s="24"/>
      <c r="LMA2" s="24"/>
      <c r="LMB2" s="24"/>
      <c r="LMC2" s="24"/>
      <c r="LMD2" s="24"/>
      <c r="LME2" s="24"/>
      <c r="LMF2" s="24"/>
      <c r="LMG2" s="24"/>
      <c r="LMH2" s="24"/>
      <c r="LMI2" s="24"/>
      <c r="LMJ2" s="24"/>
      <c r="LMK2" s="24"/>
      <c r="LML2" s="24"/>
      <c r="LMM2" s="24"/>
      <c r="LMN2" s="24"/>
      <c r="LMO2" s="24"/>
      <c r="LMP2" s="24"/>
      <c r="LMQ2" s="24"/>
      <c r="LMR2" s="24"/>
      <c r="LMS2" s="24"/>
      <c r="LMT2" s="24"/>
      <c r="LMU2" s="24"/>
      <c r="LMV2" s="24"/>
      <c r="LMW2" s="24"/>
      <c r="LMX2" s="24"/>
      <c r="LMY2" s="24"/>
      <c r="LMZ2" s="24"/>
      <c r="LNA2" s="24"/>
      <c r="LNB2" s="24"/>
      <c r="LNC2" s="24"/>
      <c r="LND2" s="24"/>
      <c r="LNE2" s="24"/>
      <c r="LNF2" s="24"/>
      <c r="LNG2" s="24"/>
      <c r="LNH2" s="24"/>
      <c r="LNI2" s="24"/>
      <c r="LNJ2" s="24"/>
      <c r="LNK2" s="24"/>
      <c r="LNL2" s="24"/>
      <c r="LNM2" s="24"/>
      <c r="LNN2" s="24"/>
      <c r="LNO2" s="24"/>
      <c r="LNP2" s="24"/>
      <c r="LNQ2" s="24"/>
      <c r="LNR2" s="24"/>
      <c r="LNS2" s="24"/>
      <c r="LNT2" s="24"/>
      <c r="LNU2" s="24"/>
      <c r="LNV2" s="24"/>
      <c r="LNW2" s="24"/>
      <c r="LNX2" s="24"/>
      <c r="LNY2" s="24"/>
      <c r="LNZ2" s="24"/>
      <c r="LOA2" s="24"/>
      <c r="LOB2" s="24"/>
      <c r="LOC2" s="24"/>
      <c r="LOD2" s="24"/>
      <c r="LOE2" s="24"/>
      <c r="LOF2" s="24"/>
      <c r="LOG2" s="24"/>
      <c r="LOH2" s="24"/>
      <c r="LOI2" s="24"/>
      <c r="LOJ2" s="24"/>
      <c r="LOK2" s="24"/>
      <c r="LOL2" s="24"/>
      <c r="LOM2" s="24"/>
      <c r="LON2" s="24"/>
      <c r="LOO2" s="24"/>
      <c r="LOP2" s="24"/>
      <c r="LOQ2" s="24"/>
      <c r="LOR2" s="24"/>
      <c r="LOS2" s="24"/>
      <c r="LOT2" s="24"/>
      <c r="LOU2" s="24"/>
      <c r="LOV2" s="24"/>
      <c r="LOW2" s="24"/>
      <c r="LOX2" s="24"/>
      <c r="LOY2" s="24"/>
      <c r="LOZ2" s="24"/>
      <c r="LPA2" s="24"/>
      <c r="LPB2" s="24"/>
      <c r="LPC2" s="24"/>
      <c r="LPD2" s="24"/>
      <c r="LPE2" s="24"/>
      <c r="LPF2" s="24"/>
      <c r="LPG2" s="24"/>
      <c r="LPH2" s="24"/>
      <c r="LPI2" s="24"/>
      <c r="LPJ2" s="24"/>
      <c r="LPK2" s="24"/>
      <c r="LPL2" s="24"/>
      <c r="LPM2" s="24"/>
      <c r="LPN2" s="24"/>
      <c r="LPO2" s="24"/>
      <c r="LPP2" s="24"/>
      <c r="LPQ2" s="24"/>
      <c r="LPR2" s="24"/>
      <c r="LPS2" s="24"/>
      <c r="LPT2" s="24"/>
      <c r="LPU2" s="24"/>
      <c r="LPV2" s="24"/>
      <c r="LPW2" s="24"/>
      <c r="LPX2" s="24"/>
      <c r="LPY2" s="24"/>
      <c r="LPZ2" s="24"/>
      <c r="LQA2" s="24"/>
      <c r="LQB2" s="24"/>
      <c r="LQC2" s="24"/>
      <c r="LQD2" s="24"/>
      <c r="LQE2" s="24"/>
      <c r="LQF2" s="24"/>
      <c r="LQG2" s="24"/>
      <c r="LQH2" s="24"/>
      <c r="LQI2" s="24"/>
      <c r="LQJ2" s="24"/>
      <c r="LQK2" s="24"/>
      <c r="LQL2" s="24"/>
      <c r="LQM2" s="24"/>
      <c r="LQN2" s="24"/>
      <c r="LQO2" s="24"/>
      <c r="LQP2" s="24"/>
      <c r="LQQ2" s="24"/>
      <c r="LQR2" s="24"/>
      <c r="LQS2" s="24"/>
      <c r="LQT2" s="24"/>
      <c r="LQU2" s="24"/>
      <c r="LQV2" s="24"/>
      <c r="LQW2" s="24"/>
      <c r="LQX2" s="24"/>
      <c r="LQY2" s="24"/>
      <c r="LQZ2" s="24"/>
      <c r="LRA2" s="24"/>
      <c r="LRB2" s="24"/>
      <c r="LRC2" s="24"/>
      <c r="LRD2" s="24"/>
      <c r="LRE2" s="24"/>
      <c r="LRF2" s="24"/>
      <c r="LRG2" s="24"/>
      <c r="LRH2" s="24"/>
      <c r="LRI2" s="24"/>
      <c r="LRJ2" s="24"/>
      <c r="LRK2" s="24"/>
      <c r="LRL2" s="24"/>
      <c r="LRM2" s="24"/>
      <c r="LRN2" s="24"/>
      <c r="LRO2" s="24"/>
      <c r="LRP2" s="24"/>
      <c r="LRQ2" s="24"/>
      <c r="LRR2" s="24"/>
      <c r="LRS2" s="24"/>
      <c r="LRT2" s="24"/>
      <c r="LRU2" s="24"/>
      <c r="LRV2" s="24"/>
      <c r="LRW2" s="24"/>
      <c r="LRX2" s="24"/>
      <c r="LRY2" s="24"/>
      <c r="LRZ2" s="24"/>
      <c r="LSA2" s="24"/>
      <c r="LSB2" s="24"/>
      <c r="LSC2" s="24"/>
      <c r="LSD2" s="24"/>
      <c r="LSE2" s="24"/>
      <c r="LSF2" s="24"/>
      <c r="LSG2" s="24"/>
      <c r="LSH2" s="24"/>
      <c r="LSI2" s="24"/>
      <c r="LSJ2" s="24"/>
      <c r="LSK2" s="24"/>
      <c r="LSL2" s="24"/>
      <c r="LSM2" s="24"/>
      <c r="LSN2" s="24"/>
      <c r="LSO2" s="24"/>
      <c r="LSP2" s="24"/>
      <c r="LSQ2" s="24"/>
      <c r="LSR2" s="24"/>
      <c r="LSS2" s="24"/>
      <c r="LST2" s="24"/>
      <c r="LSU2" s="24"/>
      <c r="LSV2" s="24"/>
      <c r="LSW2" s="24"/>
      <c r="LSX2" s="24"/>
      <c r="LSY2" s="24"/>
      <c r="LSZ2" s="24"/>
      <c r="LTA2" s="24"/>
      <c r="LTB2" s="24"/>
      <c r="LTC2" s="24"/>
      <c r="LTD2" s="24"/>
      <c r="LTE2" s="24"/>
      <c r="LTF2" s="24"/>
      <c r="LTG2" s="24"/>
      <c r="LTH2" s="24"/>
      <c r="LTI2" s="24"/>
      <c r="LTJ2" s="24"/>
      <c r="LTK2" s="24"/>
      <c r="LTL2" s="24"/>
      <c r="LTM2" s="24"/>
      <c r="LTN2" s="24"/>
      <c r="LTO2" s="24"/>
      <c r="LTP2" s="24"/>
      <c r="LTQ2" s="24"/>
      <c r="LTR2" s="24"/>
      <c r="LTS2" s="24"/>
      <c r="LTT2" s="24"/>
      <c r="LTU2" s="24"/>
      <c r="LTV2" s="24"/>
      <c r="LTW2" s="24"/>
      <c r="LTX2" s="24"/>
      <c r="LTY2" s="24"/>
      <c r="LTZ2" s="24"/>
      <c r="LUA2" s="24"/>
      <c r="LUB2" s="24"/>
      <c r="LUC2" s="24"/>
      <c r="LUD2" s="24"/>
      <c r="LUE2" s="24"/>
      <c r="LUF2" s="24"/>
      <c r="LUG2" s="24"/>
      <c r="LUH2" s="24"/>
      <c r="LUI2" s="24"/>
      <c r="LUJ2" s="24"/>
      <c r="LUK2" s="24"/>
      <c r="LUL2" s="24"/>
      <c r="LUM2" s="24"/>
      <c r="LUN2" s="24"/>
      <c r="LUO2" s="24"/>
      <c r="LUP2" s="24"/>
      <c r="LUQ2" s="24"/>
      <c r="LUR2" s="24"/>
      <c r="LUS2" s="24"/>
      <c r="LUT2" s="24"/>
      <c r="LUU2" s="24"/>
      <c r="LUV2" s="24"/>
      <c r="LUW2" s="24"/>
      <c r="LUX2" s="24"/>
      <c r="LUY2" s="24"/>
      <c r="LUZ2" s="24"/>
      <c r="LVA2" s="24"/>
      <c r="LVB2" s="24"/>
      <c r="LVC2" s="24"/>
      <c r="LVD2" s="24"/>
      <c r="LVE2" s="24"/>
      <c r="LVF2" s="24"/>
      <c r="LVG2" s="24"/>
      <c r="LVH2" s="24"/>
      <c r="LVI2" s="24"/>
      <c r="LVJ2" s="24"/>
      <c r="LVK2" s="24"/>
      <c r="LVL2" s="24"/>
      <c r="LVM2" s="24"/>
      <c r="LVN2" s="24"/>
      <c r="LVO2" s="24"/>
      <c r="LVP2" s="24"/>
      <c r="LVQ2" s="24"/>
      <c r="LVR2" s="24"/>
      <c r="LVS2" s="24"/>
      <c r="LVT2" s="24"/>
      <c r="LVU2" s="24"/>
      <c r="LVV2" s="24"/>
      <c r="LVW2" s="24"/>
      <c r="LVX2" s="24"/>
      <c r="LVY2" s="24"/>
      <c r="LVZ2" s="24"/>
      <c r="LWA2" s="24"/>
      <c r="LWB2" s="24"/>
      <c r="LWC2" s="24"/>
      <c r="LWD2" s="24"/>
      <c r="LWE2" s="24"/>
      <c r="LWF2" s="24"/>
      <c r="LWG2" s="24"/>
      <c r="LWH2" s="24"/>
      <c r="LWI2" s="24"/>
      <c r="LWJ2" s="24"/>
      <c r="LWK2" s="24"/>
      <c r="LWL2" s="24"/>
      <c r="LWM2" s="24"/>
      <c r="LWN2" s="24"/>
      <c r="LWO2" s="24"/>
      <c r="LWP2" s="24"/>
      <c r="LWQ2" s="24"/>
      <c r="LWR2" s="24"/>
      <c r="LWS2" s="24"/>
      <c r="LWT2" s="24"/>
      <c r="LWU2" s="24"/>
      <c r="LWV2" s="24"/>
      <c r="LWW2" s="24"/>
      <c r="LWX2" s="24"/>
      <c r="LWY2" s="24"/>
      <c r="LWZ2" s="24"/>
      <c r="LXA2" s="24"/>
      <c r="LXB2" s="24"/>
      <c r="LXC2" s="24"/>
      <c r="LXD2" s="24"/>
      <c r="LXE2" s="24"/>
      <c r="LXF2" s="24"/>
      <c r="LXG2" s="24"/>
      <c r="LXH2" s="24"/>
      <c r="LXI2" s="24"/>
      <c r="LXJ2" s="24"/>
      <c r="LXK2" s="24"/>
      <c r="LXL2" s="24"/>
      <c r="LXM2" s="24"/>
      <c r="LXN2" s="24"/>
      <c r="LXO2" s="24"/>
      <c r="LXP2" s="24"/>
      <c r="LXQ2" s="24"/>
      <c r="LXR2" s="24"/>
      <c r="LXS2" s="24"/>
      <c r="LXT2" s="24"/>
      <c r="LXU2" s="24"/>
      <c r="LXV2" s="24"/>
      <c r="LXW2" s="24"/>
      <c r="LXX2" s="24"/>
      <c r="LXY2" s="24"/>
      <c r="LXZ2" s="24"/>
      <c r="LYA2" s="24"/>
      <c r="LYB2" s="24"/>
      <c r="LYC2" s="24"/>
      <c r="LYD2" s="24"/>
      <c r="LYE2" s="24"/>
      <c r="LYF2" s="24"/>
      <c r="LYG2" s="24"/>
      <c r="LYH2" s="24"/>
      <c r="LYI2" s="24"/>
      <c r="LYJ2" s="24"/>
      <c r="LYK2" s="24"/>
      <c r="LYL2" s="24"/>
      <c r="LYM2" s="24"/>
      <c r="LYN2" s="24"/>
      <c r="LYO2" s="24"/>
      <c r="LYP2" s="24"/>
      <c r="LYQ2" s="24"/>
      <c r="LYR2" s="24"/>
      <c r="LYS2" s="24"/>
      <c r="LYT2" s="24"/>
      <c r="LYU2" s="24"/>
      <c r="LYV2" s="24"/>
      <c r="LYW2" s="24"/>
      <c r="LYX2" s="24"/>
      <c r="LYY2" s="24"/>
      <c r="LYZ2" s="24"/>
      <c r="LZA2" s="24"/>
      <c r="LZB2" s="24"/>
      <c r="LZC2" s="24"/>
      <c r="LZD2" s="24"/>
      <c r="LZE2" s="24"/>
      <c r="LZF2" s="24"/>
      <c r="LZG2" s="24"/>
      <c r="LZH2" s="24"/>
      <c r="LZI2" s="24"/>
      <c r="LZJ2" s="24"/>
      <c r="LZK2" s="24"/>
      <c r="LZL2" s="24"/>
      <c r="LZM2" s="24"/>
      <c r="LZN2" s="24"/>
      <c r="LZO2" s="24"/>
      <c r="LZP2" s="24"/>
      <c r="LZQ2" s="24"/>
      <c r="LZR2" s="24"/>
      <c r="LZS2" s="24"/>
      <c r="LZT2" s="24"/>
      <c r="LZU2" s="24"/>
      <c r="LZV2" s="24"/>
      <c r="LZW2" s="24"/>
      <c r="LZX2" s="24"/>
      <c r="LZY2" s="24"/>
      <c r="LZZ2" s="24"/>
      <c r="MAA2" s="24"/>
      <c r="MAB2" s="24"/>
      <c r="MAC2" s="24"/>
      <c r="MAD2" s="24"/>
      <c r="MAE2" s="24"/>
      <c r="MAF2" s="24"/>
      <c r="MAG2" s="24"/>
      <c r="MAH2" s="24"/>
      <c r="MAI2" s="24"/>
      <c r="MAJ2" s="24"/>
      <c r="MAK2" s="24"/>
      <c r="MAL2" s="24"/>
      <c r="MAM2" s="24"/>
      <c r="MAN2" s="24"/>
      <c r="MAO2" s="24"/>
      <c r="MAP2" s="24"/>
      <c r="MAQ2" s="24"/>
      <c r="MAR2" s="24"/>
      <c r="MAS2" s="24"/>
      <c r="MAT2" s="24"/>
      <c r="MAU2" s="24"/>
      <c r="MAV2" s="24"/>
      <c r="MAW2" s="24"/>
      <c r="MAX2" s="24"/>
      <c r="MAY2" s="24"/>
      <c r="MAZ2" s="24"/>
      <c r="MBA2" s="24"/>
      <c r="MBB2" s="24"/>
      <c r="MBC2" s="24"/>
      <c r="MBD2" s="24"/>
      <c r="MBE2" s="24"/>
      <c r="MBF2" s="24"/>
      <c r="MBG2" s="24"/>
      <c r="MBH2" s="24"/>
      <c r="MBI2" s="24"/>
      <c r="MBJ2" s="24"/>
      <c r="MBK2" s="24"/>
      <c r="MBL2" s="24"/>
      <c r="MBM2" s="24"/>
      <c r="MBN2" s="24"/>
      <c r="MBO2" s="24"/>
      <c r="MBP2" s="24"/>
      <c r="MBQ2" s="24"/>
      <c r="MBR2" s="24"/>
      <c r="MBS2" s="24"/>
      <c r="MBT2" s="24"/>
      <c r="MBU2" s="24"/>
      <c r="MBV2" s="24"/>
      <c r="MBW2" s="24"/>
      <c r="MBX2" s="24"/>
      <c r="MBY2" s="24"/>
      <c r="MBZ2" s="24"/>
      <c r="MCA2" s="24"/>
      <c r="MCB2" s="24"/>
      <c r="MCC2" s="24"/>
      <c r="MCD2" s="24"/>
      <c r="MCE2" s="24"/>
      <c r="MCF2" s="24"/>
      <c r="MCG2" s="24"/>
      <c r="MCH2" s="24"/>
      <c r="MCI2" s="24"/>
      <c r="MCJ2" s="24"/>
      <c r="MCK2" s="24"/>
      <c r="MCL2" s="24"/>
      <c r="MCM2" s="24"/>
      <c r="MCN2" s="24"/>
      <c r="MCO2" s="24"/>
      <c r="MCP2" s="24"/>
      <c r="MCQ2" s="24"/>
      <c r="MCR2" s="24"/>
      <c r="MCS2" s="24"/>
      <c r="MCT2" s="24"/>
      <c r="MCU2" s="24"/>
      <c r="MCV2" s="24"/>
      <c r="MCW2" s="24"/>
      <c r="MCX2" s="24"/>
      <c r="MCY2" s="24"/>
      <c r="MCZ2" s="24"/>
      <c r="MDA2" s="24"/>
      <c r="MDB2" s="24"/>
      <c r="MDC2" s="24"/>
      <c r="MDD2" s="24"/>
      <c r="MDE2" s="24"/>
      <c r="MDF2" s="24"/>
      <c r="MDG2" s="24"/>
      <c r="MDH2" s="24"/>
      <c r="MDI2" s="24"/>
      <c r="MDJ2" s="24"/>
      <c r="MDK2" s="24"/>
      <c r="MDL2" s="24"/>
      <c r="MDM2" s="24"/>
      <c r="MDN2" s="24"/>
      <c r="MDO2" s="24"/>
      <c r="MDP2" s="24"/>
      <c r="MDQ2" s="24"/>
      <c r="MDR2" s="24"/>
      <c r="MDS2" s="24"/>
      <c r="MDT2" s="24"/>
      <c r="MDU2" s="24"/>
      <c r="MDV2" s="24"/>
      <c r="MDW2" s="24"/>
      <c r="MDX2" s="24"/>
      <c r="MDY2" s="24"/>
      <c r="MDZ2" s="24"/>
      <c r="MEA2" s="24"/>
      <c r="MEB2" s="24"/>
      <c r="MEC2" s="24"/>
      <c r="MED2" s="24"/>
      <c r="MEE2" s="24"/>
      <c r="MEF2" s="24"/>
      <c r="MEG2" s="24"/>
      <c r="MEH2" s="24"/>
      <c r="MEI2" s="24"/>
      <c r="MEJ2" s="24"/>
      <c r="MEK2" s="24"/>
      <c r="MEL2" s="24"/>
      <c r="MEM2" s="24"/>
      <c r="MEN2" s="24"/>
      <c r="MEO2" s="24"/>
      <c r="MEP2" s="24"/>
      <c r="MEQ2" s="24"/>
      <c r="MER2" s="24"/>
      <c r="MES2" s="24"/>
      <c r="MET2" s="24"/>
      <c r="MEU2" s="24"/>
      <c r="MEV2" s="24"/>
      <c r="MEW2" s="24"/>
      <c r="MEX2" s="24"/>
      <c r="MEY2" s="24"/>
      <c r="MEZ2" s="24"/>
      <c r="MFA2" s="24"/>
      <c r="MFB2" s="24"/>
      <c r="MFC2" s="24"/>
      <c r="MFD2" s="24"/>
      <c r="MFE2" s="24"/>
      <c r="MFF2" s="24"/>
      <c r="MFG2" s="24"/>
      <c r="MFH2" s="24"/>
      <c r="MFI2" s="24"/>
      <c r="MFJ2" s="24"/>
      <c r="MFK2" s="24"/>
      <c r="MFL2" s="24"/>
      <c r="MFM2" s="24"/>
      <c r="MFN2" s="24"/>
      <c r="MFO2" s="24"/>
      <c r="MFP2" s="24"/>
      <c r="MFQ2" s="24"/>
      <c r="MFR2" s="24"/>
      <c r="MFS2" s="24"/>
      <c r="MFT2" s="24"/>
      <c r="MFU2" s="24"/>
      <c r="MFV2" s="24"/>
      <c r="MFW2" s="24"/>
      <c r="MFX2" s="24"/>
      <c r="MFY2" s="24"/>
      <c r="MFZ2" s="24"/>
      <c r="MGA2" s="24"/>
      <c r="MGB2" s="24"/>
      <c r="MGC2" s="24"/>
      <c r="MGD2" s="24"/>
      <c r="MGE2" s="24"/>
      <c r="MGF2" s="24"/>
      <c r="MGG2" s="24"/>
      <c r="MGH2" s="24"/>
      <c r="MGI2" s="24"/>
      <c r="MGJ2" s="24"/>
      <c r="MGK2" s="24"/>
      <c r="MGL2" s="24"/>
      <c r="MGM2" s="24"/>
      <c r="MGN2" s="24"/>
      <c r="MGO2" s="24"/>
      <c r="MGP2" s="24"/>
      <c r="MGQ2" s="24"/>
      <c r="MGR2" s="24"/>
      <c r="MGS2" s="24"/>
      <c r="MGT2" s="24"/>
      <c r="MGU2" s="24"/>
      <c r="MGV2" s="24"/>
      <c r="MGW2" s="24"/>
      <c r="MGX2" s="24"/>
      <c r="MGY2" s="24"/>
      <c r="MGZ2" s="24"/>
      <c r="MHA2" s="24"/>
      <c r="MHB2" s="24"/>
      <c r="MHC2" s="24"/>
      <c r="MHD2" s="24"/>
      <c r="MHE2" s="24"/>
      <c r="MHF2" s="24"/>
      <c r="MHG2" s="24"/>
      <c r="MHH2" s="24"/>
      <c r="MHI2" s="24"/>
      <c r="MHJ2" s="24"/>
      <c r="MHK2" s="24"/>
      <c r="MHL2" s="24"/>
      <c r="MHM2" s="24"/>
      <c r="MHN2" s="24"/>
      <c r="MHO2" s="24"/>
      <c r="MHP2" s="24"/>
      <c r="MHQ2" s="24"/>
      <c r="MHR2" s="24"/>
      <c r="MHS2" s="24"/>
      <c r="MHT2" s="24"/>
      <c r="MHU2" s="24"/>
      <c r="MHV2" s="24"/>
      <c r="MHW2" s="24"/>
      <c r="MHX2" s="24"/>
      <c r="MHY2" s="24"/>
      <c r="MHZ2" s="24"/>
      <c r="MIA2" s="24"/>
      <c r="MIB2" s="24"/>
      <c r="MIC2" s="24"/>
      <c r="MID2" s="24"/>
      <c r="MIE2" s="24"/>
      <c r="MIF2" s="24"/>
      <c r="MIG2" s="24"/>
      <c r="MIH2" s="24"/>
      <c r="MII2" s="24"/>
      <c r="MIJ2" s="24"/>
      <c r="MIK2" s="24"/>
      <c r="MIL2" s="24"/>
      <c r="MIM2" s="24"/>
      <c r="MIN2" s="24"/>
      <c r="MIO2" s="24"/>
      <c r="MIP2" s="24"/>
      <c r="MIQ2" s="24"/>
      <c r="MIR2" s="24"/>
      <c r="MIS2" s="24"/>
      <c r="MIT2" s="24"/>
      <c r="MIU2" s="24"/>
      <c r="MIV2" s="24"/>
      <c r="MIW2" s="24"/>
      <c r="MIX2" s="24"/>
      <c r="MIY2" s="24"/>
      <c r="MIZ2" s="24"/>
      <c r="MJA2" s="24"/>
      <c r="MJB2" s="24"/>
      <c r="MJC2" s="24"/>
      <c r="MJD2" s="24"/>
      <c r="MJE2" s="24"/>
      <c r="MJF2" s="24"/>
      <c r="MJG2" s="24"/>
      <c r="MJH2" s="24"/>
      <c r="MJI2" s="24"/>
      <c r="MJJ2" s="24"/>
      <c r="MJK2" s="24"/>
      <c r="MJL2" s="24"/>
      <c r="MJM2" s="24"/>
      <c r="MJN2" s="24"/>
      <c r="MJO2" s="24"/>
      <c r="MJP2" s="24"/>
      <c r="MJQ2" s="24"/>
      <c r="MJR2" s="24"/>
      <c r="MJS2" s="24"/>
      <c r="MJT2" s="24"/>
      <c r="MJU2" s="24"/>
      <c r="MJV2" s="24"/>
      <c r="MJW2" s="24"/>
      <c r="MJX2" s="24"/>
      <c r="MJY2" s="24"/>
      <c r="MJZ2" s="24"/>
      <c r="MKA2" s="24"/>
      <c r="MKB2" s="24"/>
      <c r="MKC2" s="24"/>
      <c r="MKD2" s="24"/>
      <c r="MKE2" s="24"/>
      <c r="MKF2" s="24"/>
      <c r="MKG2" s="24"/>
      <c r="MKH2" s="24"/>
      <c r="MKI2" s="24"/>
      <c r="MKJ2" s="24"/>
      <c r="MKK2" s="24"/>
      <c r="MKL2" s="24"/>
      <c r="MKM2" s="24"/>
      <c r="MKN2" s="24"/>
      <c r="MKO2" s="24"/>
      <c r="MKP2" s="24"/>
      <c r="MKQ2" s="24"/>
      <c r="MKR2" s="24"/>
      <c r="MKS2" s="24"/>
      <c r="MKT2" s="24"/>
      <c r="MKU2" s="24"/>
      <c r="MKV2" s="24"/>
      <c r="MKW2" s="24"/>
      <c r="MKX2" s="24"/>
      <c r="MKY2" s="24"/>
      <c r="MKZ2" s="24"/>
      <c r="MLA2" s="24"/>
      <c r="MLB2" s="24"/>
      <c r="MLC2" s="24"/>
      <c r="MLD2" s="24"/>
      <c r="MLE2" s="24"/>
      <c r="MLF2" s="24"/>
      <c r="MLG2" s="24"/>
      <c r="MLH2" s="24"/>
      <c r="MLI2" s="24"/>
      <c r="MLJ2" s="24"/>
      <c r="MLK2" s="24"/>
      <c r="MLL2" s="24"/>
      <c r="MLM2" s="24"/>
      <c r="MLN2" s="24"/>
      <c r="MLO2" s="24"/>
      <c r="MLP2" s="24"/>
      <c r="MLQ2" s="24"/>
      <c r="MLR2" s="24"/>
      <c r="MLS2" s="24"/>
      <c r="MLT2" s="24"/>
      <c r="MLU2" s="24"/>
      <c r="MLV2" s="24"/>
      <c r="MLW2" s="24"/>
      <c r="MLX2" s="24"/>
      <c r="MLY2" s="24"/>
      <c r="MLZ2" s="24"/>
      <c r="MMA2" s="24"/>
      <c r="MMB2" s="24"/>
      <c r="MMC2" s="24"/>
      <c r="MMD2" s="24"/>
      <c r="MME2" s="24"/>
      <c r="MMF2" s="24"/>
      <c r="MMG2" s="24"/>
      <c r="MMH2" s="24"/>
      <c r="MMI2" s="24"/>
      <c r="MMJ2" s="24"/>
      <c r="MMK2" s="24"/>
      <c r="MML2" s="24"/>
      <c r="MMM2" s="24"/>
      <c r="MMN2" s="24"/>
      <c r="MMO2" s="24"/>
      <c r="MMP2" s="24"/>
      <c r="MMQ2" s="24"/>
      <c r="MMR2" s="24"/>
      <c r="MMS2" s="24"/>
      <c r="MMT2" s="24"/>
      <c r="MMU2" s="24"/>
      <c r="MMV2" s="24"/>
      <c r="MMW2" s="24"/>
      <c r="MMX2" s="24"/>
      <c r="MMY2" s="24"/>
      <c r="MMZ2" s="24"/>
      <c r="MNA2" s="24"/>
      <c r="MNB2" s="24"/>
      <c r="MNC2" s="24"/>
      <c r="MND2" s="24"/>
      <c r="MNE2" s="24"/>
      <c r="MNF2" s="24"/>
      <c r="MNG2" s="24"/>
      <c r="MNH2" s="24"/>
      <c r="MNI2" s="24"/>
      <c r="MNJ2" s="24"/>
      <c r="MNK2" s="24"/>
      <c r="MNL2" s="24"/>
      <c r="MNM2" s="24"/>
      <c r="MNN2" s="24"/>
      <c r="MNO2" s="24"/>
      <c r="MNP2" s="24"/>
      <c r="MNQ2" s="24"/>
      <c r="MNR2" s="24"/>
      <c r="MNS2" s="24"/>
      <c r="MNT2" s="24"/>
      <c r="MNU2" s="24"/>
      <c r="MNV2" s="24"/>
      <c r="MNW2" s="24"/>
      <c r="MNX2" s="24"/>
      <c r="MNY2" s="24"/>
      <c r="MNZ2" s="24"/>
      <c r="MOA2" s="24"/>
      <c r="MOB2" s="24"/>
      <c r="MOC2" s="24"/>
      <c r="MOD2" s="24"/>
      <c r="MOE2" s="24"/>
      <c r="MOF2" s="24"/>
      <c r="MOG2" s="24"/>
      <c r="MOH2" s="24"/>
      <c r="MOI2" s="24"/>
      <c r="MOJ2" s="24"/>
      <c r="MOK2" s="24"/>
      <c r="MOL2" s="24"/>
      <c r="MOM2" s="24"/>
      <c r="MON2" s="24"/>
      <c r="MOO2" s="24"/>
      <c r="MOP2" s="24"/>
      <c r="MOQ2" s="24"/>
      <c r="MOR2" s="24"/>
      <c r="MOS2" s="24"/>
      <c r="MOT2" s="24"/>
      <c r="MOU2" s="24"/>
      <c r="MOV2" s="24"/>
      <c r="MOW2" s="24"/>
      <c r="MOX2" s="24"/>
      <c r="MOY2" s="24"/>
      <c r="MOZ2" s="24"/>
      <c r="MPA2" s="24"/>
      <c r="MPB2" s="24"/>
      <c r="MPC2" s="24"/>
      <c r="MPD2" s="24"/>
      <c r="MPE2" s="24"/>
      <c r="MPF2" s="24"/>
      <c r="MPG2" s="24"/>
      <c r="MPH2" s="24"/>
      <c r="MPI2" s="24"/>
      <c r="MPJ2" s="24"/>
      <c r="MPK2" s="24"/>
      <c r="MPL2" s="24"/>
      <c r="MPM2" s="24"/>
      <c r="MPN2" s="24"/>
      <c r="MPO2" s="24"/>
      <c r="MPP2" s="24"/>
      <c r="MPQ2" s="24"/>
      <c r="MPR2" s="24"/>
      <c r="MPS2" s="24"/>
      <c r="MPT2" s="24"/>
      <c r="MPU2" s="24"/>
      <c r="MPV2" s="24"/>
      <c r="MPW2" s="24"/>
      <c r="MPX2" s="24"/>
      <c r="MPY2" s="24"/>
      <c r="MPZ2" s="24"/>
      <c r="MQA2" s="24"/>
      <c r="MQB2" s="24"/>
      <c r="MQC2" s="24"/>
      <c r="MQD2" s="24"/>
      <c r="MQE2" s="24"/>
      <c r="MQF2" s="24"/>
      <c r="MQG2" s="24"/>
      <c r="MQH2" s="24"/>
      <c r="MQI2" s="24"/>
      <c r="MQJ2" s="24"/>
      <c r="MQK2" s="24"/>
      <c r="MQL2" s="24"/>
      <c r="MQM2" s="24"/>
      <c r="MQN2" s="24"/>
      <c r="MQO2" s="24"/>
      <c r="MQP2" s="24"/>
      <c r="MQQ2" s="24"/>
      <c r="MQR2" s="24"/>
      <c r="MQS2" s="24"/>
      <c r="MQT2" s="24"/>
      <c r="MQU2" s="24"/>
      <c r="MQV2" s="24"/>
      <c r="MQW2" s="24"/>
      <c r="MQX2" s="24"/>
      <c r="MQY2" s="24"/>
      <c r="MQZ2" s="24"/>
      <c r="MRA2" s="24"/>
      <c r="MRB2" s="24"/>
      <c r="MRC2" s="24"/>
      <c r="MRD2" s="24"/>
      <c r="MRE2" s="24"/>
      <c r="MRF2" s="24"/>
      <c r="MRG2" s="24"/>
      <c r="MRH2" s="24"/>
      <c r="MRI2" s="24"/>
      <c r="MRJ2" s="24"/>
      <c r="MRK2" s="24"/>
      <c r="MRL2" s="24"/>
      <c r="MRM2" s="24"/>
      <c r="MRN2" s="24"/>
      <c r="MRO2" s="24"/>
      <c r="MRP2" s="24"/>
      <c r="MRQ2" s="24"/>
      <c r="MRR2" s="24"/>
      <c r="MRS2" s="24"/>
      <c r="MRT2" s="24"/>
      <c r="MRU2" s="24"/>
      <c r="MRV2" s="24"/>
      <c r="MRW2" s="24"/>
      <c r="MRX2" s="24"/>
      <c r="MRY2" s="24"/>
      <c r="MRZ2" s="24"/>
      <c r="MSA2" s="24"/>
      <c r="MSB2" s="24"/>
      <c r="MSC2" s="24"/>
      <c r="MSD2" s="24"/>
      <c r="MSE2" s="24"/>
      <c r="MSF2" s="24"/>
      <c r="MSG2" s="24"/>
      <c r="MSH2" s="24"/>
      <c r="MSI2" s="24"/>
      <c r="MSJ2" s="24"/>
      <c r="MSK2" s="24"/>
      <c r="MSL2" s="24"/>
      <c r="MSM2" s="24"/>
      <c r="MSN2" s="24"/>
      <c r="MSO2" s="24"/>
      <c r="MSP2" s="24"/>
      <c r="MSQ2" s="24"/>
      <c r="MSR2" s="24"/>
      <c r="MSS2" s="24"/>
      <c r="MST2" s="24"/>
      <c r="MSU2" s="24"/>
      <c r="MSV2" s="24"/>
      <c r="MSW2" s="24"/>
      <c r="MSX2" s="24"/>
      <c r="MSY2" s="24"/>
      <c r="MSZ2" s="24"/>
      <c r="MTA2" s="24"/>
      <c r="MTB2" s="24"/>
      <c r="MTC2" s="24"/>
      <c r="MTD2" s="24"/>
      <c r="MTE2" s="24"/>
      <c r="MTF2" s="24"/>
      <c r="MTG2" s="24"/>
      <c r="MTH2" s="24"/>
      <c r="MTI2" s="24"/>
      <c r="MTJ2" s="24"/>
      <c r="MTK2" s="24"/>
      <c r="MTL2" s="24"/>
      <c r="MTM2" s="24"/>
      <c r="MTN2" s="24"/>
      <c r="MTO2" s="24"/>
      <c r="MTP2" s="24"/>
      <c r="MTQ2" s="24"/>
      <c r="MTR2" s="24"/>
      <c r="MTS2" s="24"/>
      <c r="MTT2" s="24"/>
      <c r="MTU2" s="24"/>
      <c r="MTV2" s="24"/>
      <c r="MTW2" s="24"/>
      <c r="MTX2" s="24"/>
      <c r="MTY2" s="24"/>
      <c r="MTZ2" s="24"/>
      <c r="MUA2" s="24"/>
      <c r="MUB2" s="24"/>
      <c r="MUC2" s="24"/>
      <c r="MUD2" s="24"/>
      <c r="MUE2" s="24"/>
      <c r="MUF2" s="24"/>
      <c r="MUG2" s="24"/>
      <c r="MUH2" s="24"/>
      <c r="MUI2" s="24"/>
      <c r="MUJ2" s="24"/>
      <c r="MUK2" s="24"/>
      <c r="MUL2" s="24"/>
      <c r="MUM2" s="24"/>
      <c r="MUN2" s="24"/>
      <c r="MUO2" s="24"/>
      <c r="MUP2" s="24"/>
      <c r="MUQ2" s="24"/>
      <c r="MUR2" s="24"/>
      <c r="MUS2" s="24"/>
      <c r="MUT2" s="24"/>
      <c r="MUU2" s="24"/>
      <c r="MUV2" s="24"/>
      <c r="MUW2" s="24"/>
      <c r="MUX2" s="24"/>
      <c r="MUY2" s="24"/>
      <c r="MUZ2" s="24"/>
      <c r="MVA2" s="24"/>
      <c r="MVB2" s="24"/>
      <c r="MVC2" s="24"/>
      <c r="MVD2" s="24"/>
      <c r="MVE2" s="24"/>
      <c r="MVF2" s="24"/>
      <c r="MVG2" s="24"/>
      <c r="MVH2" s="24"/>
      <c r="MVI2" s="24"/>
      <c r="MVJ2" s="24"/>
      <c r="MVK2" s="24"/>
      <c r="MVL2" s="24"/>
      <c r="MVM2" s="24"/>
      <c r="MVN2" s="24"/>
      <c r="MVO2" s="24"/>
      <c r="MVP2" s="24"/>
      <c r="MVQ2" s="24"/>
      <c r="MVR2" s="24"/>
      <c r="MVS2" s="24"/>
      <c r="MVT2" s="24"/>
      <c r="MVU2" s="24"/>
      <c r="MVV2" s="24"/>
      <c r="MVW2" s="24"/>
      <c r="MVX2" s="24"/>
      <c r="MVY2" s="24"/>
      <c r="MVZ2" s="24"/>
      <c r="MWA2" s="24"/>
      <c r="MWB2" s="24"/>
      <c r="MWC2" s="24"/>
      <c r="MWD2" s="24"/>
      <c r="MWE2" s="24"/>
      <c r="MWF2" s="24"/>
      <c r="MWG2" s="24"/>
      <c r="MWH2" s="24"/>
      <c r="MWI2" s="24"/>
      <c r="MWJ2" s="24"/>
      <c r="MWK2" s="24"/>
      <c r="MWL2" s="24"/>
      <c r="MWM2" s="24"/>
      <c r="MWN2" s="24"/>
      <c r="MWO2" s="24"/>
      <c r="MWP2" s="24"/>
      <c r="MWQ2" s="24"/>
      <c r="MWR2" s="24"/>
      <c r="MWS2" s="24"/>
      <c r="MWT2" s="24"/>
      <c r="MWU2" s="24"/>
      <c r="MWV2" s="24"/>
      <c r="MWW2" s="24"/>
      <c r="MWX2" s="24"/>
      <c r="MWY2" s="24"/>
      <c r="MWZ2" s="24"/>
      <c r="MXA2" s="24"/>
      <c r="MXB2" s="24"/>
      <c r="MXC2" s="24"/>
      <c r="MXD2" s="24"/>
      <c r="MXE2" s="24"/>
      <c r="MXF2" s="24"/>
      <c r="MXG2" s="24"/>
      <c r="MXH2" s="24"/>
      <c r="MXI2" s="24"/>
      <c r="MXJ2" s="24"/>
      <c r="MXK2" s="24"/>
      <c r="MXL2" s="24"/>
      <c r="MXM2" s="24"/>
      <c r="MXN2" s="24"/>
      <c r="MXO2" s="24"/>
      <c r="MXP2" s="24"/>
      <c r="MXQ2" s="24"/>
      <c r="MXR2" s="24"/>
      <c r="MXS2" s="24"/>
      <c r="MXT2" s="24"/>
      <c r="MXU2" s="24"/>
      <c r="MXV2" s="24"/>
      <c r="MXW2" s="24"/>
      <c r="MXX2" s="24"/>
      <c r="MXY2" s="24"/>
      <c r="MXZ2" s="24"/>
      <c r="MYA2" s="24"/>
      <c r="MYB2" s="24"/>
      <c r="MYC2" s="24"/>
      <c r="MYD2" s="24"/>
      <c r="MYE2" s="24"/>
      <c r="MYF2" s="24"/>
      <c r="MYG2" s="24"/>
      <c r="MYH2" s="24"/>
      <c r="MYI2" s="24"/>
      <c r="MYJ2" s="24"/>
      <c r="MYK2" s="24"/>
      <c r="MYL2" s="24"/>
      <c r="MYM2" s="24"/>
      <c r="MYN2" s="24"/>
      <c r="MYO2" s="24"/>
      <c r="MYP2" s="24"/>
      <c r="MYQ2" s="24"/>
      <c r="MYR2" s="24"/>
      <c r="MYS2" s="24"/>
      <c r="MYT2" s="24"/>
      <c r="MYU2" s="24"/>
      <c r="MYV2" s="24"/>
      <c r="MYW2" s="24"/>
      <c r="MYX2" s="24"/>
      <c r="MYY2" s="24"/>
      <c r="MYZ2" s="24"/>
      <c r="MZA2" s="24"/>
      <c r="MZB2" s="24"/>
      <c r="MZC2" s="24"/>
      <c r="MZD2" s="24"/>
      <c r="MZE2" s="24"/>
      <c r="MZF2" s="24"/>
      <c r="MZG2" s="24"/>
      <c r="MZH2" s="24"/>
      <c r="MZI2" s="24"/>
      <c r="MZJ2" s="24"/>
      <c r="MZK2" s="24"/>
      <c r="MZL2" s="24"/>
      <c r="MZM2" s="24"/>
      <c r="MZN2" s="24"/>
      <c r="MZO2" s="24"/>
      <c r="MZP2" s="24"/>
      <c r="MZQ2" s="24"/>
      <c r="MZR2" s="24"/>
      <c r="MZS2" s="24"/>
      <c r="MZT2" s="24"/>
      <c r="MZU2" s="24"/>
      <c r="MZV2" s="24"/>
      <c r="MZW2" s="24"/>
      <c r="MZX2" s="24"/>
      <c r="MZY2" s="24"/>
      <c r="MZZ2" s="24"/>
      <c r="NAA2" s="24"/>
      <c r="NAB2" s="24"/>
      <c r="NAC2" s="24"/>
      <c r="NAD2" s="24"/>
      <c r="NAE2" s="24"/>
      <c r="NAF2" s="24"/>
      <c r="NAG2" s="24"/>
      <c r="NAH2" s="24"/>
      <c r="NAI2" s="24"/>
      <c r="NAJ2" s="24"/>
      <c r="NAK2" s="24"/>
      <c r="NAL2" s="24"/>
      <c r="NAM2" s="24"/>
      <c r="NAN2" s="24"/>
      <c r="NAO2" s="24"/>
      <c r="NAP2" s="24"/>
      <c r="NAQ2" s="24"/>
      <c r="NAR2" s="24"/>
      <c r="NAS2" s="24"/>
      <c r="NAT2" s="24"/>
      <c r="NAU2" s="24"/>
      <c r="NAV2" s="24"/>
      <c r="NAW2" s="24"/>
      <c r="NAX2" s="24"/>
      <c r="NAY2" s="24"/>
      <c r="NAZ2" s="24"/>
      <c r="NBA2" s="24"/>
      <c r="NBB2" s="24"/>
      <c r="NBC2" s="24"/>
      <c r="NBD2" s="24"/>
      <c r="NBE2" s="24"/>
      <c r="NBF2" s="24"/>
      <c r="NBG2" s="24"/>
      <c r="NBH2" s="24"/>
      <c r="NBI2" s="24"/>
      <c r="NBJ2" s="24"/>
      <c r="NBK2" s="24"/>
      <c r="NBL2" s="24"/>
      <c r="NBM2" s="24"/>
      <c r="NBN2" s="24"/>
      <c r="NBO2" s="24"/>
      <c r="NBP2" s="24"/>
      <c r="NBQ2" s="24"/>
      <c r="NBR2" s="24"/>
      <c r="NBS2" s="24"/>
      <c r="NBT2" s="24"/>
      <c r="NBU2" s="24"/>
      <c r="NBV2" s="24"/>
      <c r="NBW2" s="24"/>
      <c r="NBX2" s="24"/>
      <c r="NBY2" s="24"/>
      <c r="NBZ2" s="24"/>
      <c r="NCA2" s="24"/>
      <c r="NCB2" s="24"/>
      <c r="NCC2" s="24"/>
      <c r="NCD2" s="24"/>
      <c r="NCE2" s="24"/>
      <c r="NCF2" s="24"/>
      <c r="NCG2" s="24"/>
      <c r="NCH2" s="24"/>
      <c r="NCI2" s="24"/>
      <c r="NCJ2" s="24"/>
      <c r="NCK2" s="24"/>
      <c r="NCL2" s="24"/>
      <c r="NCM2" s="24"/>
      <c r="NCN2" s="24"/>
      <c r="NCO2" s="24"/>
      <c r="NCP2" s="24"/>
      <c r="NCQ2" s="24"/>
      <c r="NCR2" s="24"/>
      <c r="NCS2" s="24"/>
      <c r="NCT2" s="24"/>
      <c r="NCU2" s="24"/>
      <c r="NCV2" s="24"/>
      <c r="NCW2" s="24"/>
      <c r="NCX2" s="24"/>
      <c r="NCY2" s="24"/>
      <c r="NCZ2" s="24"/>
      <c r="NDA2" s="24"/>
      <c r="NDB2" s="24"/>
      <c r="NDC2" s="24"/>
      <c r="NDD2" s="24"/>
      <c r="NDE2" s="24"/>
      <c r="NDF2" s="24"/>
      <c r="NDG2" s="24"/>
      <c r="NDH2" s="24"/>
      <c r="NDI2" s="24"/>
      <c r="NDJ2" s="24"/>
      <c r="NDK2" s="24"/>
      <c r="NDL2" s="24"/>
      <c r="NDM2" s="24"/>
      <c r="NDN2" s="24"/>
      <c r="NDO2" s="24"/>
      <c r="NDP2" s="24"/>
      <c r="NDQ2" s="24"/>
      <c r="NDR2" s="24"/>
      <c r="NDS2" s="24"/>
      <c r="NDT2" s="24"/>
      <c r="NDU2" s="24"/>
      <c r="NDV2" s="24"/>
      <c r="NDW2" s="24"/>
      <c r="NDX2" s="24"/>
      <c r="NDY2" s="24"/>
      <c r="NDZ2" s="24"/>
      <c r="NEA2" s="24"/>
      <c r="NEB2" s="24"/>
      <c r="NEC2" s="24"/>
      <c r="NED2" s="24"/>
      <c r="NEE2" s="24"/>
      <c r="NEF2" s="24"/>
      <c r="NEG2" s="24"/>
      <c r="NEH2" s="24"/>
      <c r="NEI2" s="24"/>
      <c r="NEJ2" s="24"/>
      <c r="NEK2" s="24"/>
      <c r="NEL2" s="24"/>
      <c r="NEM2" s="24"/>
      <c r="NEN2" s="24"/>
      <c r="NEO2" s="24"/>
      <c r="NEP2" s="24"/>
      <c r="NEQ2" s="24"/>
      <c r="NER2" s="24"/>
      <c r="NES2" s="24"/>
      <c r="NET2" s="24"/>
      <c r="NEU2" s="24"/>
      <c r="NEV2" s="24"/>
      <c r="NEW2" s="24"/>
      <c r="NEX2" s="24"/>
      <c r="NEY2" s="24"/>
      <c r="NEZ2" s="24"/>
      <c r="NFA2" s="24"/>
      <c r="NFB2" s="24"/>
      <c r="NFC2" s="24"/>
      <c r="NFD2" s="24"/>
      <c r="NFE2" s="24"/>
      <c r="NFF2" s="24"/>
      <c r="NFG2" s="24"/>
      <c r="NFH2" s="24"/>
      <c r="NFI2" s="24"/>
      <c r="NFJ2" s="24"/>
      <c r="NFK2" s="24"/>
      <c r="NFL2" s="24"/>
      <c r="NFM2" s="24"/>
      <c r="NFN2" s="24"/>
      <c r="NFO2" s="24"/>
      <c r="NFP2" s="24"/>
      <c r="NFQ2" s="24"/>
      <c r="NFR2" s="24"/>
      <c r="NFS2" s="24"/>
      <c r="NFT2" s="24"/>
      <c r="NFU2" s="24"/>
      <c r="NFV2" s="24"/>
      <c r="NFW2" s="24"/>
      <c r="NFX2" s="24"/>
      <c r="NFY2" s="24"/>
      <c r="NFZ2" s="24"/>
      <c r="NGA2" s="24"/>
      <c r="NGB2" s="24"/>
      <c r="NGC2" s="24"/>
      <c r="NGD2" s="24"/>
      <c r="NGE2" s="24"/>
      <c r="NGF2" s="24"/>
      <c r="NGG2" s="24"/>
      <c r="NGH2" s="24"/>
      <c r="NGI2" s="24"/>
      <c r="NGJ2" s="24"/>
      <c r="NGK2" s="24"/>
      <c r="NGL2" s="24"/>
      <c r="NGM2" s="24"/>
      <c r="NGN2" s="24"/>
      <c r="NGO2" s="24"/>
      <c r="NGP2" s="24"/>
      <c r="NGQ2" s="24"/>
      <c r="NGR2" s="24"/>
      <c r="NGS2" s="24"/>
      <c r="NGT2" s="24"/>
      <c r="NGU2" s="24"/>
      <c r="NGV2" s="24"/>
      <c r="NGW2" s="24"/>
      <c r="NGX2" s="24"/>
      <c r="NGY2" s="24"/>
      <c r="NGZ2" s="24"/>
      <c r="NHA2" s="24"/>
      <c r="NHB2" s="24"/>
      <c r="NHC2" s="24"/>
      <c r="NHD2" s="24"/>
      <c r="NHE2" s="24"/>
      <c r="NHF2" s="24"/>
      <c r="NHG2" s="24"/>
      <c r="NHH2" s="24"/>
      <c r="NHI2" s="24"/>
      <c r="NHJ2" s="24"/>
      <c r="NHK2" s="24"/>
      <c r="NHL2" s="24"/>
      <c r="NHM2" s="24"/>
      <c r="NHN2" s="24"/>
      <c r="NHO2" s="24"/>
      <c r="NHP2" s="24"/>
      <c r="NHQ2" s="24"/>
      <c r="NHR2" s="24"/>
      <c r="NHS2" s="24"/>
      <c r="NHT2" s="24"/>
      <c r="NHU2" s="24"/>
      <c r="NHV2" s="24"/>
      <c r="NHW2" s="24"/>
      <c r="NHX2" s="24"/>
      <c r="NHY2" s="24"/>
      <c r="NHZ2" s="24"/>
      <c r="NIA2" s="24"/>
      <c r="NIB2" s="24"/>
      <c r="NIC2" s="24"/>
      <c r="NID2" s="24"/>
      <c r="NIE2" s="24"/>
      <c r="NIF2" s="24"/>
      <c r="NIG2" s="24"/>
      <c r="NIH2" s="24"/>
      <c r="NII2" s="24"/>
      <c r="NIJ2" s="24"/>
      <c r="NIK2" s="24"/>
      <c r="NIL2" s="24"/>
      <c r="NIM2" s="24"/>
      <c r="NIN2" s="24"/>
      <c r="NIO2" s="24"/>
      <c r="NIP2" s="24"/>
      <c r="NIQ2" s="24"/>
      <c r="NIR2" s="24"/>
      <c r="NIS2" s="24"/>
      <c r="NIT2" s="24"/>
      <c r="NIU2" s="24"/>
      <c r="NIV2" s="24"/>
      <c r="NIW2" s="24"/>
      <c r="NIX2" s="24"/>
      <c r="NIY2" s="24"/>
      <c r="NIZ2" s="24"/>
      <c r="NJA2" s="24"/>
      <c r="NJB2" s="24"/>
      <c r="NJC2" s="24"/>
      <c r="NJD2" s="24"/>
      <c r="NJE2" s="24"/>
      <c r="NJF2" s="24"/>
      <c r="NJG2" s="24"/>
      <c r="NJH2" s="24"/>
      <c r="NJI2" s="24"/>
      <c r="NJJ2" s="24"/>
      <c r="NJK2" s="24"/>
      <c r="NJL2" s="24"/>
      <c r="NJM2" s="24"/>
      <c r="NJN2" s="24"/>
      <c r="NJO2" s="24"/>
      <c r="NJP2" s="24"/>
      <c r="NJQ2" s="24"/>
      <c r="NJR2" s="24"/>
      <c r="NJS2" s="24"/>
      <c r="NJT2" s="24"/>
      <c r="NJU2" s="24"/>
      <c r="NJV2" s="24"/>
      <c r="NJW2" s="24"/>
      <c r="NJX2" s="24"/>
      <c r="NJY2" s="24"/>
      <c r="NJZ2" s="24"/>
      <c r="NKA2" s="24"/>
      <c r="NKB2" s="24"/>
      <c r="NKC2" s="24"/>
      <c r="NKD2" s="24"/>
      <c r="NKE2" s="24"/>
      <c r="NKF2" s="24"/>
      <c r="NKG2" s="24"/>
      <c r="NKH2" s="24"/>
      <c r="NKI2" s="24"/>
      <c r="NKJ2" s="24"/>
      <c r="NKK2" s="24"/>
      <c r="NKL2" s="24"/>
      <c r="NKM2" s="24"/>
      <c r="NKN2" s="24"/>
      <c r="NKO2" s="24"/>
      <c r="NKP2" s="24"/>
      <c r="NKQ2" s="24"/>
      <c r="NKR2" s="24"/>
      <c r="NKS2" s="24"/>
      <c r="NKT2" s="24"/>
      <c r="NKU2" s="24"/>
      <c r="NKV2" s="24"/>
      <c r="NKW2" s="24"/>
      <c r="NKX2" s="24"/>
      <c r="NKY2" s="24"/>
      <c r="NKZ2" s="24"/>
      <c r="NLA2" s="24"/>
      <c r="NLB2" s="24"/>
      <c r="NLC2" s="24"/>
      <c r="NLD2" s="24"/>
      <c r="NLE2" s="24"/>
      <c r="NLF2" s="24"/>
      <c r="NLG2" s="24"/>
      <c r="NLH2" s="24"/>
      <c r="NLI2" s="24"/>
      <c r="NLJ2" s="24"/>
      <c r="NLK2" s="24"/>
      <c r="NLL2" s="24"/>
      <c r="NLM2" s="24"/>
      <c r="NLN2" s="24"/>
      <c r="NLO2" s="24"/>
      <c r="NLP2" s="24"/>
      <c r="NLQ2" s="24"/>
      <c r="NLR2" s="24"/>
      <c r="NLS2" s="24"/>
      <c r="NLT2" s="24"/>
      <c r="NLU2" s="24"/>
      <c r="NLV2" s="24"/>
      <c r="NLW2" s="24"/>
      <c r="NLX2" s="24"/>
      <c r="NLY2" s="24"/>
      <c r="NLZ2" s="24"/>
      <c r="NMA2" s="24"/>
      <c r="NMB2" s="24"/>
      <c r="NMC2" s="24"/>
      <c r="NMD2" s="24"/>
      <c r="NME2" s="24"/>
      <c r="NMF2" s="24"/>
      <c r="NMG2" s="24"/>
      <c r="NMH2" s="24"/>
      <c r="NMI2" s="24"/>
      <c r="NMJ2" s="24"/>
      <c r="NMK2" s="24"/>
      <c r="NML2" s="24"/>
      <c r="NMM2" s="24"/>
      <c r="NMN2" s="24"/>
      <c r="NMO2" s="24"/>
      <c r="NMP2" s="24"/>
      <c r="NMQ2" s="24"/>
      <c r="NMR2" s="24"/>
      <c r="NMS2" s="24"/>
      <c r="NMT2" s="24"/>
      <c r="NMU2" s="24"/>
      <c r="NMV2" s="24"/>
      <c r="NMW2" s="24"/>
      <c r="NMX2" s="24"/>
      <c r="NMY2" s="24"/>
      <c r="NMZ2" s="24"/>
      <c r="NNA2" s="24"/>
      <c r="NNB2" s="24"/>
      <c r="NNC2" s="24"/>
      <c r="NND2" s="24"/>
      <c r="NNE2" s="24"/>
      <c r="NNF2" s="24"/>
      <c r="NNG2" s="24"/>
      <c r="NNH2" s="24"/>
      <c r="NNI2" s="24"/>
      <c r="NNJ2" s="24"/>
      <c r="NNK2" s="24"/>
      <c r="NNL2" s="24"/>
      <c r="NNM2" s="24"/>
      <c r="NNN2" s="24"/>
      <c r="NNO2" s="24"/>
      <c r="NNP2" s="24"/>
      <c r="NNQ2" s="24"/>
      <c r="NNR2" s="24"/>
      <c r="NNS2" s="24"/>
      <c r="NNT2" s="24"/>
      <c r="NNU2" s="24"/>
      <c r="NNV2" s="24"/>
      <c r="NNW2" s="24"/>
      <c r="NNX2" s="24"/>
      <c r="NNY2" s="24"/>
      <c r="NNZ2" s="24"/>
      <c r="NOA2" s="24"/>
      <c r="NOB2" s="24"/>
      <c r="NOC2" s="24"/>
      <c r="NOD2" s="24"/>
      <c r="NOE2" s="24"/>
      <c r="NOF2" s="24"/>
      <c r="NOG2" s="24"/>
      <c r="NOH2" s="24"/>
      <c r="NOI2" s="24"/>
      <c r="NOJ2" s="24"/>
      <c r="NOK2" s="24"/>
      <c r="NOL2" s="24"/>
      <c r="NOM2" s="24"/>
      <c r="NON2" s="24"/>
      <c r="NOO2" s="24"/>
      <c r="NOP2" s="24"/>
      <c r="NOQ2" s="24"/>
      <c r="NOR2" s="24"/>
      <c r="NOS2" s="24"/>
      <c r="NOT2" s="24"/>
      <c r="NOU2" s="24"/>
      <c r="NOV2" s="24"/>
      <c r="NOW2" s="24"/>
      <c r="NOX2" s="24"/>
      <c r="NOY2" s="24"/>
      <c r="NOZ2" s="24"/>
      <c r="NPA2" s="24"/>
      <c r="NPB2" s="24"/>
      <c r="NPC2" s="24"/>
      <c r="NPD2" s="24"/>
      <c r="NPE2" s="24"/>
      <c r="NPF2" s="24"/>
      <c r="NPG2" s="24"/>
      <c r="NPH2" s="24"/>
      <c r="NPI2" s="24"/>
      <c r="NPJ2" s="24"/>
      <c r="NPK2" s="24"/>
      <c r="NPL2" s="24"/>
      <c r="NPM2" s="24"/>
      <c r="NPN2" s="24"/>
      <c r="NPO2" s="24"/>
      <c r="NPP2" s="24"/>
      <c r="NPQ2" s="24"/>
      <c r="NPR2" s="24"/>
      <c r="NPS2" s="24"/>
      <c r="NPT2" s="24"/>
      <c r="NPU2" s="24"/>
      <c r="NPV2" s="24"/>
      <c r="NPW2" s="24"/>
      <c r="NPX2" s="24"/>
      <c r="NPY2" s="24"/>
      <c r="NPZ2" s="24"/>
      <c r="NQA2" s="24"/>
      <c r="NQB2" s="24"/>
      <c r="NQC2" s="24"/>
      <c r="NQD2" s="24"/>
      <c r="NQE2" s="24"/>
      <c r="NQF2" s="24"/>
      <c r="NQG2" s="24"/>
      <c r="NQH2" s="24"/>
      <c r="NQI2" s="24"/>
      <c r="NQJ2" s="24"/>
      <c r="NQK2" s="24"/>
      <c r="NQL2" s="24"/>
      <c r="NQM2" s="24"/>
      <c r="NQN2" s="24"/>
      <c r="NQO2" s="24"/>
      <c r="NQP2" s="24"/>
      <c r="NQQ2" s="24"/>
      <c r="NQR2" s="24"/>
      <c r="NQS2" s="24"/>
      <c r="NQT2" s="24"/>
      <c r="NQU2" s="24"/>
      <c r="NQV2" s="24"/>
      <c r="NQW2" s="24"/>
      <c r="NQX2" s="24"/>
      <c r="NQY2" s="24"/>
      <c r="NQZ2" s="24"/>
      <c r="NRA2" s="24"/>
      <c r="NRB2" s="24"/>
      <c r="NRC2" s="24"/>
      <c r="NRD2" s="24"/>
      <c r="NRE2" s="24"/>
      <c r="NRF2" s="24"/>
      <c r="NRG2" s="24"/>
      <c r="NRH2" s="24"/>
      <c r="NRI2" s="24"/>
      <c r="NRJ2" s="24"/>
      <c r="NRK2" s="24"/>
      <c r="NRL2" s="24"/>
      <c r="NRM2" s="24"/>
      <c r="NRN2" s="24"/>
      <c r="NRO2" s="24"/>
      <c r="NRP2" s="24"/>
      <c r="NRQ2" s="24"/>
      <c r="NRR2" s="24"/>
      <c r="NRS2" s="24"/>
      <c r="NRT2" s="24"/>
      <c r="NRU2" s="24"/>
      <c r="NRV2" s="24"/>
      <c r="NRW2" s="24"/>
      <c r="NRX2" s="24"/>
      <c r="NRY2" s="24"/>
      <c r="NRZ2" s="24"/>
      <c r="NSA2" s="24"/>
      <c r="NSB2" s="24"/>
      <c r="NSC2" s="24"/>
      <c r="NSD2" s="24"/>
      <c r="NSE2" s="24"/>
      <c r="NSF2" s="24"/>
      <c r="NSG2" s="24"/>
      <c r="NSH2" s="24"/>
      <c r="NSI2" s="24"/>
      <c r="NSJ2" s="24"/>
      <c r="NSK2" s="24"/>
      <c r="NSL2" s="24"/>
      <c r="NSM2" s="24"/>
      <c r="NSN2" s="24"/>
      <c r="NSO2" s="24"/>
      <c r="NSP2" s="24"/>
      <c r="NSQ2" s="24"/>
      <c r="NSR2" s="24"/>
      <c r="NSS2" s="24"/>
      <c r="NST2" s="24"/>
      <c r="NSU2" s="24"/>
      <c r="NSV2" s="24"/>
      <c r="NSW2" s="24"/>
      <c r="NSX2" s="24"/>
      <c r="NSY2" s="24"/>
      <c r="NSZ2" s="24"/>
      <c r="NTA2" s="24"/>
      <c r="NTB2" s="24"/>
      <c r="NTC2" s="24"/>
      <c r="NTD2" s="24"/>
      <c r="NTE2" s="24"/>
      <c r="NTF2" s="24"/>
      <c r="NTG2" s="24"/>
      <c r="NTH2" s="24"/>
      <c r="NTI2" s="24"/>
      <c r="NTJ2" s="24"/>
      <c r="NTK2" s="24"/>
      <c r="NTL2" s="24"/>
      <c r="NTM2" s="24"/>
      <c r="NTN2" s="24"/>
      <c r="NTO2" s="24"/>
      <c r="NTP2" s="24"/>
      <c r="NTQ2" s="24"/>
      <c r="NTR2" s="24"/>
      <c r="NTS2" s="24"/>
      <c r="NTT2" s="24"/>
      <c r="NTU2" s="24"/>
      <c r="NTV2" s="24"/>
      <c r="NTW2" s="24"/>
      <c r="NTX2" s="24"/>
      <c r="NTY2" s="24"/>
      <c r="NTZ2" s="24"/>
      <c r="NUA2" s="24"/>
      <c r="NUB2" s="24"/>
      <c r="NUC2" s="24"/>
      <c r="NUD2" s="24"/>
      <c r="NUE2" s="24"/>
      <c r="NUF2" s="24"/>
      <c r="NUG2" s="24"/>
      <c r="NUH2" s="24"/>
      <c r="NUI2" s="24"/>
      <c r="NUJ2" s="24"/>
      <c r="NUK2" s="24"/>
      <c r="NUL2" s="24"/>
      <c r="NUM2" s="24"/>
      <c r="NUN2" s="24"/>
      <c r="NUO2" s="24"/>
      <c r="NUP2" s="24"/>
      <c r="NUQ2" s="24"/>
      <c r="NUR2" s="24"/>
      <c r="NUS2" s="24"/>
      <c r="NUT2" s="24"/>
      <c r="NUU2" s="24"/>
      <c r="NUV2" s="24"/>
      <c r="NUW2" s="24"/>
      <c r="NUX2" s="24"/>
      <c r="NUY2" s="24"/>
      <c r="NUZ2" s="24"/>
      <c r="NVA2" s="24"/>
      <c r="NVB2" s="24"/>
      <c r="NVC2" s="24"/>
      <c r="NVD2" s="24"/>
      <c r="NVE2" s="24"/>
      <c r="NVF2" s="24"/>
      <c r="NVG2" s="24"/>
      <c r="NVH2" s="24"/>
      <c r="NVI2" s="24"/>
      <c r="NVJ2" s="24"/>
      <c r="NVK2" s="24"/>
      <c r="NVL2" s="24"/>
      <c r="NVM2" s="24"/>
      <c r="NVN2" s="24"/>
      <c r="NVO2" s="24"/>
      <c r="NVP2" s="24"/>
      <c r="NVQ2" s="24"/>
      <c r="NVR2" s="24"/>
      <c r="NVS2" s="24"/>
      <c r="NVT2" s="24"/>
      <c r="NVU2" s="24"/>
      <c r="NVV2" s="24"/>
      <c r="NVW2" s="24"/>
      <c r="NVX2" s="24"/>
      <c r="NVY2" s="24"/>
      <c r="NVZ2" s="24"/>
      <c r="NWA2" s="24"/>
      <c r="NWB2" s="24"/>
      <c r="NWC2" s="24"/>
      <c r="NWD2" s="24"/>
      <c r="NWE2" s="24"/>
      <c r="NWF2" s="24"/>
      <c r="NWG2" s="24"/>
      <c r="NWH2" s="24"/>
      <c r="NWI2" s="24"/>
      <c r="NWJ2" s="24"/>
      <c r="NWK2" s="24"/>
      <c r="NWL2" s="24"/>
      <c r="NWM2" s="24"/>
      <c r="NWN2" s="24"/>
      <c r="NWO2" s="24"/>
      <c r="NWP2" s="24"/>
      <c r="NWQ2" s="24"/>
      <c r="NWR2" s="24"/>
      <c r="NWS2" s="24"/>
      <c r="NWT2" s="24"/>
      <c r="NWU2" s="24"/>
      <c r="NWV2" s="24"/>
      <c r="NWW2" s="24"/>
      <c r="NWX2" s="24"/>
      <c r="NWY2" s="24"/>
      <c r="NWZ2" s="24"/>
      <c r="NXA2" s="24"/>
      <c r="NXB2" s="24"/>
      <c r="NXC2" s="24"/>
      <c r="NXD2" s="24"/>
      <c r="NXE2" s="24"/>
      <c r="NXF2" s="24"/>
      <c r="NXG2" s="24"/>
      <c r="NXH2" s="24"/>
      <c r="NXI2" s="24"/>
      <c r="NXJ2" s="24"/>
      <c r="NXK2" s="24"/>
      <c r="NXL2" s="24"/>
      <c r="NXM2" s="24"/>
      <c r="NXN2" s="24"/>
      <c r="NXO2" s="24"/>
      <c r="NXP2" s="24"/>
      <c r="NXQ2" s="24"/>
      <c r="NXR2" s="24"/>
      <c r="NXS2" s="24"/>
      <c r="NXT2" s="24"/>
      <c r="NXU2" s="24"/>
      <c r="NXV2" s="24"/>
      <c r="NXW2" s="24"/>
      <c r="NXX2" s="24"/>
      <c r="NXY2" s="24"/>
      <c r="NXZ2" s="24"/>
      <c r="NYA2" s="24"/>
      <c r="NYB2" s="24"/>
      <c r="NYC2" s="24"/>
      <c r="NYD2" s="24"/>
      <c r="NYE2" s="24"/>
      <c r="NYF2" s="24"/>
      <c r="NYG2" s="24"/>
      <c r="NYH2" s="24"/>
      <c r="NYI2" s="24"/>
      <c r="NYJ2" s="24"/>
      <c r="NYK2" s="24"/>
      <c r="NYL2" s="24"/>
      <c r="NYM2" s="24"/>
      <c r="NYN2" s="24"/>
      <c r="NYO2" s="24"/>
      <c r="NYP2" s="24"/>
      <c r="NYQ2" s="24"/>
      <c r="NYR2" s="24"/>
      <c r="NYS2" s="24"/>
      <c r="NYT2" s="24"/>
      <c r="NYU2" s="24"/>
      <c r="NYV2" s="24"/>
      <c r="NYW2" s="24"/>
      <c r="NYX2" s="24"/>
      <c r="NYY2" s="24"/>
      <c r="NYZ2" s="24"/>
      <c r="NZA2" s="24"/>
      <c r="NZB2" s="24"/>
      <c r="NZC2" s="24"/>
      <c r="NZD2" s="24"/>
      <c r="NZE2" s="24"/>
      <c r="NZF2" s="24"/>
      <c r="NZG2" s="24"/>
      <c r="NZH2" s="24"/>
      <c r="NZI2" s="24"/>
      <c r="NZJ2" s="24"/>
      <c r="NZK2" s="24"/>
      <c r="NZL2" s="24"/>
      <c r="NZM2" s="24"/>
      <c r="NZN2" s="24"/>
      <c r="NZO2" s="24"/>
      <c r="NZP2" s="24"/>
      <c r="NZQ2" s="24"/>
      <c r="NZR2" s="24"/>
      <c r="NZS2" s="24"/>
      <c r="NZT2" s="24"/>
      <c r="NZU2" s="24"/>
      <c r="NZV2" s="24"/>
      <c r="NZW2" s="24"/>
      <c r="NZX2" s="24"/>
      <c r="NZY2" s="24"/>
      <c r="NZZ2" s="24"/>
      <c r="OAA2" s="24"/>
      <c r="OAB2" s="24"/>
      <c r="OAC2" s="24"/>
      <c r="OAD2" s="24"/>
      <c r="OAE2" s="24"/>
      <c r="OAF2" s="24"/>
      <c r="OAG2" s="24"/>
      <c r="OAH2" s="24"/>
      <c r="OAI2" s="24"/>
      <c r="OAJ2" s="24"/>
      <c r="OAK2" s="24"/>
      <c r="OAL2" s="24"/>
      <c r="OAM2" s="24"/>
      <c r="OAN2" s="24"/>
      <c r="OAO2" s="24"/>
      <c r="OAP2" s="24"/>
      <c r="OAQ2" s="24"/>
      <c r="OAR2" s="24"/>
      <c r="OAS2" s="24"/>
      <c r="OAT2" s="24"/>
      <c r="OAU2" s="24"/>
      <c r="OAV2" s="24"/>
      <c r="OAW2" s="24"/>
      <c r="OAX2" s="24"/>
      <c r="OAY2" s="24"/>
      <c r="OAZ2" s="24"/>
      <c r="OBA2" s="24"/>
      <c r="OBB2" s="24"/>
      <c r="OBC2" s="24"/>
      <c r="OBD2" s="24"/>
      <c r="OBE2" s="24"/>
      <c r="OBF2" s="24"/>
      <c r="OBG2" s="24"/>
      <c r="OBH2" s="24"/>
      <c r="OBI2" s="24"/>
      <c r="OBJ2" s="24"/>
      <c r="OBK2" s="24"/>
      <c r="OBL2" s="24"/>
      <c r="OBM2" s="24"/>
      <c r="OBN2" s="24"/>
      <c r="OBO2" s="24"/>
      <c r="OBP2" s="24"/>
      <c r="OBQ2" s="24"/>
      <c r="OBR2" s="24"/>
      <c r="OBS2" s="24"/>
      <c r="OBT2" s="24"/>
      <c r="OBU2" s="24"/>
      <c r="OBV2" s="24"/>
      <c r="OBW2" s="24"/>
      <c r="OBX2" s="24"/>
      <c r="OBY2" s="24"/>
      <c r="OBZ2" s="24"/>
      <c r="OCA2" s="24"/>
      <c r="OCB2" s="24"/>
      <c r="OCC2" s="24"/>
      <c r="OCD2" s="24"/>
      <c r="OCE2" s="24"/>
      <c r="OCF2" s="24"/>
      <c r="OCG2" s="24"/>
      <c r="OCH2" s="24"/>
      <c r="OCI2" s="24"/>
      <c r="OCJ2" s="24"/>
      <c r="OCK2" s="24"/>
      <c r="OCL2" s="24"/>
      <c r="OCM2" s="24"/>
      <c r="OCN2" s="24"/>
      <c r="OCO2" s="24"/>
      <c r="OCP2" s="24"/>
      <c r="OCQ2" s="24"/>
      <c r="OCR2" s="24"/>
      <c r="OCS2" s="24"/>
      <c r="OCT2" s="24"/>
      <c r="OCU2" s="24"/>
      <c r="OCV2" s="24"/>
      <c r="OCW2" s="24"/>
      <c r="OCX2" s="24"/>
      <c r="OCY2" s="24"/>
      <c r="OCZ2" s="24"/>
      <c r="ODA2" s="24"/>
      <c r="ODB2" s="24"/>
      <c r="ODC2" s="24"/>
      <c r="ODD2" s="24"/>
      <c r="ODE2" s="24"/>
      <c r="ODF2" s="24"/>
      <c r="ODG2" s="24"/>
      <c r="ODH2" s="24"/>
      <c r="ODI2" s="24"/>
      <c r="ODJ2" s="24"/>
      <c r="ODK2" s="24"/>
      <c r="ODL2" s="24"/>
      <c r="ODM2" s="24"/>
      <c r="ODN2" s="24"/>
      <c r="ODO2" s="24"/>
      <c r="ODP2" s="24"/>
      <c r="ODQ2" s="24"/>
      <c r="ODR2" s="24"/>
      <c r="ODS2" s="24"/>
      <c r="ODT2" s="24"/>
      <c r="ODU2" s="24"/>
      <c r="ODV2" s="24"/>
      <c r="ODW2" s="24"/>
      <c r="ODX2" s="24"/>
      <c r="ODY2" s="24"/>
      <c r="ODZ2" s="24"/>
      <c r="OEA2" s="24"/>
      <c r="OEB2" s="24"/>
      <c r="OEC2" s="24"/>
      <c r="OED2" s="24"/>
      <c r="OEE2" s="24"/>
      <c r="OEF2" s="24"/>
      <c r="OEG2" s="24"/>
      <c r="OEH2" s="24"/>
      <c r="OEI2" s="24"/>
      <c r="OEJ2" s="24"/>
      <c r="OEK2" s="24"/>
      <c r="OEL2" s="24"/>
      <c r="OEM2" s="24"/>
      <c r="OEN2" s="24"/>
      <c r="OEO2" s="24"/>
      <c r="OEP2" s="24"/>
      <c r="OEQ2" s="24"/>
      <c r="OER2" s="24"/>
      <c r="OES2" s="24"/>
      <c r="OET2" s="24"/>
      <c r="OEU2" s="24"/>
      <c r="OEV2" s="24"/>
      <c r="OEW2" s="24"/>
      <c r="OEX2" s="24"/>
      <c r="OEY2" s="24"/>
      <c r="OEZ2" s="24"/>
      <c r="OFA2" s="24"/>
      <c r="OFB2" s="24"/>
      <c r="OFC2" s="24"/>
      <c r="OFD2" s="24"/>
      <c r="OFE2" s="24"/>
      <c r="OFF2" s="24"/>
      <c r="OFG2" s="24"/>
      <c r="OFH2" s="24"/>
      <c r="OFI2" s="24"/>
      <c r="OFJ2" s="24"/>
      <c r="OFK2" s="24"/>
      <c r="OFL2" s="24"/>
      <c r="OFM2" s="24"/>
      <c r="OFN2" s="24"/>
      <c r="OFO2" s="24"/>
      <c r="OFP2" s="24"/>
      <c r="OFQ2" s="24"/>
      <c r="OFR2" s="24"/>
      <c r="OFS2" s="24"/>
      <c r="OFT2" s="24"/>
      <c r="OFU2" s="24"/>
      <c r="OFV2" s="24"/>
      <c r="OFW2" s="24"/>
      <c r="OFX2" s="24"/>
      <c r="OFY2" s="24"/>
      <c r="OFZ2" s="24"/>
      <c r="OGA2" s="24"/>
      <c r="OGB2" s="24"/>
      <c r="OGC2" s="24"/>
      <c r="OGD2" s="24"/>
      <c r="OGE2" s="24"/>
      <c r="OGF2" s="24"/>
      <c r="OGG2" s="24"/>
      <c r="OGH2" s="24"/>
      <c r="OGI2" s="24"/>
      <c r="OGJ2" s="24"/>
      <c r="OGK2" s="24"/>
      <c r="OGL2" s="24"/>
      <c r="OGM2" s="24"/>
      <c r="OGN2" s="24"/>
      <c r="OGO2" s="24"/>
      <c r="OGP2" s="24"/>
      <c r="OGQ2" s="24"/>
      <c r="OGR2" s="24"/>
      <c r="OGS2" s="24"/>
      <c r="OGT2" s="24"/>
      <c r="OGU2" s="24"/>
      <c r="OGV2" s="24"/>
      <c r="OGW2" s="24"/>
      <c r="OGX2" s="24"/>
      <c r="OGY2" s="24"/>
      <c r="OGZ2" s="24"/>
      <c r="OHA2" s="24"/>
      <c r="OHB2" s="24"/>
      <c r="OHC2" s="24"/>
      <c r="OHD2" s="24"/>
      <c r="OHE2" s="24"/>
      <c r="OHF2" s="24"/>
      <c r="OHG2" s="24"/>
      <c r="OHH2" s="24"/>
      <c r="OHI2" s="24"/>
      <c r="OHJ2" s="24"/>
      <c r="OHK2" s="24"/>
      <c r="OHL2" s="24"/>
      <c r="OHM2" s="24"/>
      <c r="OHN2" s="24"/>
      <c r="OHO2" s="24"/>
      <c r="OHP2" s="24"/>
      <c r="OHQ2" s="24"/>
      <c r="OHR2" s="24"/>
      <c r="OHS2" s="24"/>
      <c r="OHT2" s="24"/>
      <c r="OHU2" s="24"/>
      <c r="OHV2" s="24"/>
      <c r="OHW2" s="24"/>
      <c r="OHX2" s="24"/>
      <c r="OHY2" s="24"/>
      <c r="OHZ2" s="24"/>
      <c r="OIA2" s="24"/>
      <c r="OIB2" s="24"/>
      <c r="OIC2" s="24"/>
      <c r="OID2" s="24"/>
      <c r="OIE2" s="24"/>
      <c r="OIF2" s="24"/>
      <c r="OIG2" s="24"/>
      <c r="OIH2" s="24"/>
      <c r="OII2" s="24"/>
      <c r="OIJ2" s="24"/>
      <c r="OIK2" s="24"/>
      <c r="OIL2" s="24"/>
      <c r="OIM2" s="24"/>
      <c r="OIN2" s="24"/>
      <c r="OIO2" s="24"/>
      <c r="OIP2" s="24"/>
      <c r="OIQ2" s="24"/>
      <c r="OIR2" s="24"/>
      <c r="OIS2" s="24"/>
      <c r="OIT2" s="24"/>
      <c r="OIU2" s="24"/>
      <c r="OIV2" s="24"/>
      <c r="OIW2" s="24"/>
      <c r="OIX2" s="24"/>
      <c r="OIY2" s="24"/>
      <c r="OIZ2" s="24"/>
      <c r="OJA2" s="24"/>
      <c r="OJB2" s="24"/>
      <c r="OJC2" s="24"/>
      <c r="OJD2" s="24"/>
      <c r="OJE2" s="24"/>
      <c r="OJF2" s="24"/>
      <c r="OJG2" s="24"/>
      <c r="OJH2" s="24"/>
      <c r="OJI2" s="24"/>
      <c r="OJJ2" s="24"/>
      <c r="OJK2" s="24"/>
      <c r="OJL2" s="24"/>
      <c r="OJM2" s="24"/>
      <c r="OJN2" s="24"/>
      <c r="OJO2" s="24"/>
      <c r="OJP2" s="24"/>
      <c r="OJQ2" s="24"/>
      <c r="OJR2" s="24"/>
      <c r="OJS2" s="24"/>
      <c r="OJT2" s="24"/>
      <c r="OJU2" s="24"/>
      <c r="OJV2" s="24"/>
      <c r="OJW2" s="24"/>
      <c r="OJX2" s="24"/>
      <c r="OJY2" s="24"/>
      <c r="OJZ2" s="24"/>
      <c r="OKA2" s="24"/>
      <c r="OKB2" s="24"/>
      <c r="OKC2" s="24"/>
      <c r="OKD2" s="24"/>
      <c r="OKE2" s="24"/>
      <c r="OKF2" s="24"/>
      <c r="OKG2" s="24"/>
      <c r="OKH2" s="24"/>
      <c r="OKI2" s="24"/>
      <c r="OKJ2" s="24"/>
      <c r="OKK2" s="24"/>
      <c r="OKL2" s="24"/>
      <c r="OKM2" s="24"/>
      <c r="OKN2" s="24"/>
      <c r="OKO2" s="24"/>
      <c r="OKP2" s="24"/>
      <c r="OKQ2" s="24"/>
      <c r="OKR2" s="24"/>
      <c r="OKS2" s="24"/>
      <c r="OKT2" s="24"/>
      <c r="OKU2" s="24"/>
      <c r="OKV2" s="24"/>
      <c r="OKW2" s="24"/>
      <c r="OKX2" s="24"/>
      <c r="OKY2" s="24"/>
      <c r="OKZ2" s="24"/>
      <c r="OLA2" s="24"/>
      <c r="OLB2" s="24"/>
      <c r="OLC2" s="24"/>
      <c r="OLD2" s="24"/>
      <c r="OLE2" s="24"/>
      <c r="OLF2" s="24"/>
      <c r="OLG2" s="24"/>
      <c r="OLH2" s="24"/>
      <c r="OLI2" s="24"/>
      <c r="OLJ2" s="24"/>
      <c r="OLK2" s="24"/>
      <c r="OLL2" s="24"/>
      <c r="OLM2" s="24"/>
      <c r="OLN2" s="24"/>
      <c r="OLO2" s="24"/>
      <c r="OLP2" s="24"/>
      <c r="OLQ2" s="24"/>
      <c r="OLR2" s="24"/>
      <c r="OLS2" s="24"/>
      <c r="OLT2" s="24"/>
      <c r="OLU2" s="24"/>
      <c r="OLV2" s="24"/>
      <c r="OLW2" s="24"/>
      <c r="OLX2" s="24"/>
      <c r="OLY2" s="24"/>
      <c r="OLZ2" s="24"/>
      <c r="OMA2" s="24"/>
      <c r="OMB2" s="24"/>
      <c r="OMC2" s="24"/>
      <c r="OMD2" s="24"/>
      <c r="OME2" s="24"/>
      <c r="OMF2" s="24"/>
      <c r="OMG2" s="24"/>
      <c r="OMH2" s="24"/>
      <c r="OMI2" s="24"/>
      <c r="OMJ2" s="24"/>
      <c r="OMK2" s="24"/>
      <c r="OML2" s="24"/>
      <c r="OMM2" s="24"/>
      <c r="OMN2" s="24"/>
      <c r="OMO2" s="24"/>
      <c r="OMP2" s="24"/>
      <c r="OMQ2" s="24"/>
      <c r="OMR2" s="24"/>
      <c r="OMS2" s="24"/>
      <c r="OMT2" s="24"/>
      <c r="OMU2" s="24"/>
      <c r="OMV2" s="24"/>
      <c r="OMW2" s="24"/>
      <c r="OMX2" s="24"/>
      <c r="OMY2" s="24"/>
      <c r="OMZ2" s="24"/>
      <c r="ONA2" s="24"/>
      <c r="ONB2" s="24"/>
      <c r="ONC2" s="24"/>
      <c r="OND2" s="24"/>
      <c r="ONE2" s="24"/>
      <c r="ONF2" s="24"/>
      <c r="ONG2" s="24"/>
      <c r="ONH2" s="24"/>
      <c r="ONI2" s="24"/>
      <c r="ONJ2" s="24"/>
      <c r="ONK2" s="24"/>
      <c r="ONL2" s="24"/>
      <c r="ONM2" s="24"/>
      <c r="ONN2" s="24"/>
      <c r="ONO2" s="24"/>
      <c r="ONP2" s="24"/>
      <c r="ONQ2" s="24"/>
      <c r="ONR2" s="24"/>
      <c r="ONS2" s="24"/>
      <c r="ONT2" s="24"/>
      <c r="ONU2" s="24"/>
      <c r="ONV2" s="24"/>
      <c r="ONW2" s="24"/>
      <c r="ONX2" s="24"/>
      <c r="ONY2" s="24"/>
      <c r="ONZ2" s="24"/>
      <c r="OOA2" s="24"/>
      <c r="OOB2" s="24"/>
      <c r="OOC2" s="24"/>
      <c r="OOD2" s="24"/>
      <c r="OOE2" s="24"/>
      <c r="OOF2" s="24"/>
      <c r="OOG2" s="24"/>
      <c r="OOH2" s="24"/>
      <c r="OOI2" s="24"/>
      <c r="OOJ2" s="24"/>
      <c r="OOK2" s="24"/>
      <c r="OOL2" s="24"/>
      <c r="OOM2" s="24"/>
      <c r="OON2" s="24"/>
      <c r="OOO2" s="24"/>
      <c r="OOP2" s="24"/>
      <c r="OOQ2" s="24"/>
      <c r="OOR2" s="24"/>
      <c r="OOS2" s="24"/>
      <c r="OOT2" s="24"/>
      <c r="OOU2" s="24"/>
      <c r="OOV2" s="24"/>
      <c r="OOW2" s="24"/>
      <c r="OOX2" s="24"/>
      <c r="OOY2" s="24"/>
      <c r="OOZ2" s="24"/>
      <c r="OPA2" s="24"/>
      <c r="OPB2" s="24"/>
      <c r="OPC2" s="24"/>
      <c r="OPD2" s="24"/>
      <c r="OPE2" s="24"/>
      <c r="OPF2" s="24"/>
      <c r="OPG2" s="24"/>
      <c r="OPH2" s="24"/>
      <c r="OPI2" s="24"/>
      <c r="OPJ2" s="24"/>
      <c r="OPK2" s="24"/>
      <c r="OPL2" s="24"/>
      <c r="OPM2" s="24"/>
      <c r="OPN2" s="24"/>
      <c r="OPO2" s="24"/>
      <c r="OPP2" s="24"/>
      <c r="OPQ2" s="24"/>
      <c r="OPR2" s="24"/>
      <c r="OPS2" s="24"/>
      <c r="OPT2" s="24"/>
      <c r="OPU2" s="24"/>
      <c r="OPV2" s="24"/>
      <c r="OPW2" s="24"/>
      <c r="OPX2" s="24"/>
      <c r="OPY2" s="24"/>
      <c r="OPZ2" s="24"/>
      <c r="OQA2" s="24"/>
      <c r="OQB2" s="24"/>
      <c r="OQC2" s="24"/>
      <c r="OQD2" s="24"/>
      <c r="OQE2" s="24"/>
      <c r="OQF2" s="24"/>
      <c r="OQG2" s="24"/>
      <c r="OQH2" s="24"/>
      <c r="OQI2" s="24"/>
      <c r="OQJ2" s="24"/>
      <c r="OQK2" s="24"/>
      <c r="OQL2" s="24"/>
      <c r="OQM2" s="24"/>
      <c r="OQN2" s="24"/>
      <c r="OQO2" s="24"/>
      <c r="OQP2" s="24"/>
      <c r="OQQ2" s="24"/>
      <c r="OQR2" s="24"/>
      <c r="OQS2" s="24"/>
      <c r="OQT2" s="24"/>
      <c r="OQU2" s="24"/>
      <c r="OQV2" s="24"/>
      <c r="OQW2" s="24"/>
      <c r="OQX2" s="24"/>
      <c r="OQY2" s="24"/>
      <c r="OQZ2" s="24"/>
      <c r="ORA2" s="24"/>
      <c r="ORB2" s="24"/>
      <c r="ORC2" s="24"/>
      <c r="ORD2" s="24"/>
      <c r="ORE2" s="24"/>
      <c r="ORF2" s="24"/>
      <c r="ORG2" s="24"/>
      <c r="ORH2" s="24"/>
      <c r="ORI2" s="24"/>
      <c r="ORJ2" s="24"/>
      <c r="ORK2" s="24"/>
      <c r="ORL2" s="24"/>
      <c r="ORM2" s="24"/>
      <c r="ORN2" s="24"/>
      <c r="ORO2" s="24"/>
      <c r="ORP2" s="24"/>
      <c r="ORQ2" s="24"/>
      <c r="ORR2" s="24"/>
      <c r="ORS2" s="24"/>
      <c r="ORT2" s="24"/>
      <c r="ORU2" s="24"/>
      <c r="ORV2" s="24"/>
      <c r="ORW2" s="24"/>
      <c r="ORX2" s="24"/>
      <c r="ORY2" s="24"/>
      <c r="ORZ2" s="24"/>
      <c r="OSA2" s="24"/>
      <c r="OSB2" s="24"/>
      <c r="OSC2" s="24"/>
      <c r="OSD2" s="24"/>
      <c r="OSE2" s="24"/>
      <c r="OSF2" s="24"/>
      <c r="OSG2" s="24"/>
      <c r="OSH2" s="24"/>
      <c r="OSI2" s="24"/>
      <c r="OSJ2" s="24"/>
      <c r="OSK2" s="24"/>
      <c r="OSL2" s="24"/>
      <c r="OSM2" s="24"/>
      <c r="OSN2" s="24"/>
      <c r="OSO2" s="24"/>
      <c r="OSP2" s="24"/>
      <c r="OSQ2" s="24"/>
      <c r="OSR2" s="24"/>
      <c r="OSS2" s="24"/>
      <c r="OST2" s="24"/>
      <c r="OSU2" s="24"/>
      <c r="OSV2" s="24"/>
      <c r="OSW2" s="24"/>
      <c r="OSX2" s="24"/>
      <c r="OSY2" s="24"/>
      <c r="OSZ2" s="24"/>
      <c r="OTA2" s="24"/>
      <c r="OTB2" s="24"/>
      <c r="OTC2" s="24"/>
      <c r="OTD2" s="24"/>
      <c r="OTE2" s="24"/>
      <c r="OTF2" s="24"/>
      <c r="OTG2" s="24"/>
      <c r="OTH2" s="24"/>
      <c r="OTI2" s="24"/>
      <c r="OTJ2" s="24"/>
      <c r="OTK2" s="24"/>
      <c r="OTL2" s="24"/>
      <c r="OTM2" s="24"/>
      <c r="OTN2" s="24"/>
      <c r="OTO2" s="24"/>
      <c r="OTP2" s="24"/>
      <c r="OTQ2" s="24"/>
      <c r="OTR2" s="24"/>
      <c r="OTS2" s="24"/>
      <c r="OTT2" s="24"/>
      <c r="OTU2" s="24"/>
      <c r="OTV2" s="24"/>
      <c r="OTW2" s="24"/>
      <c r="OTX2" s="24"/>
      <c r="OTY2" s="24"/>
      <c r="OTZ2" s="24"/>
      <c r="OUA2" s="24"/>
      <c r="OUB2" s="24"/>
      <c r="OUC2" s="24"/>
      <c r="OUD2" s="24"/>
      <c r="OUE2" s="24"/>
      <c r="OUF2" s="24"/>
      <c r="OUG2" s="24"/>
      <c r="OUH2" s="24"/>
      <c r="OUI2" s="24"/>
      <c r="OUJ2" s="24"/>
      <c r="OUK2" s="24"/>
      <c r="OUL2" s="24"/>
      <c r="OUM2" s="24"/>
      <c r="OUN2" s="24"/>
      <c r="OUO2" s="24"/>
      <c r="OUP2" s="24"/>
      <c r="OUQ2" s="24"/>
      <c r="OUR2" s="24"/>
      <c r="OUS2" s="24"/>
      <c r="OUT2" s="24"/>
      <c r="OUU2" s="24"/>
      <c r="OUV2" s="24"/>
      <c r="OUW2" s="24"/>
      <c r="OUX2" s="24"/>
      <c r="OUY2" s="24"/>
      <c r="OUZ2" s="24"/>
      <c r="OVA2" s="24"/>
      <c r="OVB2" s="24"/>
      <c r="OVC2" s="24"/>
      <c r="OVD2" s="24"/>
      <c r="OVE2" s="24"/>
      <c r="OVF2" s="24"/>
      <c r="OVG2" s="24"/>
      <c r="OVH2" s="24"/>
      <c r="OVI2" s="24"/>
      <c r="OVJ2" s="24"/>
      <c r="OVK2" s="24"/>
      <c r="OVL2" s="24"/>
      <c r="OVM2" s="24"/>
      <c r="OVN2" s="24"/>
      <c r="OVO2" s="24"/>
      <c r="OVP2" s="24"/>
      <c r="OVQ2" s="24"/>
      <c r="OVR2" s="24"/>
      <c r="OVS2" s="24"/>
      <c r="OVT2" s="24"/>
      <c r="OVU2" s="24"/>
      <c r="OVV2" s="24"/>
      <c r="OVW2" s="24"/>
      <c r="OVX2" s="24"/>
      <c r="OVY2" s="24"/>
      <c r="OVZ2" s="24"/>
      <c r="OWA2" s="24"/>
      <c r="OWB2" s="24"/>
      <c r="OWC2" s="24"/>
      <c r="OWD2" s="24"/>
      <c r="OWE2" s="24"/>
      <c r="OWF2" s="24"/>
      <c r="OWG2" s="24"/>
      <c r="OWH2" s="24"/>
      <c r="OWI2" s="24"/>
      <c r="OWJ2" s="24"/>
      <c r="OWK2" s="24"/>
      <c r="OWL2" s="24"/>
      <c r="OWM2" s="24"/>
      <c r="OWN2" s="24"/>
      <c r="OWO2" s="24"/>
      <c r="OWP2" s="24"/>
      <c r="OWQ2" s="24"/>
      <c r="OWR2" s="24"/>
      <c r="OWS2" s="24"/>
      <c r="OWT2" s="24"/>
      <c r="OWU2" s="24"/>
      <c r="OWV2" s="24"/>
      <c r="OWW2" s="24"/>
      <c r="OWX2" s="24"/>
      <c r="OWY2" s="24"/>
      <c r="OWZ2" s="24"/>
      <c r="OXA2" s="24"/>
      <c r="OXB2" s="24"/>
      <c r="OXC2" s="24"/>
      <c r="OXD2" s="24"/>
      <c r="OXE2" s="24"/>
      <c r="OXF2" s="24"/>
      <c r="OXG2" s="24"/>
      <c r="OXH2" s="24"/>
      <c r="OXI2" s="24"/>
      <c r="OXJ2" s="24"/>
      <c r="OXK2" s="24"/>
      <c r="OXL2" s="24"/>
      <c r="OXM2" s="24"/>
      <c r="OXN2" s="24"/>
      <c r="OXO2" s="24"/>
      <c r="OXP2" s="24"/>
      <c r="OXQ2" s="24"/>
      <c r="OXR2" s="24"/>
      <c r="OXS2" s="24"/>
      <c r="OXT2" s="24"/>
      <c r="OXU2" s="24"/>
      <c r="OXV2" s="24"/>
      <c r="OXW2" s="24"/>
      <c r="OXX2" s="24"/>
      <c r="OXY2" s="24"/>
      <c r="OXZ2" s="24"/>
      <c r="OYA2" s="24"/>
      <c r="OYB2" s="24"/>
      <c r="OYC2" s="24"/>
      <c r="OYD2" s="24"/>
      <c r="OYE2" s="24"/>
      <c r="OYF2" s="24"/>
      <c r="OYG2" s="24"/>
      <c r="OYH2" s="24"/>
      <c r="OYI2" s="24"/>
      <c r="OYJ2" s="24"/>
      <c r="OYK2" s="24"/>
      <c r="OYL2" s="24"/>
      <c r="OYM2" s="24"/>
      <c r="OYN2" s="24"/>
      <c r="OYO2" s="24"/>
      <c r="OYP2" s="24"/>
      <c r="OYQ2" s="24"/>
      <c r="OYR2" s="24"/>
      <c r="OYS2" s="24"/>
      <c r="OYT2" s="24"/>
      <c r="OYU2" s="24"/>
      <c r="OYV2" s="24"/>
      <c r="OYW2" s="24"/>
      <c r="OYX2" s="24"/>
      <c r="OYY2" s="24"/>
      <c r="OYZ2" s="24"/>
      <c r="OZA2" s="24"/>
      <c r="OZB2" s="24"/>
      <c r="OZC2" s="24"/>
      <c r="OZD2" s="24"/>
      <c r="OZE2" s="24"/>
      <c r="OZF2" s="24"/>
      <c r="OZG2" s="24"/>
      <c r="OZH2" s="24"/>
      <c r="OZI2" s="24"/>
      <c r="OZJ2" s="24"/>
      <c r="OZK2" s="24"/>
      <c r="OZL2" s="24"/>
      <c r="OZM2" s="24"/>
      <c r="OZN2" s="24"/>
      <c r="OZO2" s="24"/>
      <c r="OZP2" s="24"/>
      <c r="OZQ2" s="24"/>
      <c r="OZR2" s="24"/>
      <c r="OZS2" s="24"/>
      <c r="OZT2" s="24"/>
      <c r="OZU2" s="24"/>
      <c r="OZV2" s="24"/>
      <c r="OZW2" s="24"/>
      <c r="OZX2" s="24"/>
      <c r="OZY2" s="24"/>
      <c r="OZZ2" s="24"/>
      <c r="PAA2" s="24"/>
      <c r="PAB2" s="24"/>
      <c r="PAC2" s="24"/>
      <c r="PAD2" s="24"/>
      <c r="PAE2" s="24"/>
      <c r="PAF2" s="24"/>
      <c r="PAG2" s="24"/>
      <c r="PAH2" s="24"/>
      <c r="PAI2" s="24"/>
      <c r="PAJ2" s="24"/>
      <c r="PAK2" s="24"/>
      <c r="PAL2" s="24"/>
      <c r="PAM2" s="24"/>
      <c r="PAN2" s="24"/>
      <c r="PAO2" s="24"/>
      <c r="PAP2" s="24"/>
      <c r="PAQ2" s="24"/>
      <c r="PAR2" s="24"/>
      <c r="PAS2" s="24"/>
      <c r="PAT2" s="24"/>
      <c r="PAU2" s="24"/>
      <c r="PAV2" s="24"/>
      <c r="PAW2" s="24"/>
      <c r="PAX2" s="24"/>
      <c r="PAY2" s="24"/>
      <c r="PAZ2" s="24"/>
      <c r="PBA2" s="24"/>
      <c r="PBB2" s="24"/>
      <c r="PBC2" s="24"/>
      <c r="PBD2" s="24"/>
      <c r="PBE2" s="24"/>
      <c r="PBF2" s="24"/>
      <c r="PBG2" s="24"/>
      <c r="PBH2" s="24"/>
      <c r="PBI2" s="24"/>
      <c r="PBJ2" s="24"/>
      <c r="PBK2" s="24"/>
      <c r="PBL2" s="24"/>
      <c r="PBM2" s="24"/>
      <c r="PBN2" s="24"/>
      <c r="PBO2" s="24"/>
      <c r="PBP2" s="24"/>
      <c r="PBQ2" s="24"/>
      <c r="PBR2" s="24"/>
      <c r="PBS2" s="24"/>
      <c r="PBT2" s="24"/>
      <c r="PBU2" s="24"/>
      <c r="PBV2" s="24"/>
      <c r="PBW2" s="24"/>
      <c r="PBX2" s="24"/>
      <c r="PBY2" s="24"/>
      <c r="PBZ2" s="24"/>
      <c r="PCA2" s="24"/>
      <c r="PCB2" s="24"/>
      <c r="PCC2" s="24"/>
      <c r="PCD2" s="24"/>
      <c r="PCE2" s="24"/>
      <c r="PCF2" s="24"/>
      <c r="PCG2" s="24"/>
      <c r="PCH2" s="24"/>
      <c r="PCI2" s="24"/>
      <c r="PCJ2" s="24"/>
      <c r="PCK2" s="24"/>
      <c r="PCL2" s="24"/>
      <c r="PCM2" s="24"/>
      <c r="PCN2" s="24"/>
      <c r="PCO2" s="24"/>
      <c r="PCP2" s="24"/>
      <c r="PCQ2" s="24"/>
      <c r="PCR2" s="24"/>
      <c r="PCS2" s="24"/>
      <c r="PCT2" s="24"/>
      <c r="PCU2" s="24"/>
      <c r="PCV2" s="24"/>
      <c r="PCW2" s="24"/>
      <c r="PCX2" s="24"/>
      <c r="PCY2" s="24"/>
      <c r="PCZ2" s="24"/>
      <c r="PDA2" s="24"/>
      <c r="PDB2" s="24"/>
      <c r="PDC2" s="24"/>
      <c r="PDD2" s="24"/>
      <c r="PDE2" s="24"/>
      <c r="PDF2" s="24"/>
      <c r="PDG2" s="24"/>
      <c r="PDH2" s="24"/>
      <c r="PDI2" s="24"/>
      <c r="PDJ2" s="24"/>
      <c r="PDK2" s="24"/>
      <c r="PDL2" s="24"/>
      <c r="PDM2" s="24"/>
      <c r="PDN2" s="24"/>
      <c r="PDO2" s="24"/>
      <c r="PDP2" s="24"/>
      <c r="PDQ2" s="24"/>
      <c r="PDR2" s="24"/>
      <c r="PDS2" s="24"/>
      <c r="PDT2" s="24"/>
      <c r="PDU2" s="24"/>
      <c r="PDV2" s="24"/>
      <c r="PDW2" s="24"/>
      <c r="PDX2" s="24"/>
      <c r="PDY2" s="24"/>
      <c r="PDZ2" s="24"/>
      <c r="PEA2" s="24"/>
      <c r="PEB2" s="24"/>
      <c r="PEC2" s="24"/>
      <c r="PED2" s="24"/>
      <c r="PEE2" s="24"/>
      <c r="PEF2" s="24"/>
      <c r="PEG2" s="24"/>
      <c r="PEH2" s="24"/>
      <c r="PEI2" s="24"/>
      <c r="PEJ2" s="24"/>
      <c r="PEK2" s="24"/>
      <c r="PEL2" s="24"/>
      <c r="PEM2" s="24"/>
      <c r="PEN2" s="24"/>
      <c r="PEO2" s="24"/>
      <c r="PEP2" s="24"/>
      <c r="PEQ2" s="24"/>
      <c r="PER2" s="24"/>
      <c r="PES2" s="24"/>
      <c r="PET2" s="24"/>
      <c r="PEU2" s="24"/>
      <c r="PEV2" s="24"/>
      <c r="PEW2" s="24"/>
      <c r="PEX2" s="24"/>
      <c r="PEY2" s="24"/>
      <c r="PEZ2" s="24"/>
      <c r="PFA2" s="24"/>
      <c r="PFB2" s="24"/>
      <c r="PFC2" s="24"/>
      <c r="PFD2" s="24"/>
      <c r="PFE2" s="24"/>
      <c r="PFF2" s="24"/>
      <c r="PFG2" s="24"/>
      <c r="PFH2" s="24"/>
      <c r="PFI2" s="24"/>
      <c r="PFJ2" s="24"/>
      <c r="PFK2" s="24"/>
      <c r="PFL2" s="24"/>
      <c r="PFM2" s="24"/>
      <c r="PFN2" s="24"/>
      <c r="PFO2" s="24"/>
      <c r="PFP2" s="24"/>
      <c r="PFQ2" s="24"/>
      <c r="PFR2" s="24"/>
      <c r="PFS2" s="24"/>
      <c r="PFT2" s="24"/>
      <c r="PFU2" s="24"/>
      <c r="PFV2" s="24"/>
      <c r="PFW2" s="24"/>
      <c r="PFX2" s="24"/>
      <c r="PFY2" s="24"/>
      <c r="PFZ2" s="24"/>
      <c r="PGA2" s="24"/>
      <c r="PGB2" s="24"/>
      <c r="PGC2" s="24"/>
      <c r="PGD2" s="24"/>
      <c r="PGE2" s="24"/>
      <c r="PGF2" s="24"/>
      <c r="PGG2" s="24"/>
      <c r="PGH2" s="24"/>
      <c r="PGI2" s="24"/>
      <c r="PGJ2" s="24"/>
      <c r="PGK2" s="24"/>
      <c r="PGL2" s="24"/>
      <c r="PGM2" s="24"/>
      <c r="PGN2" s="24"/>
      <c r="PGO2" s="24"/>
      <c r="PGP2" s="24"/>
      <c r="PGQ2" s="24"/>
      <c r="PGR2" s="24"/>
      <c r="PGS2" s="24"/>
      <c r="PGT2" s="24"/>
      <c r="PGU2" s="24"/>
      <c r="PGV2" s="24"/>
      <c r="PGW2" s="24"/>
      <c r="PGX2" s="24"/>
      <c r="PGY2" s="24"/>
      <c r="PGZ2" s="24"/>
      <c r="PHA2" s="24"/>
      <c r="PHB2" s="24"/>
      <c r="PHC2" s="24"/>
      <c r="PHD2" s="24"/>
      <c r="PHE2" s="24"/>
      <c r="PHF2" s="24"/>
      <c r="PHG2" s="24"/>
      <c r="PHH2" s="24"/>
      <c r="PHI2" s="24"/>
      <c r="PHJ2" s="24"/>
      <c r="PHK2" s="24"/>
      <c r="PHL2" s="24"/>
      <c r="PHM2" s="24"/>
      <c r="PHN2" s="24"/>
      <c r="PHO2" s="24"/>
      <c r="PHP2" s="24"/>
      <c r="PHQ2" s="24"/>
      <c r="PHR2" s="24"/>
      <c r="PHS2" s="24"/>
      <c r="PHT2" s="24"/>
      <c r="PHU2" s="24"/>
      <c r="PHV2" s="24"/>
      <c r="PHW2" s="24"/>
      <c r="PHX2" s="24"/>
      <c r="PHY2" s="24"/>
      <c r="PHZ2" s="24"/>
      <c r="PIA2" s="24"/>
      <c r="PIB2" s="24"/>
      <c r="PIC2" s="24"/>
      <c r="PID2" s="24"/>
      <c r="PIE2" s="24"/>
      <c r="PIF2" s="24"/>
      <c r="PIG2" s="24"/>
      <c r="PIH2" s="24"/>
      <c r="PII2" s="24"/>
      <c r="PIJ2" s="24"/>
      <c r="PIK2" s="24"/>
      <c r="PIL2" s="24"/>
      <c r="PIM2" s="24"/>
      <c r="PIN2" s="24"/>
      <c r="PIO2" s="24"/>
      <c r="PIP2" s="24"/>
      <c r="PIQ2" s="24"/>
      <c r="PIR2" s="24"/>
      <c r="PIS2" s="24"/>
      <c r="PIT2" s="24"/>
      <c r="PIU2" s="24"/>
      <c r="PIV2" s="24"/>
      <c r="PIW2" s="24"/>
      <c r="PIX2" s="24"/>
      <c r="PIY2" s="24"/>
      <c r="PIZ2" s="24"/>
      <c r="PJA2" s="24"/>
      <c r="PJB2" s="24"/>
      <c r="PJC2" s="24"/>
      <c r="PJD2" s="24"/>
      <c r="PJE2" s="24"/>
      <c r="PJF2" s="24"/>
      <c r="PJG2" s="24"/>
      <c r="PJH2" s="24"/>
      <c r="PJI2" s="24"/>
      <c r="PJJ2" s="24"/>
      <c r="PJK2" s="24"/>
      <c r="PJL2" s="24"/>
      <c r="PJM2" s="24"/>
      <c r="PJN2" s="24"/>
      <c r="PJO2" s="24"/>
      <c r="PJP2" s="24"/>
      <c r="PJQ2" s="24"/>
      <c r="PJR2" s="24"/>
      <c r="PJS2" s="24"/>
      <c r="PJT2" s="24"/>
      <c r="PJU2" s="24"/>
      <c r="PJV2" s="24"/>
      <c r="PJW2" s="24"/>
      <c r="PJX2" s="24"/>
      <c r="PJY2" s="24"/>
      <c r="PJZ2" s="24"/>
      <c r="PKA2" s="24"/>
      <c r="PKB2" s="24"/>
      <c r="PKC2" s="24"/>
      <c r="PKD2" s="24"/>
      <c r="PKE2" s="24"/>
      <c r="PKF2" s="24"/>
      <c r="PKG2" s="24"/>
      <c r="PKH2" s="24"/>
      <c r="PKI2" s="24"/>
      <c r="PKJ2" s="24"/>
      <c r="PKK2" s="24"/>
      <c r="PKL2" s="24"/>
      <c r="PKM2" s="24"/>
      <c r="PKN2" s="24"/>
      <c r="PKO2" s="24"/>
      <c r="PKP2" s="24"/>
      <c r="PKQ2" s="24"/>
      <c r="PKR2" s="24"/>
      <c r="PKS2" s="24"/>
      <c r="PKT2" s="24"/>
      <c r="PKU2" s="24"/>
      <c r="PKV2" s="24"/>
      <c r="PKW2" s="24"/>
      <c r="PKX2" s="24"/>
      <c r="PKY2" s="24"/>
      <c r="PKZ2" s="24"/>
      <c r="PLA2" s="24"/>
      <c r="PLB2" s="24"/>
      <c r="PLC2" s="24"/>
      <c r="PLD2" s="24"/>
      <c r="PLE2" s="24"/>
      <c r="PLF2" s="24"/>
      <c r="PLG2" s="24"/>
      <c r="PLH2" s="24"/>
      <c r="PLI2" s="24"/>
      <c r="PLJ2" s="24"/>
      <c r="PLK2" s="24"/>
      <c r="PLL2" s="24"/>
      <c r="PLM2" s="24"/>
      <c r="PLN2" s="24"/>
      <c r="PLO2" s="24"/>
      <c r="PLP2" s="24"/>
      <c r="PLQ2" s="24"/>
      <c r="PLR2" s="24"/>
      <c r="PLS2" s="24"/>
      <c r="PLT2" s="24"/>
      <c r="PLU2" s="24"/>
      <c r="PLV2" s="24"/>
      <c r="PLW2" s="24"/>
      <c r="PLX2" s="24"/>
      <c r="PLY2" s="24"/>
      <c r="PLZ2" s="24"/>
      <c r="PMA2" s="24"/>
      <c r="PMB2" s="24"/>
      <c r="PMC2" s="24"/>
      <c r="PMD2" s="24"/>
      <c r="PME2" s="24"/>
      <c r="PMF2" s="24"/>
      <c r="PMG2" s="24"/>
      <c r="PMH2" s="24"/>
      <c r="PMI2" s="24"/>
      <c r="PMJ2" s="24"/>
      <c r="PMK2" s="24"/>
      <c r="PML2" s="24"/>
      <c r="PMM2" s="24"/>
      <c r="PMN2" s="24"/>
      <c r="PMO2" s="24"/>
      <c r="PMP2" s="24"/>
      <c r="PMQ2" s="24"/>
      <c r="PMR2" s="24"/>
      <c r="PMS2" s="24"/>
      <c r="PMT2" s="24"/>
      <c r="PMU2" s="24"/>
      <c r="PMV2" s="24"/>
      <c r="PMW2" s="24"/>
      <c r="PMX2" s="24"/>
      <c r="PMY2" s="24"/>
      <c r="PMZ2" s="24"/>
      <c r="PNA2" s="24"/>
      <c r="PNB2" s="24"/>
      <c r="PNC2" s="24"/>
      <c r="PND2" s="24"/>
      <c r="PNE2" s="24"/>
      <c r="PNF2" s="24"/>
      <c r="PNG2" s="24"/>
      <c r="PNH2" s="24"/>
      <c r="PNI2" s="24"/>
      <c r="PNJ2" s="24"/>
      <c r="PNK2" s="24"/>
      <c r="PNL2" s="24"/>
      <c r="PNM2" s="24"/>
      <c r="PNN2" s="24"/>
      <c r="PNO2" s="24"/>
      <c r="PNP2" s="24"/>
      <c r="PNQ2" s="24"/>
      <c r="PNR2" s="24"/>
      <c r="PNS2" s="24"/>
      <c r="PNT2" s="24"/>
      <c r="PNU2" s="24"/>
      <c r="PNV2" s="24"/>
      <c r="PNW2" s="24"/>
      <c r="PNX2" s="24"/>
      <c r="PNY2" s="24"/>
      <c r="PNZ2" s="24"/>
      <c r="POA2" s="24"/>
      <c r="POB2" s="24"/>
      <c r="POC2" s="24"/>
      <c r="POD2" s="24"/>
      <c r="POE2" s="24"/>
      <c r="POF2" s="24"/>
      <c r="POG2" s="24"/>
      <c r="POH2" s="24"/>
      <c r="POI2" s="24"/>
      <c r="POJ2" s="24"/>
      <c r="POK2" s="24"/>
      <c r="POL2" s="24"/>
      <c r="POM2" s="24"/>
      <c r="PON2" s="24"/>
      <c r="POO2" s="24"/>
      <c r="POP2" s="24"/>
      <c r="POQ2" s="24"/>
      <c r="POR2" s="24"/>
      <c r="POS2" s="24"/>
      <c r="POT2" s="24"/>
      <c r="POU2" s="24"/>
      <c r="POV2" s="24"/>
      <c r="POW2" s="24"/>
      <c r="POX2" s="24"/>
      <c r="POY2" s="24"/>
      <c r="POZ2" s="24"/>
      <c r="PPA2" s="24"/>
      <c r="PPB2" s="24"/>
      <c r="PPC2" s="24"/>
      <c r="PPD2" s="24"/>
      <c r="PPE2" s="24"/>
      <c r="PPF2" s="24"/>
      <c r="PPG2" s="24"/>
      <c r="PPH2" s="24"/>
      <c r="PPI2" s="24"/>
      <c r="PPJ2" s="24"/>
      <c r="PPK2" s="24"/>
      <c r="PPL2" s="24"/>
      <c r="PPM2" s="24"/>
      <c r="PPN2" s="24"/>
      <c r="PPO2" s="24"/>
      <c r="PPP2" s="24"/>
      <c r="PPQ2" s="24"/>
      <c r="PPR2" s="24"/>
      <c r="PPS2" s="24"/>
      <c r="PPT2" s="24"/>
      <c r="PPU2" s="24"/>
      <c r="PPV2" s="24"/>
      <c r="PPW2" s="24"/>
      <c r="PPX2" s="24"/>
      <c r="PPY2" s="24"/>
      <c r="PPZ2" s="24"/>
      <c r="PQA2" s="24"/>
      <c r="PQB2" s="24"/>
      <c r="PQC2" s="24"/>
      <c r="PQD2" s="24"/>
      <c r="PQE2" s="24"/>
      <c r="PQF2" s="24"/>
      <c r="PQG2" s="24"/>
      <c r="PQH2" s="24"/>
      <c r="PQI2" s="24"/>
      <c r="PQJ2" s="24"/>
      <c r="PQK2" s="24"/>
      <c r="PQL2" s="24"/>
      <c r="PQM2" s="24"/>
      <c r="PQN2" s="24"/>
      <c r="PQO2" s="24"/>
      <c r="PQP2" s="24"/>
      <c r="PQQ2" s="24"/>
      <c r="PQR2" s="24"/>
      <c r="PQS2" s="24"/>
      <c r="PQT2" s="24"/>
      <c r="PQU2" s="24"/>
      <c r="PQV2" s="24"/>
      <c r="PQW2" s="24"/>
      <c r="PQX2" s="24"/>
      <c r="PQY2" s="24"/>
      <c r="PQZ2" s="24"/>
      <c r="PRA2" s="24"/>
      <c r="PRB2" s="24"/>
      <c r="PRC2" s="24"/>
      <c r="PRD2" s="24"/>
      <c r="PRE2" s="24"/>
      <c r="PRF2" s="24"/>
      <c r="PRG2" s="24"/>
      <c r="PRH2" s="24"/>
      <c r="PRI2" s="24"/>
      <c r="PRJ2" s="24"/>
      <c r="PRK2" s="24"/>
      <c r="PRL2" s="24"/>
      <c r="PRM2" s="24"/>
      <c r="PRN2" s="24"/>
      <c r="PRO2" s="24"/>
      <c r="PRP2" s="24"/>
      <c r="PRQ2" s="24"/>
      <c r="PRR2" s="24"/>
      <c r="PRS2" s="24"/>
      <c r="PRT2" s="24"/>
      <c r="PRU2" s="24"/>
      <c r="PRV2" s="24"/>
      <c r="PRW2" s="24"/>
      <c r="PRX2" s="24"/>
      <c r="PRY2" s="24"/>
      <c r="PRZ2" s="24"/>
      <c r="PSA2" s="24"/>
      <c r="PSB2" s="24"/>
      <c r="PSC2" s="24"/>
      <c r="PSD2" s="24"/>
      <c r="PSE2" s="24"/>
      <c r="PSF2" s="24"/>
      <c r="PSG2" s="24"/>
      <c r="PSH2" s="24"/>
      <c r="PSI2" s="24"/>
      <c r="PSJ2" s="24"/>
      <c r="PSK2" s="24"/>
      <c r="PSL2" s="24"/>
      <c r="PSM2" s="24"/>
      <c r="PSN2" s="24"/>
      <c r="PSO2" s="24"/>
      <c r="PSP2" s="24"/>
      <c r="PSQ2" s="24"/>
      <c r="PSR2" s="24"/>
      <c r="PSS2" s="24"/>
      <c r="PST2" s="24"/>
      <c r="PSU2" s="24"/>
      <c r="PSV2" s="24"/>
      <c r="PSW2" s="24"/>
      <c r="PSX2" s="24"/>
      <c r="PSY2" s="24"/>
      <c r="PSZ2" s="24"/>
      <c r="PTA2" s="24"/>
      <c r="PTB2" s="24"/>
      <c r="PTC2" s="24"/>
      <c r="PTD2" s="24"/>
      <c r="PTE2" s="24"/>
      <c r="PTF2" s="24"/>
      <c r="PTG2" s="24"/>
      <c r="PTH2" s="24"/>
      <c r="PTI2" s="24"/>
      <c r="PTJ2" s="24"/>
      <c r="PTK2" s="24"/>
      <c r="PTL2" s="24"/>
      <c r="PTM2" s="24"/>
      <c r="PTN2" s="24"/>
      <c r="PTO2" s="24"/>
      <c r="PTP2" s="24"/>
      <c r="PTQ2" s="24"/>
      <c r="PTR2" s="24"/>
      <c r="PTS2" s="24"/>
      <c r="PTT2" s="24"/>
      <c r="PTU2" s="24"/>
      <c r="PTV2" s="24"/>
      <c r="PTW2" s="24"/>
      <c r="PTX2" s="24"/>
      <c r="PTY2" s="24"/>
      <c r="PTZ2" s="24"/>
      <c r="PUA2" s="24"/>
      <c r="PUB2" s="24"/>
      <c r="PUC2" s="24"/>
      <c r="PUD2" s="24"/>
      <c r="PUE2" s="24"/>
      <c r="PUF2" s="24"/>
      <c r="PUG2" s="24"/>
      <c r="PUH2" s="24"/>
      <c r="PUI2" s="24"/>
      <c r="PUJ2" s="24"/>
      <c r="PUK2" s="24"/>
      <c r="PUL2" s="24"/>
      <c r="PUM2" s="24"/>
      <c r="PUN2" s="24"/>
      <c r="PUO2" s="24"/>
      <c r="PUP2" s="24"/>
      <c r="PUQ2" s="24"/>
      <c r="PUR2" s="24"/>
      <c r="PUS2" s="24"/>
      <c r="PUT2" s="24"/>
      <c r="PUU2" s="24"/>
      <c r="PUV2" s="24"/>
      <c r="PUW2" s="24"/>
      <c r="PUX2" s="24"/>
      <c r="PUY2" s="24"/>
      <c r="PUZ2" s="24"/>
      <c r="PVA2" s="24"/>
      <c r="PVB2" s="24"/>
      <c r="PVC2" s="24"/>
      <c r="PVD2" s="24"/>
      <c r="PVE2" s="24"/>
      <c r="PVF2" s="24"/>
      <c r="PVG2" s="24"/>
      <c r="PVH2" s="24"/>
      <c r="PVI2" s="24"/>
      <c r="PVJ2" s="24"/>
      <c r="PVK2" s="24"/>
      <c r="PVL2" s="24"/>
      <c r="PVM2" s="24"/>
      <c r="PVN2" s="24"/>
      <c r="PVO2" s="24"/>
      <c r="PVP2" s="24"/>
      <c r="PVQ2" s="24"/>
      <c r="PVR2" s="24"/>
      <c r="PVS2" s="24"/>
      <c r="PVT2" s="24"/>
      <c r="PVU2" s="24"/>
      <c r="PVV2" s="24"/>
      <c r="PVW2" s="24"/>
      <c r="PVX2" s="24"/>
      <c r="PVY2" s="24"/>
      <c r="PVZ2" s="24"/>
      <c r="PWA2" s="24"/>
      <c r="PWB2" s="24"/>
      <c r="PWC2" s="24"/>
      <c r="PWD2" s="24"/>
      <c r="PWE2" s="24"/>
      <c r="PWF2" s="24"/>
      <c r="PWG2" s="24"/>
      <c r="PWH2" s="24"/>
      <c r="PWI2" s="24"/>
      <c r="PWJ2" s="24"/>
      <c r="PWK2" s="24"/>
      <c r="PWL2" s="24"/>
      <c r="PWM2" s="24"/>
      <c r="PWN2" s="24"/>
      <c r="PWO2" s="24"/>
      <c r="PWP2" s="24"/>
      <c r="PWQ2" s="24"/>
      <c r="PWR2" s="24"/>
      <c r="PWS2" s="24"/>
      <c r="PWT2" s="24"/>
      <c r="PWU2" s="24"/>
      <c r="PWV2" s="24"/>
      <c r="PWW2" s="24"/>
      <c r="PWX2" s="24"/>
      <c r="PWY2" s="24"/>
      <c r="PWZ2" s="24"/>
      <c r="PXA2" s="24"/>
      <c r="PXB2" s="24"/>
      <c r="PXC2" s="24"/>
      <c r="PXD2" s="24"/>
      <c r="PXE2" s="24"/>
      <c r="PXF2" s="24"/>
      <c r="PXG2" s="24"/>
      <c r="PXH2" s="24"/>
      <c r="PXI2" s="24"/>
      <c r="PXJ2" s="24"/>
      <c r="PXK2" s="24"/>
      <c r="PXL2" s="24"/>
      <c r="PXM2" s="24"/>
      <c r="PXN2" s="24"/>
      <c r="PXO2" s="24"/>
      <c r="PXP2" s="24"/>
      <c r="PXQ2" s="24"/>
      <c r="PXR2" s="24"/>
      <c r="PXS2" s="24"/>
      <c r="PXT2" s="24"/>
      <c r="PXU2" s="24"/>
      <c r="PXV2" s="24"/>
      <c r="PXW2" s="24"/>
      <c r="PXX2" s="24"/>
      <c r="PXY2" s="24"/>
      <c r="PXZ2" s="24"/>
      <c r="PYA2" s="24"/>
      <c r="PYB2" s="24"/>
      <c r="PYC2" s="24"/>
      <c r="PYD2" s="24"/>
      <c r="PYE2" s="24"/>
      <c r="PYF2" s="24"/>
      <c r="PYG2" s="24"/>
      <c r="PYH2" s="24"/>
      <c r="PYI2" s="24"/>
      <c r="PYJ2" s="24"/>
      <c r="PYK2" s="24"/>
      <c r="PYL2" s="24"/>
      <c r="PYM2" s="24"/>
      <c r="PYN2" s="24"/>
      <c r="PYO2" s="24"/>
      <c r="PYP2" s="24"/>
      <c r="PYQ2" s="24"/>
      <c r="PYR2" s="24"/>
      <c r="PYS2" s="24"/>
      <c r="PYT2" s="24"/>
      <c r="PYU2" s="24"/>
      <c r="PYV2" s="24"/>
      <c r="PYW2" s="24"/>
      <c r="PYX2" s="24"/>
      <c r="PYY2" s="24"/>
      <c r="PYZ2" s="24"/>
      <c r="PZA2" s="24"/>
      <c r="PZB2" s="24"/>
      <c r="PZC2" s="24"/>
      <c r="PZD2" s="24"/>
      <c r="PZE2" s="24"/>
      <c r="PZF2" s="24"/>
      <c r="PZG2" s="24"/>
      <c r="PZH2" s="24"/>
      <c r="PZI2" s="24"/>
      <c r="PZJ2" s="24"/>
      <c r="PZK2" s="24"/>
      <c r="PZL2" s="24"/>
      <c r="PZM2" s="24"/>
      <c r="PZN2" s="24"/>
      <c r="PZO2" s="24"/>
      <c r="PZP2" s="24"/>
      <c r="PZQ2" s="24"/>
      <c r="PZR2" s="24"/>
      <c r="PZS2" s="24"/>
      <c r="PZT2" s="24"/>
      <c r="PZU2" s="24"/>
      <c r="PZV2" s="24"/>
      <c r="PZW2" s="24"/>
      <c r="PZX2" s="24"/>
      <c r="PZY2" s="24"/>
      <c r="PZZ2" s="24"/>
      <c r="QAA2" s="24"/>
      <c r="QAB2" s="24"/>
      <c r="QAC2" s="24"/>
      <c r="QAD2" s="24"/>
      <c r="QAE2" s="24"/>
      <c r="QAF2" s="24"/>
      <c r="QAG2" s="24"/>
      <c r="QAH2" s="24"/>
      <c r="QAI2" s="24"/>
      <c r="QAJ2" s="24"/>
      <c r="QAK2" s="24"/>
      <c r="QAL2" s="24"/>
      <c r="QAM2" s="24"/>
      <c r="QAN2" s="24"/>
      <c r="QAO2" s="24"/>
      <c r="QAP2" s="24"/>
      <c r="QAQ2" s="24"/>
      <c r="QAR2" s="24"/>
      <c r="QAS2" s="24"/>
      <c r="QAT2" s="24"/>
      <c r="QAU2" s="24"/>
      <c r="QAV2" s="24"/>
      <c r="QAW2" s="24"/>
      <c r="QAX2" s="24"/>
      <c r="QAY2" s="24"/>
      <c r="QAZ2" s="24"/>
      <c r="QBA2" s="24"/>
      <c r="QBB2" s="24"/>
      <c r="QBC2" s="24"/>
      <c r="QBD2" s="24"/>
      <c r="QBE2" s="24"/>
      <c r="QBF2" s="24"/>
      <c r="QBG2" s="24"/>
      <c r="QBH2" s="24"/>
      <c r="QBI2" s="24"/>
      <c r="QBJ2" s="24"/>
      <c r="QBK2" s="24"/>
      <c r="QBL2" s="24"/>
      <c r="QBM2" s="24"/>
      <c r="QBN2" s="24"/>
      <c r="QBO2" s="24"/>
      <c r="QBP2" s="24"/>
      <c r="QBQ2" s="24"/>
      <c r="QBR2" s="24"/>
      <c r="QBS2" s="24"/>
      <c r="QBT2" s="24"/>
      <c r="QBU2" s="24"/>
      <c r="QBV2" s="24"/>
      <c r="QBW2" s="24"/>
      <c r="QBX2" s="24"/>
      <c r="QBY2" s="24"/>
      <c r="QBZ2" s="24"/>
      <c r="QCA2" s="24"/>
      <c r="QCB2" s="24"/>
      <c r="QCC2" s="24"/>
      <c r="QCD2" s="24"/>
      <c r="QCE2" s="24"/>
      <c r="QCF2" s="24"/>
      <c r="QCG2" s="24"/>
      <c r="QCH2" s="24"/>
      <c r="QCI2" s="24"/>
      <c r="QCJ2" s="24"/>
      <c r="QCK2" s="24"/>
      <c r="QCL2" s="24"/>
      <c r="QCM2" s="24"/>
      <c r="QCN2" s="24"/>
      <c r="QCO2" s="24"/>
      <c r="QCP2" s="24"/>
      <c r="QCQ2" s="24"/>
      <c r="QCR2" s="24"/>
      <c r="QCS2" s="24"/>
      <c r="QCT2" s="24"/>
      <c r="QCU2" s="24"/>
      <c r="QCV2" s="24"/>
      <c r="QCW2" s="24"/>
      <c r="QCX2" s="24"/>
      <c r="QCY2" s="24"/>
      <c r="QCZ2" s="24"/>
      <c r="QDA2" s="24"/>
      <c r="QDB2" s="24"/>
      <c r="QDC2" s="24"/>
      <c r="QDD2" s="24"/>
      <c r="QDE2" s="24"/>
      <c r="QDF2" s="24"/>
      <c r="QDG2" s="24"/>
      <c r="QDH2" s="24"/>
      <c r="QDI2" s="24"/>
      <c r="QDJ2" s="24"/>
      <c r="QDK2" s="24"/>
      <c r="QDL2" s="24"/>
      <c r="QDM2" s="24"/>
      <c r="QDN2" s="24"/>
      <c r="QDO2" s="24"/>
      <c r="QDP2" s="24"/>
      <c r="QDQ2" s="24"/>
      <c r="QDR2" s="24"/>
      <c r="QDS2" s="24"/>
      <c r="QDT2" s="24"/>
      <c r="QDU2" s="24"/>
      <c r="QDV2" s="24"/>
      <c r="QDW2" s="24"/>
      <c r="QDX2" s="24"/>
      <c r="QDY2" s="24"/>
      <c r="QDZ2" s="24"/>
      <c r="QEA2" s="24"/>
      <c r="QEB2" s="24"/>
      <c r="QEC2" s="24"/>
      <c r="QED2" s="24"/>
      <c r="QEE2" s="24"/>
      <c r="QEF2" s="24"/>
      <c r="QEG2" s="24"/>
      <c r="QEH2" s="24"/>
      <c r="QEI2" s="24"/>
      <c r="QEJ2" s="24"/>
      <c r="QEK2" s="24"/>
      <c r="QEL2" s="24"/>
      <c r="QEM2" s="24"/>
      <c r="QEN2" s="24"/>
      <c r="QEO2" s="24"/>
      <c r="QEP2" s="24"/>
      <c r="QEQ2" s="24"/>
      <c r="QER2" s="24"/>
      <c r="QES2" s="24"/>
      <c r="QET2" s="24"/>
      <c r="QEU2" s="24"/>
      <c r="QEV2" s="24"/>
      <c r="QEW2" s="24"/>
      <c r="QEX2" s="24"/>
      <c r="QEY2" s="24"/>
      <c r="QEZ2" s="24"/>
      <c r="QFA2" s="24"/>
      <c r="QFB2" s="24"/>
      <c r="QFC2" s="24"/>
      <c r="QFD2" s="24"/>
      <c r="QFE2" s="24"/>
      <c r="QFF2" s="24"/>
      <c r="QFG2" s="24"/>
      <c r="QFH2" s="24"/>
      <c r="QFI2" s="24"/>
      <c r="QFJ2" s="24"/>
      <c r="QFK2" s="24"/>
      <c r="QFL2" s="24"/>
      <c r="QFM2" s="24"/>
      <c r="QFN2" s="24"/>
      <c r="QFO2" s="24"/>
      <c r="QFP2" s="24"/>
      <c r="QFQ2" s="24"/>
      <c r="QFR2" s="24"/>
      <c r="QFS2" s="24"/>
      <c r="QFT2" s="24"/>
      <c r="QFU2" s="24"/>
      <c r="QFV2" s="24"/>
      <c r="QFW2" s="24"/>
      <c r="QFX2" s="24"/>
      <c r="QFY2" s="24"/>
      <c r="QFZ2" s="24"/>
      <c r="QGA2" s="24"/>
      <c r="QGB2" s="24"/>
      <c r="QGC2" s="24"/>
      <c r="QGD2" s="24"/>
      <c r="QGE2" s="24"/>
      <c r="QGF2" s="24"/>
      <c r="QGG2" s="24"/>
      <c r="QGH2" s="24"/>
      <c r="QGI2" s="24"/>
      <c r="QGJ2" s="24"/>
      <c r="QGK2" s="24"/>
      <c r="QGL2" s="24"/>
      <c r="QGM2" s="24"/>
      <c r="QGN2" s="24"/>
      <c r="QGO2" s="24"/>
      <c r="QGP2" s="24"/>
      <c r="QGQ2" s="24"/>
      <c r="QGR2" s="24"/>
      <c r="QGS2" s="24"/>
      <c r="QGT2" s="24"/>
      <c r="QGU2" s="24"/>
      <c r="QGV2" s="24"/>
      <c r="QGW2" s="24"/>
      <c r="QGX2" s="24"/>
      <c r="QGY2" s="24"/>
      <c r="QGZ2" s="24"/>
      <c r="QHA2" s="24"/>
      <c r="QHB2" s="24"/>
      <c r="QHC2" s="24"/>
      <c r="QHD2" s="24"/>
      <c r="QHE2" s="24"/>
      <c r="QHF2" s="24"/>
      <c r="QHG2" s="24"/>
      <c r="QHH2" s="24"/>
      <c r="QHI2" s="24"/>
      <c r="QHJ2" s="24"/>
      <c r="QHK2" s="24"/>
      <c r="QHL2" s="24"/>
      <c r="QHM2" s="24"/>
      <c r="QHN2" s="24"/>
      <c r="QHO2" s="24"/>
      <c r="QHP2" s="24"/>
      <c r="QHQ2" s="24"/>
      <c r="QHR2" s="24"/>
      <c r="QHS2" s="24"/>
      <c r="QHT2" s="24"/>
      <c r="QHU2" s="24"/>
      <c r="QHV2" s="24"/>
      <c r="QHW2" s="24"/>
      <c r="QHX2" s="24"/>
      <c r="QHY2" s="24"/>
      <c r="QHZ2" s="24"/>
      <c r="QIA2" s="24"/>
      <c r="QIB2" s="24"/>
      <c r="QIC2" s="24"/>
      <c r="QID2" s="24"/>
      <c r="QIE2" s="24"/>
      <c r="QIF2" s="24"/>
      <c r="QIG2" s="24"/>
      <c r="QIH2" s="24"/>
      <c r="QII2" s="24"/>
      <c r="QIJ2" s="24"/>
      <c r="QIK2" s="24"/>
      <c r="QIL2" s="24"/>
      <c r="QIM2" s="24"/>
      <c r="QIN2" s="24"/>
      <c r="QIO2" s="24"/>
      <c r="QIP2" s="24"/>
      <c r="QIQ2" s="24"/>
      <c r="QIR2" s="24"/>
      <c r="QIS2" s="24"/>
      <c r="QIT2" s="24"/>
      <c r="QIU2" s="24"/>
      <c r="QIV2" s="24"/>
      <c r="QIW2" s="24"/>
      <c r="QIX2" s="24"/>
      <c r="QIY2" s="24"/>
      <c r="QIZ2" s="24"/>
      <c r="QJA2" s="24"/>
      <c r="QJB2" s="24"/>
      <c r="QJC2" s="24"/>
      <c r="QJD2" s="24"/>
      <c r="QJE2" s="24"/>
      <c r="QJF2" s="24"/>
      <c r="QJG2" s="24"/>
      <c r="QJH2" s="24"/>
      <c r="QJI2" s="24"/>
      <c r="QJJ2" s="24"/>
      <c r="QJK2" s="24"/>
      <c r="QJL2" s="24"/>
      <c r="QJM2" s="24"/>
      <c r="QJN2" s="24"/>
      <c r="QJO2" s="24"/>
      <c r="QJP2" s="24"/>
      <c r="QJQ2" s="24"/>
      <c r="QJR2" s="24"/>
      <c r="QJS2" s="24"/>
      <c r="QJT2" s="24"/>
      <c r="QJU2" s="24"/>
      <c r="QJV2" s="24"/>
      <c r="QJW2" s="24"/>
      <c r="QJX2" s="24"/>
      <c r="QJY2" s="24"/>
      <c r="QJZ2" s="24"/>
      <c r="QKA2" s="24"/>
      <c r="QKB2" s="24"/>
      <c r="QKC2" s="24"/>
      <c r="QKD2" s="24"/>
      <c r="QKE2" s="24"/>
      <c r="QKF2" s="24"/>
      <c r="QKG2" s="24"/>
      <c r="QKH2" s="24"/>
      <c r="QKI2" s="24"/>
      <c r="QKJ2" s="24"/>
      <c r="QKK2" s="24"/>
      <c r="QKL2" s="24"/>
      <c r="QKM2" s="24"/>
      <c r="QKN2" s="24"/>
      <c r="QKO2" s="24"/>
      <c r="QKP2" s="24"/>
      <c r="QKQ2" s="24"/>
      <c r="QKR2" s="24"/>
      <c r="QKS2" s="24"/>
      <c r="QKT2" s="24"/>
      <c r="QKU2" s="24"/>
      <c r="QKV2" s="24"/>
      <c r="QKW2" s="24"/>
      <c r="QKX2" s="24"/>
      <c r="QKY2" s="24"/>
      <c r="QKZ2" s="24"/>
      <c r="QLA2" s="24"/>
      <c r="QLB2" s="24"/>
      <c r="QLC2" s="24"/>
      <c r="QLD2" s="24"/>
      <c r="QLE2" s="24"/>
      <c r="QLF2" s="24"/>
      <c r="QLG2" s="24"/>
      <c r="QLH2" s="24"/>
      <c r="QLI2" s="24"/>
      <c r="QLJ2" s="24"/>
      <c r="QLK2" s="24"/>
      <c r="QLL2" s="24"/>
      <c r="QLM2" s="24"/>
      <c r="QLN2" s="24"/>
      <c r="QLO2" s="24"/>
      <c r="QLP2" s="24"/>
      <c r="QLQ2" s="24"/>
      <c r="QLR2" s="24"/>
      <c r="QLS2" s="24"/>
      <c r="QLT2" s="24"/>
      <c r="QLU2" s="24"/>
      <c r="QLV2" s="24"/>
      <c r="QLW2" s="24"/>
      <c r="QLX2" s="24"/>
      <c r="QLY2" s="24"/>
      <c r="QLZ2" s="24"/>
      <c r="QMA2" s="24"/>
      <c r="QMB2" s="24"/>
      <c r="QMC2" s="24"/>
      <c r="QMD2" s="24"/>
      <c r="QME2" s="24"/>
      <c r="QMF2" s="24"/>
      <c r="QMG2" s="24"/>
      <c r="QMH2" s="24"/>
      <c r="QMI2" s="24"/>
      <c r="QMJ2" s="24"/>
      <c r="QMK2" s="24"/>
      <c r="QML2" s="24"/>
      <c r="QMM2" s="24"/>
      <c r="QMN2" s="24"/>
      <c r="QMO2" s="24"/>
      <c r="QMP2" s="24"/>
      <c r="QMQ2" s="24"/>
      <c r="QMR2" s="24"/>
      <c r="QMS2" s="24"/>
      <c r="QMT2" s="24"/>
      <c r="QMU2" s="24"/>
      <c r="QMV2" s="24"/>
      <c r="QMW2" s="24"/>
      <c r="QMX2" s="24"/>
      <c r="QMY2" s="24"/>
      <c r="QMZ2" s="24"/>
      <c r="QNA2" s="24"/>
      <c r="QNB2" s="24"/>
      <c r="QNC2" s="24"/>
      <c r="QND2" s="24"/>
      <c r="QNE2" s="24"/>
      <c r="QNF2" s="24"/>
      <c r="QNG2" s="24"/>
      <c r="QNH2" s="24"/>
      <c r="QNI2" s="24"/>
      <c r="QNJ2" s="24"/>
      <c r="QNK2" s="24"/>
      <c r="QNL2" s="24"/>
      <c r="QNM2" s="24"/>
      <c r="QNN2" s="24"/>
      <c r="QNO2" s="24"/>
      <c r="QNP2" s="24"/>
      <c r="QNQ2" s="24"/>
      <c r="QNR2" s="24"/>
      <c r="QNS2" s="24"/>
      <c r="QNT2" s="24"/>
      <c r="QNU2" s="24"/>
      <c r="QNV2" s="24"/>
      <c r="QNW2" s="24"/>
      <c r="QNX2" s="24"/>
      <c r="QNY2" s="24"/>
      <c r="QNZ2" s="24"/>
      <c r="QOA2" s="24"/>
      <c r="QOB2" s="24"/>
      <c r="QOC2" s="24"/>
      <c r="QOD2" s="24"/>
      <c r="QOE2" s="24"/>
      <c r="QOF2" s="24"/>
      <c r="QOG2" s="24"/>
      <c r="QOH2" s="24"/>
      <c r="QOI2" s="24"/>
      <c r="QOJ2" s="24"/>
      <c r="QOK2" s="24"/>
      <c r="QOL2" s="24"/>
      <c r="QOM2" s="24"/>
      <c r="QON2" s="24"/>
      <c r="QOO2" s="24"/>
      <c r="QOP2" s="24"/>
      <c r="QOQ2" s="24"/>
      <c r="QOR2" s="24"/>
      <c r="QOS2" s="24"/>
      <c r="QOT2" s="24"/>
      <c r="QOU2" s="24"/>
      <c r="QOV2" s="24"/>
      <c r="QOW2" s="24"/>
      <c r="QOX2" s="24"/>
      <c r="QOY2" s="24"/>
      <c r="QOZ2" s="24"/>
      <c r="QPA2" s="24"/>
      <c r="QPB2" s="24"/>
      <c r="QPC2" s="24"/>
      <c r="QPD2" s="24"/>
      <c r="QPE2" s="24"/>
      <c r="QPF2" s="24"/>
      <c r="QPG2" s="24"/>
      <c r="QPH2" s="24"/>
      <c r="QPI2" s="24"/>
      <c r="QPJ2" s="24"/>
      <c r="QPK2" s="24"/>
      <c r="QPL2" s="24"/>
      <c r="QPM2" s="24"/>
      <c r="QPN2" s="24"/>
      <c r="QPO2" s="24"/>
      <c r="QPP2" s="24"/>
      <c r="QPQ2" s="24"/>
      <c r="QPR2" s="24"/>
      <c r="QPS2" s="24"/>
      <c r="QPT2" s="24"/>
      <c r="QPU2" s="24"/>
      <c r="QPV2" s="24"/>
      <c r="QPW2" s="24"/>
      <c r="QPX2" s="24"/>
      <c r="QPY2" s="24"/>
      <c r="QPZ2" s="24"/>
      <c r="QQA2" s="24"/>
      <c r="QQB2" s="24"/>
      <c r="QQC2" s="24"/>
      <c r="QQD2" s="24"/>
      <c r="QQE2" s="24"/>
      <c r="QQF2" s="24"/>
      <c r="QQG2" s="24"/>
      <c r="QQH2" s="24"/>
      <c r="QQI2" s="24"/>
      <c r="QQJ2" s="24"/>
      <c r="QQK2" s="24"/>
      <c r="QQL2" s="24"/>
      <c r="QQM2" s="24"/>
      <c r="QQN2" s="24"/>
      <c r="QQO2" s="24"/>
      <c r="QQP2" s="24"/>
      <c r="QQQ2" s="24"/>
      <c r="QQR2" s="24"/>
      <c r="QQS2" s="24"/>
      <c r="QQT2" s="24"/>
      <c r="QQU2" s="24"/>
      <c r="QQV2" s="24"/>
      <c r="QQW2" s="24"/>
      <c r="QQX2" s="24"/>
      <c r="QQY2" s="24"/>
      <c r="QQZ2" s="24"/>
      <c r="QRA2" s="24"/>
      <c r="QRB2" s="24"/>
      <c r="QRC2" s="24"/>
      <c r="QRD2" s="24"/>
      <c r="QRE2" s="24"/>
      <c r="QRF2" s="24"/>
      <c r="QRG2" s="24"/>
      <c r="QRH2" s="24"/>
      <c r="QRI2" s="24"/>
      <c r="QRJ2" s="24"/>
      <c r="QRK2" s="24"/>
      <c r="QRL2" s="24"/>
      <c r="QRM2" s="24"/>
      <c r="QRN2" s="24"/>
      <c r="QRO2" s="24"/>
      <c r="QRP2" s="24"/>
      <c r="QRQ2" s="24"/>
      <c r="QRR2" s="24"/>
      <c r="QRS2" s="24"/>
      <c r="QRT2" s="24"/>
      <c r="QRU2" s="24"/>
      <c r="QRV2" s="24"/>
      <c r="QRW2" s="24"/>
      <c r="QRX2" s="24"/>
      <c r="QRY2" s="24"/>
      <c r="QRZ2" s="24"/>
      <c r="QSA2" s="24"/>
      <c r="QSB2" s="24"/>
      <c r="QSC2" s="24"/>
      <c r="QSD2" s="24"/>
      <c r="QSE2" s="24"/>
      <c r="QSF2" s="24"/>
      <c r="QSG2" s="24"/>
      <c r="QSH2" s="24"/>
      <c r="QSI2" s="24"/>
      <c r="QSJ2" s="24"/>
      <c r="QSK2" s="24"/>
      <c r="QSL2" s="24"/>
      <c r="QSM2" s="24"/>
      <c r="QSN2" s="24"/>
      <c r="QSO2" s="24"/>
      <c r="QSP2" s="24"/>
      <c r="QSQ2" s="24"/>
      <c r="QSR2" s="24"/>
      <c r="QSS2" s="24"/>
      <c r="QST2" s="24"/>
      <c r="QSU2" s="24"/>
      <c r="QSV2" s="24"/>
      <c r="QSW2" s="24"/>
      <c r="QSX2" s="24"/>
      <c r="QSY2" s="24"/>
      <c r="QSZ2" s="24"/>
      <c r="QTA2" s="24"/>
      <c r="QTB2" s="24"/>
      <c r="QTC2" s="24"/>
      <c r="QTD2" s="24"/>
      <c r="QTE2" s="24"/>
      <c r="QTF2" s="24"/>
      <c r="QTG2" s="24"/>
      <c r="QTH2" s="24"/>
      <c r="QTI2" s="24"/>
      <c r="QTJ2" s="24"/>
      <c r="QTK2" s="24"/>
      <c r="QTL2" s="24"/>
      <c r="QTM2" s="24"/>
      <c r="QTN2" s="24"/>
      <c r="QTO2" s="24"/>
      <c r="QTP2" s="24"/>
      <c r="QTQ2" s="24"/>
      <c r="QTR2" s="24"/>
      <c r="QTS2" s="24"/>
      <c r="QTT2" s="24"/>
      <c r="QTU2" s="24"/>
      <c r="QTV2" s="24"/>
      <c r="QTW2" s="24"/>
      <c r="QTX2" s="24"/>
      <c r="QTY2" s="24"/>
      <c r="QTZ2" s="24"/>
      <c r="QUA2" s="24"/>
      <c r="QUB2" s="24"/>
      <c r="QUC2" s="24"/>
      <c r="QUD2" s="24"/>
      <c r="QUE2" s="24"/>
      <c r="QUF2" s="24"/>
      <c r="QUG2" s="24"/>
      <c r="QUH2" s="24"/>
      <c r="QUI2" s="24"/>
      <c r="QUJ2" s="24"/>
      <c r="QUK2" s="24"/>
      <c r="QUL2" s="24"/>
      <c r="QUM2" s="24"/>
      <c r="QUN2" s="24"/>
      <c r="QUO2" s="24"/>
      <c r="QUP2" s="24"/>
      <c r="QUQ2" s="24"/>
      <c r="QUR2" s="24"/>
      <c r="QUS2" s="24"/>
      <c r="QUT2" s="24"/>
      <c r="QUU2" s="24"/>
      <c r="QUV2" s="24"/>
      <c r="QUW2" s="24"/>
      <c r="QUX2" s="24"/>
      <c r="QUY2" s="24"/>
      <c r="QUZ2" s="24"/>
      <c r="QVA2" s="24"/>
      <c r="QVB2" s="24"/>
      <c r="QVC2" s="24"/>
      <c r="QVD2" s="24"/>
      <c r="QVE2" s="24"/>
      <c r="QVF2" s="24"/>
      <c r="QVG2" s="24"/>
      <c r="QVH2" s="24"/>
      <c r="QVI2" s="24"/>
      <c r="QVJ2" s="24"/>
      <c r="QVK2" s="24"/>
      <c r="QVL2" s="24"/>
      <c r="QVM2" s="24"/>
      <c r="QVN2" s="24"/>
      <c r="QVO2" s="24"/>
      <c r="QVP2" s="24"/>
      <c r="QVQ2" s="24"/>
      <c r="QVR2" s="24"/>
      <c r="QVS2" s="24"/>
      <c r="QVT2" s="24"/>
      <c r="QVU2" s="24"/>
      <c r="QVV2" s="24"/>
      <c r="QVW2" s="24"/>
      <c r="QVX2" s="24"/>
      <c r="QVY2" s="24"/>
      <c r="QVZ2" s="24"/>
      <c r="QWA2" s="24"/>
      <c r="QWB2" s="24"/>
      <c r="QWC2" s="24"/>
      <c r="QWD2" s="24"/>
      <c r="QWE2" s="24"/>
      <c r="QWF2" s="24"/>
      <c r="QWG2" s="24"/>
      <c r="QWH2" s="24"/>
      <c r="QWI2" s="24"/>
      <c r="QWJ2" s="24"/>
      <c r="QWK2" s="24"/>
      <c r="QWL2" s="24"/>
      <c r="QWM2" s="24"/>
      <c r="QWN2" s="24"/>
      <c r="QWO2" s="24"/>
      <c r="QWP2" s="24"/>
      <c r="QWQ2" s="24"/>
      <c r="QWR2" s="24"/>
      <c r="QWS2" s="24"/>
      <c r="QWT2" s="24"/>
      <c r="QWU2" s="24"/>
      <c r="QWV2" s="24"/>
      <c r="QWW2" s="24"/>
      <c r="QWX2" s="24"/>
      <c r="QWY2" s="24"/>
      <c r="QWZ2" s="24"/>
      <c r="QXA2" s="24"/>
      <c r="QXB2" s="24"/>
      <c r="QXC2" s="24"/>
      <c r="QXD2" s="24"/>
      <c r="QXE2" s="24"/>
      <c r="QXF2" s="24"/>
      <c r="QXG2" s="24"/>
      <c r="QXH2" s="24"/>
      <c r="QXI2" s="24"/>
      <c r="QXJ2" s="24"/>
      <c r="QXK2" s="24"/>
      <c r="QXL2" s="24"/>
      <c r="QXM2" s="24"/>
      <c r="QXN2" s="24"/>
      <c r="QXO2" s="24"/>
      <c r="QXP2" s="24"/>
      <c r="QXQ2" s="24"/>
      <c r="QXR2" s="24"/>
      <c r="QXS2" s="24"/>
      <c r="QXT2" s="24"/>
      <c r="QXU2" s="24"/>
      <c r="QXV2" s="24"/>
      <c r="QXW2" s="24"/>
      <c r="QXX2" s="24"/>
      <c r="QXY2" s="24"/>
      <c r="QXZ2" s="24"/>
      <c r="QYA2" s="24"/>
      <c r="QYB2" s="24"/>
      <c r="QYC2" s="24"/>
      <c r="QYD2" s="24"/>
      <c r="QYE2" s="24"/>
      <c r="QYF2" s="24"/>
      <c r="QYG2" s="24"/>
      <c r="QYH2" s="24"/>
      <c r="QYI2" s="24"/>
      <c r="QYJ2" s="24"/>
      <c r="QYK2" s="24"/>
      <c r="QYL2" s="24"/>
      <c r="QYM2" s="24"/>
      <c r="QYN2" s="24"/>
      <c r="QYO2" s="24"/>
      <c r="QYP2" s="24"/>
      <c r="QYQ2" s="24"/>
      <c r="QYR2" s="24"/>
      <c r="QYS2" s="24"/>
      <c r="QYT2" s="24"/>
      <c r="QYU2" s="24"/>
      <c r="QYV2" s="24"/>
      <c r="QYW2" s="24"/>
      <c r="QYX2" s="24"/>
      <c r="QYY2" s="24"/>
      <c r="QYZ2" s="24"/>
      <c r="QZA2" s="24"/>
      <c r="QZB2" s="24"/>
      <c r="QZC2" s="24"/>
      <c r="QZD2" s="24"/>
      <c r="QZE2" s="24"/>
      <c r="QZF2" s="24"/>
      <c r="QZG2" s="24"/>
      <c r="QZH2" s="24"/>
      <c r="QZI2" s="24"/>
      <c r="QZJ2" s="24"/>
      <c r="QZK2" s="24"/>
      <c r="QZL2" s="24"/>
      <c r="QZM2" s="24"/>
      <c r="QZN2" s="24"/>
      <c r="QZO2" s="24"/>
      <c r="QZP2" s="24"/>
      <c r="QZQ2" s="24"/>
      <c r="QZR2" s="24"/>
      <c r="QZS2" s="24"/>
      <c r="QZT2" s="24"/>
      <c r="QZU2" s="24"/>
      <c r="QZV2" s="24"/>
      <c r="QZW2" s="24"/>
      <c r="QZX2" s="24"/>
      <c r="QZY2" s="24"/>
      <c r="QZZ2" s="24"/>
      <c r="RAA2" s="24"/>
      <c r="RAB2" s="24"/>
      <c r="RAC2" s="24"/>
      <c r="RAD2" s="24"/>
      <c r="RAE2" s="24"/>
      <c r="RAF2" s="24"/>
      <c r="RAG2" s="24"/>
      <c r="RAH2" s="24"/>
      <c r="RAI2" s="24"/>
      <c r="RAJ2" s="24"/>
      <c r="RAK2" s="24"/>
      <c r="RAL2" s="24"/>
      <c r="RAM2" s="24"/>
      <c r="RAN2" s="24"/>
      <c r="RAO2" s="24"/>
      <c r="RAP2" s="24"/>
      <c r="RAQ2" s="24"/>
      <c r="RAR2" s="24"/>
      <c r="RAS2" s="24"/>
      <c r="RAT2" s="24"/>
      <c r="RAU2" s="24"/>
      <c r="RAV2" s="24"/>
      <c r="RAW2" s="24"/>
      <c r="RAX2" s="24"/>
      <c r="RAY2" s="24"/>
      <c r="RAZ2" s="24"/>
      <c r="RBA2" s="24"/>
      <c r="RBB2" s="24"/>
      <c r="RBC2" s="24"/>
      <c r="RBD2" s="24"/>
      <c r="RBE2" s="24"/>
      <c r="RBF2" s="24"/>
      <c r="RBG2" s="24"/>
      <c r="RBH2" s="24"/>
      <c r="RBI2" s="24"/>
      <c r="RBJ2" s="24"/>
      <c r="RBK2" s="24"/>
      <c r="RBL2" s="24"/>
      <c r="RBM2" s="24"/>
      <c r="RBN2" s="24"/>
      <c r="RBO2" s="24"/>
      <c r="RBP2" s="24"/>
      <c r="RBQ2" s="24"/>
      <c r="RBR2" s="24"/>
      <c r="RBS2" s="24"/>
      <c r="RBT2" s="24"/>
      <c r="RBU2" s="24"/>
      <c r="RBV2" s="24"/>
      <c r="RBW2" s="24"/>
      <c r="RBX2" s="24"/>
      <c r="RBY2" s="24"/>
      <c r="RBZ2" s="24"/>
      <c r="RCA2" s="24"/>
      <c r="RCB2" s="24"/>
      <c r="RCC2" s="24"/>
      <c r="RCD2" s="24"/>
      <c r="RCE2" s="24"/>
      <c r="RCF2" s="24"/>
      <c r="RCG2" s="24"/>
      <c r="RCH2" s="24"/>
      <c r="RCI2" s="24"/>
      <c r="RCJ2" s="24"/>
      <c r="RCK2" s="24"/>
      <c r="RCL2" s="24"/>
      <c r="RCM2" s="24"/>
      <c r="RCN2" s="24"/>
      <c r="RCO2" s="24"/>
      <c r="RCP2" s="24"/>
      <c r="RCQ2" s="24"/>
      <c r="RCR2" s="24"/>
      <c r="RCS2" s="24"/>
      <c r="RCT2" s="24"/>
      <c r="RCU2" s="24"/>
      <c r="RCV2" s="24"/>
      <c r="RCW2" s="24"/>
      <c r="RCX2" s="24"/>
      <c r="RCY2" s="24"/>
      <c r="RCZ2" s="24"/>
      <c r="RDA2" s="24"/>
      <c r="RDB2" s="24"/>
      <c r="RDC2" s="24"/>
      <c r="RDD2" s="24"/>
      <c r="RDE2" s="24"/>
      <c r="RDF2" s="24"/>
      <c r="RDG2" s="24"/>
      <c r="RDH2" s="24"/>
      <c r="RDI2" s="24"/>
      <c r="RDJ2" s="24"/>
      <c r="RDK2" s="24"/>
      <c r="RDL2" s="24"/>
      <c r="RDM2" s="24"/>
      <c r="RDN2" s="24"/>
      <c r="RDO2" s="24"/>
      <c r="RDP2" s="24"/>
      <c r="RDQ2" s="24"/>
      <c r="RDR2" s="24"/>
      <c r="RDS2" s="24"/>
      <c r="RDT2" s="24"/>
      <c r="RDU2" s="24"/>
      <c r="RDV2" s="24"/>
      <c r="RDW2" s="24"/>
      <c r="RDX2" s="24"/>
      <c r="RDY2" s="24"/>
      <c r="RDZ2" s="24"/>
      <c r="REA2" s="24"/>
      <c r="REB2" s="24"/>
      <c r="REC2" s="24"/>
      <c r="RED2" s="24"/>
      <c r="REE2" s="24"/>
      <c r="REF2" s="24"/>
      <c r="REG2" s="24"/>
      <c r="REH2" s="24"/>
      <c r="REI2" s="24"/>
      <c r="REJ2" s="24"/>
      <c r="REK2" s="24"/>
      <c r="REL2" s="24"/>
      <c r="REM2" s="24"/>
      <c r="REN2" s="24"/>
      <c r="REO2" s="24"/>
      <c r="REP2" s="24"/>
      <c r="REQ2" s="24"/>
      <c r="RER2" s="24"/>
      <c r="RES2" s="24"/>
      <c r="RET2" s="24"/>
      <c r="REU2" s="24"/>
      <c r="REV2" s="24"/>
      <c r="REW2" s="24"/>
      <c r="REX2" s="24"/>
      <c r="REY2" s="24"/>
      <c r="REZ2" s="24"/>
      <c r="RFA2" s="24"/>
      <c r="RFB2" s="24"/>
      <c r="RFC2" s="24"/>
      <c r="RFD2" s="24"/>
      <c r="RFE2" s="24"/>
      <c r="RFF2" s="24"/>
      <c r="RFG2" s="24"/>
      <c r="RFH2" s="24"/>
      <c r="RFI2" s="24"/>
      <c r="RFJ2" s="24"/>
      <c r="RFK2" s="24"/>
      <c r="RFL2" s="24"/>
      <c r="RFM2" s="24"/>
      <c r="RFN2" s="24"/>
      <c r="RFO2" s="24"/>
      <c r="RFP2" s="24"/>
      <c r="RFQ2" s="24"/>
      <c r="RFR2" s="24"/>
      <c r="RFS2" s="24"/>
      <c r="RFT2" s="24"/>
      <c r="RFU2" s="24"/>
      <c r="RFV2" s="24"/>
      <c r="RFW2" s="24"/>
      <c r="RFX2" s="24"/>
      <c r="RFY2" s="24"/>
      <c r="RFZ2" s="24"/>
      <c r="RGA2" s="24"/>
      <c r="RGB2" s="24"/>
      <c r="RGC2" s="24"/>
      <c r="RGD2" s="24"/>
      <c r="RGE2" s="24"/>
      <c r="RGF2" s="24"/>
      <c r="RGG2" s="24"/>
      <c r="RGH2" s="24"/>
      <c r="RGI2" s="24"/>
      <c r="RGJ2" s="24"/>
      <c r="RGK2" s="24"/>
      <c r="RGL2" s="24"/>
      <c r="RGM2" s="24"/>
      <c r="RGN2" s="24"/>
      <c r="RGO2" s="24"/>
      <c r="RGP2" s="24"/>
      <c r="RGQ2" s="24"/>
      <c r="RGR2" s="24"/>
      <c r="RGS2" s="24"/>
      <c r="RGT2" s="24"/>
      <c r="RGU2" s="24"/>
      <c r="RGV2" s="24"/>
      <c r="RGW2" s="24"/>
      <c r="RGX2" s="24"/>
      <c r="RGY2" s="24"/>
      <c r="RGZ2" s="24"/>
      <c r="RHA2" s="24"/>
      <c r="RHB2" s="24"/>
      <c r="RHC2" s="24"/>
      <c r="RHD2" s="24"/>
      <c r="RHE2" s="24"/>
      <c r="RHF2" s="24"/>
      <c r="RHG2" s="24"/>
      <c r="RHH2" s="24"/>
      <c r="RHI2" s="24"/>
      <c r="RHJ2" s="24"/>
      <c r="RHK2" s="24"/>
      <c r="RHL2" s="24"/>
      <c r="RHM2" s="24"/>
      <c r="RHN2" s="24"/>
      <c r="RHO2" s="24"/>
      <c r="RHP2" s="24"/>
      <c r="RHQ2" s="24"/>
      <c r="RHR2" s="24"/>
      <c r="RHS2" s="24"/>
      <c r="RHT2" s="24"/>
      <c r="RHU2" s="24"/>
      <c r="RHV2" s="24"/>
      <c r="RHW2" s="24"/>
      <c r="RHX2" s="24"/>
      <c r="RHY2" s="24"/>
      <c r="RHZ2" s="24"/>
      <c r="RIA2" s="24"/>
      <c r="RIB2" s="24"/>
      <c r="RIC2" s="24"/>
      <c r="RID2" s="24"/>
      <c r="RIE2" s="24"/>
      <c r="RIF2" s="24"/>
      <c r="RIG2" s="24"/>
      <c r="RIH2" s="24"/>
      <c r="RII2" s="24"/>
      <c r="RIJ2" s="24"/>
      <c r="RIK2" s="24"/>
      <c r="RIL2" s="24"/>
      <c r="RIM2" s="24"/>
      <c r="RIN2" s="24"/>
      <c r="RIO2" s="24"/>
      <c r="RIP2" s="24"/>
      <c r="RIQ2" s="24"/>
      <c r="RIR2" s="24"/>
      <c r="RIS2" s="24"/>
      <c r="RIT2" s="24"/>
      <c r="RIU2" s="24"/>
      <c r="RIV2" s="24"/>
      <c r="RIW2" s="24"/>
      <c r="RIX2" s="24"/>
      <c r="RIY2" s="24"/>
      <c r="RIZ2" s="24"/>
      <c r="RJA2" s="24"/>
      <c r="RJB2" s="24"/>
      <c r="RJC2" s="24"/>
      <c r="RJD2" s="24"/>
      <c r="RJE2" s="24"/>
      <c r="RJF2" s="24"/>
      <c r="RJG2" s="24"/>
      <c r="RJH2" s="24"/>
      <c r="RJI2" s="24"/>
      <c r="RJJ2" s="24"/>
      <c r="RJK2" s="24"/>
      <c r="RJL2" s="24"/>
      <c r="RJM2" s="24"/>
      <c r="RJN2" s="24"/>
      <c r="RJO2" s="24"/>
      <c r="RJP2" s="24"/>
      <c r="RJQ2" s="24"/>
      <c r="RJR2" s="24"/>
      <c r="RJS2" s="24"/>
      <c r="RJT2" s="24"/>
      <c r="RJU2" s="24"/>
      <c r="RJV2" s="24"/>
      <c r="RJW2" s="24"/>
      <c r="RJX2" s="24"/>
      <c r="RJY2" s="24"/>
      <c r="RJZ2" s="24"/>
      <c r="RKA2" s="24"/>
      <c r="RKB2" s="24"/>
      <c r="RKC2" s="24"/>
      <c r="RKD2" s="24"/>
      <c r="RKE2" s="24"/>
      <c r="RKF2" s="24"/>
      <c r="RKG2" s="24"/>
      <c r="RKH2" s="24"/>
      <c r="RKI2" s="24"/>
      <c r="RKJ2" s="24"/>
      <c r="RKK2" s="24"/>
      <c r="RKL2" s="24"/>
      <c r="RKM2" s="24"/>
      <c r="RKN2" s="24"/>
      <c r="RKO2" s="24"/>
      <c r="RKP2" s="24"/>
      <c r="RKQ2" s="24"/>
      <c r="RKR2" s="24"/>
      <c r="RKS2" s="24"/>
      <c r="RKT2" s="24"/>
      <c r="RKU2" s="24"/>
      <c r="RKV2" s="24"/>
      <c r="RKW2" s="24"/>
      <c r="RKX2" s="24"/>
      <c r="RKY2" s="24"/>
      <c r="RKZ2" s="24"/>
      <c r="RLA2" s="24"/>
      <c r="RLB2" s="24"/>
      <c r="RLC2" s="24"/>
      <c r="RLD2" s="24"/>
      <c r="RLE2" s="24"/>
      <c r="RLF2" s="24"/>
      <c r="RLG2" s="24"/>
      <c r="RLH2" s="24"/>
      <c r="RLI2" s="24"/>
      <c r="RLJ2" s="24"/>
      <c r="RLK2" s="24"/>
      <c r="RLL2" s="24"/>
      <c r="RLM2" s="24"/>
      <c r="RLN2" s="24"/>
      <c r="RLO2" s="24"/>
      <c r="RLP2" s="24"/>
      <c r="RLQ2" s="24"/>
      <c r="RLR2" s="24"/>
      <c r="RLS2" s="24"/>
      <c r="RLT2" s="24"/>
      <c r="RLU2" s="24"/>
      <c r="RLV2" s="24"/>
      <c r="RLW2" s="24"/>
      <c r="RLX2" s="24"/>
      <c r="RLY2" s="24"/>
      <c r="RLZ2" s="24"/>
      <c r="RMA2" s="24"/>
      <c r="RMB2" s="24"/>
      <c r="RMC2" s="24"/>
      <c r="RMD2" s="24"/>
      <c r="RME2" s="24"/>
      <c r="RMF2" s="24"/>
      <c r="RMG2" s="24"/>
      <c r="RMH2" s="24"/>
      <c r="RMI2" s="24"/>
      <c r="RMJ2" s="24"/>
      <c r="RMK2" s="24"/>
      <c r="RML2" s="24"/>
      <c r="RMM2" s="24"/>
      <c r="RMN2" s="24"/>
      <c r="RMO2" s="24"/>
      <c r="RMP2" s="24"/>
      <c r="RMQ2" s="24"/>
      <c r="RMR2" s="24"/>
      <c r="RMS2" s="24"/>
      <c r="RMT2" s="24"/>
      <c r="RMU2" s="24"/>
      <c r="RMV2" s="24"/>
      <c r="RMW2" s="24"/>
      <c r="RMX2" s="24"/>
      <c r="RMY2" s="24"/>
      <c r="RMZ2" s="24"/>
      <c r="RNA2" s="24"/>
      <c r="RNB2" s="24"/>
      <c r="RNC2" s="24"/>
      <c r="RND2" s="24"/>
      <c r="RNE2" s="24"/>
      <c r="RNF2" s="24"/>
      <c r="RNG2" s="24"/>
      <c r="RNH2" s="24"/>
      <c r="RNI2" s="24"/>
      <c r="RNJ2" s="24"/>
      <c r="RNK2" s="24"/>
      <c r="RNL2" s="24"/>
      <c r="RNM2" s="24"/>
      <c r="RNN2" s="24"/>
      <c r="RNO2" s="24"/>
      <c r="RNP2" s="24"/>
      <c r="RNQ2" s="24"/>
      <c r="RNR2" s="24"/>
      <c r="RNS2" s="24"/>
      <c r="RNT2" s="24"/>
      <c r="RNU2" s="24"/>
      <c r="RNV2" s="24"/>
      <c r="RNW2" s="24"/>
      <c r="RNX2" s="24"/>
      <c r="RNY2" s="24"/>
      <c r="RNZ2" s="24"/>
      <c r="ROA2" s="24"/>
      <c r="ROB2" s="24"/>
      <c r="ROC2" s="24"/>
      <c r="ROD2" s="24"/>
      <c r="ROE2" s="24"/>
      <c r="ROF2" s="24"/>
      <c r="ROG2" s="24"/>
      <c r="ROH2" s="24"/>
      <c r="ROI2" s="24"/>
      <c r="ROJ2" s="24"/>
      <c r="ROK2" s="24"/>
      <c r="ROL2" s="24"/>
      <c r="ROM2" s="24"/>
      <c r="RON2" s="24"/>
      <c r="ROO2" s="24"/>
      <c r="ROP2" s="24"/>
      <c r="ROQ2" s="24"/>
      <c r="ROR2" s="24"/>
      <c r="ROS2" s="24"/>
      <c r="ROT2" s="24"/>
      <c r="ROU2" s="24"/>
      <c r="ROV2" s="24"/>
      <c r="ROW2" s="24"/>
      <c r="ROX2" s="24"/>
      <c r="ROY2" s="24"/>
      <c r="ROZ2" s="24"/>
      <c r="RPA2" s="24"/>
      <c r="RPB2" s="24"/>
      <c r="RPC2" s="24"/>
      <c r="RPD2" s="24"/>
      <c r="RPE2" s="24"/>
      <c r="RPF2" s="24"/>
      <c r="RPG2" s="24"/>
      <c r="RPH2" s="24"/>
      <c r="RPI2" s="24"/>
      <c r="RPJ2" s="24"/>
      <c r="RPK2" s="24"/>
      <c r="RPL2" s="24"/>
      <c r="RPM2" s="24"/>
      <c r="RPN2" s="24"/>
      <c r="RPO2" s="24"/>
      <c r="RPP2" s="24"/>
      <c r="RPQ2" s="24"/>
      <c r="RPR2" s="24"/>
      <c r="RPS2" s="24"/>
      <c r="RPT2" s="24"/>
      <c r="RPU2" s="24"/>
      <c r="RPV2" s="24"/>
      <c r="RPW2" s="24"/>
      <c r="RPX2" s="24"/>
      <c r="RPY2" s="24"/>
      <c r="RPZ2" s="24"/>
      <c r="RQA2" s="24"/>
      <c r="RQB2" s="24"/>
      <c r="RQC2" s="24"/>
      <c r="RQD2" s="24"/>
      <c r="RQE2" s="24"/>
      <c r="RQF2" s="24"/>
      <c r="RQG2" s="24"/>
      <c r="RQH2" s="24"/>
      <c r="RQI2" s="24"/>
      <c r="RQJ2" s="24"/>
      <c r="RQK2" s="24"/>
      <c r="RQL2" s="24"/>
      <c r="RQM2" s="24"/>
      <c r="RQN2" s="24"/>
      <c r="RQO2" s="24"/>
      <c r="RQP2" s="24"/>
      <c r="RQQ2" s="24"/>
      <c r="RQR2" s="24"/>
      <c r="RQS2" s="24"/>
      <c r="RQT2" s="24"/>
      <c r="RQU2" s="24"/>
      <c r="RQV2" s="24"/>
      <c r="RQW2" s="24"/>
      <c r="RQX2" s="24"/>
      <c r="RQY2" s="24"/>
      <c r="RQZ2" s="24"/>
      <c r="RRA2" s="24"/>
      <c r="RRB2" s="24"/>
      <c r="RRC2" s="24"/>
      <c r="RRD2" s="24"/>
      <c r="RRE2" s="24"/>
      <c r="RRF2" s="24"/>
      <c r="RRG2" s="24"/>
      <c r="RRH2" s="24"/>
      <c r="RRI2" s="24"/>
      <c r="RRJ2" s="24"/>
      <c r="RRK2" s="24"/>
      <c r="RRL2" s="24"/>
      <c r="RRM2" s="24"/>
      <c r="RRN2" s="24"/>
      <c r="RRO2" s="24"/>
      <c r="RRP2" s="24"/>
      <c r="RRQ2" s="24"/>
      <c r="RRR2" s="24"/>
      <c r="RRS2" s="24"/>
      <c r="RRT2" s="24"/>
      <c r="RRU2" s="24"/>
      <c r="RRV2" s="24"/>
      <c r="RRW2" s="24"/>
      <c r="RRX2" s="24"/>
      <c r="RRY2" s="24"/>
      <c r="RRZ2" s="24"/>
      <c r="RSA2" s="24"/>
      <c r="RSB2" s="24"/>
      <c r="RSC2" s="24"/>
      <c r="RSD2" s="24"/>
      <c r="RSE2" s="24"/>
      <c r="RSF2" s="24"/>
      <c r="RSG2" s="24"/>
      <c r="RSH2" s="24"/>
      <c r="RSI2" s="24"/>
      <c r="RSJ2" s="24"/>
      <c r="RSK2" s="24"/>
      <c r="RSL2" s="24"/>
      <c r="RSM2" s="24"/>
      <c r="RSN2" s="24"/>
      <c r="RSO2" s="24"/>
      <c r="RSP2" s="24"/>
      <c r="RSQ2" s="24"/>
      <c r="RSR2" s="24"/>
      <c r="RSS2" s="24"/>
      <c r="RST2" s="24"/>
      <c r="RSU2" s="24"/>
      <c r="RSV2" s="24"/>
      <c r="RSW2" s="24"/>
      <c r="RSX2" s="24"/>
      <c r="RSY2" s="24"/>
      <c r="RSZ2" s="24"/>
      <c r="RTA2" s="24"/>
      <c r="RTB2" s="24"/>
      <c r="RTC2" s="24"/>
      <c r="RTD2" s="24"/>
      <c r="RTE2" s="24"/>
      <c r="RTF2" s="24"/>
      <c r="RTG2" s="24"/>
      <c r="RTH2" s="24"/>
      <c r="RTI2" s="24"/>
      <c r="RTJ2" s="24"/>
      <c r="RTK2" s="24"/>
      <c r="RTL2" s="24"/>
      <c r="RTM2" s="24"/>
      <c r="RTN2" s="24"/>
      <c r="RTO2" s="24"/>
      <c r="RTP2" s="24"/>
      <c r="RTQ2" s="24"/>
      <c r="RTR2" s="24"/>
      <c r="RTS2" s="24"/>
      <c r="RTT2" s="24"/>
      <c r="RTU2" s="24"/>
      <c r="RTV2" s="24"/>
      <c r="RTW2" s="24"/>
      <c r="RTX2" s="24"/>
      <c r="RTY2" s="24"/>
      <c r="RTZ2" s="24"/>
      <c r="RUA2" s="24"/>
      <c r="RUB2" s="24"/>
      <c r="RUC2" s="24"/>
      <c r="RUD2" s="24"/>
      <c r="RUE2" s="24"/>
      <c r="RUF2" s="24"/>
      <c r="RUG2" s="24"/>
      <c r="RUH2" s="24"/>
      <c r="RUI2" s="24"/>
      <c r="RUJ2" s="24"/>
      <c r="RUK2" s="24"/>
      <c r="RUL2" s="24"/>
      <c r="RUM2" s="24"/>
      <c r="RUN2" s="24"/>
      <c r="RUO2" s="24"/>
      <c r="RUP2" s="24"/>
      <c r="RUQ2" s="24"/>
      <c r="RUR2" s="24"/>
      <c r="RUS2" s="24"/>
      <c r="RUT2" s="24"/>
      <c r="RUU2" s="24"/>
      <c r="RUV2" s="24"/>
      <c r="RUW2" s="24"/>
      <c r="RUX2" s="24"/>
      <c r="RUY2" s="24"/>
      <c r="RUZ2" s="24"/>
      <c r="RVA2" s="24"/>
      <c r="RVB2" s="24"/>
      <c r="RVC2" s="24"/>
      <c r="RVD2" s="24"/>
      <c r="RVE2" s="24"/>
      <c r="RVF2" s="24"/>
      <c r="RVG2" s="24"/>
      <c r="RVH2" s="24"/>
      <c r="RVI2" s="24"/>
      <c r="RVJ2" s="24"/>
      <c r="RVK2" s="24"/>
      <c r="RVL2" s="24"/>
      <c r="RVM2" s="24"/>
      <c r="RVN2" s="24"/>
      <c r="RVO2" s="24"/>
      <c r="RVP2" s="24"/>
      <c r="RVQ2" s="24"/>
      <c r="RVR2" s="24"/>
      <c r="RVS2" s="24"/>
      <c r="RVT2" s="24"/>
      <c r="RVU2" s="24"/>
      <c r="RVV2" s="24"/>
      <c r="RVW2" s="24"/>
      <c r="RVX2" s="24"/>
      <c r="RVY2" s="24"/>
      <c r="RVZ2" s="24"/>
      <c r="RWA2" s="24"/>
      <c r="RWB2" s="24"/>
      <c r="RWC2" s="24"/>
      <c r="RWD2" s="24"/>
      <c r="RWE2" s="24"/>
      <c r="RWF2" s="24"/>
      <c r="RWG2" s="24"/>
      <c r="RWH2" s="24"/>
      <c r="RWI2" s="24"/>
      <c r="RWJ2" s="24"/>
      <c r="RWK2" s="24"/>
      <c r="RWL2" s="24"/>
      <c r="RWM2" s="24"/>
      <c r="RWN2" s="24"/>
      <c r="RWO2" s="24"/>
      <c r="RWP2" s="24"/>
      <c r="RWQ2" s="24"/>
      <c r="RWR2" s="24"/>
      <c r="RWS2" s="24"/>
      <c r="RWT2" s="24"/>
      <c r="RWU2" s="24"/>
      <c r="RWV2" s="24"/>
      <c r="RWW2" s="24"/>
      <c r="RWX2" s="24"/>
      <c r="RWY2" s="24"/>
      <c r="RWZ2" s="24"/>
      <c r="RXA2" s="24"/>
      <c r="RXB2" s="24"/>
      <c r="RXC2" s="24"/>
      <c r="RXD2" s="24"/>
      <c r="RXE2" s="24"/>
      <c r="RXF2" s="24"/>
      <c r="RXG2" s="24"/>
      <c r="RXH2" s="24"/>
      <c r="RXI2" s="24"/>
      <c r="RXJ2" s="24"/>
      <c r="RXK2" s="24"/>
      <c r="RXL2" s="24"/>
      <c r="RXM2" s="24"/>
      <c r="RXN2" s="24"/>
      <c r="RXO2" s="24"/>
      <c r="RXP2" s="24"/>
      <c r="RXQ2" s="24"/>
      <c r="RXR2" s="24"/>
      <c r="RXS2" s="24"/>
      <c r="RXT2" s="24"/>
      <c r="RXU2" s="24"/>
      <c r="RXV2" s="24"/>
      <c r="RXW2" s="24"/>
      <c r="RXX2" s="24"/>
      <c r="RXY2" s="24"/>
      <c r="RXZ2" s="24"/>
      <c r="RYA2" s="24"/>
      <c r="RYB2" s="24"/>
      <c r="RYC2" s="24"/>
      <c r="RYD2" s="24"/>
      <c r="RYE2" s="24"/>
      <c r="RYF2" s="24"/>
      <c r="RYG2" s="24"/>
      <c r="RYH2" s="24"/>
      <c r="RYI2" s="24"/>
      <c r="RYJ2" s="24"/>
      <c r="RYK2" s="24"/>
      <c r="RYL2" s="24"/>
      <c r="RYM2" s="24"/>
      <c r="RYN2" s="24"/>
      <c r="RYO2" s="24"/>
      <c r="RYP2" s="24"/>
      <c r="RYQ2" s="24"/>
      <c r="RYR2" s="24"/>
      <c r="RYS2" s="24"/>
      <c r="RYT2" s="24"/>
      <c r="RYU2" s="24"/>
      <c r="RYV2" s="24"/>
      <c r="RYW2" s="24"/>
      <c r="RYX2" s="24"/>
      <c r="RYY2" s="24"/>
      <c r="RYZ2" s="24"/>
      <c r="RZA2" s="24"/>
      <c r="RZB2" s="24"/>
      <c r="RZC2" s="24"/>
      <c r="RZD2" s="24"/>
      <c r="RZE2" s="24"/>
      <c r="RZF2" s="24"/>
      <c r="RZG2" s="24"/>
      <c r="RZH2" s="24"/>
      <c r="RZI2" s="24"/>
      <c r="RZJ2" s="24"/>
      <c r="RZK2" s="24"/>
      <c r="RZL2" s="24"/>
      <c r="RZM2" s="24"/>
      <c r="RZN2" s="24"/>
      <c r="RZO2" s="24"/>
      <c r="RZP2" s="24"/>
      <c r="RZQ2" s="24"/>
      <c r="RZR2" s="24"/>
      <c r="RZS2" s="24"/>
      <c r="RZT2" s="24"/>
      <c r="RZU2" s="24"/>
      <c r="RZV2" s="24"/>
      <c r="RZW2" s="24"/>
      <c r="RZX2" s="24"/>
      <c r="RZY2" s="24"/>
      <c r="RZZ2" s="24"/>
      <c r="SAA2" s="24"/>
      <c r="SAB2" s="24"/>
      <c r="SAC2" s="24"/>
      <c r="SAD2" s="24"/>
      <c r="SAE2" s="24"/>
      <c r="SAF2" s="24"/>
      <c r="SAG2" s="24"/>
      <c r="SAH2" s="24"/>
      <c r="SAI2" s="24"/>
      <c r="SAJ2" s="24"/>
      <c r="SAK2" s="24"/>
      <c r="SAL2" s="24"/>
      <c r="SAM2" s="24"/>
      <c r="SAN2" s="24"/>
      <c r="SAO2" s="24"/>
      <c r="SAP2" s="24"/>
      <c r="SAQ2" s="24"/>
      <c r="SAR2" s="24"/>
      <c r="SAS2" s="24"/>
      <c r="SAT2" s="24"/>
      <c r="SAU2" s="24"/>
      <c r="SAV2" s="24"/>
      <c r="SAW2" s="24"/>
      <c r="SAX2" s="24"/>
      <c r="SAY2" s="24"/>
      <c r="SAZ2" s="24"/>
      <c r="SBA2" s="24"/>
      <c r="SBB2" s="24"/>
      <c r="SBC2" s="24"/>
      <c r="SBD2" s="24"/>
      <c r="SBE2" s="24"/>
      <c r="SBF2" s="24"/>
      <c r="SBG2" s="24"/>
      <c r="SBH2" s="24"/>
      <c r="SBI2" s="24"/>
      <c r="SBJ2" s="24"/>
      <c r="SBK2" s="24"/>
      <c r="SBL2" s="24"/>
      <c r="SBM2" s="24"/>
      <c r="SBN2" s="24"/>
      <c r="SBO2" s="24"/>
      <c r="SBP2" s="24"/>
      <c r="SBQ2" s="24"/>
      <c r="SBR2" s="24"/>
      <c r="SBS2" s="24"/>
      <c r="SBT2" s="24"/>
      <c r="SBU2" s="24"/>
      <c r="SBV2" s="24"/>
      <c r="SBW2" s="24"/>
      <c r="SBX2" s="24"/>
      <c r="SBY2" s="24"/>
      <c r="SBZ2" s="24"/>
      <c r="SCA2" s="24"/>
      <c r="SCB2" s="24"/>
      <c r="SCC2" s="24"/>
      <c r="SCD2" s="24"/>
      <c r="SCE2" s="24"/>
      <c r="SCF2" s="24"/>
      <c r="SCG2" s="24"/>
      <c r="SCH2" s="24"/>
      <c r="SCI2" s="24"/>
      <c r="SCJ2" s="24"/>
      <c r="SCK2" s="24"/>
      <c r="SCL2" s="24"/>
      <c r="SCM2" s="24"/>
      <c r="SCN2" s="24"/>
      <c r="SCO2" s="24"/>
      <c r="SCP2" s="24"/>
      <c r="SCQ2" s="24"/>
      <c r="SCR2" s="24"/>
      <c r="SCS2" s="24"/>
      <c r="SCT2" s="24"/>
      <c r="SCU2" s="24"/>
      <c r="SCV2" s="24"/>
      <c r="SCW2" s="24"/>
      <c r="SCX2" s="24"/>
      <c r="SCY2" s="24"/>
      <c r="SCZ2" s="24"/>
      <c r="SDA2" s="24"/>
      <c r="SDB2" s="24"/>
      <c r="SDC2" s="24"/>
      <c r="SDD2" s="24"/>
      <c r="SDE2" s="24"/>
      <c r="SDF2" s="24"/>
      <c r="SDG2" s="24"/>
      <c r="SDH2" s="24"/>
      <c r="SDI2" s="24"/>
      <c r="SDJ2" s="24"/>
      <c r="SDK2" s="24"/>
      <c r="SDL2" s="24"/>
      <c r="SDM2" s="24"/>
      <c r="SDN2" s="24"/>
      <c r="SDO2" s="24"/>
      <c r="SDP2" s="24"/>
      <c r="SDQ2" s="24"/>
      <c r="SDR2" s="24"/>
      <c r="SDS2" s="24"/>
      <c r="SDT2" s="24"/>
      <c r="SDU2" s="24"/>
      <c r="SDV2" s="24"/>
      <c r="SDW2" s="24"/>
      <c r="SDX2" s="24"/>
      <c r="SDY2" s="24"/>
      <c r="SDZ2" s="24"/>
      <c r="SEA2" s="24"/>
      <c r="SEB2" s="24"/>
      <c r="SEC2" s="24"/>
      <c r="SED2" s="24"/>
      <c r="SEE2" s="24"/>
      <c r="SEF2" s="24"/>
      <c r="SEG2" s="24"/>
      <c r="SEH2" s="24"/>
      <c r="SEI2" s="24"/>
      <c r="SEJ2" s="24"/>
      <c r="SEK2" s="24"/>
      <c r="SEL2" s="24"/>
      <c r="SEM2" s="24"/>
      <c r="SEN2" s="24"/>
      <c r="SEO2" s="24"/>
      <c r="SEP2" s="24"/>
      <c r="SEQ2" s="24"/>
      <c r="SER2" s="24"/>
      <c r="SES2" s="24"/>
      <c r="SET2" s="24"/>
      <c r="SEU2" s="24"/>
      <c r="SEV2" s="24"/>
      <c r="SEW2" s="24"/>
      <c r="SEX2" s="24"/>
      <c r="SEY2" s="24"/>
      <c r="SEZ2" s="24"/>
      <c r="SFA2" s="24"/>
      <c r="SFB2" s="24"/>
      <c r="SFC2" s="24"/>
      <c r="SFD2" s="24"/>
      <c r="SFE2" s="24"/>
      <c r="SFF2" s="24"/>
      <c r="SFG2" s="24"/>
      <c r="SFH2" s="24"/>
      <c r="SFI2" s="24"/>
      <c r="SFJ2" s="24"/>
      <c r="SFK2" s="24"/>
      <c r="SFL2" s="24"/>
      <c r="SFM2" s="24"/>
      <c r="SFN2" s="24"/>
      <c r="SFO2" s="24"/>
      <c r="SFP2" s="24"/>
      <c r="SFQ2" s="24"/>
      <c r="SFR2" s="24"/>
      <c r="SFS2" s="24"/>
      <c r="SFT2" s="24"/>
      <c r="SFU2" s="24"/>
      <c r="SFV2" s="24"/>
      <c r="SFW2" s="24"/>
      <c r="SFX2" s="24"/>
      <c r="SFY2" s="24"/>
      <c r="SFZ2" s="24"/>
      <c r="SGA2" s="24"/>
      <c r="SGB2" s="24"/>
      <c r="SGC2" s="24"/>
      <c r="SGD2" s="24"/>
      <c r="SGE2" s="24"/>
      <c r="SGF2" s="24"/>
      <c r="SGG2" s="24"/>
      <c r="SGH2" s="24"/>
      <c r="SGI2" s="24"/>
      <c r="SGJ2" s="24"/>
      <c r="SGK2" s="24"/>
      <c r="SGL2" s="24"/>
      <c r="SGM2" s="24"/>
      <c r="SGN2" s="24"/>
      <c r="SGO2" s="24"/>
      <c r="SGP2" s="24"/>
      <c r="SGQ2" s="24"/>
      <c r="SGR2" s="24"/>
      <c r="SGS2" s="24"/>
      <c r="SGT2" s="24"/>
      <c r="SGU2" s="24"/>
      <c r="SGV2" s="24"/>
      <c r="SGW2" s="24"/>
      <c r="SGX2" s="24"/>
      <c r="SGY2" s="24"/>
      <c r="SGZ2" s="24"/>
      <c r="SHA2" s="24"/>
      <c r="SHB2" s="24"/>
      <c r="SHC2" s="24"/>
      <c r="SHD2" s="24"/>
      <c r="SHE2" s="24"/>
      <c r="SHF2" s="24"/>
      <c r="SHG2" s="24"/>
      <c r="SHH2" s="24"/>
      <c r="SHI2" s="24"/>
      <c r="SHJ2" s="24"/>
      <c r="SHK2" s="24"/>
      <c r="SHL2" s="24"/>
      <c r="SHM2" s="24"/>
      <c r="SHN2" s="24"/>
      <c r="SHO2" s="24"/>
      <c r="SHP2" s="24"/>
      <c r="SHQ2" s="24"/>
      <c r="SHR2" s="24"/>
      <c r="SHS2" s="24"/>
      <c r="SHT2" s="24"/>
      <c r="SHU2" s="24"/>
      <c r="SHV2" s="24"/>
      <c r="SHW2" s="24"/>
      <c r="SHX2" s="24"/>
      <c r="SHY2" s="24"/>
      <c r="SHZ2" s="24"/>
      <c r="SIA2" s="24"/>
      <c r="SIB2" s="24"/>
      <c r="SIC2" s="24"/>
      <c r="SID2" s="24"/>
      <c r="SIE2" s="24"/>
      <c r="SIF2" s="24"/>
      <c r="SIG2" s="24"/>
      <c r="SIH2" s="24"/>
      <c r="SII2" s="24"/>
      <c r="SIJ2" s="24"/>
      <c r="SIK2" s="24"/>
      <c r="SIL2" s="24"/>
      <c r="SIM2" s="24"/>
      <c r="SIN2" s="24"/>
      <c r="SIO2" s="24"/>
      <c r="SIP2" s="24"/>
      <c r="SIQ2" s="24"/>
      <c r="SIR2" s="24"/>
      <c r="SIS2" s="24"/>
      <c r="SIT2" s="24"/>
      <c r="SIU2" s="24"/>
      <c r="SIV2" s="24"/>
      <c r="SIW2" s="24"/>
      <c r="SIX2" s="24"/>
      <c r="SIY2" s="24"/>
      <c r="SIZ2" s="24"/>
      <c r="SJA2" s="24"/>
      <c r="SJB2" s="24"/>
      <c r="SJC2" s="24"/>
      <c r="SJD2" s="24"/>
      <c r="SJE2" s="24"/>
      <c r="SJF2" s="24"/>
      <c r="SJG2" s="24"/>
      <c r="SJH2" s="24"/>
      <c r="SJI2" s="24"/>
      <c r="SJJ2" s="24"/>
      <c r="SJK2" s="24"/>
      <c r="SJL2" s="24"/>
      <c r="SJM2" s="24"/>
      <c r="SJN2" s="24"/>
      <c r="SJO2" s="24"/>
      <c r="SJP2" s="24"/>
      <c r="SJQ2" s="24"/>
      <c r="SJR2" s="24"/>
      <c r="SJS2" s="24"/>
      <c r="SJT2" s="24"/>
      <c r="SJU2" s="24"/>
      <c r="SJV2" s="24"/>
      <c r="SJW2" s="24"/>
      <c r="SJX2" s="24"/>
      <c r="SJY2" s="24"/>
      <c r="SJZ2" s="24"/>
      <c r="SKA2" s="24"/>
      <c r="SKB2" s="24"/>
      <c r="SKC2" s="24"/>
      <c r="SKD2" s="24"/>
      <c r="SKE2" s="24"/>
      <c r="SKF2" s="24"/>
      <c r="SKG2" s="24"/>
      <c r="SKH2" s="24"/>
      <c r="SKI2" s="24"/>
      <c r="SKJ2" s="24"/>
      <c r="SKK2" s="24"/>
      <c r="SKL2" s="24"/>
      <c r="SKM2" s="24"/>
      <c r="SKN2" s="24"/>
      <c r="SKO2" s="24"/>
      <c r="SKP2" s="24"/>
      <c r="SKQ2" s="24"/>
      <c r="SKR2" s="24"/>
      <c r="SKS2" s="24"/>
      <c r="SKT2" s="24"/>
      <c r="SKU2" s="24"/>
      <c r="SKV2" s="24"/>
      <c r="SKW2" s="24"/>
      <c r="SKX2" s="24"/>
      <c r="SKY2" s="24"/>
      <c r="SKZ2" s="24"/>
      <c r="SLA2" s="24"/>
      <c r="SLB2" s="24"/>
      <c r="SLC2" s="24"/>
      <c r="SLD2" s="24"/>
      <c r="SLE2" s="24"/>
      <c r="SLF2" s="24"/>
      <c r="SLG2" s="24"/>
      <c r="SLH2" s="24"/>
      <c r="SLI2" s="24"/>
      <c r="SLJ2" s="24"/>
      <c r="SLK2" s="24"/>
      <c r="SLL2" s="24"/>
      <c r="SLM2" s="24"/>
      <c r="SLN2" s="24"/>
      <c r="SLO2" s="24"/>
      <c r="SLP2" s="24"/>
      <c r="SLQ2" s="24"/>
      <c r="SLR2" s="24"/>
      <c r="SLS2" s="24"/>
      <c r="SLT2" s="24"/>
      <c r="SLU2" s="24"/>
      <c r="SLV2" s="24"/>
      <c r="SLW2" s="24"/>
      <c r="SLX2" s="24"/>
      <c r="SLY2" s="24"/>
      <c r="SLZ2" s="24"/>
      <c r="SMA2" s="24"/>
      <c r="SMB2" s="24"/>
      <c r="SMC2" s="24"/>
      <c r="SMD2" s="24"/>
      <c r="SME2" s="24"/>
      <c r="SMF2" s="24"/>
      <c r="SMG2" s="24"/>
      <c r="SMH2" s="24"/>
      <c r="SMI2" s="24"/>
      <c r="SMJ2" s="24"/>
      <c r="SMK2" s="24"/>
      <c r="SML2" s="24"/>
      <c r="SMM2" s="24"/>
      <c r="SMN2" s="24"/>
      <c r="SMO2" s="24"/>
      <c r="SMP2" s="24"/>
      <c r="SMQ2" s="24"/>
      <c r="SMR2" s="24"/>
      <c r="SMS2" s="24"/>
      <c r="SMT2" s="24"/>
      <c r="SMU2" s="24"/>
      <c r="SMV2" s="24"/>
      <c r="SMW2" s="24"/>
      <c r="SMX2" s="24"/>
      <c r="SMY2" s="24"/>
      <c r="SMZ2" s="24"/>
      <c r="SNA2" s="24"/>
      <c r="SNB2" s="24"/>
      <c r="SNC2" s="24"/>
      <c r="SND2" s="24"/>
      <c r="SNE2" s="24"/>
      <c r="SNF2" s="24"/>
      <c r="SNG2" s="24"/>
      <c r="SNH2" s="24"/>
      <c r="SNI2" s="24"/>
      <c r="SNJ2" s="24"/>
      <c r="SNK2" s="24"/>
      <c r="SNL2" s="24"/>
      <c r="SNM2" s="24"/>
      <c r="SNN2" s="24"/>
      <c r="SNO2" s="24"/>
      <c r="SNP2" s="24"/>
      <c r="SNQ2" s="24"/>
      <c r="SNR2" s="24"/>
      <c r="SNS2" s="24"/>
      <c r="SNT2" s="24"/>
      <c r="SNU2" s="24"/>
      <c r="SNV2" s="24"/>
      <c r="SNW2" s="24"/>
      <c r="SNX2" s="24"/>
      <c r="SNY2" s="24"/>
      <c r="SNZ2" s="24"/>
      <c r="SOA2" s="24"/>
      <c r="SOB2" s="24"/>
      <c r="SOC2" s="24"/>
      <c r="SOD2" s="24"/>
      <c r="SOE2" s="24"/>
      <c r="SOF2" s="24"/>
      <c r="SOG2" s="24"/>
      <c r="SOH2" s="24"/>
      <c r="SOI2" s="24"/>
      <c r="SOJ2" s="24"/>
      <c r="SOK2" s="24"/>
      <c r="SOL2" s="24"/>
      <c r="SOM2" s="24"/>
      <c r="SON2" s="24"/>
      <c r="SOO2" s="24"/>
      <c r="SOP2" s="24"/>
      <c r="SOQ2" s="24"/>
      <c r="SOR2" s="24"/>
      <c r="SOS2" s="24"/>
      <c r="SOT2" s="24"/>
      <c r="SOU2" s="24"/>
      <c r="SOV2" s="24"/>
      <c r="SOW2" s="24"/>
      <c r="SOX2" s="24"/>
      <c r="SOY2" s="24"/>
      <c r="SOZ2" s="24"/>
      <c r="SPA2" s="24"/>
      <c r="SPB2" s="24"/>
      <c r="SPC2" s="24"/>
      <c r="SPD2" s="24"/>
      <c r="SPE2" s="24"/>
      <c r="SPF2" s="24"/>
      <c r="SPG2" s="24"/>
      <c r="SPH2" s="24"/>
      <c r="SPI2" s="24"/>
      <c r="SPJ2" s="24"/>
      <c r="SPK2" s="24"/>
      <c r="SPL2" s="24"/>
      <c r="SPM2" s="24"/>
      <c r="SPN2" s="24"/>
      <c r="SPO2" s="24"/>
      <c r="SPP2" s="24"/>
      <c r="SPQ2" s="24"/>
      <c r="SPR2" s="24"/>
      <c r="SPS2" s="24"/>
      <c r="SPT2" s="24"/>
      <c r="SPU2" s="24"/>
      <c r="SPV2" s="24"/>
      <c r="SPW2" s="24"/>
      <c r="SPX2" s="24"/>
      <c r="SPY2" s="24"/>
      <c r="SPZ2" s="24"/>
      <c r="SQA2" s="24"/>
      <c r="SQB2" s="24"/>
      <c r="SQC2" s="24"/>
      <c r="SQD2" s="24"/>
      <c r="SQE2" s="24"/>
      <c r="SQF2" s="24"/>
      <c r="SQG2" s="24"/>
      <c r="SQH2" s="24"/>
      <c r="SQI2" s="24"/>
      <c r="SQJ2" s="24"/>
      <c r="SQK2" s="24"/>
      <c r="SQL2" s="24"/>
      <c r="SQM2" s="24"/>
      <c r="SQN2" s="24"/>
      <c r="SQO2" s="24"/>
      <c r="SQP2" s="24"/>
      <c r="SQQ2" s="24"/>
      <c r="SQR2" s="24"/>
      <c r="SQS2" s="24"/>
      <c r="SQT2" s="24"/>
      <c r="SQU2" s="24"/>
      <c r="SQV2" s="24"/>
      <c r="SQW2" s="24"/>
      <c r="SQX2" s="24"/>
      <c r="SQY2" s="24"/>
      <c r="SQZ2" s="24"/>
      <c r="SRA2" s="24"/>
      <c r="SRB2" s="24"/>
      <c r="SRC2" s="24"/>
      <c r="SRD2" s="24"/>
      <c r="SRE2" s="24"/>
      <c r="SRF2" s="24"/>
      <c r="SRG2" s="24"/>
      <c r="SRH2" s="24"/>
      <c r="SRI2" s="24"/>
      <c r="SRJ2" s="24"/>
      <c r="SRK2" s="24"/>
      <c r="SRL2" s="24"/>
      <c r="SRM2" s="24"/>
      <c r="SRN2" s="24"/>
      <c r="SRO2" s="24"/>
      <c r="SRP2" s="24"/>
      <c r="SRQ2" s="24"/>
      <c r="SRR2" s="24"/>
      <c r="SRS2" s="24"/>
      <c r="SRT2" s="24"/>
      <c r="SRU2" s="24"/>
      <c r="SRV2" s="24"/>
      <c r="SRW2" s="24"/>
      <c r="SRX2" s="24"/>
      <c r="SRY2" s="24"/>
      <c r="SRZ2" s="24"/>
      <c r="SSA2" s="24"/>
      <c r="SSB2" s="24"/>
      <c r="SSC2" s="24"/>
      <c r="SSD2" s="24"/>
      <c r="SSE2" s="24"/>
      <c r="SSF2" s="24"/>
      <c r="SSG2" s="24"/>
      <c r="SSH2" s="24"/>
      <c r="SSI2" s="24"/>
      <c r="SSJ2" s="24"/>
      <c r="SSK2" s="24"/>
      <c r="SSL2" s="24"/>
      <c r="SSM2" s="24"/>
      <c r="SSN2" s="24"/>
      <c r="SSO2" s="24"/>
      <c r="SSP2" s="24"/>
      <c r="SSQ2" s="24"/>
      <c r="SSR2" s="24"/>
      <c r="SSS2" s="24"/>
      <c r="SST2" s="24"/>
      <c r="SSU2" s="24"/>
      <c r="SSV2" s="24"/>
      <c r="SSW2" s="24"/>
      <c r="SSX2" s="24"/>
      <c r="SSY2" s="24"/>
      <c r="SSZ2" s="24"/>
      <c r="STA2" s="24"/>
      <c r="STB2" s="24"/>
      <c r="STC2" s="24"/>
      <c r="STD2" s="24"/>
      <c r="STE2" s="24"/>
      <c r="STF2" s="24"/>
      <c r="STG2" s="24"/>
      <c r="STH2" s="24"/>
      <c r="STI2" s="24"/>
      <c r="STJ2" s="24"/>
      <c r="STK2" s="24"/>
      <c r="STL2" s="24"/>
      <c r="STM2" s="24"/>
      <c r="STN2" s="24"/>
      <c r="STO2" s="24"/>
      <c r="STP2" s="24"/>
      <c r="STQ2" s="24"/>
      <c r="STR2" s="24"/>
      <c r="STS2" s="24"/>
      <c r="STT2" s="24"/>
      <c r="STU2" s="24"/>
      <c r="STV2" s="24"/>
      <c r="STW2" s="24"/>
      <c r="STX2" s="24"/>
      <c r="STY2" s="24"/>
      <c r="STZ2" s="24"/>
      <c r="SUA2" s="24"/>
      <c r="SUB2" s="24"/>
      <c r="SUC2" s="24"/>
      <c r="SUD2" s="24"/>
      <c r="SUE2" s="24"/>
      <c r="SUF2" s="24"/>
      <c r="SUG2" s="24"/>
      <c r="SUH2" s="24"/>
      <c r="SUI2" s="24"/>
      <c r="SUJ2" s="24"/>
      <c r="SUK2" s="24"/>
      <c r="SUL2" s="24"/>
      <c r="SUM2" s="24"/>
      <c r="SUN2" s="24"/>
      <c r="SUO2" s="24"/>
      <c r="SUP2" s="24"/>
      <c r="SUQ2" s="24"/>
      <c r="SUR2" s="24"/>
      <c r="SUS2" s="24"/>
      <c r="SUT2" s="24"/>
      <c r="SUU2" s="24"/>
      <c r="SUV2" s="24"/>
      <c r="SUW2" s="24"/>
      <c r="SUX2" s="24"/>
      <c r="SUY2" s="24"/>
      <c r="SUZ2" s="24"/>
      <c r="SVA2" s="24"/>
      <c r="SVB2" s="24"/>
      <c r="SVC2" s="24"/>
      <c r="SVD2" s="24"/>
      <c r="SVE2" s="24"/>
      <c r="SVF2" s="24"/>
      <c r="SVG2" s="24"/>
      <c r="SVH2" s="24"/>
      <c r="SVI2" s="24"/>
      <c r="SVJ2" s="24"/>
      <c r="SVK2" s="24"/>
      <c r="SVL2" s="24"/>
      <c r="SVM2" s="24"/>
      <c r="SVN2" s="24"/>
      <c r="SVO2" s="24"/>
      <c r="SVP2" s="24"/>
      <c r="SVQ2" s="24"/>
      <c r="SVR2" s="24"/>
      <c r="SVS2" s="24"/>
      <c r="SVT2" s="24"/>
      <c r="SVU2" s="24"/>
      <c r="SVV2" s="24"/>
      <c r="SVW2" s="24"/>
      <c r="SVX2" s="24"/>
      <c r="SVY2" s="24"/>
      <c r="SVZ2" s="24"/>
      <c r="SWA2" s="24"/>
      <c r="SWB2" s="24"/>
      <c r="SWC2" s="24"/>
      <c r="SWD2" s="24"/>
      <c r="SWE2" s="24"/>
      <c r="SWF2" s="24"/>
      <c r="SWG2" s="24"/>
      <c r="SWH2" s="24"/>
      <c r="SWI2" s="24"/>
      <c r="SWJ2" s="24"/>
      <c r="SWK2" s="24"/>
      <c r="SWL2" s="24"/>
      <c r="SWM2" s="24"/>
      <c r="SWN2" s="24"/>
      <c r="SWO2" s="24"/>
      <c r="SWP2" s="24"/>
      <c r="SWQ2" s="24"/>
      <c r="SWR2" s="24"/>
      <c r="SWS2" s="24"/>
      <c r="SWT2" s="24"/>
      <c r="SWU2" s="24"/>
      <c r="SWV2" s="24"/>
      <c r="SWW2" s="24"/>
      <c r="SWX2" s="24"/>
      <c r="SWY2" s="24"/>
      <c r="SWZ2" s="24"/>
      <c r="SXA2" s="24"/>
      <c r="SXB2" s="24"/>
      <c r="SXC2" s="24"/>
      <c r="SXD2" s="24"/>
      <c r="SXE2" s="24"/>
      <c r="SXF2" s="24"/>
      <c r="SXG2" s="24"/>
      <c r="SXH2" s="24"/>
      <c r="SXI2" s="24"/>
      <c r="SXJ2" s="24"/>
      <c r="SXK2" s="24"/>
      <c r="SXL2" s="24"/>
      <c r="SXM2" s="24"/>
      <c r="SXN2" s="24"/>
      <c r="SXO2" s="24"/>
      <c r="SXP2" s="24"/>
      <c r="SXQ2" s="24"/>
      <c r="SXR2" s="24"/>
      <c r="SXS2" s="24"/>
      <c r="SXT2" s="24"/>
      <c r="SXU2" s="24"/>
      <c r="SXV2" s="24"/>
      <c r="SXW2" s="24"/>
      <c r="SXX2" s="24"/>
      <c r="SXY2" s="24"/>
      <c r="SXZ2" s="24"/>
      <c r="SYA2" s="24"/>
      <c r="SYB2" s="24"/>
      <c r="SYC2" s="24"/>
      <c r="SYD2" s="24"/>
      <c r="SYE2" s="24"/>
      <c r="SYF2" s="24"/>
      <c r="SYG2" s="24"/>
      <c r="SYH2" s="24"/>
      <c r="SYI2" s="24"/>
      <c r="SYJ2" s="24"/>
      <c r="SYK2" s="24"/>
      <c r="SYL2" s="24"/>
      <c r="SYM2" s="24"/>
      <c r="SYN2" s="24"/>
      <c r="SYO2" s="24"/>
      <c r="SYP2" s="24"/>
      <c r="SYQ2" s="24"/>
      <c r="SYR2" s="24"/>
      <c r="SYS2" s="24"/>
      <c r="SYT2" s="24"/>
      <c r="SYU2" s="24"/>
      <c r="SYV2" s="24"/>
      <c r="SYW2" s="24"/>
      <c r="SYX2" s="24"/>
      <c r="SYY2" s="24"/>
      <c r="SYZ2" s="24"/>
      <c r="SZA2" s="24"/>
      <c r="SZB2" s="24"/>
      <c r="SZC2" s="24"/>
      <c r="SZD2" s="24"/>
      <c r="SZE2" s="24"/>
      <c r="SZF2" s="24"/>
      <c r="SZG2" s="24"/>
      <c r="SZH2" s="24"/>
      <c r="SZI2" s="24"/>
      <c r="SZJ2" s="24"/>
      <c r="SZK2" s="24"/>
      <c r="SZL2" s="24"/>
      <c r="SZM2" s="24"/>
      <c r="SZN2" s="24"/>
      <c r="SZO2" s="24"/>
      <c r="SZP2" s="24"/>
      <c r="SZQ2" s="24"/>
      <c r="SZR2" s="24"/>
      <c r="SZS2" s="24"/>
      <c r="SZT2" s="24"/>
      <c r="SZU2" s="24"/>
      <c r="SZV2" s="24"/>
      <c r="SZW2" s="24"/>
      <c r="SZX2" s="24"/>
      <c r="SZY2" s="24"/>
      <c r="SZZ2" s="24"/>
      <c r="TAA2" s="24"/>
      <c r="TAB2" s="24"/>
      <c r="TAC2" s="24"/>
      <c r="TAD2" s="24"/>
      <c r="TAE2" s="24"/>
      <c r="TAF2" s="24"/>
      <c r="TAG2" s="24"/>
      <c r="TAH2" s="24"/>
      <c r="TAI2" s="24"/>
      <c r="TAJ2" s="24"/>
      <c r="TAK2" s="24"/>
      <c r="TAL2" s="24"/>
      <c r="TAM2" s="24"/>
      <c r="TAN2" s="24"/>
      <c r="TAO2" s="24"/>
      <c r="TAP2" s="24"/>
      <c r="TAQ2" s="24"/>
      <c r="TAR2" s="24"/>
      <c r="TAS2" s="24"/>
      <c r="TAT2" s="24"/>
      <c r="TAU2" s="24"/>
      <c r="TAV2" s="24"/>
      <c r="TAW2" s="24"/>
      <c r="TAX2" s="24"/>
      <c r="TAY2" s="24"/>
      <c r="TAZ2" s="24"/>
      <c r="TBA2" s="24"/>
      <c r="TBB2" s="24"/>
      <c r="TBC2" s="24"/>
      <c r="TBD2" s="24"/>
      <c r="TBE2" s="24"/>
      <c r="TBF2" s="24"/>
      <c r="TBG2" s="24"/>
      <c r="TBH2" s="24"/>
      <c r="TBI2" s="24"/>
      <c r="TBJ2" s="24"/>
      <c r="TBK2" s="24"/>
      <c r="TBL2" s="24"/>
      <c r="TBM2" s="24"/>
      <c r="TBN2" s="24"/>
      <c r="TBO2" s="24"/>
      <c r="TBP2" s="24"/>
      <c r="TBQ2" s="24"/>
      <c r="TBR2" s="24"/>
      <c r="TBS2" s="24"/>
      <c r="TBT2" s="24"/>
      <c r="TBU2" s="24"/>
      <c r="TBV2" s="24"/>
      <c r="TBW2" s="24"/>
      <c r="TBX2" s="24"/>
      <c r="TBY2" s="24"/>
      <c r="TBZ2" s="24"/>
      <c r="TCA2" s="24"/>
      <c r="TCB2" s="24"/>
      <c r="TCC2" s="24"/>
      <c r="TCD2" s="24"/>
      <c r="TCE2" s="24"/>
      <c r="TCF2" s="24"/>
      <c r="TCG2" s="24"/>
      <c r="TCH2" s="24"/>
      <c r="TCI2" s="24"/>
      <c r="TCJ2" s="24"/>
      <c r="TCK2" s="24"/>
      <c r="TCL2" s="24"/>
      <c r="TCM2" s="24"/>
      <c r="TCN2" s="24"/>
      <c r="TCO2" s="24"/>
      <c r="TCP2" s="24"/>
      <c r="TCQ2" s="24"/>
      <c r="TCR2" s="24"/>
      <c r="TCS2" s="24"/>
      <c r="TCT2" s="24"/>
      <c r="TCU2" s="24"/>
      <c r="TCV2" s="24"/>
      <c r="TCW2" s="24"/>
      <c r="TCX2" s="24"/>
      <c r="TCY2" s="24"/>
      <c r="TCZ2" s="24"/>
      <c r="TDA2" s="24"/>
      <c r="TDB2" s="24"/>
      <c r="TDC2" s="24"/>
      <c r="TDD2" s="24"/>
      <c r="TDE2" s="24"/>
      <c r="TDF2" s="24"/>
      <c r="TDG2" s="24"/>
      <c r="TDH2" s="24"/>
      <c r="TDI2" s="24"/>
      <c r="TDJ2" s="24"/>
      <c r="TDK2" s="24"/>
      <c r="TDL2" s="24"/>
      <c r="TDM2" s="24"/>
      <c r="TDN2" s="24"/>
      <c r="TDO2" s="24"/>
      <c r="TDP2" s="24"/>
      <c r="TDQ2" s="24"/>
      <c r="TDR2" s="24"/>
      <c r="TDS2" s="24"/>
      <c r="TDT2" s="24"/>
      <c r="TDU2" s="24"/>
      <c r="TDV2" s="24"/>
      <c r="TDW2" s="24"/>
      <c r="TDX2" s="24"/>
      <c r="TDY2" s="24"/>
      <c r="TDZ2" s="24"/>
      <c r="TEA2" s="24"/>
      <c r="TEB2" s="24"/>
      <c r="TEC2" s="24"/>
      <c r="TED2" s="24"/>
      <c r="TEE2" s="24"/>
      <c r="TEF2" s="24"/>
      <c r="TEG2" s="24"/>
      <c r="TEH2" s="24"/>
      <c r="TEI2" s="24"/>
      <c r="TEJ2" s="24"/>
      <c r="TEK2" s="24"/>
      <c r="TEL2" s="24"/>
      <c r="TEM2" s="24"/>
      <c r="TEN2" s="24"/>
      <c r="TEO2" s="24"/>
      <c r="TEP2" s="24"/>
      <c r="TEQ2" s="24"/>
      <c r="TER2" s="24"/>
      <c r="TES2" s="24"/>
      <c r="TET2" s="24"/>
      <c r="TEU2" s="24"/>
      <c r="TEV2" s="24"/>
      <c r="TEW2" s="24"/>
      <c r="TEX2" s="24"/>
      <c r="TEY2" s="24"/>
      <c r="TEZ2" s="24"/>
      <c r="TFA2" s="24"/>
      <c r="TFB2" s="24"/>
      <c r="TFC2" s="24"/>
      <c r="TFD2" s="24"/>
      <c r="TFE2" s="24"/>
      <c r="TFF2" s="24"/>
      <c r="TFG2" s="24"/>
      <c r="TFH2" s="24"/>
      <c r="TFI2" s="24"/>
      <c r="TFJ2" s="24"/>
      <c r="TFK2" s="24"/>
      <c r="TFL2" s="24"/>
      <c r="TFM2" s="24"/>
      <c r="TFN2" s="24"/>
      <c r="TFO2" s="24"/>
      <c r="TFP2" s="24"/>
      <c r="TFQ2" s="24"/>
      <c r="TFR2" s="24"/>
      <c r="TFS2" s="24"/>
      <c r="TFT2" s="24"/>
      <c r="TFU2" s="24"/>
      <c r="TFV2" s="24"/>
      <c r="TFW2" s="24"/>
      <c r="TFX2" s="24"/>
      <c r="TFY2" s="24"/>
      <c r="TFZ2" s="24"/>
      <c r="TGA2" s="24"/>
      <c r="TGB2" s="24"/>
      <c r="TGC2" s="24"/>
      <c r="TGD2" s="24"/>
      <c r="TGE2" s="24"/>
      <c r="TGF2" s="24"/>
      <c r="TGG2" s="24"/>
      <c r="TGH2" s="24"/>
      <c r="TGI2" s="24"/>
      <c r="TGJ2" s="24"/>
      <c r="TGK2" s="24"/>
      <c r="TGL2" s="24"/>
      <c r="TGM2" s="24"/>
      <c r="TGN2" s="24"/>
      <c r="TGO2" s="24"/>
      <c r="TGP2" s="24"/>
      <c r="TGQ2" s="24"/>
      <c r="TGR2" s="24"/>
      <c r="TGS2" s="24"/>
      <c r="TGT2" s="24"/>
      <c r="TGU2" s="24"/>
      <c r="TGV2" s="24"/>
      <c r="TGW2" s="24"/>
      <c r="TGX2" s="24"/>
      <c r="TGY2" s="24"/>
      <c r="TGZ2" s="24"/>
      <c r="THA2" s="24"/>
      <c r="THB2" s="24"/>
      <c r="THC2" s="24"/>
      <c r="THD2" s="24"/>
      <c r="THE2" s="24"/>
      <c r="THF2" s="24"/>
      <c r="THG2" s="24"/>
      <c r="THH2" s="24"/>
      <c r="THI2" s="24"/>
      <c r="THJ2" s="24"/>
      <c r="THK2" s="24"/>
      <c r="THL2" s="24"/>
      <c r="THM2" s="24"/>
      <c r="THN2" s="24"/>
      <c r="THO2" s="24"/>
      <c r="THP2" s="24"/>
      <c r="THQ2" s="24"/>
      <c r="THR2" s="24"/>
      <c r="THS2" s="24"/>
      <c r="THT2" s="24"/>
      <c r="THU2" s="24"/>
      <c r="THV2" s="24"/>
      <c r="THW2" s="24"/>
      <c r="THX2" s="24"/>
      <c r="THY2" s="24"/>
      <c r="THZ2" s="24"/>
      <c r="TIA2" s="24"/>
      <c r="TIB2" s="24"/>
      <c r="TIC2" s="24"/>
      <c r="TID2" s="24"/>
      <c r="TIE2" s="24"/>
      <c r="TIF2" s="24"/>
      <c r="TIG2" s="24"/>
      <c r="TIH2" s="24"/>
      <c r="TII2" s="24"/>
      <c r="TIJ2" s="24"/>
      <c r="TIK2" s="24"/>
      <c r="TIL2" s="24"/>
      <c r="TIM2" s="24"/>
      <c r="TIN2" s="24"/>
      <c r="TIO2" s="24"/>
      <c r="TIP2" s="24"/>
      <c r="TIQ2" s="24"/>
      <c r="TIR2" s="24"/>
      <c r="TIS2" s="24"/>
      <c r="TIT2" s="24"/>
      <c r="TIU2" s="24"/>
      <c r="TIV2" s="24"/>
      <c r="TIW2" s="24"/>
      <c r="TIX2" s="24"/>
      <c r="TIY2" s="24"/>
      <c r="TIZ2" s="24"/>
      <c r="TJA2" s="24"/>
      <c r="TJB2" s="24"/>
      <c r="TJC2" s="24"/>
      <c r="TJD2" s="24"/>
      <c r="TJE2" s="24"/>
      <c r="TJF2" s="24"/>
      <c r="TJG2" s="24"/>
      <c r="TJH2" s="24"/>
      <c r="TJI2" s="24"/>
      <c r="TJJ2" s="24"/>
      <c r="TJK2" s="24"/>
      <c r="TJL2" s="24"/>
      <c r="TJM2" s="24"/>
      <c r="TJN2" s="24"/>
      <c r="TJO2" s="24"/>
      <c r="TJP2" s="24"/>
      <c r="TJQ2" s="24"/>
      <c r="TJR2" s="24"/>
      <c r="TJS2" s="24"/>
      <c r="TJT2" s="24"/>
      <c r="TJU2" s="24"/>
      <c r="TJV2" s="24"/>
      <c r="TJW2" s="24"/>
      <c r="TJX2" s="24"/>
      <c r="TJY2" s="24"/>
      <c r="TJZ2" s="24"/>
      <c r="TKA2" s="24"/>
      <c r="TKB2" s="24"/>
      <c r="TKC2" s="24"/>
      <c r="TKD2" s="24"/>
      <c r="TKE2" s="24"/>
      <c r="TKF2" s="24"/>
      <c r="TKG2" s="24"/>
      <c r="TKH2" s="24"/>
      <c r="TKI2" s="24"/>
      <c r="TKJ2" s="24"/>
      <c r="TKK2" s="24"/>
      <c r="TKL2" s="24"/>
      <c r="TKM2" s="24"/>
      <c r="TKN2" s="24"/>
      <c r="TKO2" s="24"/>
      <c r="TKP2" s="24"/>
      <c r="TKQ2" s="24"/>
      <c r="TKR2" s="24"/>
      <c r="TKS2" s="24"/>
      <c r="TKT2" s="24"/>
      <c r="TKU2" s="24"/>
      <c r="TKV2" s="24"/>
      <c r="TKW2" s="24"/>
      <c r="TKX2" s="24"/>
      <c r="TKY2" s="24"/>
      <c r="TKZ2" s="24"/>
      <c r="TLA2" s="24"/>
      <c r="TLB2" s="24"/>
      <c r="TLC2" s="24"/>
      <c r="TLD2" s="24"/>
      <c r="TLE2" s="24"/>
      <c r="TLF2" s="24"/>
      <c r="TLG2" s="24"/>
      <c r="TLH2" s="24"/>
      <c r="TLI2" s="24"/>
      <c r="TLJ2" s="24"/>
      <c r="TLK2" s="24"/>
      <c r="TLL2" s="24"/>
      <c r="TLM2" s="24"/>
      <c r="TLN2" s="24"/>
      <c r="TLO2" s="24"/>
      <c r="TLP2" s="24"/>
      <c r="TLQ2" s="24"/>
      <c r="TLR2" s="24"/>
      <c r="TLS2" s="24"/>
      <c r="TLT2" s="24"/>
      <c r="TLU2" s="24"/>
      <c r="TLV2" s="24"/>
      <c r="TLW2" s="24"/>
      <c r="TLX2" s="24"/>
      <c r="TLY2" s="24"/>
      <c r="TLZ2" s="24"/>
      <c r="TMA2" s="24"/>
      <c r="TMB2" s="24"/>
      <c r="TMC2" s="24"/>
      <c r="TMD2" s="24"/>
      <c r="TME2" s="24"/>
      <c r="TMF2" s="24"/>
      <c r="TMG2" s="24"/>
      <c r="TMH2" s="24"/>
      <c r="TMI2" s="24"/>
      <c r="TMJ2" s="24"/>
      <c r="TMK2" s="24"/>
      <c r="TML2" s="24"/>
      <c r="TMM2" s="24"/>
      <c r="TMN2" s="24"/>
      <c r="TMO2" s="24"/>
      <c r="TMP2" s="24"/>
      <c r="TMQ2" s="24"/>
      <c r="TMR2" s="24"/>
      <c r="TMS2" s="24"/>
      <c r="TMT2" s="24"/>
      <c r="TMU2" s="24"/>
      <c r="TMV2" s="24"/>
      <c r="TMW2" s="24"/>
      <c r="TMX2" s="24"/>
      <c r="TMY2" s="24"/>
      <c r="TMZ2" s="24"/>
      <c r="TNA2" s="24"/>
      <c r="TNB2" s="24"/>
      <c r="TNC2" s="24"/>
      <c r="TND2" s="24"/>
      <c r="TNE2" s="24"/>
      <c r="TNF2" s="24"/>
      <c r="TNG2" s="24"/>
      <c r="TNH2" s="24"/>
      <c r="TNI2" s="24"/>
      <c r="TNJ2" s="24"/>
      <c r="TNK2" s="24"/>
      <c r="TNL2" s="24"/>
      <c r="TNM2" s="24"/>
      <c r="TNN2" s="24"/>
      <c r="TNO2" s="24"/>
      <c r="TNP2" s="24"/>
      <c r="TNQ2" s="24"/>
      <c r="TNR2" s="24"/>
      <c r="TNS2" s="24"/>
      <c r="TNT2" s="24"/>
      <c r="TNU2" s="24"/>
      <c r="TNV2" s="24"/>
      <c r="TNW2" s="24"/>
      <c r="TNX2" s="24"/>
      <c r="TNY2" s="24"/>
      <c r="TNZ2" s="24"/>
      <c r="TOA2" s="24"/>
      <c r="TOB2" s="24"/>
      <c r="TOC2" s="24"/>
      <c r="TOD2" s="24"/>
      <c r="TOE2" s="24"/>
      <c r="TOF2" s="24"/>
      <c r="TOG2" s="24"/>
      <c r="TOH2" s="24"/>
      <c r="TOI2" s="24"/>
      <c r="TOJ2" s="24"/>
      <c r="TOK2" s="24"/>
      <c r="TOL2" s="24"/>
      <c r="TOM2" s="24"/>
      <c r="TON2" s="24"/>
      <c r="TOO2" s="24"/>
      <c r="TOP2" s="24"/>
      <c r="TOQ2" s="24"/>
      <c r="TOR2" s="24"/>
      <c r="TOS2" s="24"/>
      <c r="TOT2" s="24"/>
      <c r="TOU2" s="24"/>
      <c r="TOV2" s="24"/>
      <c r="TOW2" s="24"/>
      <c r="TOX2" s="24"/>
      <c r="TOY2" s="24"/>
      <c r="TOZ2" s="24"/>
      <c r="TPA2" s="24"/>
      <c r="TPB2" s="24"/>
      <c r="TPC2" s="24"/>
      <c r="TPD2" s="24"/>
      <c r="TPE2" s="24"/>
      <c r="TPF2" s="24"/>
      <c r="TPG2" s="24"/>
      <c r="TPH2" s="24"/>
      <c r="TPI2" s="24"/>
      <c r="TPJ2" s="24"/>
      <c r="TPK2" s="24"/>
      <c r="TPL2" s="24"/>
      <c r="TPM2" s="24"/>
      <c r="TPN2" s="24"/>
      <c r="TPO2" s="24"/>
      <c r="TPP2" s="24"/>
      <c r="TPQ2" s="24"/>
      <c r="TPR2" s="24"/>
      <c r="TPS2" s="24"/>
      <c r="TPT2" s="24"/>
      <c r="TPU2" s="24"/>
      <c r="TPV2" s="24"/>
      <c r="TPW2" s="24"/>
      <c r="TPX2" s="24"/>
      <c r="TPY2" s="24"/>
      <c r="TPZ2" s="24"/>
      <c r="TQA2" s="24"/>
      <c r="TQB2" s="24"/>
      <c r="TQC2" s="24"/>
      <c r="TQD2" s="24"/>
      <c r="TQE2" s="24"/>
      <c r="TQF2" s="24"/>
      <c r="TQG2" s="24"/>
      <c r="TQH2" s="24"/>
      <c r="TQI2" s="24"/>
      <c r="TQJ2" s="24"/>
      <c r="TQK2" s="24"/>
      <c r="TQL2" s="24"/>
      <c r="TQM2" s="24"/>
      <c r="TQN2" s="24"/>
      <c r="TQO2" s="24"/>
      <c r="TQP2" s="24"/>
      <c r="TQQ2" s="24"/>
      <c r="TQR2" s="24"/>
      <c r="TQS2" s="24"/>
      <c r="TQT2" s="24"/>
      <c r="TQU2" s="24"/>
      <c r="TQV2" s="24"/>
      <c r="TQW2" s="24"/>
      <c r="TQX2" s="24"/>
      <c r="TQY2" s="24"/>
      <c r="TQZ2" s="24"/>
      <c r="TRA2" s="24"/>
      <c r="TRB2" s="24"/>
      <c r="TRC2" s="24"/>
      <c r="TRD2" s="24"/>
      <c r="TRE2" s="24"/>
      <c r="TRF2" s="24"/>
      <c r="TRG2" s="24"/>
      <c r="TRH2" s="24"/>
      <c r="TRI2" s="24"/>
      <c r="TRJ2" s="24"/>
      <c r="TRK2" s="24"/>
      <c r="TRL2" s="24"/>
      <c r="TRM2" s="24"/>
      <c r="TRN2" s="24"/>
      <c r="TRO2" s="24"/>
      <c r="TRP2" s="24"/>
      <c r="TRQ2" s="24"/>
      <c r="TRR2" s="24"/>
      <c r="TRS2" s="24"/>
      <c r="TRT2" s="24"/>
      <c r="TRU2" s="24"/>
      <c r="TRV2" s="24"/>
      <c r="TRW2" s="24"/>
      <c r="TRX2" s="24"/>
      <c r="TRY2" s="24"/>
      <c r="TRZ2" s="24"/>
      <c r="TSA2" s="24"/>
      <c r="TSB2" s="24"/>
      <c r="TSC2" s="24"/>
      <c r="TSD2" s="24"/>
      <c r="TSE2" s="24"/>
      <c r="TSF2" s="24"/>
      <c r="TSG2" s="24"/>
      <c r="TSH2" s="24"/>
      <c r="TSI2" s="24"/>
      <c r="TSJ2" s="24"/>
      <c r="TSK2" s="24"/>
      <c r="TSL2" s="24"/>
      <c r="TSM2" s="24"/>
      <c r="TSN2" s="24"/>
      <c r="TSO2" s="24"/>
      <c r="TSP2" s="24"/>
      <c r="TSQ2" s="24"/>
      <c r="TSR2" s="24"/>
      <c r="TSS2" s="24"/>
      <c r="TST2" s="24"/>
      <c r="TSU2" s="24"/>
      <c r="TSV2" s="24"/>
      <c r="TSW2" s="24"/>
      <c r="TSX2" s="24"/>
      <c r="TSY2" s="24"/>
      <c r="TSZ2" s="24"/>
      <c r="TTA2" s="24"/>
      <c r="TTB2" s="24"/>
      <c r="TTC2" s="24"/>
      <c r="TTD2" s="24"/>
      <c r="TTE2" s="24"/>
      <c r="TTF2" s="24"/>
      <c r="TTG2" s="24"/>
      <c r="TTH2" s="24"/>
      <c r="TTI2" s="24"/>
      <c r="TTJ2" s="24"/>
      <c r="TTK2" s="24"/>
      <c r="TTL2" s="24"/>
      <c r="TTM2" s="24"/>
      <c r="TTN2" s="24"/>
      <c r="TTO2" s="24"/>
      <c r="TTP2" s="24"/>
      <c r="TTQ2" s="24"/>
      <c r="TTR2" s="24"/>
      <c r="TTS2" s="24"/>
      <c r="TTT2" s="24"/>
      <c r="TTU2" s="24"/>
      <c r="TTV2" s="24"/>
      <c r="TTW2" s="24"/>
      <c r="TTX2" s="24"/>
      <c r="TTY2" s="24"/>
      <c r="TTZ2" s="24"/>
      <c r="TUA2" s="24"/>
      <c r="TUB2" s="24"/>
      <c r="TUC2" s="24"/>
      <c r="TUD2" s="24"/>
      <c r="TUE2" s="24"/>
      <c r="TUF2" s="24"/>
      <c r="TUG2" s="24"/>
      <c r="TUH2" s="24"/>
      <c r="TUI2" s="24"/>
      <c r="TUJ2" s="24"/>
      <c r="TUK2" s="24"/>
      <c r="TUL2" s="24"/>
      <c r="TUM2" s="24"/>
      <c r="TUN2" s="24"/>
      <c r="TUO2" s="24"/>
      <c r="TUP2" s="24"/>
      <c r="TUQ2" s="24"/>
      <c r="TUR2" s="24"/>
      <c r="TUS2" s="24"/>
      <c r="TUT2" s="24"/>
      <c r="TUU2" s="24"/>
      <c r="TUV2" s="24"/>
      <c r="TUW2" s="24"/>
      <c r="TUX2" s="24"/>
      <c r="TUY2" s="24"/>
      <c r="TUZ2" s="24"/>
      <c r="TVA2" s="24"/>
      <c r="TVB2" s="24"/>
      <c r="TVC2" s="24"/>
      <c r="TVD2" s="24"/>
      <c r="TVE2" s="24"/>
      <c r="TVF2" s="24"/>
      <c r="TVG2" s="24"/>
      <c r="TVH2" s="24"/>
      <c r="TVI2" s="24"/>
      <c r="TVJ2" s="24"/>
      <c r="TVK2" s="24"/>
      <c r="TVL2" s="24"/>
      <c r="TVM2" s="24"/>
      <c r="TVN2" s="24"/>
      <c r="TVO2" s="24"/>
      <c r="TVP2" s="24"/>
      <c r="TVQ2" s="24"/>
      <c r="TVR2" s="24"/>
      <c r="TVS2" s="24"/>
      <c r="TVT2" s="24"/>
      <c r="TVU2" s="24"/>
      <c r="TVV2" s="24"/>
      <c r="TVW2" s="24"/>
      <c r="TVX2" s="24"/>
      <c r="TVY2" s="24"/>
      <c r="TVZ2" s="24"/>
      <c r="TWA2" s="24"/>
      <c r="TWB2" s="24"/>
      <c r="TWC2" s="24"/>
      <c r="TWD2" s="24"/>
      <c r="TWE2" s="24"/>
      <c r="TWF2" s="24"/>
      <c r="TWG2" s="24"/>
      <c r="TWH2" s="24"/>
      <c r="TWI2" s="24"/>
      <c r="TWJ2" s="24"/>
      <c r="TWK2" s="24"/>
      <c r="TWL2" s="24"/>
      <c r="TWM2" s="24"/>
      <c r="TWN2" s="24"/>
      <c r="TWO2" s="24"/>
      <c r="TWP2" s="24"/>
      <c r="TWQ2" s="24"/>
      <c r="TWR2" s="24"/>
      <c r="TWS2" s="24"/>
      <c r="TWT2" s="24"/>
      <c r="TWU2" s="24"/>
      <c r="TWV2" s="24"/>
      <c r="TWW2" s="24"/>
      <c r="TWX2" s="24"/>
      <c r="TWY2" s="24"/>
      <c r="TWZ2" s="24"/>
      <c r="TXA2" s="24"/>
      <c r="TXB2" s="24"/>
      <c r="TXC2" s="24"/>
      <c r="TXD2" s="24"/>
      <c r="TXE2" s="24"/>
      <c r="TXF2" s="24"/>
      <c r="TXG2" s="24"/>
      <c r="TXH2" s="24"/>
      <c r="TXI2" s="24"/>
      <c r="TXJ2" s="24"/>
      <c r="TXK2" s="24"/>
      <c r="TXL2" s="24"/>
      <c r="TXM2" s="24"/>
      <c r="TXN2" s="24"/>
      <c r="TXO2" s="24"/>
      <c r="TXP2" s="24"/>
      <c r="TXQ2" s="24"/>
      <c r="TXR2" s="24"/>
      <c r="TXS2" s="24"/>
      <c r="TXT2" s="24"/>
      <c r="TXU2" s="24"/>
      <c r="TXV2" s="24"/>
      <c r="TXW2" s="24"/>
      <c r="TXX2" s="24"/>
      <c r="TXY2" s="24"/>
      <c r="TXZ2" s="24"/>
      <c r="TYA2" s="24"/>
      <c r="TYB2" s="24"/>
      <c r="TYC2" s="24"/>
      <c r="TYD2" s="24"/>
      <c r="TYE2" s="24"/>
      <c r="TYF2" s="24"/>
      <c r="TYG2" s="24"/>
      <c r="TYH2" s="24"/>
      <c r="TYI2" s="24"/>
      <c r="TYJ2" s="24"/>
      <c r="TYK2" s="24"/>
      <c r="TYL2" s="24"/>
      <c r="TYM2" s="24"/>
      <c r="TYN2" s="24"/>
      <c r="TYO2" s="24"/>
      <c r="TYP2" s="24"/>
      <c r="TYQ2" s="24"/>
      <c r="TYR2" s="24"/>
      <c r="TYS2" s="24"/>
      <c r="TYT2" s="24"/>
      <c r="TYU2" s="24"/>
      <c r="TYV2" s="24"/>
      <c r="TYW2" s="24"/>
      <c r="TYX2" s="24"/>
      <c r="TYY2" s="24"/>
      <c r="TYZ2" s="24"/>
      <c r="TZA2" s="24"/>
      <c r="TZB2" s="24"/>
      <c r="TZC2" s="24"/>
      <c r="TZD2" s="24"/>
      <c r="TZE2" s="24"/>
      <c r="TZF2" s="24"/>
      <c r="TZG2" s="24"/>
      <c r="TZH2" s="24"/>
      <c r="TZI2" s="24"/>
      <c r="TZJ2" s="24"/>
      <c r="TZK2" s="24"/>
      <c r="TZL2" s="24"/>
      <c r="TZM2" s="24"/>
      <c r="TZN2" s="24"/>
      <c r="TZO2" s="24"/>
      <c r="TZP2" s="24"/>
      <c r="TZQ2" s="24"/>
      <c r="TZR2" s="24"/>
      <c r="TZS2" s="24"/>
      <c r="TZT2" s="24"/>
      <c r="TZU2" s="24"/>
      <c r="TZV2" s="24"/>
      <c r="TZW2" s="24"/>
      <c r="TZX2" s="24"/>
      <c r="TZY2" s="24"/>
      <c r="TZZ2" s="24"/>
      <c r="UAA2" s="24"/>
      <c r="UAB2" s="24"/>
      <c r="UAC2" s="24"/>
      <c r="UAD2" s="24"/>
      <c r="UAE2" s="24"/>
      <c r="UAF2" s="24"/>
      <c r="UAG2" s="24"/>
      <c r="UAH2" s="24"/>
      <c r="UAI2" s="24"/>
      <c r="UAJ2" s="24"/>
      <c r="UAK2" s="24"/>
      <c r="UAL2" s="24"/>
      <c r="UAM2" s="24"/>
      <c r="UAN2" s="24"/>
      <c r="UAO2" s="24"/>
      <c r="UAP2" s="24"/>
      <c r="UAQ2" s="24"/>
      <c r="UAR2" s="24"/>
      <c r="UAS2" s="24"/>
      <c r="UAT2" s="24"/>
      <c r="UAU2" s="24"/>
      <c r="UAV2" s="24"/>
      <c r="UAW2" s="24"/>
      <c r="UAX2" s="24"/>
      <c r="UAY2" s="24"/>
      <c r="UAZ2" s="24"/>
      <c r="UBA2" s="24"/>
      <c r="UBB2" s="24"/>
      <c r="UBC2" s="24"/>
      <c r="UBD2" s="24"/>
      <c r="UBE2" s="24"/>
      <c r="UBF2" s="24"/>
      <c r="UBG2" s="24"/>
      <c r="UBH2" s="24"/>
      <c r="UBI2" s="24"/>
      <c r="UBJ2" s="24"/>
      <c r="UBK2" s="24"/>
      <c r="UBL2" s="24"/>
      <c r="UBM2" s="24"/>
      <c r="UBN2" s="24"/>
      <c r="UBO2" s="24"/>
      <c r="UBP2" s="24"/>
      <c r="UBQ2" s="24"/>
      <c r="UBR2" s="24"/>
      <c r="UBS2" s="24"/>
      <c r="UBT2" s="24"/>
      <c r="UBU2" s="24"/>
      <c r="UBV2" s="24"/>
      <c r="UBW2" s="24"/>
      <c r="UBX2" s="24"/>
      <c r="UBY2" s="24"/>
      <c r="UBZ2" s="24"/>
      <c r="UCA2" s="24"/>
      <c r="UCB2" s="24"/>
      <c r="UCC2" s="24"/>
      <c r="UCD2" s="24"/>
      <c r="UCE2" s="24"/>
      <c r="UCF2" s="24"/>
      <c r="UCG2" s="24"/>
      <c r="UCH2" s="24"/>
      <c r="UCI2" s="24"/>
      <c r="UCJ2" s="24"/>
      <c r="UCK2" s="24"/>
      <c r="UCL2" s="24"/>
      <c r="UCM2" s="24"/>
      <c r="UCN2" s="24"/>
      <c r="UCO2" s="24"/>
      <c r="UCP2" s="24"/>
      <c r="UCQ2" s="24"/>
      <c r="UCR2" s="24"/>
      <c r="UCS2" s="24"/>
      <c r="UCT2" s="24"/>
      <c r="UCU2" s="24"/>
      <c r="UCV2" s="24"/>
      <c r="UCW2" s="24"/>
      <c r="UCX2" s="24"/>
      <c r="UCY2" s="24"/>
      <c r="UCZ2" s="24"/>
      <c r="UDA2" s="24"/>
      <c r="UDB2" s="24"/>
      <c r="UDC2" s="24"/>
      <c r="UDD2" s="24"/>
      <c r="UDE2" s="24"/>
      <c r="UDF2" s="24"/>
      <c r="UDG2" s="24"/>
      <c r="UDH2" s="24"/>
      <c r="UDI2" s="24"/>
      <c r="UDJ2" s="24"/>
      <c r="UDK2" s="24"/>
      <c r="UDL2" s="24"/>
      <c r="UDM2" s="24"/>
      <c r="UDN2" s="24"/>
      <c r="UDO2" s="24"/>
      <c r="UDP2" s="24"/>
      <c r="UDQ2" s="24"/>
      <c r="UDR2" s="24"/>
      <c r="UDS2" s="24"/>
      <c r="UDT2" s="24"/>
      <c r="UDU2" s="24"/>
      <c r="UDV2" s="24"/>
      <c r="UDW2" s="24"/>
      <c r="UDX2" s="24"/>
      <c r="UDY2" s="24"/>
      <c r="UDZ2" s="24"/>
      <c r="UEA2" s="24"/>
      <c r="UEB2" s="24"/>
      <c r="UEC2" s="24"/>
      <c r="UED2" s="24"/>
      <c r="UEE2" s="24"/>
      <c r="UEF2" s="24"/>
      <c r="UEG2" s="24"/>
      <c r="UEH2" s="24"/>
      <c r="UEI2" s="24"/>
      <c r="UEJ2" s="24"/>
      <c r="UEK2" s="24"/>
      <c r="UEL2" s="24"/>
      <c r="UEM2" s="24"/>
      <c r="UEN2" s="24"/>
      <c r="UEO2" s="24"/>
      <c r="UEP2" s="24"/>
      <c r="UEQ2" s="24"/>
      <c r="UER2" s="24"/>
      <c r="UES2" s="24"/>
      <c r="UET2" s="24"/>
      <c r="UEU2" s="24"/>
      <c r="UEV2" s="24"/>
      <c r="UEW2" s="24"/>
      <c r="UEX2" s="24"/>
      <c r="UEY2" s="24"/>
      <c r="UEZ2" s="24"/>
      <c r="UFA2" s="24"/>
      <c r="UFB2" s="24"/>
      <c r="UFC2" s="24"/>
      <c r="UFD2" s="24"/>
      <c r="UFE2" s="24"/>
      <c r="UFF2" s="24"/>
      <c r="UFG2" s="24"/>
      <c r="UFH2" s="24"/>
      <c r="UFI2" s="24"/>
      <c r="UFJ2" s="24"/>
      <c r="UFK2" s="24"/>
      <c r="UFL2" s="24"/>
      <c r="UFM2" s="24"/>
      <c r="UFN2" s="24"/>
      <c r="UFO2" s="24"/>
      <c r="UFP2" s="24"/>
      <c r="UFQ2" s="24"/>
      <c r="UFR2" s="24"/>
      <c r="UFS2" s="24"/>
      <c r="UFT2" s="24"/>
      <c r="UFU2" s="24"/>
      <c r="UFV2" s="24"/>
      <c r="UFW2" s="24"/>
      <c r="UFX2" s="24"/>
      <c r="UFY2" s="24"/>
      <c r="UFZ2" s="24"/>
      <c r="UGA2" s="24"/>
      <c r="UGB2" s="24"/>
      <c r="UGC2" s="24"/>
      <c r="UGD2" s="24"/>
      <c r="UGE2" s="24"/>
      <c r="UGF2" s="24"/>
      <c r="UGG2" s="24"/>
      <c r="UGH2" s="24"/>
      <c r="UGI2" s="24"/>
      <c r="UGJ2" s="24"/>
      <c r="UGK2" s="24"/>
      <c r="UGL2" s="24"/>
      <c r="UGM2" s="24"/>
      <c r="UGN2" s="24"/>
      <c r="UGO2" s="24"/>
      <c r="UGP2" s="24"/>
      <c r="UGQ2" s="24"/>
      <c r="UGR2" s="24"/>
      <c r="UGS2" s="24"/>
      <c r="UGT2" s="24"/>
      <c r="UGU2" s="24"/>
      <c r="UGV2" s="24"/>
      <c r="UGW2" s="24"/>
      <c r="UGX2" s="24"/>
      <c r="UGY2" s="24"/>
      <c r="UGZ2" s="24"/>
      <c r="UHA2" s="24"/>
      <c r="UHB2" s="24"/>
      <c r="UHC2" s="24"/>
      <c r="UHD2" s="24"/>
      <c r="UHE2" s="24"/>
      <c r="UHF2" s="24"/>
      <c r="UHG2" s="24"/>
      <c r="UHH2" s="24"/>
      <c r="UHI2" s="24"/>
      <c r="UHJ2" s="24"/>
      <c r="UHK2" s="24"/>
      <c r="UHL2" s="24"/>
      <c r="UHM2" s="24"/>
      <c r="UHN2" s="24"/>
      <c r="UHO2" s="24"/>
      <c r="UHP2" s="24"/>
      <c r="UHQ2" s="24"/>
      <c r="UHR2" s="24"/>
      <c r="UHS2" s="24"/>
      <c r="UHT2" s="24"/>
      <c r="UHU2" s="24"/>
      <c r="UHV2" s="24"/>
      <c r="UHW2" s="24"/>
      <c r="UHX2" s="24"/>
      <c r="UHY2" s="24"/>
      <c r="UHZ2" s="24"/>
      <c r="UIA2" s="24"/>
      <c r="UIB2" s="24"/>
      <c r="UIC2" s="24"/>
      <c r="UID2" s="24"/>
      <c r="UIE2" s="24"/>
      <c r="UIF2" s="24"/>
      <c r="UIG2" s="24"/>
      <c r="UIH2" s="24"/>
      <c r="UII2" s="24"/>
      <c r="UIJ2" s="24"/>
      <c r="UIK2" s="24"/>
      <c r="UIL2" s="24"/>
      <c r="UIM2" s="24"/>
      <c r="UIN2" s="24"/>
      <c r="UIO2" s="24"/>
      <c r="UIP2" s="24"/>
      <c r="UIQ2" s="24"/>
      <c r="UIR2" s="24"/>
      <c r="UIS2" s="24"/>
      <c r="UIT2" s="24"/>
      <c r="UIU2" s="24"/>
      <c r="UIV2" s="24"/>
      <c r="UIW2" s="24"/>
      <c r="UIX2" s="24"/>
      <c r="UIY2" s="24"/>
      <c r="UIZ2" s="24"/>
      <c r="UJA2" s="24"/>
      <c r="UJB2" s="24"/>
      <c r="UJC2" s="24"/>
      <c r="UJD2" s="24"/>
      <c r="UJE2" s="24"/>
      <c r="UJF2" s="24"/>
      <c r="UJG2" s="24"/>
      <c r="UJH2" s="24"/>
      <c r="UJI2" s="24"/>
      <c r="UJJ2" s="24"/>
      <c r="UJK2" s="24"/>
      <c r="UJL2" s="24"/>
      <c r="UJM2" s="24"/>
      <c r="UJN2" s="24"/>
      <c r="UJO2" s="24"/>
      <c r="UJP2" s="24"/>
      <c r="UJQ2" s="24"/>
      <c r="UJR2" s="24"/>
      <c r="UJS2" s="24"/>
      <c r="UJT2" s="24"/>
      <c r="UJU2" s="24"/>
      <c r="UJV2" s="24"/>
      <c r="UJW2" s="24"/>
      <c r="UJX2" s="24"/>
      <c r="UJY2" s="24"/>
      <c r="UJZ2" s="24"/>
      <c r="UKA2" s="24"/>
      <c r="UKB2" s="24"/>
      <c r="UKC2" s="24"/>
      <c r="UKD2" s="24"/>
      <c r="UKE2" s="24"/>
      <c r="UKF2" s="24"/>
      <c r="UKG2" s="24"/>
      <c r="UKH2" s="24"/>
      <c r="UKI2" s="24"/>
      <c r="UKJ2" s="24"/>
      <c r="UKK2" s="24"/>
      <c r="UKL2" s="24"/>
      <c r="UKM2" s="24"/>
      <c r="UKN2" s="24"/>
      <c r="UKO2" s="24"/>
      <c r="UKP2" s="24"/>
      <c r="UKQ2" s="24"/>
      <c r="UKR2" s="24"/>
      <c r="UKS2" s="24"/>
      <c r="UKT2" s="24"/>
      <c r="UKU2" s="24"/>
      <c r="UKV2" s="24"/>
      <c r="UKW2" s="24"/>
      <c r="UKX2" s="24"/>
      <c r="UKY2" s="24"/>
      <c r="UKZ2" s="24"/>
      <c r="ULA2" s="24"/>
      <c r="ULB2" s="24"/>
      <c r="ULC2" s="24"/>
      <c r="ULD2" s="24"/>
      <c r="ULE2" s="24"/>
      <c r="ULF2" s="24"/>
      <c r="ULG2" s="24"/>
      <c r="ULH2" s="24"/>
      <c r="ULI2" s="24"/>
      <c r="ULJ2" s="24"/>
      <c r="ULK2" s="24"/>
      <c r="ULL2" s="24"/>
      <c r="ULM2" s="24"/>
      <c r="ULN2" s="24"/>
      <c r="ULO2" s="24"/>
      <c r="ULP2" s="24"/>
      <c r="ULQ2" s="24"/>
      <c r="ULR2" s="24"/>
      <c r="ULS2" s="24"/>
      <c r="ULT2" s="24"/>
      <c r="ULU2" s="24"/>
      <c r="ULV2" s="24"/>
      <c r="ULW2" s="24"/>
      <c r="ULX2" s="24"/>
      <c r="ULY2" s="24"/>
      <c r="ULZ2" s="24"/>
      <c r="UMA2" s="24"/>
      <c r="UMB2" s="24"/>
      <c r="UMC2" s="24"/>
      <c r="UMD2" s="24"/>
      <c r="UME2" s="24"/>
      <c r="UMF2" s="24"/>
      <c r="UMG2" s="24"/>
      <c r="UMH2" s="24"/>
      <c r="UMI2" s="24"/>
      <c r="UMJ2" s="24"/>
      <c r="UMK2" s="24"/>
      <c r="UML2" s="24"/>
      <c r="UMM2" s="24"/>
      <c r="UMN2" s="24"/>
      <c r="UMO2" s="24"/>
      <c r="UMP2" s="24"/>
      <c r="UMQ2" s="24"/>
      <c r="UMR2" s="24"/>
      <c r="UMS2" s="24"/>
      <c r="UMT2" s="24"/>
      <c r="UMU2" s="24"/>
      <c r="UMV2" s="24"/>
      <c r="UMW2" s="24"/>
      <c r="UMX2" s="24"/>
      <c r="UMY2" s="24"/>
      <c r="UMZ2" s="24"/>
      <c r="UNA2" s="24"/>
      <c r="UNB2" s="24"/>
      <c r="UNC2" s="24"/>
      <c r="UND2" s="24"/>
      <c r="UNE2" s="24"/>
      <c r="UNF2" s="24"/>
      <c r="UNG2" s="24"/>
      <c r="UNH2" s="24"/>
      <c r="UNI2" s="24"/>
      <c r="UNJ2" s="24"/>
      <c r="UNK2" s="24"/>
      <c r="UNL2" s="24"/>
      <c r="UNM2" s="24"/>
      <c r="UNN2" s="24"/>
      <c r="UNO2" s="24"/>
      <c r="UNP2" s="24"/>
      <c r="UNQ2" s="24"/>
      <c r="UNR2" s="24"/>
      <c r="UNS2" s="24"/>
      <c r="UNT2" s="24"/>
      <c r="UNU2" s="24"/>
      <c r="UNV2" s="24"/>
      <c r="UNW2" s="24"/>
      <c r="UNX2" s="24"/>
      <c r="UNY2" s="24"/>
      <c r="UNZ2" s="24"/>
      <c r="UOA2" s="24"/>
      <c r="UOB2" s="24"/>
      <c r="UOC2" s="24"/>
      <c r="UOD2" s="24"/>
      <c r="UOE2" s="24"/>
      <c r="UOF2" s="24"/>
      <c r="UOG2" s="24"/>
      <c r="UOH2" s="24"/>
      <c r="UOI2" s="24"/>
      <c r="UOJ2" s="24"/>
      <c r="UOK2" s="24"/>
      <c r="UOL2" s="24"/>
      <c r="UOM2" s="24"/>
      <c r="UON2" s="24"/>
      <c r="UOO2" s="24"/>
      <c r="UOP2" s="24"/>
      <c r="UOQ2" s="24"/>
      <c r="UOR2" s="24"/>
      <c r="UOS2" s="24"/>
      <c r="UOT2" s="24"/>
      <c r="UOU2" s="24"/>
      <c r="UOV2" s="24"/>
      <c r="UOW2" s="24"/>
      <c r="UOX2" s="24"/>
      <c r="UOY2" s="24"/>
      <c r="UOZ2" s="24"/>
      <c r="UPA2" s="24"/>
      <c r="UPB2" s="24"/>
      <c r="UPC2" s="24"/>
      <c r="UPD2" s="24"/>
      <c r="UPE2" s="24"/>
      <c r="UPF2" s="24"/>
      <c r="UPG2" s="24"/>
      <c r="UPH2" s="24"/>
      <c r="UPI2" s="24"/>
      <c r="UPJ2" s="24"/>
      <c r="UPK2" s="24"/>
      <c r="UPL2" s="24"/>
      <c r="UPM2" s="24"/>
      <c r="UPN2" s="24"/>
      <c r="UPO2" s="24"/>
      <c r="UPP2" s="24"/>
      <c r="UPQ2" s="24"/>
      <c r="UPR2" s="24"/>
      <c r="UPS2" s="24"/>
      <c r="UPT2" s="24"/>
      <c r="UPU2" s="24"/>
      <c r="UPV2" s="24"/>
      <c r="UPW2" s="24"/>
      <c r="UPX2" s="24"/>
      <c r="UPY2" s="24"/>
      <c r="UPZ2" s="24"/>
      <c r="UQA2" s="24"/>
      <c r="UQB2" s="24"/>
      <c r="UQC2" s="24"/>
      <c r="UQD2" s="24"/>
      <c r="UQE2" s="24"/>
      <c r="UQF2" s="24"/>
      <c r="UQG2" s="24"/>
      <c r="UQH2" s="24"/>
      <c r="UQI2" s="24"/>
      <c r="UQJ2" s="24"/>
      <c r="UQK2" s="24"/>
      <c r="UQL2" s="24"/>
      <c r="UQM2" s="24"/>
      <c r="UQN2" s="24"/>
      <c r="UQO2" s="24"/>
      <c r="UQP2" s="24"/>
      <c r="UQQ2" s="24"/>
      <c r="UQR2" s="24"/>
      <c r="UQS2" s="24"/>
      <c r="UQT2" s="24"/>
      <c r="UQU2" s="24"/>
      <c r="UQV2" s="24"/>
      <c r="UQW2" s="24"/>
      <c r="UQX2" s="24"/>
      <c r="UQY2" s="24"/>
      <c r="UQZ2" s="24"/>
      <c r="URA2" s="24"/>
      <c r="URB2" s="24"/>
      <c r="URC2" s="24"/>
      <c r="URD2" s="24"/>
      <c r="URE2" s="24"/>
      <c r="URF2" s="24"/>
      <c r="URG2" s="24"/>
      <c r="URH2" s="24"/>
      <c r="URI2" s="24"/>
      <c r="URJ2" s="24"/>
      <c r="URK2" s="24"/>
      <c r="URL2" s="24"/>
      <c r="URM2" s="24"/>
      <c r="URN2" s="24"/>
      <c r="URO2" s="24"/>
      <c r="URP2" s="24"/>
      <c r="URQ2" s="24"/>
      <c r="URR2" s="24"/>
      <c r="URS2" s="24"/>
      <c r="URT2" s="24"/>
      <c r="URU2" s="24"/>
      <c r="URV2" s="24"/>
      <c r="URW2" s="24"/>
      <c r="URX2" s="24"/>
      <c r="URY2" s="24"/>
      <c r="URZ2" s="24"/>
      <c r="USA2" s="24"/>
      <c r="USB2" s="24"/>
      <c r="USC2" s="24"/>
      <c r="USD2" s="24"/>
      <c r="USE2" s="24"/>
      <c r="USF2" s="24"/>
      <c r="USG2" s="24"/>
      <c r="USH2" s="24"/>
      <c r="USI2" s="24"/>
      <c r="USJ2" s="24"/>
      <c r="USK2" s="24"/>
      <c r="USL2" s="24"/>
      <c r="USM2" s="24"/>
      <c r="USN2" s="24"/>
      <c r="USO2" s="24"/>
      <c r="USP2" s="24"/>
      <c r="USQ2" s="24"/>
      <c r="USR2" s="24"/>
      <c r="USS2" s="24"/>
      <c r="UST2" s="24"/>
      <c r="USU2" s="24"/>
      <c r="USV2" s="24"/>
      <c r="USW2" s="24"/>
      <c r="USX2" s="24"/>
      <c r="USY2" s="24"/>
      <c r="USZ2" s="24"/>
      <c r="UTA2" s="24"/>
      <c r="UTB2" s="24"/>
      <c r="UTC2" s="24"/>
      <c r="UTD2" s="24"/>
      <c r="UTE2" s="24"/>
      <c r="UTF2" s="24"/>
      <c r="UTG2" s="24"/>
      <c r="UTH2" s="24"/>
      <c r="UTI2" s="24"/>
      <c r="UTJ2" s="24"/>
      <c r="UTK2" s="24"/>
      <c r="UTL2" s="24"/>
      <c r="UTM2" s="24"/>
      <c r="UTN2" s="24"/>
      <c r="UTO2" s="24"/>
      <c r="UTP2" s="24"/>
      <c r="UTQ2" s="24"/>
      <c r="UTR2" s="24"/>
      <c r="UTS2" s="24"/>
      <c r="UTT2" s="24"/>
      <c r="UTU2" s="24"/>
      <c r="UTV2" s="24"/>
      <c r="UTW2" s="24"/>
      <c r="UTX2" s="24"/>
      <c r="UTY2" s="24"/>
      <c r="UTZ2" s="24"/>
      <c r="UUA2" s="24"/>
      <c r="UUB2" s="24"/>
      <c r="UUC2" s="24"/>
      <c r="UUD2" s="24"/>
      <c r="UUE2" s="24"/>
      <c r="UUF2" s="24"/>
      <c r="UUG2" s="24"/>
      <c r="UUH2" s="24"/>
      <c r="UUI2" s="24"/>
      <c r="UUJ2" s="24"/>
      <c r="UUK2" s="24"/>
      <c r="UUL2" s="24"/>
      <c r="UUM2" s="24"/>
      <c r="UUN2" s="24"/>
      <c r="UUO2" s="24"/>
      <c r="UUP2" s="24"/>
      <c r="UUQ2" s="24"/>
      <c r="UUR2" s="24"/>
      <c r="UUS2" s="24"/>
      <c r="UUT2" s="24"/>
      <c r="UUU2" s="24"/>
      <c r="UUV2" s="24"/>
      <c r="UUW2" s="24"/>
      <c r="UUX2" s="24"/>
      <c r="UUY2" s="24"/>
      <c r="UUZ2" s="24"/>
      <c r="UVA2" s="24"/>
      <c r="UVB2" s="24"/>
      <c r="UVC2" s="24"/>
      <c r="UVD2" s="24"/>
      <c r="UVE2" s="24"/>
      <c r="UVF2" s="24"/>
      <c r="UVG2" s="24"/>
      <c r="UVH2" s="24"/>
      <c r="UVI2" s="24"/>
      <c r="UVJ2" s="24"/>
      <c r="UVK2" s="24"/>
      <c r="UVL2" s="24"/>
      <c r="UVM2" s="24"/>
      <c r="UVN2" s="24"/>
      <c r="UVO2" s="24"/>
      <c r="UVP2" s="24"/>
      <c r="UVQ2" s="24"/>
      <c r="UVR2" s="24"/>
      <c r="UVS2" s="24"/>
      <c r="UVT2" s="24"/>
      <c r="UVU2" s="24"/>
      <c r="UVV2" s="24"/>
      <c r="UVW2" s="24"/>
      <c r="UVX2" s="24"/>
      <c r="UVY2" s="24"/>
      <c r="UVZ2" s="24"/>
      <c r="UWA2" s="24"/>
      <c r="UWB2" s="24"/>
      <c r="UWC2" s="24"/>
      <c r="UWD2" s="24"/>
      <c r="UWE2" s="24"/>
      <c r="UWF2" s="24"/>
      <c r="UWG2" s="24"/>
      <c r="UWH2" s="24"/>
      <c r="UWI2" s="24"/>
      <c r="UWJ2" s="24"/>
      <c r="UWK2" s="24"/>
      <c r="UWL2" s="24"/>
      <c r="UWM2" s="24"/>
      <c r="UWN2" s="24"/>
      <c r="UWO2" s="24"/>
      <c r="UWP2" s="24"/>
      <c r="UWQ2" s="24"/>
      <c r="UWR2" s="24"/>
      <c r="UWS2" s="24"/>
      <c r="UWT2" s="24"/>
      <c r="UWU2" s="24"/>
      <c r="UWV2" s="24"/>
      <c r="UWW2" s="24"/>
      <c r="UWX2" s="24"/>
      <c r="UWY2" s="24"/>
      <c r="UWZ2" s="24"/>
      <c r="UXA2" s="24"/>
      <c r="UXB2" s="24"/>
      <c r="UXC2" s="24"/>
      <c r="UXD2" s="24"/>
      <c r="UXE2" s="24"/>
      <c r="UXF2" s="24"/>
      <c r="UXG2" s="24"/>
      <c r="UXH2" s="24"/>
      <c r="UXI2" s="24"/>
      <c r="UXJ2" s="24"/>
      <c r="UXK2" s="24"/>
      <c r="UXL2" s="24"/>
      <c r="UXM2" s="24"/>
      <c r="UXN2" s="24"/>
      <c r="UXO2" s="24"/>
      <c r="UXP2" s="24"/>
      <c r="UXQ2" s="24"/>
      <c r="UXR2" s="24"/>
      <c r="UXS2" s="24"/>
      <c r="UXT2" s="24"/>
      <c r="UXU2" s="24"/>
      <c r="UXV2" s="24"/>
      <c r="UXW2" s="24"/>
      <c r="UXX2" s="24"/>
      <c r="UXY2" s="24"/>
      <c r="UXZ2" s="24"/>
      <c r="UYA2" s="24"/>
      <c r="UYB2" s="24"/>
      <c r="UYC2" s="24"/>
      <c r="UYD2" s="24"/>
      <c r="UYE2" s="24"/>
      <c r="UYF2" s="24"/>
      <c r="UYG2" s="24"/>
      <c r="UYH2" s="24"/>
      <c r="UYI2" s="24"/>
      <c r="UYJ2" s="24"/>
      <c r="UYK2" s="24"/>
      <c r="UYL2" s="24"/>
      <c r="UYM2" s="24"/>
      <c r="UYN2" s="24"/>
      <c r="UYO2" s="24"/>
      <c r="UYP2" s="24"/>
      <c r="UYQ2" s="24"/>
      <c r="UYR2" s="24"/>
      <c r="UYS2" s="24"/>
      <c r="UYT2" s="24"/>
      <c r="UYU2" s="24"/>
      <c r="UYV2" s="24"/>
      <c r="UYW2" s="24"/>
      <c r="UYX2" s="24"/>
      <c r="UYY2" s="24"/>
      <c r="UYZ2" s="24"/>
      <c r="UZA2" s="24"/>
      <c r="UZB2" s="24"/>
      <c r="UZC2" s="24"/>
      <c r="UZD2" s="24"/>
      <c r="UZE2" s="24"/>
      <c r="UZF2" s="24"/>
      <c r="UZG2" s="24"/>
      <c r="UZH2" s="24"/>
      <c r="UZI2" s="24"/>
      <c r="UZJ2" s="24"/>
      <c r="UZK2" s="24"/>
      <c r="UZL2" s="24"/>
      <c r="UZM2" s="24"/>
      <c r="UZN2" s="24"/>
      <c r="UZO2" s="24"/>
      <c r="UZP2" s="24"/>
      <c r="UZQ2" s="24"/>
      <c r="UZR2" s="24"/>
      <c r="UZS2" s="24"/>
      <c r="UZT2" s="24"/>
      <c r="UZU2" s="24"/>
      <c r="UZV2" s="24"/>
      <c r="UZW2" s="24"/>
      <c r="UZX2" s="24"/>
      <c r="UZY2" s="24"/>
      <c r="UZZ2" s="24"/>
      <c r="VAA2" s="24"/>
      <c r="VAB2" s="24"/>
      <c r="VAC2" s="24"/>
      <c r="VAD2" s="24"/>
      <c r="VAE2" s="24"/>
      <c r="VAF2" s="24"/>
      <c r="VAG2" s="24"/>
      <c r="VAH2" s="24"/>
      <c r="VAI2" s="24"/>
      <c r="VAJ2" s="24"/>
      <c r="VAK2" s="24"/>
      <c r="VAL2" s="24"/>
      <c r="VAM2" s="24"/>
      <c r="VAN2" s="24"/>
      <c r="VAO2" s="24"/>
      <c r="VAP2" s="24"/>
      <c r="VAQ2" s="24"/>
      <c r="VAR2" s="24"/>
      <c r="VAS2" s="24"/>
      <c r="VAT2" s="24"/>
      <c r="VAU2" s="24"/>
      <c r="VAV2" s="24"/>
      <c r="VAW2" s="24"/>
      <c r="VAX2" s="24"/>
      <c r="VAY2" s="24"/>
      <c r="VAZ2" s="24"/>
      <c r="VBA2" s="24"/>
      <c r="VBB2" s="24"/>
      <c r="VBC2" s="24"/>
      <c r="VBD2" s="24"/>
      <c r="VBE2" s="24"/>
      <c r="VBF2" s="24"/>
      <c r="VBG2" s="24"/>
      <c r="VBH2" s="24"/>
      <c r="VBI2" s="24"/>
      <c r="VBJ2" s="24"/>
      <c r="VBK2" s="24"/>
      <c r="VBL2" s="24"/>
      <c r="VBM2" s="24"/>
      <c r="VBN2" s="24"/>
      <c r="VBO2" s="24"/>
      <c r="VBP2" s="24"/>
      <c r="VBQ2" s="24"/>
      <c r="VBR2" s="24"/>
      <c r="VBS2" s="24"/>
      <c r="VBT2" s="24"/>
      <c r="VBU2" s="24"/>
      <c r="VBV2" s="24"/>
      <c r="VBW2" s="24"/>
      <c r="VBX2" s="24"/>
      <c r="VBY2" s="24"/>
      <c r="VBZ2" s="24"/>
      <c r="VCA2" s="24"/>
      <c r="VCB2" s="24"/>
      <c r="VCC2" s="24"/>
      <c r="VCD2" s="24"/>
      <c r="VCE2" s="24"/>
      <c r="VCF2" s="24"/>
      <c r="VCG2" s="24"/>
      <c r="VCH2" s="24"/>
      <c r="VCI2" s="24"/>
      <c r="VCJ2" s="24"/>
      <c r="VCK2" s="24"/>
      <c r="VCL2" s="24"/>
      <c r="VCM2" s="24"/>
      <c r="VCN2" s="24"/>
      <c r="VCO2" s="24"/>
      <c r="VCP2" s="24"/>
      <c r="VCQ2" s="24"/>
      <c r="VCR2" s="24"/>
      <c r="VCS2" s="24"/>
      <c r="VCT2" s="24"/>
      <c r="VCU2" s="24"/>
      <c r="VCV2" s="24"/>
      <c r="VCW2" s="24"/>
      <c r="VCX2" s="24"/>
      <c r="VCY2" s="24"/>
      <c r="VCZ2" s="24"/>
      <c r="VDA2" s="24"/>
      <c r="VDB2" s="24"/>
      <c r="VDC2" s="24"/>
      <c r="VDD2" s="24"/>
      <c r="VDE2" s="24"/>
      <c r="VDF2" s="24"/>
      <c r="VDG2" s="24"/>
      <c r="VDH2" s="24"/>
      <c r="VDI2" s="24"/>
      <c r="VDJ2" s="24"/>
      <c r="VDK2" s="24"/>
      <c r="VDL2" s="24"/>
      <c r="VDM2" s="24"/>
      <c r="VDN2" s="24"/>
      <c r="VDO2" s="24"/>
      <c r="VDP2" s="24"/>
      <c r="VDQ2" s="24"/>
      <c r="VDR2" s="24"/>
      <c r="VDS2" s="24"/>
      <c r="VDT2" s="24"/>
      <c r="VDU2" s="24"/>
      <c r="VDV2" s="24"/>
      <c r="VDW2" s="24"/>
      <c r="VDX2" s="24"/>
      <c r="VDY2" s="24"/>
      <c r="VDZ2" s="24"/>
      <c r="VEA2" s="24"/>
      <c r="VEB2" s="24"/>
      <c r="VEC2" s="24"/>
      <c r="VED2" s="24"/>
      <c r="VEE2" s="24"/>
      <c r="VEF2" s="24"/>
      <c r="VEG2" s="24"/>
      <c r="VEH2" s="24"/>
      <c r="VEI2" s="24"/>
      <c r="VEJ2" s="24"/>
      <c r="VEK2" s="24"/>
      <c r="VEL2" s="24"/>
      <c r="VEM2" s="24"/>
      <c r="VEN2" s="24"/>
      <c r="VEO2" s="24"/>
      <c r="VEP2" s="24"/>
      <c r="VEQ2" s="24"/>
      <c r="VER2" s="24"/>
      <c r="VES2" s="24"/>
      <c r="VET2" s="24"/>
      <c r="VEU2" s="24"/>
      <c r="VEV2" s="24"/>
      <c r="VEW2" s="24"/>
      <c r="VEX2" s="24"/>
      <c r="VEY2" s="24"/>
      <c r="VEZ2" s="24"/>
      <c r="VFA2" s="24"/>
      <c r="VFB2" s="24"/>
      <c r="VFC2" s="24"/>
      <c r="VFD2" s="24"/>
      <c r="VFE2" s="24"/>
      <c r="VFF2" s="24"/>
      <c r="VFG2" s="24"/>
      <c r="VFH2" s="24"/>
      <c r="VFI2" s="24"/>
      <c r="VFJ2" s="24"/>
      <c r="VFK2" s="24"/>
      <c r="VFL2" s="24"/>
      <c r="VFM2" s="24"/>
      <c r="VFN2" s="24"/>
      <c r="VFO2" s="24"/>
      <c r="VFP2" s="24"/>
      <c r="VFQ2" s="24"/>
      <c r="VFR2" s="24"/>
      <c r="VFS2" s="24"/>
      <c r="VFT2" s="24"/>
      <c r="VFU2" s="24"/>
      <c r="VFV2" s="24"/>
      <c r="VFW2" s="24"/>
      <c r="VFX2" s="24"/>
      <c r="VFY2" s="24"/>
      <c r="VFZ2" s="24"/>
      <c r="VGA2" s="24"/>
      <c r="VGB2" s="24"/>
      <c r="VGC2" s="24"/>
      <c r="VGD2" s="24"/>
      <c r="VGE2" s="24"/>
      <c r="VGF2" s="24"/>
      <c r="VGG2" s="24"/>
      <c r="VGH2" s="24"/>
      <c r="VGI2" s="24"/>
      <c r="VGJ2" s="24"/>
      <c r="VGK2" s="24"/>
      <c r="VGL2" s="24"/>
      <c r="VGM2" s="24"/>
      <c r="VGN2" s="24"/>
      <c r="VGO2" s="24"/>
      <c r="VGP2" s="24"/>
      <c r="VGQ2" s="24"/>
      <c r="VGR2" s="24"/>
      <c r="VGS2" s="24"/>
      <c r="VGT2" s="24"/>
      <c r="VGU2" s="24"/>
      <c r="VGV2" s="24"/>
      <c r="VGW2" s="24"/>
      <c r="VGX2" s="24"/>
      <c r="VGY2" s="24"/>
      <c r="VGZ2" s="24"/>
      <c r="VHA2" s="24"/>
      <c r="VHB2" s="24"/>
      <c r="VHC2" s="24"/>
      <c r="VHD2" s="24"/>
      <c r="VHE2" s="24"/>
      <c r="VHF2" s="24"/>
      <c r="VHG2" s="24"/>
      <c r="VHH2" s="24"/>
      <c r="VHI2" s="24"/>
      <c r="VHJ2" s="24"/>
      <c r="VHK2" s="24"/>
      <c r="VHL2" s="24"/>
      <c r="VHM2" s="24"/>
      <c r="VHN2" s="24"/>
      <c r="VHO2" s="24"/>
      <c r="VHP2" s="24"/>
      <c r="VHQ2" s="24"/>
      <c r="VHR2" s="24"/>
      <c r="VHS2" s="24"/>
      <c r="VHT2" s="24"/>
      <c r="VHU2" s="24"/>
      <c r="VHV2" s="24"/>
      <c r="VHW2" s="24"/>
      <c r="VHX2" s="24"/>
      <c r="VHY2" s="24"/>
      <c r="VHZ2" s="24"/>
      <c r="VIA2" s="24"/>
      <c r="VIB2" s="24"/>
      <c r="VIC2" s="24"/>
      <c r="VID2" s="24"/>
      <c r="VIE2" s="24"/>
      <c r="VIF2" s="24"/>
      <c r="VIG2" s="24"/>
      <c r="VIH2" s="24"/>
      <c r="VII2" s="24"/>
      <c r="VIJ2" s="24"/>
      <c r="VIK2" s="24"/>
      <c r="VIL2" s="24"/>
      <c r="VIM2" s="24"/>
      <c r="VIN2" s="24"/>
      <c r="VIO2" s="24"/>
      <c r="VIP2" s="24"/>
      <c r="VIQ2" s="24"/>
      <c r="VIR2" s="24"/>
      <c r="VIS2" s="24"/>
      <c r="VIT2" s="24"/>
      <c r="VIU2" s="24"/>
      <c r="VIV2" s="24"/>
      <c r="VIW2" s="24"/>
      <c r="VIX2" s="24"/>
      <c r="VIY2" s="24"/>
      <c r="VIZ2" s="24"/>
      <c r="VJA2" s="24"/>
      <c r="VJB2" s="24"/>
      <c r="VJC2" s="24"/>
      <c r="VJD2" s="24"/>
      <c r="VJE2" s="24"/>
      <c r="VJF2" s="24"/>
      <c r="VJG2" s="24"/>
      <c r="VJH2" s="24"/>
      <c r="VJI2" s="24"/>
      <c r="VJJ2" s="24"/>
      <c r="VJK2" s="24"/>
      <c r="VJL2" s="24"/>
      <c r="VJM2" s="24"/>
      <c r="VJN2" s="24"/>
      <c r="VJO2" s="24"/>
      <c r="VJP2" s="24"/>
      <c r="VJQ2" s="24"/>
      <c r="VJR2" s="24"/>
      <c r="VJS2" s="24"/>
      <c r="VJT2" s="24"/>
      <c r="VJU2" s="24"/>
      <c r="VJV2" s="24"/>
      <c r="VJW2" s="24"/>
      <c r="VJX2" s="24"/>
      <c r="VJY2" s="24"/>
      <c r="VJZ2" s="24"/>
      <c r="VKA2" s="24"/>
      <c r="VKB2" s="24"/>
      <c r="VKC2" s="24"/>
      <c r="VKD2" s="24"/>
      <c r="VKE2" s="24"/>
      <c r="VKF2" s="24"/>
      <c r="VKG2" s="24"/>
      <c r="VKH2" s="24"/>
      <c r="VKI2" s="24"/>
      <c r="VKJ2" s="24"/>
      <c r="VKK2" s="24"/>
      <c r="VKL2" s="24"/>
      <c r="VKM2" s="24"/>
      <c r="VKN2" s="24"/>
      <c r="VKO2" s="24"/>
      <c r="VKP2" s="24"/>
      <c r="VKQ2" s="24"/>
      <c r="VKR2" s="24"/>
      <c r="VKS2" s="24"/>
      <c r="VKT2" s="24"/>
      <c r="VKU2" s="24"/>
      <c r="VKV2" s="24"/>
      <c r="VKW2" s="24"/>
      <c r="VKX2" s="24"/>
      <c r="VKY2" s="24"/>
      <c r="VKZ2" s="24"/>
      <c r="VLA2" s="24"/>
      <c r="VLB2" s="24"/>
      <c r="VLC2" s="24"/>
      <c r="VLD2" s="24"/>
      <c r="VLE2" s="24"/>
      <c r="VLF2" s="24"/>
      <c r="VLG2" s="24"/>
      <c r="VLH2" s="24"/>
      <c r="VLI2" s="24"/>
      <c r="VLJ2" s="24"/>
      <c r="VLK2" s="24"/>
      <c r="VLL2" s="24"/>
      <c r="VLM2" s="24"/>
      <c r="VLN2" s="24"/>
      <c r="VLO2" s="24"/>
      <c r="VLP2" s="24"/>
      <c r="VLQ2" s="24"/>
      <c r="VLR2" s="24"/>
      <c r="VLS2" s="24"/>
      <c r="VLT2" s="24"/>
      <c r="VLU2" s="24"/>
      <c r="VLV2" s="24"/>
      <c r="VLW2" s="24"/>
      <c r="VLX2" s="24"/>
      <c r="VLY2" s="24"/>
      <c r="VLZ2" s="24"/>
      <c r="VMA2" s="24"/>
      <c r="VMB2" s="24"/>
      <c r="VMC2" s="24"/>
      <c r="VMD2" s="24"/>
      <c r="VME2" s="24"/>
      <c r="VMF2" s="24"/>
      <c r="VMG2" s="24"/>
      <c r="VMH2" s="24"/>
      <c r="VMI2" s="24"/>
      <c r="VMJ2" s="24"/>
      <c r="VMK2" s="24"/>
      <c r="VML2" s="24"/>
      <c r="VMM2" s="24"/>
      <c r="VMN2" s="24"/>
      <c r="VMO2" s="24"/>
      <c r="VMP2" s="24"/>
      <c r="VMQ2" s="24"/>
      <c r="VMR2" s="24"/>
      <c r="VMS2" s="24"/>
      <c r="VMT2" s="24"/>
      <c r="VMU2" s="24"/>
      <c r="VMV2" s="24"/>
      <c r="VMW2" s="24"/>
      <c r="VMX2" s="24"/>
      <c r="VMY2" s="24"/>
      <c r="VMZ2" s="24"/>
      <c r="VNA2" s="24"/>
      <c r="VNB2" s="24"/>
      <c r="VNC2" s="24"/>
      <c r="VND2" s="24"/>
      <c r="VNE2" s="24"/>
      <c r="VNF2" s="24"/>
      <c r="VNG2" s="24"/>
      <c r="VNH2" s="24"/>
      <c r="VNI2" s="24"/>
      <c r="VNJ2" s="24"/>
      <c r="VNK2" s="24"/>
      <c r="VNL2" s="24"/>
      <c r="VNM2" s="24"/>
      <c r="VNN2" s="24"/>
      <c r="VNO2" s="24"/>
      <c r="VNP2" s="24"/>
      <c r="VNQ2" s="24"/>
      <c r="VNR2" s="24"/>
      <c r="VNS2" s="24"/>
      <c r="VNT2" s="24"/>
      <c r="VNU2" s="24"/>
      <c r="VNV2" s="24"/>
      <c r="VNW2" s="24"/>
      <c r="VNX2" s="24"/>
      <c r="VNY2" s="24"/>
      <c r="VNZ2" s="24"/>
      <c r="VOA2" s="24"/>
      <c r="VOB2" s="24"/>
      <c r="VOC2" s="24"/>
      <c r="VOD2" s="24"/>
      <c r="VOE2" s="24"/>
      <c r="VOF2" s="24"/>
      <c r="VOG2" s="24"/>
      <c r="VOH2" s="24"/>
      <c r="VOI2" s="24"/>
      <c r="VOJ2" s="24"/>
      <c r="VOK2" s="24"/>
      <c r="VOL2" s="24"/>
      <c r="VOM2" s="24"/>
      <c r="VON2" s="24"/>
      <c r="VOO2" s="24"/>
      <c r="VOP2" s="24"/>
      <c r="VOQ2" s="24"/>
      <c r="VOR2" s="24"/>
      <c r="VOS2" s="24"/>
      <c r="VOT2" s="24"/>
      <c r="VOU2" s="24"/>
      <c r="VOV2" s="24"/>
      <c r="VOW2" s="24"/>
      <c r="VOX2" s="24"/>
      <c r="VOY2" s="24"/>
      <c r="VOZ2" s="24"/>
      <c r="VPA2" s="24"/>
      <c r="VPB2" s="24"/>
      <c r="VPC2" s="24"/>
      <c r="VPD2" s="24"/>
      <c r="VPE2" s="24"/>
      <c r="VPF2" s="24"/>
      <c r="VPG2" s="24"/>
      <c r="VPH2" s="24"/>
      <c r="VPI2" s="24"/>
      <c r="VPJ2" s="24"/>
      <c r="VPK2" s="24"/>
      <c r="VPL2" s="24"/>
      <c r="VPM2" s="24"/>
      <c r="VPN2" s="24"/>
      <c r="VPO2" s="24"/>
      <c r="VPP2" s="24"/>
      <c r="VPQ2" s="24"/>
      <c r="VPR2" s="24"/>
      <c r="VPS2" s="24"/>
      <c r="VPT2" s="24"/>
      <c r="VPU2" s="24"/>
      <c r="VPV2" s="24"/>
      <c r="VPW2" s="24"/>
      <c r="VPX2" s="24"/>
      <c r="VPY2" s="24"/>
      <c r="VPZ2" s="24"/>
      <c r="VQA2" s="24"/>
      <c r="VQB2" s="24"/>
      <c r="VQC2" s="24"/>
      <c r="VQD2" s="24"/>
      <c r="VQE2" s="24"/>
      <c r="VQF2" s="24"/>
      <c r="VQG2" s="24"/>
      <c r="VQH2" s="24"/>
      <c r="VQI2" s="24"/>
      <c r="VQJ2" s="24"/>
      <c r="VQK2" s="24"/>
      <c r="VQL2" s="24"/>
      <c r="VQM2" s="24"/>
      <c r="VQN2" s="24"/>
      <c r="VQO2" s="24"/>
      <c r="VQP2" s="24"/>
      <c r="VQQ2" s="24"/>
      <c r="VQR2" s="24"/>
      <c r="VQS2" s="24"/>
      <c r="VQT2" s="24"/>
      <c r="VQU2" s="24"/>
      <c r="VQV2" s="24"/>
      <c r="VQW2" s="24"/>
      <c r="VQX2" s="24"/>
      <c r="VQY2" s="24"/>
      <c r="VQZ2" s="24"/>
      <c r="VRA2" s="24"/>
      <c r="VRB2" s="24"/>
      <c r="VRC2" s="24"/>
      <c r="VRD2" s="24"/>
      <c r="VRE2" s="24"/>
      <c r="VRF2" s="24"/>
      <c r="VRG2" s="24"/>
      <c r="VRH2" s="24"/>
      <c r="VRI2" s="24"/>
      <c r="VRJ2" s="24"/>
      <c r="VRK2" s="24"/>
      <c r="VRL2" s="24"/>
      <c r="VRM2" s="24"/>
      <c r="VRN2" s="24"/>
      <c r="VRO2" s="24"/>
      <c r="VRP2" s="24"/>
      <c r="VRQ2" s="24"/>
      <c r="VRR2" s="24"/>
      <c r="VRS2" s="24"/>
      <c r="VRT2" s="24"/>
      <c r="VRU2" s="24"/>
      <c r="VRV2" s="24"/>
      <c r="VRW2" s="24"/>
      <c r="VRX2" s="24"/>
      <c r="VRY2" s="24"/>
      <c r="VRZ2" s="24"/>
      <c r="VSA2" s="24"/>
      <c r="VSB2" s="24"/>
      <c r="VSC2" s="24"/>
      <c r="VSD2" s="24"/>
      <c r="VSE2" s="24"/>
      <c r="VSF2" s="24"/>
      <c r="VSG2" s="24"/>
      <c r="VSH2" s="24"/>
      <c r="VSI2" s="24"/>
      <c r="VSJ2" s="24"/>
      <c r="VSK2" s="24"/>
      <c r="VSL2" s="24"/>
      <c r="VSM2" s="24"/>
      <c r="VSN2" s="24"/>
      <c r="VSO2" s="24"/>
      <c r="VSP2" s="24"/>
      <c r="VSQ2" s="24"/>
      <c r="VSR2" s="24"/>
      <c r="VSS2" s="24"/>
      <c r="VST2" s="24"/>
      <c r="VSU2" s="24"/>
      <c r="VSV2" s="24"/>
      <c r="VSW2" s="24"/>
      <c r="VSX2" s="24"/>
      <c r="VSY2" s="24"/>
      <c r="VSZ2" s="24"/>
      <c r="VTA2" s="24"/>
      <c r="VTB2" s="24"/>
      <c r="VTC2" s="24"/>
      <c r="VTD2" s="24"/>
      <c r="VTE2" s="24"/>
      <c r="VTF2" s="24"/>
      <c r="VTG2" s="24"/>
      <c r="VTH2" s="24"/>
      <c r="VTI2" s="24"/>
      <c r="VTJ2" s="24"/>
      <c r="VTK2" s="24"/>
      <c r="VTL2" s="24"/>
      <c r="VTM2" s="24"/>
      <c r="VTN2" s="24"/>
      <c r="VTO2" s="24"/>
      <c r="VTP2" s="24"/>
      <c r="VTQ2" s="24"/>
      <c r="VTR2" s="24"/>
      <c r="VTS2" s="24"/>
      <c r="VTT2" s="24"/>
      <c r="VTU2" s="24"/>
      <c r="VTV2" s="24"/>
      <c r="VTW2" s="24"/>
      <c r="VTX2" s="24"/>
      <c r="VTY2" s="24"/>
      <c r="VTZ2" s="24"/>
      <c r="VUA2" s="24"/>
      <c r="VUB2" s="24"/>
      <c r="VUC2" s="24"/>
      <c r="VUD2" s="24"/>
      <c r="VUE2" s="24"/>
      <c r="VUF2" s="24"/>
      <c r="VUG2" s="24"/>
      <c r="VUH2" s="24"/>
      <c r="VUI2" s="24"/>
      <c r="VUJ2" s="24"/>
      <c r="VUK2" s="24"/>
      <c r="VUL2" s="24"/>
      <c r="VUM2" s="24"/>
      <c r="VUN2" s="24"/>
      <c r="VUO2" s="24"/>
      <c r="VUP2" s="24"/>
      <c r="VUQ2" s="24"/>
      <c r="VUR2" s="24"/>
      <c r="VUS2" s="24"/>
      <c r="VUT2" s="24"/>
      <c r="VUU2" s="24"/>
      <c r="VUV2" s="24"/>
      <c r="VUW2" s="24"/>
      <c r="VUX2" s="24"/>
      <c r="VUY2" s="24"/>
      <c r="VUZ2" s="24"/>
      <c r="VVA2" s="24"/>
      <c r="VVB2" s="24"/>
      <c r="VVC2" s="24"/>
      <c r="VVD2" s="24"/>
      <c r="VVE2" s="24"/>
      <c r="VVF2" s="24"/>
      <c r="VVG2" s="24"/>
      <c r="VVH2" s="24"/>
      <c r="VVI2" s="24"/>
      <c r="VVJ2" s="24"/>
      <c r="VVK2" s="24"/>
      <c r="VVL2" s="24"/>
      <c r="VVM2" s="24"/>
      <c r="VVN2" s="24"/>
      <c r="VVO2" s="24"/>
      <c r="VVP2" s="24"/>
      <c r="VVQ2" s="24"/>
      <c r="VVR2" s="24"/>
      <c r="VVS2" s="24"/>
      <c r="VVT2" s="24"/>
      <c r="VVU2" s="24"/>
      <c r="VVV2" s="24"/>
      <c r="VVW2" s="24"/>
      <c r="VVX2" s="24"/>
      <c r="VVY2" s="24"/>
      <c r="VVZ2" s="24"/>
      <c r="VWA2" s="24"/>
      <c r="VWB2" s="24"/>
      <c r="VWC2" s="24"/>
      <c r="VWD2" s="24"/>
      <c r="VWE2" s="24"/>
      <c r="VWF2" s="24"/>
      <c r="VWG2" s="24"/>
      <c r="VWH2" s="24"/>
      <c r="VWI2" s="24"/>
      <c r="VWJ2" s="24"/>
      <c r="VWK2" s="24"/>
      <c r="VWL2" s="24"/>
      <c r="VWM2" s="24"/>
      <c r="VWN2" s="24"/>
      <c r="VWO2" s="24"/>
      <c r="VWP2" s="24"/>
      <c r="VWQ2" s="24"/>
      <c r="VWR2" s="24"/>
      <c r="VWS2" s="24"/>
      <c r="VWT2" s="24"/>
      <c r="VWU2" s="24"/>
      <c r="VWV2" s="24"/>
      <c r="VWW2" s="24"/>
      <c r="VWX2" s="24"/>
      <c r="VWY2" s="24"/>
      <c r="VWZ2" s="24"/>
      <c r="VXA2" s="24"/>
      <c r="VXB2" s="24"/>
      <c r="VXC2" s="24"/>
      <c r="VXD2" s="24"/>
      <c r="VXE2" s="24"/>
      <c r="VXF2" s="24"/>
      <c r="VXG2" s="24"/>
      <c r="VXH2" s="24"/>
      <c r="VXI2" s="24"/>
      <c r="VXJ2" s="24"/>
      <c r="VXK2" s="24"/>
      <c r="VXL2" s="24"/>
      <c r="VXM2" s="24"/>
      <c r="VXN2" s="24"/>
      <c r="VXO2" s="24"/>
      <c r="VXP2" s="24"/>
      <c r="VXQ2" s="24"/>
      <c r="VXR2" s="24"/>
      <c r="VXS2" s="24"/>
      <c r="VXT2" s="24"/>
      <c r="VXU2" s="24"/>
      <c r="VXV2" s="24"/>
      <c r="VXW2" s="24"/>
      <c r="VXX2" s="24"/>
      <c r="VXY2" s="24"/>
      <c r="VXZ2" s="24"/>
      <c r="VYA2" s="24"/>
      <c r="VYB2" s="24"/>
      <c r="VYC2" s="24"/>
      <c r="VYD2" s="24"/>
      <c r="VYE2" s="24"/>
      <c r="VYF2" s="24"/>
      <c r="VYG2" s="24"/>
      <c r="VYH2" s="24"/>
      <c r="VYI2" s="24"/>
      <c r="VYJ2" s="24"/>
      <c r="VYK2" s="24"/>
      <c r="VYL2" s="24"/>
      <c r="VYM2" s="24"/>
      <c r="VYN2" s="24"/>
      <c r="VYO2" s="24"/>
      <c r="VYP2" s="24"/>
      <c r="VYQ2" s="24"/>
      <c r="VYR2" s="24"/>
      <c r="VYS2" s="24"/>
      <c r="VYT2" s="24"/>
      <c r="VYU2" s="24"/>
      <c r="VYV2" s="24"/>
      <c r="VYW2" s="24"/>
      <c r="VYX2" s="24"/>
      <c r="VYY2" s="24"/>
      <c r="VYZ2" s="24"/>
      <c r="VZA2" s="24"/>
      <c r="VZB2" s="24"/>
      <c r="VZC2" s="24"/>
      <c r="VZD2" s="24"/>
      <c r="VZE2" s="24"/>
      <c r="VZF2" s="24"/>
      <c r="VZG2" s="24"/>
      <c r="VZH2" s="24"/>
      <c r="VZI2" s="24"/>
      <c r="VZJ2" s="24"/>
      <c r="VZK2" s="24"/>
      <c r="VZL2" s="24"/>
      <c r="VZM2" s="24"/>
      <c r="VZN2" s="24"/>
      <c r="VZO2" s="24"/>
      <c r="VZP2" s="24"/>
      <c r="VZQ2" s="24"/>
      <c r="VZR2" s="24"/>
      <c r="VZS2" s="24"/>
      <c r="VZT2" s="24"/>
      <c r="VZU2" s="24"/>
      <c r="VZV2" s="24"/>
      <c r="VZW2" s="24"/>
      <c r="VZX2" s="24"/>
      <c r="VZY2" s="24"/>
      <c r="VZZ2" s="24"/>
      <c r="WAA2" s="24"/>
      <c r="WAB2" s="24"/>
      <c r="WAC2" s="24"/>
      <c r="WAD2" s="24"/>
      <c r="WAE2" s="24"/>
      <c r="WAF2" s="24"/>
      <c r="WAG2" s="24"/>
      <c r="WAH2" s="24"/>
      <c r="WAI2" s="24"/>
      <c r="WAJ2" s="24"/>
      <c r="WAK2" s="24"/>
      <c r="WAL2" s="24"/>
      <c r="WAM2" s="24"/>
      <c r="WAN2" s="24"/>
      <c r="WAO2" s="24"/>
      <c r="WAP2" s="24"/>
      <c r="WAQ2" s="24"/>
      <c r="WAR2" s="24"/>
      <c r="WAS2" s="24"/>
      <c r="WAT2" s="24"/>
      <c r="WAU2" s="24"/>
      <c r="WAV2" s="24"/>
      <c r="WAW2" s="24"/>
      <c r="WAX2" s="24"/>
      <c r="WAY2" s="24"/>
      <c r="WAZ2" s="24"/>
      <c r="WBA2" s="24"/>
      <c r="WBB2" s="24"/>
      <c r="WBC2" s="24"/>
      <c r="WBD2" s="24"/>
      <c r="WBE2" s="24"/>
      <c r="WBF2" s="24"/>
      <c r="WBG2" s="24"/>
      <c r="WBH2" s="24"/>
      <c r="WBI2" s="24"/>
      <c r="WBJ2" s="24"/>
      <c r="WBK2" s="24"/>
      <c r="WBL2" s="24"/>
      <c r="WBM2" s="24"/>
      <c r="WBN2" s="24"/>
      <c r="WBO2" s="24"/>
      <c r="WBP2" s="24"/>
      <c r="WBQ2" s="24"/>
      <c r="WBR2" s="24"/>
      <c r="WBS2" s="24"/>
      <c r="WBT2" s="24"/>
      <c r="WBU2" s="24"/>
      <c r="WBV2" s="24"/>
      <c r="WBW2" s="24"/>
      <c r="WBX2" s="24"/>
      <c r="WBY2" s="24"/>
      <c r="WBZ2" s="24"/>
      <c r="WCA2" s="24"/>
      <c r="WCB2" s="24"/>
      <c r="WCC2" s="24"/>
      <c r="WCD2" s="24"/>
      <c r="WCE2" s="24"/>
      <c r="WCF2" s="24"/>
      <c r="WCG2" s="24"/>
      <c r="WCH2" s="24"/>
      <c r="WCI2" s="24"/>
      <c r="WCJ2" s="24"/>
      <c r="WCK2" s="24"/>
      <c r="WCL2" s="24"/>
      <c r="WCM2" s="24"/>
      <c r="WCN2" s="24"/>
      <c r="WCO2" s="24"/>
      <c r="WCP2" s="24"/>
      <c r="WCQ2" s="24"/>
      <c r="WCR2" s="24"/>
      <c r="WCS2" s="24"/>
      <c r="WCT2" s="24"/>
      <c r="WCU2" s="24"/>
      <c r="WCV2" s="24"/>
      <c r="WCW2" s="24"/>
      <c r="WCX2" s="24"/>
      <c r="WCY2" s="24"/>
      <c r="WCZ2" s="24"/>
      <c r="WDA2" s="24"/>
      <c r="WDB2" s="24"/>
      <c r="WDC2" s="24"/>
      <c r="WDD2" s="24"/>
      <c r="WDE2" s="24"/>
      <c r="WDF2" s="24"/>
      <c r="WDG2" s="24"/>
      <c r="WDH2" s="24"/>
      <c r="WDI2" s="24"/>
      <c r="WDJ2" s="24"/>
      <c r="WDK2" s="24"/>
      <c r="WDL2" s="24"/>
      <c r="WDM2" s="24"/>
      <c r="WDN2" s="24"/>
      <c r="WDO2" s="24"/>
      <c r="WDP2" s="24"/>
      <c r="WDQ2" s="24"/>
      <c r="WDR2" s="24"/>
      <c r="WDS2" s="24"/>
      <c r="WDT2" s="24"/>
      <c r="WDU2" s="24"/>
      <c r="WDV2" s="24"/>
      <c r="WDW2" s="24"/>
      <c r="WDX2" s="24"/>
      <c r="WDY2" s="24"/>
      <c r="WDZ2" s="24"/>
      <c r="WEA2" s="24"/>
      <c r="WEB2" s="24"/>
      <c r="WEC2" s="24"/>
      <c r="WED2" s="24"/>
      <c r="WEE2" s="24"/>
      <c r="WEF2" s="24"/>
      <c r="WEG2" s="24"/>
      <c r="WEH2" s="24"/>
      <c r="WEI2" s="24"/>
      <c r="WEJ2" s="24"/>
      <c r="WEK2" s="24"/>
      <c r="WEL2" s="24"/>
      <c r="WEM2" s="24"/>
      <c r="WEN2" s="24"/>
      <c r="WEO2" s="24"/>
      <c r="WEP2" s="24"/>
      <c r="WEQ2" s="24"/>
      <c r="WER2" s="24"/>
      <c r="WES2" s="24"/>
      <c r="WET2" s="24"/>
      <c r="WEU2" s="24"/>
      <c r="WEV2" s="24"/>
      <c r="WEW2" s="24"/>
      <c r="WEX2" s="24"/>
      <c r="WEY2" s="24"/>
      <c r="WEZ2" s="24"/>
      <c r="WFA2" s="24"/>
      <c r="WFB2" s="24"/>
      <c r="WFC2" s="24"/>
      <c r="WFD2" s="24"/>
      <c r="WFE2" s="24"/>
      <c r="WFF2" s="24"/>
      <c r="WFG2" s="24"/>
      <c r="WFH2" s="24"/>
      <c r="WFI2" s="24"/>
      <c r="WFJ2" s="24"/>
      <c r="WFK2" s="24"/>
      <c r="WFL2" s="24"/>
      <c r="WFM2" s="24"/>
      <c r="WFN2" s="24"/>
      <c r="WFO2" s="24"/>
      <c r="WFP2" s="24"/>
      <c r="WFQ2" s="24"/>
      <c r="WFR2" s="24"/>
      <c r="WFS2" s="24"/>
      <c r="WFT2" s="24"/>
      <c r="WFU2" s="24"/>
      <c r="WFV2" s="24"/>
      <c r="WFW2" s="24"/>
      <c r="WFX2" s="24"/>
      <c r="WFY2" s="24"/>
      <c r="WFZ2" s="24"/>
      <c r="WGA2" s="24"/>
      <c r="WGB2" s="24"/>
      <c r="WGC2" s="24"/>
      <c r="WGD2" s="24"/>
      <c r="WGE2" s="24"/>
      <c r="WGF2" s="24"/>
      <c r="WGG2" s="24"/>
      <c r="WGH2" s="24"/>
      <c r="WGI2" s="24"/>
      <c r="WGJ2" s="24"/>
      <c r="WGK2" s="24"/>
      <c r="WGL2" s="24"/>
      <c r="WGM2" s="24"/>
      <c r="WGN2" s="24"/>
      <c r="WGO2" s="24"/>
      <c r="WGP2" s="24"/>
      <c r="WGQ2" s="24"/>
      <c r="WGR2" s="24"/>
      <c r="WGS2" s="24"/>
      <c r="WGT2" s="24"/>
      <c r="WGU2" s="24"/>
      <c r="WGV2" s="24"/>
      <c r="WGW2" s="24"/>
      <c r="WGX2" s="24"/>
      <c r="WGY2" s="24"/>
      <c r="WGZ2" s="24"/>
      <c r="WHA2" s="24"/>
      <c r="WHB2" s="24"/>
      <c r="WHC2" s="24"/>
      <c r="WHD2" s="24"/>
      <c r="WHE2" s="24"/>
      <c r="WHF2" s="24"/>
      <c r="WHG2" s="24"/>
      <c r="WHH2" s="24"/>
      <c r="WHI2" s="24"/>
      <c r="WHJ2" s="24"/>
      <c r="WHK2" s="24"/>
      <c r="WHL2" s="24"/>
      <c r="WHM2" s="24"/>
      <c r="WHN2" s="24"/>
      <c r="WHO2" s="24"/>
      <c r="WHP2" s="24"/>
      <c r="WHQ2" s="24"/>
      <c r="WHR2" s="24"/>
      <c r="WHS2" s="24"/>
      <c r="WHT2" s="24"/>
      <c r="WHU2" s="24"/>
      <c r="WHV2" s="24"/>
      <c r="WHW2" s="24"/>
      <c r="WHX2" s="24"/>
      <c r="WHY2" s="24"/>
      <c r="WHZ2" s="24"/>
      <c r="WIA2" s="24"/>
      <c r="WIB2" s="24"/>
      <c r="WIC2" s="24"/>
      <c r="WID2" s="24"/>
      <c r="WIE2" s="24"/>
      <c r="WIF2" s="24"/>
      <c r="WIG2" s="24"/>
      <c r="WIH2" s="24"/>
      <c r="WII2" s="24"/>
      <c r="WIJ2" s="24"/>
      <c r="WIK2" s="24"/>
      <c r="WIL2" s="24"/>
      <c r="WIM2" s="24"/>
      <c r="WIN2" s="24"/>
      <c r="WIO2" s="24"/>
      <c r="WIP2" s="24"/>
      <c r="WIQ2" s="24"/>
      <c r="WIR2" s="24"/>
      <c r="WIS2" s="24"/>
      <c r="WIT2" s="24"/>
      <c r="WIU2" s="24"/>
      <c r="WIV2" s="24"/>
      <c r="WIW2" s="24"/>
      <c r="WIX2" s="24"/>
      <c r="WIY2" s="24"/>
      <c r="WIZ2" s="24"/>
      <c r="WJA2" s="24"/>
      <c r="WJB2" s="24"/>
      <c r="WJC2" s="24"/>
      <c r="WJD2" s="24"/>
      <c r="WJE2" s="24"/>
      <c r="WJF2" s="24"/>
      <c r="WJG2" s="24"/>
      <c r="WJH2" s="24"/>
      <c r="WJI2" s="24"/>
      <c r="WJJ2" s="24"/>
      <c r="WJK2" s="24"/>
      <c r="WJL2" s="24"/>
      <c r="WJM2" s="24"/>
      <c r="WJN2" s="24"/>
      <c r="WJO2" s="24"/>
      <c r="WJP2" s="24"/>
      <c r="WJQ2" s="24"/>
      <c r="WJR2" s="24"/>
      <c r="WJS2" s="24"/>
      <c r="WJT2" s="24"/>
      <c r="WJU2" s="24"/>
      <c r="WJV2" s="24"/>
      <c r="WJW2" s="24"/>
      <c r="WJX2" s="24"/>
      <c r="WJY2" s="24"/>
      <c r="WJZ2" s="24"/>
      <c r="WKA2" s="24"/>
      <c r="WKB2" s="24"/>
      <c r="WKC2" s="24"/>
      <c r="WKD2" s="24"/>
      <c r="WKE2" s="24"/>
      <c r="WKF2" s="24"/>
      <c r="WKG2" s="24"/>
      <c r="WKH2" s="24"/>
      <c r="WKI2" s="24"/>
      <c r="WKJ2" s="24"/>
      <c r="WKK2" s="24"/>
      <c r="WKL2" s="24"/>
      <c r="WKM2" s="24"/>
      <c r="WKN2" s="24"/>
      <c r="WKO2" s="24"/>
      <c r="WKP2" s="24"/>
      <c r="WKQ2" s="24"/>
      <c r="WKR2" s="24"/>
      <c r="WKS2" s="24"/>
      <c r="WKT2" s="24"/>
      <c r="WKU2" s="24"/>
      <c r="WKV2" s="24"/>
      <c r="WKW2" s="24"/>
      <c r="WKX2" s="24"/>
      <c r="WKY2" s="24"/>
      <c r="WKZ2" s="24"/>
      <c r="WLA2" s="24"/>
      <c r="WLB2" s="24"/>
      <c r="WLC2" s="24"/>
      <c r="WLD2" s="24"/>
      <c r="WLE2" s="24"/>
      <c r="WLF2" s="24"/>
      <c r="WLG2" s="24"/>
      <c r="WLH2" s="24"/>
      <c r="WLI2" s="24"/>
      <c r="WLJ2" s="24"/>
      <c r="WLK2" s="24"/>
      <c r="WLL2" s="24"/>
      <c r="WLM2" s="24"/>
      <c r="WLN2" s="24"/>
      <c r="WLO2" s="24"/>
      <c r="WLP2" s="24"/>
      <c r="WLQ2" s="24"/>
      <c r="WLR2" s="24"/>
      <c r="WLS2" s="24"/>
      <c r="WLT2" s="24"/>
      <c r="WLU2" s="24"/>
      <c r="WLV2" s="24"/>
      <c r="WLW2" s="24"/>
      <c r="WLX2" s="24"/>
      <c r="WLY2" s="24"/>
      <c r="WLZ2" s="24"/>
      <c r="WMA2" s="24"/>
      <c r="WMB2" s="24"/>
      <c r="WMC2" s="24"/>
      <c r="WMD2" s="24"/>
      <c r="WME2" s="24"/>
      <c r="WMF2" s="24"/>
      <c r="WMG2" s="24"/>
      <c r="WMH2" s="24"/>
      <c r="WMI2" s="24"/>
      <c r="WMJ2" s="24"/>
      <c r="WMK2" s="24"/>
      <c r="WML2" s="24"/>
      <c r="WMM2" s="24"/>
      <c r="WMN2" s="24"/>
      <c r="WMO2" s="24"/>
      <c r="WMP2" s="24"/>
      <c r="WMQ2" s="24"/>
      <c r="WMR2" s="24"/>
      <c r="WMS2" s="24"/>
      <c r="WMT2" s="24"/>
      <c r="WMU2" s="24"/>
      <c r="WMV2" s="24"/>
      <c r="WMW2" s="24"/>
      <c r="WMX2" s="24"/>
      <c r="WMY2" s="24"/>
      <c r="WMZ2" s="24"/>
      <c r="WNA2" s="24"/>
      <c r="WNB2" s="24"/>
      <c r="WNC2" s="24"/>
      <c r="WND2" s="24"/>
      <c r="WNE2" s="24"/>
      <c r="WNF2" s="24"/>
      <c r="WNG2" s="24"/>
      <c r="WNH2" s="24"/>
      <c r="WNI2" s="24"/>
      <c r="WNJ2" s="24"/>
      <c r="WNK2" s="24"/>
      <c r="WNL2" s="24"/>
      <c r="WNM2" s="24"/>
      <c r="WNN2" s="24"/>
      <c r="WNO2" s="24"/>
      <c r="WNP2" s="24"/>
      <c r="WNQ2" s="24"/>
      <c r="WNR2" s="24"/>
      <c r="WNS2" s="24"/>
      <c r="WNT2" s="24"/>
      <c r="WNU2" s="24"/>
      <c r="WNV2" s="24"/>
      <c r="WNW2" s="24"/>
      <c r="WNX2" s="24"/>
      <c r="WNY2" s="24"/>
      <c r="WNZ2" s="24"/>
      <c r="WOA2" s="24"/>
      <c r="WOB2" s="24"/>
      <c r="WOC2" s="24"/>
      <c r="WOD2" s="24"/>
      <c r="WOE2" s="24"/>
      <c r="WOF2" s="24"/>
      <c r="WOG2" s="24"/>
      <c r="WOH2" s="24"/>
      <c r="WOI2" s="24"/>
      <c r="WOJ2" s="24"/>
      <c r="WOK2" s="24"/>
      <c r="WOL2" s="24"/>
      <c r="WOM2" s="24"/>
      <c r="WON2" s="24"/>
      <c r="WOO2" s="24"/>
      <c r="WOP2" s="24"/>
      <c r="WOQ2" s="24"/>
      <c r="WOR2" s="24"/>
      <c r="WOS2" s="24"/>
      <c r="WOT2" s="24"/>
      <c r="WOU2" s="24"/>
      <c r="WOV2" s="24"/>
      <c r="WOW2" s="24"/>
      <c r="WOX2" s="24"/>
      <c r="WOY2" s="24"/>
      <c r="WOZ2" s="24"/>
      <c r="WPA2" s="24"/>
      <c r="WPB2" s="24"/>
      <c r="WPC2" s="24"/>
      <c r="WPD2" s="24"/>
      <c r="WPE2" s="24"/>
      <c r="WPF2" s="24"/>
      <c r="WPG2" s="24"/>
      <c r="WPH2" s="24"/>
      <c r="WPI2" s="24"/>
      <c r="WPJ2" s="24"/>
      <c r="WPK2" s="24"/>
      <c r="WPL2" s="24"/>
      <c r="WPM2" s="24"/>
      <c r="WPN2" s="24"/>
      <c r="WPO2" s="24"/>
      <c r="WPP2" s="24"/>
      <c r="WPQ2" s="24"/>
      <c r="WPR2" s="24"/>
      <c r="WPS2" s="24"/>
      <c r="WPT2" s="24"/>
      <c r="WPU2" s="24"/>
      <c r="WPV2" s="24"/>
      <c r="WPW2" s="24"/>
      <c r="WPX2" s="24"/>
      <c r="WPY2" s="24"/>
      <c r="WPZ2" s="24"/>
      <c r="WQA2" s="24"/>
      <c r="WQB2" s="24"/>
      <c r="WQC2" s="24"/>
      <c r="WQD2" s="24"/>
      <c r="WQE2" s="24"/>
      <c r="WQF2" s="24"/>
      <c r="WQG2" s="24"/>
      <c r="WQH2" s="24"/>
      <c r="WQI2" s="24"/>
      <c r="WQJ2" s="24"/>
      <c r="WQK2" s="24"/>
      <c r="WQL2" s="24"/>
      <c r="WQM2" s="24"/>
      <c r="WQN2" s="24"/>
      <c r="WQO2" s="24"/>
      <c r="WQP2" s="24"/>
      <c r="WQQ2" s="24"/>
      <c r="WQR2" s="24"/>
      <c r="WQS2" s="24"/>
      <c r="WQT2" s="24"/>
      <c r="WQU2" s="24"/>
      <c r="WQV2" s="24"/>
      <c r="WQW2" s="24"/>
      <c r="WQX2" s="24"/>
      <c r="WQY2" s="24"/>
      <c r="WQZ2" s="24"/>
      <c r="WRA2" s="24"/>
      <c r="WRB2" s="24"/>
      <c r="WRC2" s="24"/>
      <c r="WRD2" s="24"/>
      <c r="WRE2" s="24"/>
      <c r="WRF2" s="24"/>
      <c r="WRG2" s="24"/>
      <c r="WRH2" s="24"/>
      <c r="WRI2" s="24"/>
      <c r="WRJ2" s="24"/>
      <c r="WRK2" s="24"/>
      <c r="WRL2" s="24"/>
      <c r="WRM2" s="24"/>
      <c r="WRN2" s="24"/>
      <c r="WRO2" s="24"/>
      <c r="WRP2" s="24"/>
      <c r="WRQ2" s="24"/>
      <c r="WRR2" s="24"/>
      <c r="WRS2" s="24"/>
      <c r="WRT2" s="24"/>
      <c r="WRU2" s="24"/>
      <c r="WRV2" s="24"/>
      <c r="WRW2" s="24"/>
      <c r="WRX2" s="24"/>
      <c r="WRY2" s="24"/>
      <c r="WRZ2" s="24"/>
      <c r="WSA2" s="24"/>
      <c r="WSB2" s="24"/>
      <c r="WSC2" s="24"/>
      <c r="WSD2" s="24"/>
      <c r="WSE2" s="24"/>
      <c r="WSF2" s="24"/>
      <c r="WSG2" s="24"/>
      <c r="WSH2" s="24"/>
      <c r="WSI2" s="24"/>
      <c r="WSJ2" s="24"/>
      <c r="WSK2" s="24"/>
      <c r="WSL2" s="24"/>
      <c r="WSM2" s="24"/>
      <c r="WSN2" s="24"/>
      <c r="WSO2" s="24"/>
      <c r="WSP2" s="24"/>
      <c r="WSQ2" s="24"/>
      <c r="WSR2" s="24"/>
      <c r="WSS2" s="24"/>
      <c r="WST2" s="24"/>
      <c r="WSU2" s="24"/>
      <c r="WSV2" s="24"/>
      <c r="WSW2" s="24"/>
      <c r="WSX2" s="24"/>
      <c r="WSY2" s="24"/>
      <c r="WSZ2" s="24"/>
      <c r="WTA2" s="24"/>
      <c r="WTB2" s="24"/>
      <c r="WTC2" s="24"/>
      <c r="WTD2" s="24"/>
      <c r="WTE2" s="24"/>
      <c r="WTF2" s="24"/>
      <c r="WTG2" s="24"/>
      <c r="WTH2" s="24"/>
      <c r="WTI2" s="24"/>
      <c r="WTJ2" s="24"/>
      <c r="WTK2" s="24"/>
      <c r="WTL2" s="24"/>
      <c r="WTM2" s="24"/>
      <c r="WTN2" s="24"/>
      <c r="WTO2" s="24"/>
      <c r="WTP2" s="24"/>
      <c r="WTQ2" s="24"/>
      <c r="WTR2" s="24"/>
      <c r="WTS2" s="24"/>
      <c r="WTT2" s="24"/>
      <c r="WTU2" s="24"/>
      <c r="WTV2" s="24"/>
      <c r="WTW2" s="24"/>
      <c r="WTX2" s="24"/>
      <c r="WTY2" s="24"/>
      <c r="WTZ2" s="24"/>
      <c r="WUA2" s="24"/>
      <c r="WUB2" s="24"/>
      <c r="WUC2" s="24"/>
      <c r="WUD2" s="24"/>
      <c r="WUE2" s="24"/>
      <c r="WUF2" s="24"/>
      <c r="WUG2" s="24"/>
      <c r="WUH2" s="24"/>
      <c r="WUI2" s="24"/>
      <c r="WUJ2" s="24"/>
      <c r="WUK2" s="24"/>
      <c r="WUL2" s="24"/>
      <c r="WUM2" s="24"/>
      <c r="WUN2" s="24"/>
      <c r="WUO2" s="24"/>
      <c r="WUP2" s="24"/>
      <c r="WUQ2" s="24"/>
      <c r="WUR2" s="24"/>
      <c r="WUS2" s="24"/>
      <c r="WUT2" s="24"/>
      <c r="WUU2" s="24"/>
      <c r="WUV2" s="24"/>
      <c r="WUW2" s="24"/>
      <c r="WUX2" s="24"/>
      <c r="WUY2" s="24"/>
      <c r="WUZ2" s="24"/>
      <c r="WVA2" s="24"/>
      <c r="WVB2" s="24"/>
      <c r="WVC2" s="24"/>
      <c r="WVD2" s="24"/>
      <c r="WVE2" s="24"/>
      <c r="WVF2" s="24"/>
      <c r="WVG2" s="24"/>
      <c r="WVH2" s="24"/>
      <c r="WVI2" s="24"/>
      <c r="WVJ2" s="24"/>
      <c r="WVK2" s="24"/>
      <c r="WVL2" s="24"/>
      <c r="WVM2" s="24"/>
      <c r="WVN2" s="24"/>
      <c r="WVO2" s="24"/>
      <c r="WVP2" s="24"/>
      <c r="WVQ2" s="24"/>
      <c r="WVR2" s="24"/>
      <c r="WVS2" s="24"/>
      <c r="WVT2" s="24"/>
      <c r="WVU2" s="24"/>
      <c r="WVV2" s="24"/>
      <c r="WVW2" s="24"/>
      <c r="WVX2" s="24"/>
      <c r="WVY2" s="24"/>
      <c r="WVZ2" s="24"/>
      <c r="WWA2" s="24"/>
      <c r="WWB2" s="24"/>
      <c r="WWC2" s="24"/>
      <c r="WWD2" s="24"/>
      <c r="WWE2" s="24"/>
      <c r="WWF2" s="24"/>
      <c r="WWG2" s="24"/>
      <c r="WWH2" s="24"/>
      <c r="WWI2" s="24"/>
      <c r="WWJ2" s="24"/>
      <c r="WWK2" s="24"/>
      <c r="WWL2" s="24"/>
      <c r="WWM2" s="24"/>
      <c r="WWN2" s="24"/>
      <c r="WWO2" s="24"/>
      <c r="WWP2" s="24"/>
      <c r="WWQ2" s="24"/>
      <c r="WWR2" s="24"/>
      <c r="WWS2" s="24"/>
      <c r="WWT2" s="24"/>
      <c r="WWU2" s="24"/>
      <c r="WWV2" s="24"/>
      <c r="WWW2" s="24"/>
      <c r="WWX2" s="24"/>
      <c r="WWY2" s="24"/>
      <c r="WWZ2" s="24"/>
      <c r="WXA2" s="24"/>
      <c r="WXB2" s="24"/>
      <c r="WXC2" s="24"/>
      <c r="WXD2" s="24"/>
      <c r="WXE2" s="24"/>
      <c r="WXF2" s="24"/>
      <c r="WXG2" s="24"/>
      <c r="WXH2" s="24"/>
      <c r="WXI2" s="24"/>
      <c r="WXJ2" s="24"/>
      <c r="WXK2" s="24"/>
      <c r="WXL2" s="24"/>
      <c r="WXM2" s="24"/>
      <c r="WXN2" s="24"/>
      <c r="WXO2" s="24"/>
      <c r="WXP2" s="24"/>
      <c r="WXQ2" s="24"/>
      <c r="WXR2" s="24"/>
      <c r="WXS2" s="24"/>
      <c r="WXT2" s="24"/>
      <c r="WXU2" s="24"/>
      <c r="WXV2" s="24"/>
      <c r="WXW2" s="24"/>
      <c r="WXX2" s="24"/>
      <c r="WXY2" s="24"/>
      <c r="WXZ2" s="24"/>
      <c r="WYA2" s="24"/>
      <c r="WYB2" s="24"/>
      <c r="WYC2" s="24"/>
      <c r="WYD2" s="24"/>
      <c r="WYE2" s="24"/>
      <c r="WYF2" s="24"/>
      <c r="WYG2" s="24"/>
      <c r="WYH2" s="24"/>
      <c r="WYI2" s="24"/>
      <c r="WYJ2" s="24"/>
      <c r="WYK2" s="24"/>
      <c r="WYL2" s="24"/>
      <c r="WYM2" s="24"/>
      <c r="WYN2" s="24"/>
      <c r="WYO2" s="24"/>
      <c r="WYP2" s="24"/>
      <c r="WYQ2" s="24"/>
      <c r="WYR2" s="24"/>
      <c r="WYS2" s="24"/>
      <c r="WYT2" s="24"/>
      <c r="WYU2" s="24"/>
      <c r="WYV2" s="24"/>
      <c r="WYW2" s="24"/>
      <c r="WYX2" s="24"/>
      <c r="WYY2" s="24"/>
      <c r="WYZ2" s="24"/>
      <c r="WZA2" s="24"/>
      <c r="WZB2" s="24"/>
      <c r="WZC2" s="24"/>
      <c r="WZD2" s="24"/>
      <c r="WZE2" s="24"/>
      <c r="WZF2" s="24"/>
      <c r="WZG2" s="24"/>
      <c r="WZH2" s="24"/>
      <c r="WZI2" s="24"/>
      <c r="WZJ2" s="24"/>
      <c r="WZK2" s="24"/>
      <c r="WZL2" s="24"/>
      <c r="WZM2" s="24"/>
      <c r="WZN2" s="24"/>
      <c r="WZO2" s="24"/>
      <c r="WZP2" s="24"/>
      <c r="WZQ2" s="24"/>
      <c r="WZR2" s="24"/>
      <c r="WZS2" s="24"/>
      <c r="WZT2" s="24"/>
      <c r="WZU2" s="24"/>
      <c r="WZV2" s="24"/>
      <c r="WZW2" s="24"/>
      <c r="WZX2" s="24"/>
      <c r="WZY2" s="24"/>
      <c r="WZZ2" s="24"/>
      <c r="XAA2" s="24"/>
      <c r="XAB2" s="24"/>
      <c r="XAC2" s="24"/>
      <c r="XAD2" s="24"/>
      <c r="XAE2" s="24"/>
      <c r="XAF2" s="24"/>
      <c r="XAG2" s="24"/>
      <c r="XAH2" s="24"/>
      <c r="XAI2" s="24"/>
      <c r="XAJ2" s="24"/>
      <c r="XAK2" s="24"/>
      <c r="XAL2" s="24"/>
      <c r="XAM2" s="24"/>
      <c r="XAN2" s="24"/>
      <c r="XAO2" s="24"/>
      <c r="XAP2" s="24"/>
      <c r="XAQ2" s="24"/>
      <c r="XAR2" s="24"/>
      <c r="XAS2" s="24"/>
      <c r="XAT2" s="24"/>
      <c r="XAU2" s="24"/>
      <c r="XAV2" s="24"/>
      <c r="XAW2" s="24"/>
      <c r="XAX2" s="24"/>
      <c r="XAY2" s="24"/>
      <c r="XAZ2" s="24"/>
      <c r="XBA2" s="24"/>
      <c r="XBB2" s="24"/>
      <c r="XBC2" s="24"/>
      <c r="XBD2" s="24"/>
      <c r="XBE2" s="24"/>
      <c r="XBF2" s="24"/>
      <c r="XBG2" s="24"/>
      <c r="XBH2" s="24"/>
      <c r="XBI2" s="24"/>
      <c r="XBJ2" s="24"/>
      <c r="XBK2" s="24"/>
      <c r="XBL2" s="24"/>
      <c r="XBM2" s="24"/>
      <c r="XBN2" s="24"/>
      <c r="XBO2" s="24"/>
      <c r="XBP2" s="24"/>
      <c r="XBQ2" s="24"/>
      <c r="XBR2" s="24"/>
      <c r="XBS2" s="24"/>
      <c r="XBT2" s="24"/>
      <c r="XBU2" s="24"/>
      <c r="XBV2" s="24"/>
      <c r="XBW2" s="24"/>
      <c r="XBX2" s="24"/>
      <c r="XBY2" s="24"/>
      <c r="XBZ2" s="24"/>
      <c r="XCA2" s="24"/>
      <c r="XCB2" s="24"/>
      <c r="XCC2" s="24"/>
      <c r="XCD2" s="24"/>
      <c r="XCE2" s="24"/>
      <c r="XCF2" s="24"/>
      <c r="XCG2" s="24"/>
      <c r="XCH2" s="24"/>
      <c r="XCI2" s="24"/>
      <c r="XCJ2" s="24"/>
      <c r="XCK2" s="24"/>
      <c r="XCL2" s="24"/>
      <c r="XCM2" s="24"/>
      <c r="XCN2" s="24"/>
      <c r="XCO2" s="24"/>
      <c r="XCP2" s="24"/>
      <c r="XCQ2" s="24"/>
      <c r="XCR2" s="24"/>
      <c r="XCS2" s="24"/>
      <c r="XCT2" s="24"/>
      <c r="XCU2" s="24"/>
      <c r="XCV2" s="24"/>
      <c r="XCW2" s="24"/>
      <c r="XCX2" s="24"/>
      <c r="XCY2" s="24"/>
      <c r="XCZ2" s="24"/>
      <c r="XDA2" s="24"/>
      <c r="XDB2" s="24"/>
      <c r="XDC2" s="24"/>
      <c r="XDD2" s="24"/>
      <c r="XDE2" s="24"/>
      <c r="XDF2" s="24"/>
      <c r="XDG2" s="24"/>
      <c r="XDH2" s="24"/>
      <c r="XDI2" s="24"/>
      <c r="XDJ2" s="24"/>
      <c r="XDK2" s="24"/>
      <c r="XDL2" s="24"/>
      <c r="XDM2" s="24"/>
      <c r="XDN2" s="24"/>
      <c r="XDO2" s="24"/>
      <c r="XDP2" s="24"/>
      <c r="XDQ2" s="24"/>
      <c r="XDR2" s="24"/>
      <c r="XDS2" s="24"/>
      <c r="XDT2" s="24"/>
      <c r="XDU2" s="24"/>
      <c r="XDV2" s="24"/>
      <c r="XDW2" s="24"/>
      <c r="XDX2" s="24"/>
      <c r="XDY2" s="24"/>
      <c r="XDZ2" s="24"/>
      <c r="XEA2" s="24"/>
      <c r="XEB2" s="24"/>
      <c r="XEC2" s="24"/>
      <c r="XED2" s="24"/>
      <c r="XEE2" s="24"/>
      <c r="XEF2" s="24"/>
      <c r="XEG2" s="24"/>
      <c r="XEH2" s="24"/>
      <c r="XEI2" s="24"/>
      <c r="XEJ2" s="24"/>
      <c r="XEK2" s="24"/>
      <c r="XEL2" s="24"/>
      <c r="XEM2" s="24"/>
      <c r="XEN2" s="24"/>
      <c r="XEO2" s="24"/>
      <c r="XEP2" s="24"/>
      <c r="XEQ2" s="24"/>
      <c r="XER2" s="24"/>
      <c r="XES2" s="24"/>
      <c r="XET2" s="24"/>
      <c r="XEU2" s="24"/>
      <c r="XEV2" s="24"/>
      <c r="XEW2" s="24"/>
      <c r="XEX2" s="24"/>
    </row>
    <row r="3" spans="1:16378" customFormat="1" ht="17.25" x14ac:dyDescent="0.3">
      <c r="A3" s="373" t="s">
        <v>351</v>
      </c>
      <c r="B3" s="374" t="s">
        <v>25</v>
      </c>
      <c r="C3" s="374" t="s">
        <v>24</v>
      </c>
      <c r="D3" s="374" t="s">
        <v>22</v>
      </c>
      <c r="E3" s="374" t="s">
        <v>23</v>
      </c>
      <c r="F3" s="374" t="s">
        <v>43</v>
      </c>
      <c r="G3" s="374" t="s">
        <v>136</v>
      </c>
      <c r="H3" s="374" t="s">
        <v>140</v>
      </c>
      <c r="I3" s="374" t="s">
        <v>141</v>
      </c>
      <c r="J3" s="374" t="s">
        <v>142</v>
      </c>
      <c r="K3" s="374" t="s">
        <v>143</v>
      </c>
    </row>
    <row r="4" spans="1:16378" customFormat="1" ht="17.25" x14ac:dyDescent="0.3">
      <c r="A4" s="371" t="s">
        <v>3</v>
      </c>
      <c r="B4" s="372" t="s">
        <v>2</v>
      </c>
      <c r="C4" s="372" t="s">
        <v>2</v>
      </c>
      <c r="D4" s="372" t="s">
        <v>2</v>
      </c>
      <c r="E4" s="372" t="s">
        <v>2</v>
      </c>
      <c r="F4" s="372" t="s">
        <v>2</v>
      </c>
      <c r="G4" s="372" t="s">
        <v>19</v>
      </c>
      <c r="H4" s="372" t="s">
        <v>19</v>
      </c>
      <c r="I4" s="372" t="s">
        <v>19</v>
      </c>
      <c r="J4" s="372" t="s">
        <v>19</v>
      </c>
      <c r="K4" s="372" t="s">
        <v>19</v>
      </c>
    </row>
    <row r="7" spans="1:16378" x14ac:dyDescent="0.25">
      <c r="D7" s="199" t="s">
        <v>356</v>
      </c>
    </row>
    <row r="9" spans="1:16378" x14ac:dyDescent="0.25">
      <c r="D9" s="199" t="s">
        <v>357</v>
      </c>
      <c r="E9" s="199" t="s">
        <v>358</v>
      </c>
      <c r="F9" s="199"/>
      <c r="I9" s="24" t="s">
        <v>362</v>
      </c>
    </row>
    <row r="10" spans="1:16378" x14ac:dyDescent="0.25">
      <c r="D10" s="295" t="s">
        <v>359</v>
      </c>
      <c r="E10" s="295">
        <v>1</v>
      </c>
      <c r="F10" s="167"/>
      <c r="I10" s="198" t="s">
        <v>358</v>
      </c>
      <c r="J10" s="298">
        <v>2</v>
      </c>
    </row>
    <row r="11" spans="1:16378" x14ac:dyDescent="0.25">
      <c r="D11" s="294" t="s">
        <v>360</v>
      </c>
      <c r="E11" s="294">
        <v>2</v>
      </c>
      <c r="I11" s="24" t="s">
        <v>363</v>
      </c>
      <c r="J11" s="297">
        <f ca="1">'DCF &amp; RV '!$F$49</f>
        <v>53.867116866342243</v>
      </c>
    </row>
    <row r="12" spans="1:16378" x14ac:dyDescent="0.25">
      <c r="D12" s="294" t="s">
        <v>361</v>
      </c>
      <c r="E12" s="294">
        <v>3</v>
      </c>
    </row>
    <row r="13" spans="1:16378" x14ac:dyDescent="0.25">
      <c r="D13" s="294"/>
      <c r="G13" s="294"/>
    </row>
    <row r="14" spans="1:16378" ht="17.25" x14ac:dyDescent="0.3">
      <c r="A14" s="299" t="s">
        <v>364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1"/>
    </row>
    <row r="15" spans="1:16378" x14ac:dyDescent="0.25">
      <c r="A15" s="81" t="s">
        <v>352</v>
      </c>
      <c r="B15" s="167"/>
      <c r="C15" s="167"/>
      <c r="D15" s="167"/>
      <c r="E15" s="167"/>
      <c r="F15" s="167"/>
      <c r="G15" s="167"/>
      <c r="H15" s="167"/>
      <c r="I15" s="167"/>
      <c r="J15" s="167"/>
      <c r="K15" s="53"/>
    </row>
    <row r="16" spans="1:16378" x14ac:dyDescent="0.25">
      <c r="A16" s="86" t="s">
        <v>122</v>
      </c>
      <c r="B16" s="167"/>
      <c r="C16" s="302"/>
      <c r="D16" s="302"/>
      <c r="E16" s="302"/>
      <c r="F16" s="302"/>
      <c r="G16" s="302">
        <f>CHOOSE($J$10,G25,G33,G41,#REF!)</f>
        <v>5.5E-2</v>
      </c>
      <c r="H16" s="302">
        <f>CHOOSE($J$10,H25,H33,H41,#REF!)</f>
        <v>5.5E-2</v>
      </c>
      <c r="I16" s="302">
        <f>CHOOSE($J$10,I25,I33,I41,#REF!)</f>
        <v>4.4999999999999998E-2</v>
      </c>
      <c r="J16" s="302">
        <f>CHOOSE($J$10,J25,J33,J41,#REF!)</f>
        <v>3.4999999999999996E-2</v>
      </c>
      <c r="K16" s="303">
        <f>CHOOSE($J$10,K25,K33,K41,#REF!)</f>
        <v>3.4999999999999996E-2</v>
      </c>
    </row>
    <row r="17" spans="1:14" x14ac:dyDescent="0.25">
      <c r="A17" s="86" t="s">
        <v>117</v>
      </c>
      <c r="B17" s="167"/>
      <c r="C17" s="304"/>
      <c r="D17" s="304"/>
      <c r="E17" s="304"/>
      <c r="F17" s="304"/>
      <c r="G17" s="304">
        <f>CHOOSE($J$10,G26,G34,G42,#REF!)</f>
        <v>-8.0000000000000002E-3</v>
      </c>
      <c r="H17" s="304">
        <f>CHOOSE($J$10,H26,H34,H42,#REF!)</f>
        <v>-8.0000000000000002E-3</v>
      </c>
      <c r="I17" s="304">
        <f>CHOOSE($J$10,I26,I34,I42,#REF!)</f>
        <v>-8.0000000000000002E-3</v>
      </c>
      <c r="J17" s="304">
        <f>CHOOSE($J$10,J26,J34,J42,#REF!)</f>
        <v>-8.0000000000000002E-3</v>
      </c>
      <c r="K17" s="305">
        <f>CHOOSE($J$10,K26,K34,K42,#REF!)</f>
        <v>-8.0000000000000002E-3</v>
      </c>
    </row>
    <row r="18" spans="1:14" x14ac:dyDescent="0.25">
      <c r="A18" s="86" t="s">
        <v>366</v>
      </c>
      <c r="B18" s="167"/>
      <c r="C18" s="306"/>
      <c r="D18" s="306"/>
      <c r="E18" s="306"/>
      <c r="F18" s="306"/>
      <c r="G18" s="307">
        <f>CHOOSE($J$10,G27,G35,G43,#REF!)</f>
        <v>0.22499999999999998</v>
      </c>
      <c r="H18" s="307">
        <f>CHOOSE($J$10,H27,H35,H43,#REF!)</f>
        <v>0.22499999999999998</v>
      </c>
      <c r="I18" s="307">
        <f>CHOOSE($J$10,I27,I35,I43,#REF!)</f>
        <v>0.22499999999999998</v>
      </c>
      <c r="J18" s="307">
        <f>CHOOSE($J$10,J27,J35,J43,#REF!)</f>
        <v>0.22499999999999998</v>
      </c>
      <c r="K18" s="308">
        <f>CHOOSE($J$10,K27,K35,K43,#REF!)</f>
        <v>0.22499999999999998</v>
      </c>
    </row>
    <row r="19" spans="1:14" x14ac:dyDescent="0.25">
      <c r="A19" s="86" t="s">
        <v>365</v>
      </c>
      <c r="B19" s="167"/>
      <c r="C19" s="306"/>
      <c r="D19" s="306"/>
      <c r="E19" s="306"/>
      <c r="F19" s="306"/>
      <c r="G19" s="309">
        <f>CHOOSE($J$10,G28,G36,G44,#REF!)</f>
        <v>1.3816362519083669E-4</v>
      </c>
      <c r="H19" s="309">
        <f>CHOOSE($J$10,H28,H36,H44,#REF!)</f>
        <v>1.3816362519083669E-4</v>
      </c>
      <c r="I19" s="309">
        <f>CHOOSE($J$10,I28,I36,I44,#REF!)</f>
        <v>1.3816362519083669E-4</v>
      </c>
      <c r="J19" s="309">
        <f>CHOOSE($J$10,J28,J36,J44,#REF!)</f>
        <v>1.3816362519083669E-4</v>
      </c>
      <c r="K19" s="310">
        <f>CHOOSE($J$10,K28,K36,K44,#REF!)</f>
        <v>1.3816362519083669E-4</v>
      </c>
    </row>
    <row r="20" spans="1:14" x14ac:dyDescent="0.25">
      <c r="A20" s="86" t="s">
        <v>132</v>
      </c>
      <c r="B20" s="167"/>
      <c r="C20" s="306"/>
      <c r="D20" s="306"/>
      <c r="E20" s="306"/>
      <c r="F20" s="306"/>
      <c r="G20" s="307">
        <f>CHOOSE($J$10,G29,G37,G45,#REF!)</f>
        <v>0.83000000000000007</v>
      </c>
      <c r="H20" s="307">
        <f>CHOOSE($J$10,H29,H37,H45,#REF!)</f>
        <v>0.83000000000000007</v>
      </c>
      <c r="I20" s="307">
        <f>CHOOSE($J$10,I29,I37,I45,#REF!)</f>
        <v>0.83000000000000007</v>
      </c>
      <c r="J20" s="307">
        <f>CHOOSE($J$10,J29,J37,J45,#REF!)</f>
        <v>0.83000000000000007</v>
      </c>
      <c r="K20" s="308">
        <f>CHOOSE($J$10,K29,K37,K45,#REF!)</f>
        <v>0.83000000000000007</v>
      </c>
    </row>
    <row r="21" spans="1:14" x14ac:dyDescent="0.25">
      <c r="A21" s="86"/>
      <c r="B21" s="167"/>
      <c r="C21" s="167"/>
      <c r="D21" s="311"/>
      <c r="E21" s="167"/>
      <c r="F21" s="167"/>
      <c r="G21" s="311"/>
      <c r="H21" s="167"/>
      <c r="I21" s="167"/>
      <c r="J21" s="167"/>
      <c r="K21" s="53"/>
    </row>
    <row r="22" spans="1:14" x14ac:dyDescent="0.25">
      <c r="A22" s="86"/>
      <c r="B22" s="167"/>
      <c r="C22" s="167"/>
      <c r="D22" s="167"/>
      <c r="E22" s="167"/>
      <c r="F22" s="167"/>
      <c r="G22" s="167"/>
      <c r="H22" s="167"/>
      <c r="I22" s="167"/>
      <c r="J22" s="167"/>
      <c r="K22" s="53"/>
    </row>
    <row r="23" spans="1:14" ht="17.25" x14ac:dyDescent="0.3">
      <c r="A23" s="312" t="s">
        <v>353</v>
      </c>
      <c r="B23" s="313"/>
      <c r="C23" s="313"/>
      <c r="D23" s="313"/>
      <c r="E23" s="313"/>
      <c r="F23" s="313"/>
      <c r="G23" s="622" t="s">
        <v>515</v>
      </c>
      <c r="H23" s="622"/>
      <c r="I23" s="622"/>
      <c r="J23" s="622"/>
      <c r="K23" s="623"/>
    </row>
    <row r="24" spans="1:14" x14ac:dyDescent="0.25">
      <c r="A24" s="81" t="s">
        <v>352</v>
      </c>
      <c r="B24" s="167"/>
      <c r="C24" s="167"/>
      <c r="D24" s="167"/>
      <c r="E24" s="167"/>
      <c r="F24" s="167"/>
      <c r="G24" s="167"/>
      <c r="H24" s="167"/>
      <c r="I24" s="167"/>
      <c r="J24" s="167"/>
      <c r="K24" s="53"/>
    </row>
    <row r="25" spans="1:14" x14ac:dyDescent="0.25">
      <c r="A25" s="86" t="s">
        <v>122</v>
      </c>
      <c r="B25" s="167"/>
      <c r="C25" s="304"/>
      <c r="D25" s="304"/>
      <c r="E25" s="304"/>
      <c r="F25" s="304"/>
      <c r="G25" s="304">
        <v>0.05</v>
      </c>
      <c r="H25" s="304">
        <v>0.05</v>
      </c>
      <c r="I25" s="304">
        <v>0.04</v>
      </c>
      <c r="J25" s="304">
        <v>0.03</v>
      </c>
      <c r="K25" s="305">
        <v>0.03</v>
      </c>
    </row>
    <row r="26" spans="1:14" x14ac:dyDescent="0.25">
      <c r="A26" s="86" t="s">
        <v>117</v>
      </c>
      <c r="B26" s="167"/>
      <c r="C26" s="306"/>
      <c r="D26" s="306"/>
      <c r="E26" s="306"/>
      <c r="F26" s="306"/>
      <c r="G26" s="306">
        <v>-0.01</v>
      </c>
      <c r="H26" s="306">
        <v>-0.01</v>
      </c>
      <c r="I26" s="306">
        <v>-0.01</v>
      </c>
      <c r="J26" s="306">
        <v>-0.01</v>
      </c>
      <c r="K26" s="314">
        <v>-0.01</v>
      </c>
    </row>
    <row r="27" spans="1:14" x14ac:dyDescent="0.25">
      <c r="A27" s="86" t="s">
        <v>366</v>
      </c>
      <c r="B27" s="167"/>
      <c r="C27" s="306"/>
      <c r="D27" s="306"/>
      <c r="E27" s="306"/>
      <c r="F27" s="306"/>
      <c r="G27" s="307">
        <v>0.20499999999999999</v>
      </c>
      <c r="H27" s="307">
        <v>0.20499999999999999</v>
      </c>
      <c r="I27" s="307">
        <v>0.20499999999999999</v>
      </c>
      <c r="J27" s="307">
        <v>0.20499999999999999</v>
      </c>
      <c r="K27" s="308">
        <v>0.20499999999999999</v>
      </c>
    </row>
    <row r="28" spans="1:14" x14ac:dyDescent="0.25">
      <c r="A28" s="86" t="s">
        <v>365</v>
      </c>
      <c r="B28" s="167"/>
      <c r="C28" s="306"/>
      <c r="D28" s="306"/>
      <c r="E28" s="306"/>
      <c r="F28" s="306"/>
      <c r="G28" s="309">
        <v>1.361636251908367E-4</v>
      </c>
      <c r="H28" s="309">
        <v>1.361636251908367E-4</v>
      </c>
      <c r="I28" s="309">
        <v>1.361636251908367E-4</v>
      </c>
      <c r="J28" s="309">
        <v>1.361636251908367E-4</v>
      </c>
      <c r="K28" s="310">
        <v>1.361636251908367E-4</v>
      </c>
      <c r="N28" s="296"/>
    </row>
    <row r="29" spans="1:14" x14ac:dyDescent="0.25">
      <c r="A29" s="86" t="s">
        <v>132</v>
      </c>
      <c r="B29" s="167"/>
      <c r="C29" s="306"/>
      <c r="D29" s="306"/>
      <c r="E29" s="306"/>
      <c r="F29" s="306"/>
      <c r="G29" s="307">
        <v>0.53</v>
      </c>
      <c r="H29" s="307">
        <v>0.53</v>
      </c>
      <c r="I29" s="307">
        <v>0.53</v>
      </c>
      <c r="J29" s="307">
        <v>0.53</v>
      </c>
      <c r="K29" s="308">
        <v>0.53</v>
      </c>
    </row>
    <row r="30" spans="1:14" x14ac:dyDescent="0.25">
      <c r="A30" s="86"/>
      <c r="B30" s="167"/>
      <c r="C30" s="167"/>
      <c r="D30" s="167"/>
      <c r="E30" s="167"/>
      <c r="F30" s="167"/>
      <c r="G30" s="167"/>
      <c r="H30" s="167"/>
      <c r="I30" s="167"/>
      <c r="J30" s="167"/>
      <c r="K30" s="53"/>
    </row>
    <row r="31" spans="1:14" ht="17.25" x14ac:dyDescent="0.3">
      <c r="A31" s="312" t="s">
        <v>354</v>
      </c>
      <c r="B31" s="313"/>
      <c r="C31" s="313"/>
      <c r="D31" s="313"/>
      <c r="E31" s="313"/>
      <c r="F31" s="313"/>
      <c r="G31" s="622" t="s">
        <v>516</v>
      </c>
      <c r="H31" s="622"/>
      <c r="I31" s="622"/>
      <c r="J31" s="622"/>
      <c r="K31" s="623"/>
    </row>
    <row r="32" spans="1:14" x14ac:dyDescent="0.25">
      <c r="A32" s="81" t="s">
        <v>352</v>
      </c>
      <c r="B32" s="167"/>
      <c r="C32" s="167"/>
      <c r="D32" s="167"/>
      <c r="E32" s="167"/>
      <c r="F32" s="167"/>
      <c r="G32" s="167"/>
      <c r="H32" s="167"/>
      <c r="I32" s="167"/>
      <c r="J32" s="167"/>
      <c r="K32" s="53"/>
    </row>
    <row r="33" spans="1:11" x14ac:dyDescent="0.25">
      <c r="A33" s="86" t="s">
        <v>122</v>
      </c>
      <c r="B33" s="167"/>
      <c r="C33" s="302"/>
      <c r="D33" s="302"/>
      <c r="E33" s="302"/>
      <c r="F33" s="302"/>
      <c r="G33" s="302">
        <f>G25+0.005</f>
        <v>5.5E-2</v>
      </c>
      <c r="H33" s="302">
        <f t="shared" ref="H33:K33" si="0">H25+0.005</f>
        <v>5.5E-2</v>
      </c>
      <c r="I33" s="302">
        <f t="shared" si="0"/>
        <v>4.4999999999999998E-2</v>
      </c>
      <c r="J33" s="302">
        <f t="shared" si="0"/>
        <v>3.4999999999999996E-2</v>
      </c>
      <c r="K33" s="303">
        <f t="shared" si="0"/>
        <v>3.4999999999999996E-2</v>
      </c>
    </row>
    <row r="34" spans="1:11" x14ac:dyDescent="0.25">
      <c r="A34" s="86" t="s">
        <v>117</v>
      </c>
      <c r="B34" s="167"/>
      <c r="C34" s="304"/>
      <c r="D34" s="304"/>
      <c r="E34" s="304"/>
      <c r="F34" s="304"/>
      <c r="G34" s="304">
        <f>G26+0.002</f>
        <v>-8.0000000000000002E-3</v>
      </c>
      <c r="H34" s="304">
        <f t="shared" ref="H34:K34" si="1">H26+0.002</f>
        <v>-8.0000000000000002E-3</v>
      </c>
      <c r="I34" s="304">
        <f t="shared" si="1"/>
        <v>-8.0000000000000002E-3</v>
      </c>
      <c r="J34" s="304">
        <f t="shared" si="1"/>
        <v>-8.0000000000000002E-3</v>
      </c>
      <c r="K34" s="305">
        <f t="shared" si="1"/>
        <v>-8.0000000000000002E-3</v>
      </c>
    </row>
    <row r="35" spans="1:11" x14ac:dyDescent="0.25">
      <c r="A35" s="86" t="s">
        <v>366</v>
      </c>
      <c r="B35" s="167"/>
      <c r="C35" s="306"/>
      <c r="D35" s="306"/>
      <c r="E35" s="306"/>
      <c r="F35" s="306"/>
      <c r="G35" s="307">
        <f>G27+0.02</f>
        <v>0.22499999999999998</v>
      </c>
      <c r="H35" s="307">
        <f>H27+0.02</f>
        <v>0.22499999999999998</v>
      </c>
      <c r="I35" s="307">
        <f>I27+0.02</f>
        <v>0.22499999999999998</v>
      </c>
      <c r="J35" s="307">
        <f>J27+0.02</f>
        <v>0.22499999999999998</v>
      </c>
      <c r="K35" s="308">
        <f>K27+0.02</f>
        <v>0.22499999999999998</v>
      </c>
    </row>
    <row r="36" spans="1:11" x14ac:dyDescent="0.25">
      <c r="A36" s="86" t="s">
        <v>365</v>
      </c>
      <c r="B36" s="167"/>
      <c r="C36" s="306"/>
      <c r="D36" s="306"/>
      <c r="E36" s="306"/>
      <c r="F36" s="306"/>
      <c r="G36" s="309">
        <f>G28+0.000002</f>
        <v>1.3816362519083669E-4</v>
      </c>
      <c r="H36" s="309">
        <f t="shared" ref="H36:K36" si="2">H28+0.000002</f>
        <v>1.3816362519083669E-4</v>
      </c>
      <c r="I36" s="309">
        <f t="shared" si="2"/>
        <v>1.3816362519083669E-4</v>
      </c>
      <c r="J36" s="309">
        <f t="shared" si="2"/>
        <v>1.3816362519083669E-4</v>
      </c>
      <c r="K36" s="310">
        <f t="shared" si="2"/>
        <v>1.3816362519083669E-4</v>
      </c>
    </row>
    <row r="37" spans="1:11" x14ac:dyDescent="0.25">
      <c r="A37" s="86" t="s">
        <v>132</v>
      </c>
      <c r="B37" s="167"/>
      <c r="C37" s="306"/>
      <c r="D37" s="306"/>
      <c r="E37" s="306"/>
      <c r="F37" s="306"/>
      <c r="G37" s="307">
        <f>G29+0.3</f>
        <v>0.83000000000000007</v>
      </c>
      <c r="H37" s="307">
        <f t="shared" ref="H37:K37" si="3">H29+0.3</f>
        <v>0.83000000000000007</v>
      </c>
      <c r="I37" s="307">
        <f t="shared" si="3"/>
        <v>0.83000000000000007</v>
      </c>
      <c r="J37" s="307">
        <f t="shared" si="3"/>
        <v>0.83000000000000007</v>
      </c>
      <c r="K37" s="308">
        <f t="shared" si="3"/>
        <v>0.83000000000000007</v>
      </c>
    </row>
    <row r="38" spans="1:11" x14ac:dyDescent="0.25">
      <c r="A38" s="86"/>
      <c r="B38" s="167"/>
      <c r="C38" s="167"/>
      <c r="D38" s="167"/>
      <c r="E38" s="167"/>
      <c r="F38" s="167"/>
      <c r="G38" s="167"/>
      <c r="H38" s="167"/>
      <c r="I38" s="167"/>
      <c r="J38" s="167"/>
      <c r="K38" s="53"/>
    </row>
    <row r="39" spans="1:11" ht="17.25" x14ac:dyDescent="0.3">
      <c r="A39" s="312" t="s">
        <v>355</v>
      </c>
      <c r="B39" s="313"/>
      <c r="C39" s="313"/>
      <c r="D39" s="313"/>
      <c r="E39" s="313"/>
      <c r="F39" s="313"/>
      <c r="G39" s="622" t="s">
        <v>517</v>
      </c>
      <c r="H39" s="622"/>
      <c r="I39" s="622"/>
      <c r="J39" s="622"/>
      <c r="K39" s="623"/>
    </row>
    <row r="40" spans="1:11" x14ac:dyDescent="0.25">
      <c r="A40" s="81" t="s">
        <v>352</v>
      </c>
      <c r="B40" s="167"/>
      <c r="C40" s="167"/>
      <c r="D40" s="167"/>
      <c r="E40" s="167"/>
      <c r="F40" s="167"/>
      <c r="G40" s="167"/>
      <c r="H40" s="167"/>
      <c r="I40" s="167"/>
      <c r="J40" s="167"/>
      <c r="K40" s="53"/>
    </row>
    <row r="41" spans="1:11" x14ac:dyDescent="0.25">
      <c r="A41" s="86" t="s">
        <v>122</v>
      </c>
      <c r="B41" s="167"/>
      <c r="C41" s="304"/>
      <c r="D41" s="304"/>
      <c r="E41" s="304"/>
      <c r="F41" s="304"/>
      <c r="G41" s="304">
        <f t="shared" ref="G41:K43" si="4">G25-0.02</f>
        <v>3.0000000000000002E-2</v>
      </c>
      <c r="H41" s="304">
        <f t="shared" si="4"/>
        <v>3.0000000000000002E-2</v>
      </c>
      <c r="I41" s="304">
        <f t="shared" si="4"/>
        <v>0.02</v>
      </c>
      <c r="J41" s="304">
        <f t="shared" si="4"/>
        <v>9.9999999999999985E-3</v>
      </c>
      <c r="K41" s="305">
        <f t="shared" si="4"/>
        <v>9.9999999999999985E-3</v>
      </c>
    </row>
    <row r="42" spans="1:11" x14ac:dyDescent="0.25">
      <c r="A42" s="86" t="s">
        <v>117</v>
      </c>
      <c r="B42" s="167"/>
      <c r="C42" s="306"/>
      <c r="D42" s="306"/>
      <c r="E42" s="306"/>
      <c r="F42" s="306"/>
      <c r="G42" s="306">
        <f t="shared" si="4"/>
        <v>-0.03</v>
      </c>
      <c r="H42" s="306">
        <f t="shared" si="4"/>
        <v>-0.03</v>
      </c>
      <c r="I42" s="306">
        <f t="shared" si="4"/>
        <v>-0.03</v>
      </c>
      <c r="J42" s="306">
        <f t="shared" si="4"/>
        <v>-0.03</v>
      </c>
      <c r="K42" s="314">
        <f t="shared" si="4"/>
        <v>-0.03</v>
      </c>
    </row>
    <row r="43" spans="1:11" x14ac:dyDescent="0.25">
      <c r="A43" s="86" t="s">
        <v>366</v>
      </c>
      <c r="B43" s="167"/>
      <c r="C43" s="306"/>
      <c r="D43" s="306"/>
      <c r="E43" s="306"/>
      <c r="F43" s="306"/>
      <c r="G43" s="307">
        <f t="shared" si="4"/>
        <v>0.185</v>
      </c>
      <c r="H43" s="307">
        <f t="shared" si="4"/>
        <v>0.185</v>
      </c>
      <c r="I43" s="307">
        <f t="shared" si="4"/>
        <v>0.185</v>
      </c>
      <c r="J43" s="307">
        <f t="shared" si="4"/>
        <v>0.185</v>
      </c>
      <c r="K43" s="308">
        <f t="shared" si="4"/>
        <v>0.185</v>
      </c>
    </row>
    <row r="44" spans="1:11" x14ac:dyDescent="0.25">
      <c r="A44" s="86" t="s">
        <v>365</v>
      </c>
      <c r="B44" s="167"/>
      <c r="C44" s="306"/>
      <c r="D44" s="306"/>
      <c r="E44" s="306"/>
      <c r="F44" s="306"/>
      <c r="G44" s="315">
        <f>G28-0.000002</f>
        <v>1.3416362519083671E-4</v>
      </c>
      <c r="H44" s="315">
        <f t="shared" ref="H44:K44" si="5">H28-0.000002</f>
        <v>1.3416362519083671E-4</v>
      </c>
      <c r="I44" s="315">
        <f t="shared" si="5"/>
        <v>1.3416362519083671E-4</v>
      </c>
      <c r="J44" s="315">
        <f t="shared" si="5"/>
        <v>1.3416362519083671E-4</v>
      </c>
      <c r="K44" s="316">
        <f t="shared" si="5"/>
        <v>1.3416362519083671E-4</v>
      </c>
    </row>
    <row r="45" spans="1:11" x14ac:dyDescent="0.25">
      <c r="A45" s="317" t="s">
        <v>132</v>
      </c>
      <c r="B45" s="195"/>
      <c r="C45" s="318"/>
      <c r="D45" s="318"/>
      <c r="E45" s="318"/>
      <c r="F45" s="318"/>
      <c r="G45" s="319">
        <f>G29-0.3</f>
        <v>0.23000000000000004</v>
      </c>
      <c r="H45" s="319">
        <f t="shared" ref="H45:K45" si="6">H29-0.3</f>
        <v>0.23000000000000004</v>
      </c>
      <c r="I45" s="319">
        <f t="shared" si="6"/>
        <v>0.23000000000000004</v>
      </c>
      <c r="J45" s="319">
        <f t="shared" si="6"/>
        <v>0.23000000000000004</v>
      </c>
      <c r="K45" s="320">
        <f t="shared" si="6"/>
        <v>0.23000000000000004</v>
      </c>
    </row>
  </sheetData>
  <mergeCells count="3">
    <mergeCell ref="G23:K23"/>
    <mergeCell ref="G31:K31"/>
    <mergeCell ref="G39:K39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9" r:id="rId3" name="Drop Down 9">
              <controlPr defaultSize="0" autoLine="0" autoPict="0">
                <anchor moveWithCells="1">
                  <from>
                    <xdr:col>4</xdr:col>
                    <xdr:colOff>95250</xdr:colOff>
                    <xdr:row>0</xdr:row>
                    <xdr:rowOff>133350</xdr:rowOff>
                  </from>
                  <to>
                    <xdr:col>5</xdr:col>
                    <xdr:colOff>95250</xdr:colOff>
                    <xdr:row>1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9A4F-8013-4D9B-858A-6723F766960E}">
  <sheetPr>
    <tabColor rgb="FF203764"/>
  </sheetPr>
  <dimension ref="A1:K50"/>
  <sheetViews>
    <sheetView showGridLines="0" zoomScaleNormal="100" workbookViewId="0">
      <selection activeCell="G10" sqref="G10"/>
    </sheetView>
  </sheetViews>
  <sheetFormatPr defaultRowHeight="15" x14ac:dyDescent="0.25"/>
  <cols>
    <col min="1" max="1" width="38.5703125" bestFit="1" customWidth="1"/>
    <col min="2" max="11" width="13.140625" customWidth="1"/>
  </cols>
  <sheetData>
    <row r="1" spans="1:11" ht="20.25" x14ac:dyDescent="0.3">
      <c r="A1" s="377" t="s">
        <v>0</v>
      </c>
      <c r="B1" s="360"/>
      <c r="C1" s="360"/>
      <c r="D1" s="360"/>
      <c r="E1" s="360"/>
      <c r="F1" s="360"/>
      <c r="G1" s="360"/>
      <c r="H1" s="360"/>
      <c r="I1" s="360"/>
      <c r="J1" s="360"/>
      <c r="K1" s="360"/>
    </row>
    <row r="2" spans="1:11" ht="15.75" x14ac:dyDescent="0.25">
      <c r="A2" s="379" t="s">
        <v>27</v>
      </c>
      <c r="B2" s="360"/>
      <c r="C2" s="360"/>
      <c r="D2" s="360"/>
      <c r="E2" s="360"/>
      <c r="F2" s="360"/>
      <c r="G2" s="360"/>
      <c r="H2" s="360"/>
      <c r="I2" s="360"/>
      <c r="J2" s="360"/>
      <c r="K2" s="360"/>
    </row>
    <row r="3" spans="1:11" ht="17.25" x14ac:dyDescent="0.3">
      <c r="A3" s="373" t="s">
        <v>276</v>
      </c>
      <c r="B3" s="374" t="s">
        <v>25</v>
      </c>
      <c r="C3" s="469" t="s">
        <v>24</v>
      </c>
      <c r="D3" s="469" t="s">
        <v>22</v>
      </c>
      <c r="E3" s="469" t="s">
        <v>23</v>
      </c>
      <c r="F3" s="469" t="s">
        <v>43</v>
      </c>
      <c r="G3" s="469" t="s">
        <v>136</v>
      </c>
      <c r="H3" s="469" t="s">
        <v>140</v>
      </c>
      <c r="I3" s="469" t="s">
        <v>141</v>
      </c>
      <c r="J3" s="469" t="s">
        <v>142</v>
      </c>
      <c r="K3" s="469" t="s">
        <v>143</v>
      </c>
    </row>
    <row r="4" spans="1:11" ht="17.25" x14ac:dyDescent="0.3">
      <c r="A4" s="458" t="s">
        <v>3</v>
      </c>
      <c r="B4" s="372" t="s">
        <v>2</v>
      </c>
      <c r="C4" s="372" t="s">
        <v>2</v>
      </c>
      <c r="D4" s="372" t="s">
        <v>2</v>
      </c>
      <c r="E4" s="372" t="s">
        <v>2</v>
      </c>
      <c r="F4" s="372" t="s">
        <v>2</v>
      </c>
      <c r="G4" s="372" t="s">
        <v>19</v>
      </c>
      <c r="H4" s="372" t="s">
        <v>19</v>
      </c>
      <c r="I4" s="372" t="s">
        <v>19</v>
      </c>
      <c r="J4" s="372" t="s">
        <v>19</v>
      </c>
      <c r="K4" s="372" t="s">
        <v>19</v>
      </c>
    </row>
    <row r="5" spans="1:11" ht="15.75" x14ac:dyDescent="0.25">
      <c r="A5" s="475"/>
      <c r="B5" s="474"/>
      <c r="C5" s="460"/>
      <c r="D5" s="460"/>
      <c r="E5" s="460"/>
      <c r="F5" s="460"/>
      <c r="G5" s="460"/>
      <c r="H5" s="460"/>
      <c r="I5" s="460"/>
      <c r="J5" s="460"/>
      <c r="K5" s="460"/>
    </row>
    <row r="6" spans="1:11" ht="15.75" x14ac:dyDescent="0.25">
      <c r="A6" s="188" t="s">
        <v>277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</row>
    <row r="7" spans="1:11" ht="15.75" x14ac:dyDescent="0.25">
      <c r="A7" s="459" t="s">
        <v>278</v>
      </c>
      <c r="B7" s="460">
        <f>'Income Statement'!B9/'Income Statement'!B7</f>
        <v>0.37550655263223548</v>
      </c>
      <c r="C7" s="460">
        <f>'Income Statement'!C9/'Income Statement'!C7</f>
        <v>0.38611521899081713</v>
      </c>
      <c r="D7" s="460">
        <f>'Income Statement'!D9/'Income Statement'!D7</f>
        <v>0.38645660564833567</v>
      </c>
      <c r="E7" s="460">
        <f>'Income Statement'!E9/'Income Statement'!E7</f>
        <v>0.39352734025775138</v>
      </c>
      <c r="F7" s="460">
        <f>'Income Statement'!F9/'Income Statement'!F7</f>
        <v>0.4173730387795544</v>
      </c>
      <c r="G7" s="470">
        <f ca="1">'Income Statement'!G9/'Income Statement'!G7</f>
        <v>0.41</v>
      </c>
      <c r="H7" s="470">
        <f ca="1">'Income Statement'!H9/'Income Statement'!H7</f>
        <v>0.41</v>
      </c>
      <c r="I7" s="470">
        <f ca="1">'Income Statement'!I9/'Income Statement'!I7</f>
        <v>0.41000000000000009</v>
      </c>
      <c r="J7" s="470">
        <f ca="1">'Income Statement'!J9/'Income Statement'!J7</f>
        <v>0.41</v>
      </c>
      <c r="K7" s="470">
        <f ca="1">'Income Statement'!K9/'Income Statement'!K7</f>
        <v>0.41000000000000003</v>
      </c>
    </row>
    <row r="8" spans="1:11" ht="15.75" x14ac:dyDescent="0.25">
      <c r="A8" s="459" t="s">
        <v>279</v>
      </c>
      <c r="B8" s="460">
        <f>'Income Statement'!B18/'Income Statement'!B7</f>
        <v>5.9415084074934996E-2</v>
      </c>
      <c r="C8" s="460">
        <f>'Income Statement'!C18/'Income Statement'!C7</f>
        <v>6.620611752445052E-2</v>
      </c>
      <c r="D8" s="460">
        <f>'Income Statement'!D18/'Income Statement'!D7</f>
        <v>6.4140711583291932E-2</v>
      </c>
      <c r="E8" s="460">
        <f>'Income Statement'!E18/'Income Statement'!E7</f>
        <v>0.10349898293449042</v>
      </c>
      <c r="F8" s="460">
        <f>'Income Statement'!F18/'Income Statement'!F7</f>
        <v>7.4174725414599893E-2</v>
      </c>
      <c r="G8" s="470">
        <f ca="1">'Income Statement'!G18/'Income Statement'!G7</f>
        <v>9.0934310730947279E-2</v>
      </c>
      <c r="H8" s="470">
        <f ca="1">'Income Statement'!H18/'Income Statement'!H7</f>
        <v>9.053476479664288E-2</v>
      </c>
      <c r="I8" s="470">
        <f ca="1">'Income Statement'!I18/'Income Statement'!I7</f>
        <v>8.9958176984770474E-2</v>
      </c>
      <c r="J8" s="470">
        <f ca="1">'Income Statement'!J18/'Income Statement'!J7</f>
        <v>8.9293702976747602E-2</v>
      </c>
      <c r="K8" s="470">
        <f ca="1">'Income Statement'!K18/'Income Statement'!K7</f>
        <v>8.8664133423252953E-2</v>
      </c>
    </row>
    <row r="9" spans="1:11" ht="15.75" x14ac:dyDescent="0.25">
      <c r="A9" s="459" t="s">
        <v>281</v>
      </c>
      <c r="B9" s="460">
        <f>'Income Statement'!B19/'Income Statement'!B7</f>
        <v>7.6624415103770258E-2</v>
      </c>
      <c r="C9" s="460">
        <f>'Income Statement'!C19/'Income Statement'!C7</f>
        <v>8.4843487997682543E-2</v>
      </c>
      <c r="D9" s="460">
        <f>'Income Statement'!D19/'Income Statement'!D7</f>
        <v>8.2403408873772302E-2</v>
      </c>
      <c r="E9" s="460">
        <f>'Income Statement'!E19/'Income Statement'!E7</f>
        <v>0.1214764494072111</v>
      </c>
      <c r="F9" s="460">
        <f>'Income Statement'!F19/'Income Statement'!F7</f>
        <v>0.12900748660752073</v>
      </c>
      <c r="G9" s="470">
        <f ca="1">'Income Statement'!G19/'Income Statement'!G7</f>
        <v>0.13365429563427658</v>
      </c>
      <c r="H9" s="470">
        <f ca="1">'Income Statement'!H19/'Income Statement'!H7</f>
        <v>0.13365429563427655</v>
      </c>
      <c r="I9" s="470">
        <f ca="1">'Income Statement'!I19/'Income Statement'!I7</f>
        <v>0.13365429563427664</v>
      </c>
      <c r="J9" s="470">
        <f ca="1">'Income Statement'!J19/'Income Statement'!J7</f>
        <v>0.13365429563427655</v>
      </c>
      <c r="K9" s="470">
        <f ca="1">'Income Statement'!K19/'Income Statement'!K7</f>
        <v>0.13365429563427658</v>
      </c>
    </row>
    <row r="10" spans="1:11" ht="15.75" x14ac:dyDescent="0.25">
      <c r="A10" s="459" t="s">
        <v>280</v>
      </c>
      <c r="B10" s="460">
        <f>'Income Statement'!B29/'Income Statement'!B7</f>
        <v>3.8592318738519274E-2</v>
      </c>
      <c r="C10" s="460">
        <f>'Income Statement'!C29/'Income Statement'!C7</f>
        <v>4.4208261002035058E-2</v>
      </c>
      <c r="D10" s="460">
        <f>'Income Statement'!D29/'Income Statement'!D7</f>
        <v>4.1150303817785762E-2</v>
      </c>
      <c r="E10" s="460">
        <f>'Income Statement'!E29/'Income Statement'!E7</f>
        <v>4.6587659740556051E-2</v>
      </c>
      <c r="F10" s="460">
        <f>'Income Statement'!F29/'Income Statement'!F7</f>
        <v>5.1431578661714793E-2</v>
      </c>
      <c r="G10" s="470">
        <f ca="1">'Income Statement'!G29/'Income Statement'!G7</f>
        <v>6.4433495482451961E-2</v>
      </c>
      <c r="H10" s="470">
        <f ca="1">'Income Statement'!H29/'Income Statement'!H7</f>
        <v>6.4386247055779694E-2</v>
      </c>
      <c r="I10" s="470">
        <f ca="1">'Income Statement'!I29/'Income Statement'!I7</f>
        <v>6.4190096188981846E-2</v>
      </c>
      <c r="J10" s="470">
        <f ca="1">'Income Statement'!J29/'Income Statement'!J7</f>
        <v>6.3916738856901786E-2</v>
      </c>
      <c r="K10" s="470">
        <f ca="1">'Income Statement'!K29/'Income Statement'!K7</f>
        <v>6.369229611278468E-2</v>
      </c>
    </row>
    <row r="11" spans="1:11" ht="15.75" x14ac:dyDescent="0.25">
      <c r="A11" s="459"/>
      <c r="B11" s="460"/>
      <c r="C11" s="460"/>
      <c r="D11" s="460"/>
      <c r="E11" s="460"/>
      <c r="F11" s="460"/>
      <c r="G11" s="460"/>
      <c r="H11" s="460"/>
      <c r="I11" s="460"/>
      <c r="J11" s="460"/>
      <c r="K11" s="460"/>
    </row>
    <row r="12" spans="1:11" ht="15.75" x14ac:dyDescent="0.25">
      <c r="A12" s="188" t="s">
        <v>282</v>
      </c>
      <c r="B12" s="460"/>
      <c r="C12" s="460"/>
      <c r="D12" s="460"/>
      <c r="E12" s="460"/>
      <c r="F12" s="460"/>
      <c r="G12" s="460"/>
      <c r="H12" s="460"/>
      <c r="I12" s="460"/>
      <c r="J12" s="460"/>
      <c r="K12" s="460"/>
    </row>
    <row r="13" spans="1:11" ht="15.75" x14ac:dyDescent="0.25">
      <c r="A13" s="459" t="s">
        <v>283</v>
      </c>
      <c r="B13" s="461">
        <f>'Balance Sheet'!B11/'Balance Sheet'!B31</f>
        <v>1.3784350951159423</v>
      </c>
      <c r="C13" s="461">
        <f>'Balance Sheet'!C11/'Balance Sheet'!C31</f>
        <v>1.349881281788565</v>
      </c>
      <c r="D13" s="461">
        <f>'Balance Sheet'!D11/'Balance Sheet'!D31</f>
        <v>1.3939355102597315</v>
      </c>
      <c r="E13" s="461">
        <f>'Balance Sheet'!E11/'Balance Sheet'!E31</f>
        <v>1.4041090567220307</v>
      </c>
      <c r="F13" s="461">
        <f>'Balance Sheet'!F11/'Balance Sheet'!F31</f>
        <v>1.1041876801152737</v>
      </c>
      <c r="G13" s="471">
        <f ca="1">'Balance Sheet'!G11/'Balance Sheet'!G31</f>
        <v>1.1526791518397461</v>
      </c>
      <c r="H13" s="471">
        <f ca="1">'Balance Sheet'!H11/'Balance Sheet'!H31</f>
        <v>1.2329835751921612</v>
      </c>
      <c r="I13" s="471">
        <f ca="1">'Balance Sheet'!I11/'Balance Sheet'!I31</f>
        <v>1.3225414610888306</v>
      </c>
      <c r="J13" s="471">
        <f ca="1">'Balance Sheet'!J11/'Balance Sheet'!J31</f>
        <v>1.4219797993741203</v>
      </c>
      <c r="K13" s="471">
        <f ca="1">'Balance Sheet'!K11/'Balance Sheet'!K31</f>
        <v>1.498730808352879</v>
      </c>
    </row>
    <row r="14" spans="1:11" ht="15.75" x14ac:dyDescent="0.25">
      <c r="A14" s="459"/>
      <c r="B14" s="461"/>
      <c r="C14" s="461"/>
      <c r="D14" s="461"/>
      <c r="E14" s="461"/>
      <c r="F14" s="461"/>
      <c r="G14" s="461"/>
      <c r="H14" s="461"/>
      <c r="I14" s="461"/>
      <c r="J14" s="461"/>
      <c r="K14" s="461"/>
    </row>
    <row r="15" spans="1:11" ht="15.75" x14ac:dyDescent="0.25">
      <c r="A15" s="188" t="s">
        <v>284</v>
      </c>
      <c r="B15" s="461"/>
      <c r="C15" s="461"/>
      <c r="D15" s="461"/>
      <c r="E15" s="461"/>
      <c r="F15" s="461"/>
      <c r="G15" s="461"/>
      <c r="H15" s="461"/>
      <c r="I15" s="461"/>
      <c r="J15" s="461"/>
      <c r="K15" s="461"/>
    </row>
    <row r="16" spans="1:11" ht="15.75" x14ac:dyDescent="0.25">
      <c r="A16" s="187" t="s">
        <v>285</v>
      </c>
      <c r="B16" s="461">
        <f>('Balance Sheet'!B25+'Balance Sheet'!B33)/'Balance Sheet'!B47</f>
        <v>0.60817143457018308</v>
      </c>
      <c r="C16" s="461">
        <f>('Balance Sheet'!C25+'Balance Sheet'!C33)/'Balance Sheet'!C47</f>
        <v>0.43986233004234809</v>
      </c>
      <c r="D16" s="461">
        <f>('Balance Sheet'!D25+'Balance Sheet'!D33)/'Balance Sheet'!D47</f>
        <v>0.38163053619295395</v>
      </c>
      <c r="E16" s="461">
        <f>('Balance Sheet'!E25+'Balance Sheet'!E33)/'Balance Sheet'!E47</f>
        <v>0.28468654384091896</v>
      </c>
      <c r="F16" s="461">
        <f>('Balance Sheet'!F25+'Balance Sheet'!F33)/'Balance Sheet'!F47</f>
        <v>0.27702907571773466</v>
      </c>
      <c r="G16" s="471">
        <f ca="1">('Balance Sheet'!G25+'Balance Sheet'!G33)/'Balance Sheet'!G47</f>
        <v>0.19632054527689125</v>
      </c>
      <c r="H16" s="471">
        <f ca="1">('Balance Sheet'!H25+'Balance Sheet'!H33)/'Balance Sheet'!H47</f>
        <v>0.13358504699208471</v>
      </c>
      <c r="I16" s="471">
        <f ca="1">('Balance Sheet'!I25+'Balance Sheet'!I33)/'Balance Sheet'!I47</f>
        <v>8.3779658654539554E-2</v>
      </c>
      <c r="J16" s="471">
        <f ca="1">('Balance Sheet'!J25+'Balance Sheet'!J33)/'Balance Sheet'!J47</f>
        <v>4.3483494080512268E-2</v>
      </c>
      <c r="K16" s="471">
        <f ca="1">('Balance Sheet'!K25+'Balance Sheet'!K33)/'Balance Sheet'!K47</f>
        <v>0</v>
      </c>
    </row>
    <row r="17" spans="1:11" ht="15.75" x14ac:dyDescent="0.25">
      <c r="A17" s="187" t="s">
        <v>286</v>
      </c>
      <c r="B17" s="461">
        <f>'Balance Sheet'!B23/'Balance Sheet'!B47</f>
        <v>2.2003724144814849</v>
      </c>
      <c r="C17" s="461">
        <f>'Balance Sheet'!C23/'Balance Sheet'!C47</f>
        <v>1.9900263629914405</v>
      </c>
      <c r="D17" s="461">
        <f>'Balance Sheet'!D23/'Balance Sheet'!D47</f>
        <v>1.9402261689671598</v>
      </c>
      <c r="E17" s="461">
        <f>'Balance Sheet'!E23/'Balance Sheet'!E47</f>
        <v>1.7927497420420724</v>
      </c>
      <c r="F17" s="461">
        <f>'Balance Sheet'!F23/'Balance Sheet'!F47</f>
        <v>2.3848711477028246</v>
      </c>
      <c r="G17" s="471">
        <f ca="1">'Balance Sheet'!G23/'Balance Sheet'!G47</f>
        <v>2.1998177903115077</v>
      </c>
      <c r="H17" s="471">
        <f ca="1">'Balance Sheet'!H23/'Balance Sheet'!H47</f>
        <v>2.0283419240747702</v>
      </c>
      <c r="I17" s="471">
        <f ca="1">'Balance Sheet'!I23/'Balance Sheet'!I47</f>
        <v>1.8902052113983612</v>
      </c>
      <c r="J17" s="471">
        <f ca="1">'Balance Sheet'!J23/'Balance Sheet'!J47</f>
        <v>1.7758423074304139</v>
      </c>
      <c r="K17" s="471">
        <f ca="1">'Balance Sheet'!K23/'Balance Sheet'!K47</f>
        <v>1.673208373584137</v>
      </c>
    </row>
    <row r="18" spans="1:11" ht="15.75" x14ac:dyDescent="0.25">
      <c r="A18" s="187" t="s">
        <v>287</v>
      </c>
      <c r="B18" s="461">
        <f>('Balance Sheet'!B25+'Balance Sheet'!B33-'Balance Sheet'!B6)/'Income Statement'!B19</f>
        <v>1.4826071559129959</v>
      </c>
      <c r="C18" s="461">
        <f>('Balance Sheet'!C25+'Balance Sheet'!C33-'Balance Sheet'!C6)/'Income Statement'!C19</f>
        <v>1.0539118137279662</v>
      </c>
      <c r="D18" s="461">
        <f>('Balance Sheet'!D25+'Balance Sheet'!D33-'Balance Sheet'!D6)/'Income Statement'!D19</f>
        <v>0.88240231884057974</v>
      </c>
      <c r="E18" s="461">
        <f>('Balance Sheet'!E25+'Balance Sheet'!E33-'Balance Sheet'!E6)/'Income Statement'!E19</f>
        <v>0.3440777813694782</v>
      </c>
      <c r="F18" s="461">
        <f>('Balance Sheet'!F25+'Balance Sheet'!F33-'Balance Sheet'!F6)/'Income Statement'!F19</f>
        <v>0.37954668957175663</v>
      </c>
      <c r="G18" s="471">
        <f ca="1">('Balance Sheet'!G25+'Balance Sheet'!G33-'Balance Sheet'!G6)/'Income Statement'!G19</f>
        <v>0.16446927273943704</v>
      </c>
      <c r="H18" s="471">
        <f ca="1">('Balance Sheet'!H25+'Balance Sheet'!H33-'Balance Sheet'!H6)/'Income Statement'!H19</f>
        <v>-4.1124596578234536E-2</v>
      </c>
      <c r="I18" s="471">
        <f ca="1">('Balance Sheet'!I25+'Balance Sheet'!I33-'Balance Sheet'!I6)/'Income Statement'!I19</f>
        <v>-0.25306156060152013</v>
      </c>
      <c r="J18" s="471">
        <f ca="1">('Balance Sheet'!J25+'Balance Sheet'!J33-'Balance Sheet'!J6)/'Income Statement'!J19</f>
        <v>-0.46703167213746211</v>
      </c>
      <c r="K18" s="471">
        <f ca="1">('Balance Sheet'!K25+'Balance Sheet'!K33-'Balance Sheet'!K6)/'Income Statement'!K19</f>
        <v>-0.69398269815275715</v>
      </c>
    </row>
    <row r="19" spans="1:11" ht="15.75" x14ac:dyDescent="0.25">
      <c r="A19" s="187"/>
      <c r="B19" s="461"/>
      <c r="C19" s="461"/>
      <c r="D19" s="461"/>
      <c r="E19" s="461"/>
      <c r="F19" s="461"/>
      <c r="G19" s="461"/>
      <c r="H19" s="461"/>
      <c r="I19" s="461"/>
      <c r="J19" s="461"/>
      <c r="K19" s="461"/>
    </row>
    <row r="20" spans="1:11" ht="15.75" x14ac:dyDescent="0.25">
      <c r="A20" s="188" t="s">
        <v>288</v>
      </c>
      <c r="B20" s="460"/>
      <c r="C20" s="460"/>
      <c r="D20" s="460"/>
      <c r="E20" s="460"/>
      <c r="F20" s="460"/>
      <c r="G20" s="460"/>
      <c r="H20" s="460"/>
      <c r="I20" s="460"/>
      <c r="J20" s="460"/>
      <c r="K20" s="460"/>
    </row>
    <row r="21" spans="1:11" ht="15.75" x14ac:dyDescent="0.25">
      <c r="A21" s="187" t="str">
        <f>'Working Capital Schedule'!A13</f>
        <v>Trade Debtors (days of receivables)</v>
      </c>
      <c r="B21" s="462">
        <f>'Working Capital Schedule'!B13</f>
        <v>46.83800863705337</v>
      </c>
      <c r="C21" s="462">
        <f>'Working Capital Schedule'!C13</f>
        <v>49.252041167453939</v>
      </c>
      <c r="D21" s="462">
        <f>'Working Capital Schedule'!D13</f>
        <v>50.458212634233959</v>
      </c>
      <c r="E21" s="462">
        <f>'Working Capital Schedule'!E13</f>
        <v>48.110377250229938</v>
      </c>
      <c r="F21" s="462">
        <f>'Working Capital Schedule'!F13</f>
        <v>49.624130239962987</v>
      </c>
      <c r="G21" s="472">
        <f>'Working Capital Schedule'!G13</f>
        <v>48.856553985786846</v>
      </c>
      <c r="H21" s="472">
        <f>'Working Capital Schedule'!H13</f>
        <v>48.856553985786846</v>
      </c>
      <c r="I21" s="472">
        <f>'Working Capital Schedule'!I13</f>
        <v>48.856553985786846</v>
      </c>
      <c r="J21" s="472">
        <f>'Working Capital Schedule'!J13</f>
        <v>48.856553985786846</v>
      </c>
      <c r="K21" s="472">
        <f>'Working Capital Schedule'!K13</f>
        <v>48.856553985786846</v>
      </c>
    </row>
    <row r="22" spans="1:11" ht="15.75" x14ac:dyDescent="0.25">
      <c r="A22" s="187" t="str">
        <f>'Working Capital Schedule'!A15</f>
        <v>Trade Creditors &amp; Accruals (Days payable)</v>
      </c>
      <c r="B22" s="462">
        <f>'Working Capital Schedule'!B15</f>
        <v>67.185619761614248</v>
      </c>
      <c r="C22" s="462">
        <f>'Working Capital Schedule'!C15</f>
        <v>66.552504753740862</v>
      </c>
      <c r="D22" s="462">
        <f>'Working Capital Schedule'!D15</f>
        <v>67.958347114438922</v>
      </c>
      <c r="E22" s="462">
        <f>'Working Capital Schedule'!E15</f>
        <v>64.160168187397332</v>
      </c>
      <c r="F22" s="462">
        <f>'Working Capital Schedule'!F15</f>
        <v>68.723525889124232</v>
      </c>
      <c r="G22" s="472">
        <f>'Working Capital Schedule'!G15</f>
        <v>66.916033141263114</v>
      </c>
      <c r="H22" s="472">
        <f>'Working Capital Schedule'!H15</f>
        <v>66.862115817192901</v>
      </c>
      <c r="I22" s="472">
        <f>'Working Capital Schedule'!I15</f>
        <v>66.924038029883292</v>
      </c>
      <c r="J22" s="472">
        <f>'Working Capital Schedule'!J15</f>
        <v>66.717176212972191</v>
      </c>
      <c r="K22" s="472">
        <f>'Working Capital Schedule'!K15</f>
        <v>67.228577818087132</v>
      </c>
    </row>
    <row r="23" spans="1:11" ht="15.75" x14ac:dyDescent="0.25">
      <c r="A23" s="190" t="s">
        <v>289</v>
      </c>
      <c r="B23" s="463"/>
      <c r="C23" s="464">
        <f>'Income Statement'!C7/AVERAGE('Balance Sheet'!B15:C15)</f>
        <v>4.0950286868956294</v>
      </c>
      <c r="D23" s="464">
        <f>'Income Statement'!D7/AVERAGE('Balance Sheet'!C15:D15)</f>
        <v>4.5388789054098124</v>
      </c>
      <c r="E23" s="464">
        <f>'Income Statement'!E7/AVERAGE('Balance Sheet'!D15:E15)</f>
        <v>4.7305544946550633</v>
      </c>
      <c r="F23" s="464">
        <f>'Income Statement'!F7/AVERAGE('Balance Sheet'!E15:F15)</f>
        <v>4.2896139423116901</v>
      </c>
      <c r="G23" s="473">
        <f ca="1">'Income Statement'!G7/AVERAGE('Balance Sheet'!F15:G15)</f>
        <v>4.3782275053742463</v>
      </c>
      <c r="H23" s="473">
        <f ca="1">'Income Statement'!H7/AVERAGE('Balance Sheet'!G15:H15)</f>
        <v>4.2261584956372769</v>
      </c>
      <c r="I23" s="473">
        <f ca="1">'Income Statement'!I7/AVERAGE('Balance Sheet'!H15:I15)</f>
        <v>4.1154240291150712</v>
      </c>
      <c r="J23" s="473">
        <f ca="1">'Income Statement'!J7/AVERAGE('Balance Sheet'!I15:J15)</f>
        <v>4.0257459598393739</v>
      </c>
      <c r="K23" s="473">
        <f ca="1">'Income Statement'!K7/AVERAGE('Balance Sheet'!J15:K15)</f>
        <v>3.9647984326624282</v>
      </c>
    </row>
    <row r="24" spans="1:11" x14ac:dyDescent="0.25"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spans="1:11" x14ac:dyDescent="0.25"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1:11" x14ac:dyDescent="0.25"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25"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11" x14ac:dyDescent="0.25"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x14ac:dyDescent="0.25"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x14ac:dyDescent="0.25"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25">
      <c r="B32" s="21"/>
      <c r="C32" s="21"/>
      <c r="D32" s="21"/>
      <c r="E32" s="21"/>
      <c r="F32" s="21"/>
      <c r="G32" s="21"/>
      <c r="H32" s="21"/>
      <c r="I32" s="21"/>
      <c r="J32" s="21"/>
      <c r="K32" s="21"/>
    </row>
    <row r="33" spans="2:11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</row>
    <row r="34" spans="2:11" x14ac:dyDescent="0.25"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2:11" x14ac:dyDescent="0.25"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 spans="2:11" x14ac:dyDescent="0.25">
      <c r="B36" s="21"/>
      <c r="C36" s="21"/>
      <c r="D36" s="21"/>
      <c r="E36" s="21"/>
      <c r="F36" s="21"/>
      <c r="G36" s="21"/>
      <c r="H36" s="21"/>
      <c r="I36" s="21"/>
      <c r="J36" s="21"/>
      <c r="K36" s="21"/>
    </row>
    <row r="37" spans="2:11" x14ac:dyDescent="0.25"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2:11" x14ac:dyDescent="0.25">
      <c r="B38" s="21"/>
      <c r="C38" s="21"/>
      <c r="D38" s="21"/>
      <c r="E38" s="21"/>
      <c r="F38" s="21"/>
      <c r="G38" s="21"/>
      <c r="H38" s="21"/>
      <c r="I38" s="21"/>
      <c r="J38" s="21"/>
      <c r="K38" s="21"/>
    </row>
    <row r="39" spans="2:11" x14ac:dyDescent="0.25">
      <c r="B39" s="21"/>
      <c r="C39" s="21"/>
      <c r="D39" s="21"/>
      <c r="E39" s="21"/>
      <c r="F39" s="21"/>
      <c r="G39" s="21"/>
      <c r="H39" s="21"/>
      <c r="I39" s="21"/>
      <c r="J39" s="21"/>
      <c r="K39" s="21"/>
    </row>
    <row r="40" spans="2:11" x14ac:dyDescent="0.25"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2:11" x14ac:dyDescent="0.25"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 spans="2:11" x14ac:dyDescent="0.25">
      <c r="B42" s="21"/>
      <c r="C42" s="21"/>
      <c r="D42" s="21"/>
      <c r="E42" s="21"/>
      <c r="F42" s="21"/>
      <c r="G42" s="21"/>
      <c r="H42" s="21"/>
      <c r="I42" s="21"/>
      <c r="J42" s="21"/>
      <c r="K42" s="21"/>
    </row>
    <row r="43" spans="2:11" x14ac:dyDescent="0.25"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2:11" x14ac:dyDescent="0.25">
      <c r="B44" s="21"/>
      <c r="C44" s="21"/>
      <c r="D44" s="21"/>
      <c r="E44" s="21"/>
      <c r="F44" s="21"/>
      <c r="G44" s="21"/>
      <c r="H44" s="21"/>
      <c r="I44" s="21"/>
      <c r="J44" s="21"/>
      <c r="K44" s="21"/>
    </row>
    <row r="45" spans="2:11" x14ac:dyDescent="0.25">
      <c r="B45" s="21"/>
      <c r="C45" s="21"/>
      <c r="D45" s="21"/>
      <c r="E45" s="21"/>
      <c r="F45" s="21"/>
      <c r="G45" s="21"/>
      <c r="H45" s="21"/>
      <c r="I45" s="21"/>
      <c r="J45" s="21"/>
      <c r="K45" s="21"/>
    </row>
    <row r="46" spans="2:11" x14ac:dyDescent="0.25">
      <c r="B46" s="21"/>
      <c r="C46" s="21"/>
      <c r="D46" s="21"/>
      <c r="E46" s="21"/>
      <c r="F46" s="21"/>
      <c r="G46" s="21"/>
      <c r="H46" s="21"/>
      <c r="I46" s="21"/>
      <c r="J46" s="21"/>
      <c r="K46" s="21"/>
    </row>
    <row r="47" spans="2:11" x14ac:dyDescent="0.25"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2:11" x14ac:dyDescent="0.25">
      <c r="B48" s="21"/>
      <c r="C48" s="21"/>
      <c r="D48" s="21"/>
      <c r="E48" s="21"/>
      <c r="F48" s="21"/>
      <c r="G48" s="21"/>
      <c r="H48" s="21"/>
      <c r="I48" s="21"/>
      <c r="J48" s="21"/>
      <c r="K48" s="21"/>
    </row>
    <row r="49" spans="2:11" x14ac:dyDescent="0.25">
      <c r="B49" s="21"/>
      <c r="C49" s="21"/>
      <c r="D49" s="21"/>
      <c r="E49" s="21"/>
      <c r="F49" s="21"/>
      <c r="G49" s="21"/>
      <c r="H49" s="21"/>
      <c r="I49" s="21"/>
      <c r="J49" s="21"/>
      <c r="K49" s="21"/>
    </row>
    <row r="50" spans="2:11" x14ac:dyDescent="0.25">
      <c r="B50" s="21"/>
      <c r="C50" s="21"/>
      <c r="D50" s="21"/>
      <c r="E50" s="21"/>
      <c r="F50" s="21"/>
      <c r="G50" s="21"/>
      <c r="H50" s="21"/>
      <c r="I50" s="21"/>
      <c r="J50" s="21"/>
      <c r="K50" s="2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BCDB-6083-425A-A226-8FEAB3D7C8E9}">
  <dimension ref="A1:V1266"/>
  <sheetViews>
    <sheetView showGridLines="0" workbookViewId="0">
      <pane ySplit="2" topLeftCell="A3" activePane="bottomLeft" state="frozen"/>
      <selection pane="bottomLeft" activeCell="O24" sqref="O24"/>
    </sheetView>
  </sheetViews>
  <sheetFormatPr defaultColWidth="8.7109375" defaultRowHeight="12.75" x14ac:dyDescent="0.25"/>
  <cols>
    <col min="1" max="1" width="13.140625" style="333" bestFit="1" customWidth="1"/>
    <col min="2" max="2" width="20.140625" style="333" customWidth="1"/>
    <col min="3" max="5" width="14" style="333" customWidth="1"/>
    <col min="6" max="10" width="8.7109375" style="333"/>
    <col min="11" max="11" width="10.28515625" style="333" customWidth="1"/>
    <col min="12" max="16384" width="8.7109375" style="333"/>
  </cols>
  <sheetData>
    <row r="1" spans="1:22" x14ac:dyDescent="0.25">
      <c r="A1" s="339"/>
      <c r="B1" s="339"/>
      <c r="C1" s="340" t="s">
        <v>380</v>
      </c>
      <c r="D1" s="339"/>
      <c r="E1" s="339"/>
      <c r="M1" s="333" t="s">
        <v>379</v>
      </c>
    </row>
    <row r="2" spans="1:22" ht="16.5" x14ac:dyDescent="0.3">
      <c r="A2" s="341" t="s">
        <v>381</v>
      </c>
      <c r="B2" s="342" t="s">
        <v>408</v>
      </c>
      <c r="C2" s="343" t="s">
        <v>359</v>
      </c>
      <c r="D2" s="343" t="s">
        <v>360</v>
      </c>
      <c r="E2" s="343" t="s">
        <v>361</v>
      </c>
      <c r="M2" s="338">
        <f>MIN($B$1009:$B$1261)</f>
        <v>24.887181999999999</v>
      </c>
      <c r="N2" s="338">
        <f>MAX($B$1009:$B$1261)</f>
        <v>48.540000999999997</v>
      </c>
    </row>
    <row r="3" spans="1:22" ht="16.5" x14ac:dyDescent="0.3">
      <c r="A3" s="345">
        <v>42248</v>
      </c>
      <c r="B3" s="346">
        <v>13.05885</v>
      </c>
      <c r="F3" s="334"/>
      <c r="G3" s="335"/>
      <c r="H3" s="336"/>
      <c r="I3" s="336"/>
      <c r="J3" s="336"/>
      <c r="K3" s="336"/>
      <c r="L3" s="336"/>
      <c r="M3" s="337"/>
      <c r="N3" s="337"/>
      <c r="O3" s="337"/>
      <c r="P3" s="337"/>
      <c r="Q3" s="337"/>
      <c r="R3" s="337"/>
      <c r="S3" s="337"/>
      <c r="T3" s="337"/>
      <c r="U3" s="337"/>
      <c r="V3" s="337"/>
    </row>
    <row r="4" spans="1:22" ht="16.5" x14ac:dyDescent="0.3">
      <c r="A4" s="345">
        <v>42249</v>
      </c>
      <c r="B4" s="346">
        <v>13.040545</v>
      </c>
      <c r="F4" s="334"/>
      <c r="G4" s="335"/>
      <c r="H4" s="336"/>
      <c r="I4" s="336"/>
      <c r="J4" s="336"/>
      <c r="K4" s="336"/>
      <c r="L4" s="336"/>
      <c r="M4" s="337"/>
      <c r="N4" s="337"/>
      <c r="O4" s="337"/>
      <c r="P4" s="337"/>
      <c r="Q4" s="337"/>
      <c r="R4" s="337"/>
      <c r="S4" s="337"/>
      <c r="T4" s="337"/>
      <c r="U4" s="337"/>
      <c r="V4" s="337"/>
    </row>
    <row r="5" spans="1:22" ht="16.5" x14ac:dyDescent="0.3">
      <c r="A5" s="345">
        <v>42250</v>
      </c>
      <c r="B5" s="346">
        <v>13.159513</v>
      </c>
      <c r="F5" s="334"/>
      <c r="G5" s="335"/>
      <c r="H5" s="336"/>
      <c r="I5" s="336"/>
      <c r="J5" s="336"/>
      <c r="K5" s="336"/>
      <c r="L5" s="336"/>
      <c r="M5" s="337"/>
      <c r="N5" s="337"/>
      <c r="O5" s="337"/>
      <c r="P5" s="337"/>
      <c r="Q5" s="337"/>
      <c r="R5" s="337"/>
      <c r="S5" s="337"/>
      <c r="T5" s="337"/>
      <c r="U5" s="337"/>
      <c r="V5" s="337"/>
    </row>
    <row r="6" spans="1:22" ht="16.5" x14ac:dyDescent="0.3">
      <c r="A6" s="345">
        <v>42251</v>
      </c>
      <c r="B6" s="346">
        <v>13.269327000000001</v>
      </c>
    </row>
    <row r="7" spans="1:22" ht="16.5" x14ac:dyDescent="0.3">
      <c r="A7" s="345">
        <v>42254</v>
      </c>
      <c r="B7" s="346">
        <v>13.452353</v>
      </c>
    </row>
    <row r="8" spans="1:22" ht="16.5" x14ac:dyDescent="0.3">
      <c r="A8" s="345">
        <v>42255</v>
      </c>
      <c r="B8" s="346">
        <v>13.653679</v>
      </c>
    </row>
    <row r="9" spans="1:22" ht="16.5" x14ac:dyDescent="0.3">
      <c r="A9" s="345">
        <v>42256</v>
      </c>
      <c r="B9" s="346">
        <v>13.671984</v>
      </c>
    </row>
    <row r="10" spans="1:22" ht="16.5" x14ac:dyDescent="0.3">
      <c r="A10" s="345">
        <v>42257</v>
      </c>
      <c r="B10" s="346">
        <v>13.790948999999999</v>
      </c>
    </row>
    <row r="11" spans="1:22" ht="16.5" x14ac:dyDescent="0.3">
      <c r="A11" s="345">
        <v>42258</v>
      </c>
      <c r="B11" s="346">
        <v>13.781798</v>
      </c>
    </row>
    <row r="12" spans="1:22" ht="16.5" x14ac:dyDescent="0.3">
      <c r="A12" s="345">
        <v>42261</v>
      </c>
      <c r="B12" s="346">
        <v>13.955673000000001</v>
      </c>
    </row>
    <row r="13" spans="1:22" ht="16.5" x14ac:dyDescent="0.3">
      <c r="A13" s="345">
        <v>42262</v>
      </c>
      <c r="B13" s="346">
        <v>13.772646</v>
      </c>
    </row>
    <row r="14" spans="1:22" ht="16.5" x14ac:dyDescent="0.3">
      <c r="A14" s="345">
        <v>42263</v>
      </c>
      <c r="B14" s="346">
        <v>13.690284</v>
      </c>
    </row>
    <row r="15" spans="1:22" ht="16.5" x14ac:dyDescent="0.3">
      <c r="A15" s="345">
        <v>42264</v>
      </c>
      <c r="B15" s="346">
        <v>13.699436</v>
      </c>
    </row>
    <row r="16" spans="1:22" ht="16.5" x14ac:dyDescent="0.3">
      <c r="A16" s="345">
        <v>42265</v>
      </c>
      <c r="B16" s="346">
        <v>13.772646</v>
      </c>
    </row>
    <row r="17" spans="1:13" ht="16.5" x14ac:dyDescent="0.3">
      <c r="A17" s="345">
        <v>42268</v>
      </c>
      <c r="B17" s="346">
        <v>13.726891</v>
      </c>
    </row>
    <row r="18" spans="1:13" ht="16.5" x14ac:dyDescent="0.3">
      <c r="A18" s="345">
        <v>42269</v>
      </c>
      <c r="B18" s="346">
        <v>13.772646</v>
      </c>
    </row>
    <row r="19" spans="1:13" ht="16.5" x14ac:dyDescent="0.3">
      <c r="A19" s="345">
        <v>42270</v>
      </c>
      <c r="B19" s="346">
        <v>13.708586</v>
      </c>
    </row>
    <row r="20" spans="1:13" ht="16.5" x14ac:dyDescent="0.3">
      <c r="A20" s="345">
        <v>42271</v>
      </c>
      <c r="B20" s="346">
        <v>13.772646</v>
      </c>
    </row>
    <row r="21" spans="1:13" ht="16.5" x14ac:dyDescent="0.3">
      <c r="A21" s="345">
        <v>42272</v>
      </c>
      <c r="B21" s="346">
        <v>13.928219</v>
      </c>
    </row>
    <row r="22" spans="1:13" ht="16.5" x14ac:dyDescent="0.3">
      <c r="A22" s="345">
        <v>42275</v>
      </c>
      <c r="B22" s="346">
        <v>13.955673000000001</v>
      </c>
    </row>
    <row r="23" spans="1:13" ht="16.5" x14ac:dyDescent="0.3">
      <c r="A23" s="345">
        <v>42276</v>
      </c>
      <c r="B23" s="346">
        <v>13.772646</v>
      </c>
    </row>
    <row r="24" spans="1:13" ht="16.5" x14ac:dyDescent="0.3">
      <c r="A24" s="345">
        <v>42277</v>
      </c>
      <c r="B24" s="346">
        <v>13.864158</v>
      </c>
    </row>
    <row r="25" spans="1:13" ht="16.5" x14ac:dyDescent="0.3">
      <c r="A25" s="345">
        <v>42278</v>
      </c>
      <c r="B25" s="346">
        <v>13.909915</v>
      </c>
    </row>
    <row r="26" spans="1:13" ht="16.5" x14ac:dyDescent="0.3">
      <c r="A26" s="345">
        <v>42279</v>
      </c>
      <c r="B26" s="346">
        <v>13.818402000000001</v>
      </c>
      <c r="J26" s="445"/>
      <c r="K26" s="446"/>
      <c r="L26" s="447"/>
      <c r="M26" s="448"/>
    </row>
    <row r="27" spans="1:13" ht="16.5" x14ac:dyDescent="0.3">
      <c r="A27" s="345">
        <v>42282</v>
      </c>
      <c r="B27" s="346">
        <v>13.909915</v>
      </c>
      <c r="J27" s="443"/>
      <c r="K27" s="444"/>
      <c r="L27" s="442"/>
      <c r="M27" s="442"/>
    </row>
    <row r="28" spans="1:13" ht="16.5" x14ac:dyDescent="0.3">
      <c r="A28" s="345">
        <v>42283</v>
      </c>
      <c r="B28" s="346">
        <v>13.909915</v>
      </c>
    </row>
    <row r="29" spans="1:13" ht="16.5" x14ac:dyDescent="0.3">
      <c r="A29" s="345">
        <v>42284</v>
      </c>
      <c r="B29" s="346">
        <v>13.864158</v>
      </c>
    </row>
    <row r="30" spans="1:13" ht="16.5" x14ac:dyDescent="0.3">
      <c r="A30" s="345">
        <v>42285</v>
      </c>
      <c r="B30" s="346">
        <v>13.772646</v>
      </c>
    </row>
    <row r="31" spans="1:13" ht="16.5" x14ac:dyDescent="0.3">
      <c r="A31" s="345">
        <v>42286</v>
      </c>
      <c r="B31" s="346">
        <v>13.543865</v>
      </c>
    </row>
    <row r="32" spans="1:13" ht="16.5" x14ac:dyDescent="0.3">
      <c r="A32" s="345">
        <v>42289</v>
      </c>
      <c r="B32" s="346">
        <v>13.681134</v>
      </c>
    </row>
    <row r="33" spans="1:2" ht="16.5" x14ac:dyDescent="0.3">
      <c r="A33" s="345">
        <v>42290</v>
      </c>
      <c r="B33" s="346">
        <v>13.589622</v>
      </c>
    </row>
    <row r="34" spans="1:2" ht="16.5" x14ac:dyDescent="0.3">
      <c r="A34" s="345">
        <v>42291</v>
      </c>
      <c r="B34" s="346">
        <v>13.635377</v>
      </c>
    </row>
    <row r="35" spans="1:2" ht="16.5" x14ac:dyDescent="0.3">
      <c r="A35" s="345">
        <v>42292</v>
      </c>
      <c r="B35" s="346">
        <v>13.644527</v>
      </c>
    </row>
    <row r="36" spans="1:2" ht="16.5" x14ac:dyDescent="0.3">
      <c r="A36" s="345">
        <v>42293</v>
      </c>
      <c r="B36" s="346">
        <v>13.690284</v>
      </c>
    </row>
    <row r="37" spans="1:2" ht="16.5" x14ac:dyDescent="0.3">
      <c r="A37" s="345">
        <v>42296</v>
      </c>
      <c r="B37" s="346">
        <v>13.726891</v>
      </c>
    </row>
    <row r="38" spans="1:2" ht="16.5" x14ac:dyDescent="0.3">
      <c r="A38" s="345">
        <v>42297</v>
      </c>
      <c r="B38" s="346">
        <v>13.726891</v>
      </c>
    </row>
    <row r="39" spans="1:2" ht="16.5" x14ac:dyDescent="0.3">
      <c r="A39" s="345">
        <v>42298</v>
      </c>
      <c r="B39" s="346">
        <v>13.763494</v>
      </c>
    </row>
    <row r="40" spans="1:2" ht="16.5" x14ac:dyDescent="0.3">
      <c r="A40" s="345">
        <v>42299</v>
      </c>
      <c r="B40" s="346">
        <v>13.80925</v>
      </c>
    </row>
    <row r="41" spans="1:2" ht="16.5" x14ac:dyDescent="0.3">
      <c r="A41" s="345">
        <v>42300</v>
      </c>
      <c r="B41" s="346">
        <v>13.955673000000001</v>
      </c>
    </row>
    <row r="42" spans="1:2" ht="16.5" x14ac:dyDescent="0.3">
      <c r="A42" s="345">
        <v>42304</v>
      </c>
      <c r="B42" s="346">
        <v>14.001429999999999</v>
      </c>
    </row>
    <row r="43" spans="1:2" ht="16.5" x14ac:dyDescent="0.3">
      <c r="A43" s="345">
        <v>42305</v>
      </c>
      <c r="B43" s="346">
        <v>14.001429999999999</v>
      </c>
    </row>
    <row r="44" spans="1:2" ht="16.5" x14ac:dyDescent="0.3">
      <c r="A44" s="345">
        <v>42306</v>
      </c>
      <c r="B44" s="346">
        <v>14.184453</v>
      </c>
    </row>
    <row r="45" spans="1:2" ht="16.5" x14ac:dyDescent="0.3">
      <c r="A45" s="345">
        <v>42307</v>
      </c>
      <c r="B45" s="346">
        <v>14.184453</v>
      </c>
    </row>
    <row r="46" spans="1:2" ht="16.5" x14ac:dyDescent="0.3">
      <c r="A46" s="345">
        <v>42310</v>
      </c>
      <c r="B46" s="346">
        <v>14.230209</v>
      </c>
    </row>
    <row r="47" spans="1:2" ht="16.5" x14ac:dyDescent="0.3">
      <c r="A47" s="345">
        <v>42311</v>
      </c>
      <c r="B47" s="346">
        <v>14.596258000000001</v>
      </c>
    </row>
    <row r="48" spans="1:2" ht="16.5" x14ac:dyDescent="0.3">
      <c r="A48" s="345">
        <v>42312</v>
      </c>
      <c r="B48" s="346">
        <v>14.642015000000001</v>
      </c>
    </row>
    <row r="49" spans="1:2" ht="16.5" x14ac:dyDescent="0.3">
      <c r="A49" s="345">
        <v>42313</v>
      </c>
      <c r="B49" s="346">
        <v>14.632866</v>
      </c>
    </row>
    <row r="50" spans="1:2" ht="16.5" x14ac:dyDescent="0.3">
      <c r="A50" s="345">
        <v>42314</v>
      </c>
      <c r="B50" s="346">
        <v>14.642015000000001</v>
      </c>
    </row>
    <row r="51" spans="1:2" ht="16.5" x14ac:dyDescent="0.3">
      <c r="A51" s="345">
        <v>42317</v>
      </c>
      <c r="B51" s="346">
        <v>14.642015000000001</v>
      </c>
    </row>
    <row r="52" spans="1:2" ht="16.5" x14ac:dyDescent="0.3">
      <c r="A52" s="345">
        <v>42318</v>
      </c>
      <c r="B52" s="346">
        <v>13.818402000000001</v>
      </c>
    </row>
    <row r="53" spans="1:2" ht="16.5" x14ac:dyDescent="0.3">
      <c r="A53" s="345">
        <v>42319</v>
      </c>
      <c r="B53" s="346">
        <v>13.909915</v>
      </c>
    </row>
    <row r="54" spans="1:2" ht="16.5" x14ac:dyDescent="0.3">
      <c r="A54" s="345">
        <v>42320</v>
      </c>
      <c r="B54" s="346">
        <v>13.900764000000001</v>
      </c>
    </row>
    <row r="55" spans="1:2" ht="16.5" x14ac:dyDescent="0.3">
      <c r="A55" s="345">
        <v>42321</v>
      </c>
      <c r="B55" s="346">
        <v>13.909915</v>
      </c>
    </row>
    <row r="56" spans="1:2" ht="16.5" x14ac:dyDescent="0.3">
      <c r="A56" s="345">
        <v>42324</v>
      </c>
      <c r="B56" s="346">
        <v>13.800101</v>
      </c>
    </row>
    <row r="57" spans="1:2" ht="16.5" x14ac:dyDescent="0.3">
      <c r="A57" s="345">
        <v>42325</v>
      </c>
      <c r="B57" s="346">
        <v>13.864158</v>
      </c>
    </row>
    <row r="58" spans="1:2" ht="16.5" x14ac:dyDescent="0.3">
      <c r="A58" s="345">
        <v>42326</v>
      </c>
      <c r="B58" s="346">
        <v>13.864158</v>
      </c>
    </row>
    <row r="59" spans="1:2" ht="16.5" x14ac:dyDescent="0.3">
      <c r="A59" s="345">
        <v>42327</v>
      </c>
      <c r="B59" s="346">
        <v>13.909915</v>
      </c>
    </row>
    <row r="60" spans="1:2" ht="16.5" x14ac:dyDescent="0.3">
      <c r="A60" s="345">
        <v>42328</v>
      </c>
      <c r="B60" s="346">
        <v>13.909915</v>
      </c>
    </row>
    <row r="61" spans="1:2" ht="16.5" x14ac:dyDescent="0.3">
      <c r="A61" s="345">
        <v>42331</v>
      </c>
      <c r="B61" s="346">
        <v>14.129547000000001</v>
      </c>
    </row>
    <row r="62" spans="1:2" ht="16.5" x14ac:dyDescent="0.3">
      <c r="A62" s="345">
        <v>42332</v>
      </c>
      <c r="B62" s="346">
        <v>14.257663000000001</v>
      </c>
    </row>
    <row r="63" spans="1:2" ht="16.5" x14ac:dyDescent="0.3">
      <c r="A63" s="345">
        <v>42333</v>
      </c>
      <c r="B63" s="346">
        <v>14.248512</v>
      </c>
    </row>
    <row r="64" spans="1:2" ht="16.5" x14ac:dyDescent="0.3">
      <c r="A64" s="345">
        <v>42334</v>
      </c>
      <c r="B64" s="346">
        <v>14.248512</v>
      </c>
    </row>
    <row r="65" spans="1:2" ht="16.5" x14ac:dyDescent="0.3">
      <c r="A65" s="345">
        <v>42335</v>
      </c>
      <c r="B65" s="346">
        <v>14.184453</v>
      </c>
    </row>
    <row r="66" spans="1:2" ht="16.5" x14ac:dyDescent="0.3">
      <c r="A66" s="345">
        <v>42338</v>
      </c>
      <c r="B66" s="346">
        <v>14.211906000000001</v>
      </c>
    </row>
    <row r="67" spans="1:2" ht="16.5" x14ac:dyDescent="0.3">
      <c r="A67" s="345">
        <v>42339</v>
      </c>
      <c r="B67" s="346">
        <v>14.230209</v>
      </c>
    </row>
    <row r="68" spans="1:2" ht="16.5" x14ac:dyDescent="0.3">
      <c r="A68" s="345">
        <v>42340</v>
      </c>
      <c r="B68" s="346">
        <v>14.257663000000001</v>
      </c>
    </row>
    <row r="69" spans="1:2" ht="16.5" x14ac:dyDescent="0.3">
      <c r="A69" s="345">
        <v>42341</v>
      </c>
      <c r="B69" s="346">
        <v>14.230209</v>
      </c>
    </row>
    <row r="70" spans="1:2" ht="16.5" x14ac:dyDescent="0.3">
      <c r="A70" s="345">
        <v>42342</v>
      </c>
      <c r="B70" s="346">
        <v>14.202757</v>
      </c>
    </row>
    <row r="71" spans="1:2" ht="16.5" x14ac:dyDescent="0.3">
      <c r="A71" s="345">
        <v>42345</v>
      </c>
      <c r="B71" s="346">
        <v>14.321721</v>
      </c>
    </row>
    <row r="72" spans="1:2" ht="16.5" x14ac:dyDescent="0.3">
      <c r="A72" s="345">
        <v>42346</v>
      </c>
      <c r="B72" s="346">
        <v>14.358326</v>
      </c>
    </row>
    <row r="73" spans="1:2" ht="16.5" x14ac:dyDescent="0.3">
      <c r="A73" s="345">
        <v>42347</v>
      </c>
      <c r="B73" s="346">
        <v>14.321391999999999</v>
      </c>
    </row>
    <row r="74" spans="1:2" ht="16.5" x14ac:dyDescent="0.3">
      <c r="A74" s="345">
        <v>42348</v>
      </c>
      <c r="B74" s="346">
        <v>14.229055000000001</v>
      </c>
    </row>
    <row r="75" spans="1:2" ht="16.5" x14ac:dyDescent="0.3">
      <c r="A75" s="345">
        <v>42349</v>
      </c>
      <c r="B75" s="346">
        <v>14.26599</v>
      </c>
    </row>
    <row r="76" spans="1:2" ht="16.5" x14ac:dyDescent="0.3">
      <c r="A76" s="345">
        <v>42352</v>
      </c>
      <c r="B76" s="346">
        <v>14.127485</v>
      </c>
    </row>
    <row r="77" spans="1:2" ht="16.5" x14ac:dyDescent="0.3">
      <c r="A77" s="345">
        <v>42353</v>
      </c>
      <c r="B77" s="346">
        <v>14.31216</v>
      </c>
    </row>
    <row r="78" spans="1:2" ht="16.5" x14ac:dyDescent="0.3">
      <c r="A78" s="345">
        <v>42354</v>
      </c>
      <c r="B78" s="346">
        <v>14.358326</v>
      </c>
    </row>
    <row r="79" spans="1:2" ht="16.5" x14ac:dyDescent="0.3">
      <c r="A79" s="345">
        <v>42355</v>
      </c>
      <c r="B79" s="346">
        <v>14.487598</v>
      </c>
    </row>
    <row r="80" spans="1:2" ht="16.5" x14ac:dyDescent="0.3">
      <c r="A80" s="345">
        <v>42356</v>
      </c>
      <c r="B80" s="346">
        <v>14.31216</v>
      </c>
    </row>
    <row r="81" spans="1:2" ht="16.5" x14ac:dyDescent="0.3">
      <c r="A81" s="345">
        <v>42359</v>
      </c>
      <c r="B81" s="346">
        <v>14.552232999999999</v>
      </c>
    </row>
    <row r="82" spans="1:2" ht="16.5" x14ac:dyDescent="0.3">
      <c r="A82" s="345">
        <v>42360</v>
      </c>
      <c r="B82" s="346">
        <v>14.404494</v>
      </c>
    </row>
    <row r="83" spans="1:2" ht="16.5" x14ac:dyDescent="0.3">
      <c r="A83" s="345">
        <v>42361</v>
      </c>
      <c r="B83" s="346">
        <v>14.321391999999999</v>
      </c>
    </row>
    <row r="84" spans="1:2" ht="16.5" x14ac:dyDescent="0.3">
      <c r="A84" s="345">
        <v>42362</v>
      </c>
      <c r="B84" s="346">
        <v>14.31216</v>
      </c>
    </row>
    <row r="85" spans="1:2" ht="16.5" x14ac:dyDescent="0.3">
      <c r="A85" s="345">
        <v>42366</v>
      </c>
      <c r="B85" s="346">
        <v>14.31216</v>
      </c>
    </row>
    <row r="86" spans="1:2" ht="16.5" x14ac:dyDescent="0.3">
      <c r="A86" s="345">
        <v>42367</v>
      </c>
      <c r="B86" s="346">
        <v>14.31216</v>
      </c>
    </row>
    <row r="87" spans="1:2" ht="16.5" x14ac:dyDescent="0.3">
      <c r="A87" s="345">
        <v>42368</v>
      </c>
      <c r="B87" s="346">
        <v>14.173654000000001</v>
      </c>
    </row>
    <row r="88" spans="1:2" ht="16.5" x14ac:dyDescent="0.3">
      <c r="A88" s="345">
        <v>42369</v>
      </c>
      <c r="B88" s="346">
        <v>14.182888</v>
      </c>
    </row>
    <row r="89" spans="1:2" ht="16.5" x14ac:dyDescent="0.3">
      <c r="A89" s="345">
        <v>42374</v>
      </c>
      <c r="B89" s="346">
        <v>14.358326</v>
      </c>
    </row>
    <row r="90" spans="1:2" ht="16.5" x14ac:dyDescent="0.3">
      <c r="A90" s="345">
        <v>42375</v>
      </c>
      <c r="B90" s="346">
        <v>14.219822000000001</v>
      </c>
    </row>
    <row r="91" spans="1:2" ht="16.5" x14ac:dyDescent="0.3">
      <c r="A91" s="345">
        <v>42376</v>
      </c>
      <c r="B91" s="346">
        <v>14.26599</v>
      </c>
    </row>
    <row r="92" spans="1:2" ht="16.5" x14ac:dyDescent="0.3">
      <c r="A92" s="345">
        <v>42377</v>
      </c>
      <c r="B92" s="346">
        <v>14.219822000000001</v>
      </c>
    </row>
    <row r="93" spans="1:2" ht="16.5" x14ac:dyDescent="0.3">
      <c r="A93" s="345">
        <v>42380</v>
      </c>
      <c r="B93" s="346">
        <v>14.127485</v>
      </c>
    </row>
    <row r="94" spans="1:2" ht="16.5" x14ac:dyDescent="0.3">
      <c r="A94" s="345">
        <v>42381</v>
      </c>
      <c r="B94" s="346">
        <v>14.081317</v>
      </c>
    </row>
    <row r="95" spans="1:2" ht="16.5" x14ac:dyDescent="0.3">
      <c r="A95" s="345">
        <v>42382</v>
      </c>
      <c r="B95" s="346">
        <v>13.905878</v>
      </c>
    </row>
    <row r="96" spans="1:2" ht="16.5" x14ac:dyDescent="0.3">
      <c r="A96" s="345">
        <v>42383</v>
      </c>
      <c r="B96" s="346">
        <v>13.850477</v>
      </c>
    </row>
    <row r="97" spans="1:2" ht="16.5" x14ac:dyDescent="0.3">
      <c r="A97" s="345">
        <v>42384</v>
      </c>
      <c r="B97" s="346">
        <v>14.035149000000001</v>
      </c>
    </row>
    <row r="98" spans="1:2" ht="16.5" x14ac:dyDescent="0.3">
      <c r="A98" s="345">
        <v>42387</v>
      </c>
      <c r="B98" s="346">
        <v>14.016683</v>
      </c>
    </row>
    <row r="99" spans="1:2" ht="16.5" x14ac:dyDescent="0.3">
      <c r="A99" s="345">
        <v>42388</v>
      </c>
      <c r="B99" s="346">
        <v>13.979747</v>
      </c>
    </row>
    <row r="100" spans="1:2" ht="16.5" x14ac:dyDescent="0.3">
      <c r="A100" s="345">
        <v>42389</v>
      </c>
      <c r="B100" s="346">
        <v>13.850477</v>
      </c>
    </row>
    <row r="101" spans="1:2" ht="16.5" x14ac:dyDescent="0.3">
      <c r="A101" s="345">
        <v>42390</v>
      </c>
      <c r="B101" s="346">
        <v>13.711970000000001</v>
      </c>
    </row>
    <row r="102" spans="1:2" ht="16.5" x14ac:dyDescent="0.3">
      <c r="A102" s="345">
        <v>42391</v>
      </c>
      <c r="B102" s="346">
        <v>13.795074</v>
      </c>
    </row>
    <row r="103" spans="1:2" ht="16.5" x14ac:dyDescent="0.3">
      <c r="A103" s="345">
        <v>42394</v>
      </c>
      <c r="B103" s="346">
        <v>13.711970000000001</v>
      </c>
    </row>
    <row r="104" spans="1:2" ht="16.5" x14ac:dyDescent="0.3">
      <c r="A104" s="345">
        <v>42395</v>
      </c>
      <c r="B104" s="346">
        <v>13.850477</v>
      </c>
    </row>
    <row r="105" spans="1:2" ht="16.5" x14ac:dyDescent="0.3">
      <c r="A105" s="345">
        <v>42396</v>
      </c>
      <c r="B105" s="346">
        <v>13.804307</v>
      </c>
    </row>
    <row r="106" spans="1:2" ht="16.5" x14ac:dyDescent="0.3">
      <c r="A106" s="345">
        <v>42397</v>
      </c>
      <c r="B106" s="346">
        <v>13.804307</v>
      </c>
    </row>
    <row r="107" spans="1:2" ht="16.5" x14ac:dyDescent="0.3">
      <c r="A107" s="345">
        <v>42398</v>
      </c>
      <c r="B107" s="346">
        <v>13.758139999999999</v>
      </c>
    </row>
    <row r="108" spans="1:2" ht="16.5" x14ac:dyDescent="0.3">
      <c r="A108" s="345">
        <v>42401</v>
      </c>
      <c r="B108" s="346">
        <v>13.850477</v>
      </c>
    </row>
    <row r="109" spans="1:2" ht="16.5" x14ac:dyDescent="0.3">
      <c r="A109" s="345">
        <v>42402</v>
      </c>
      <c r="B109" s="346">
        <v>13.850477</v>
      </c>
    </row>
    <row r="110" spans="1:2" ht="16.5" x14ac:dyDescent="0.3">
      <c r="A110" s="345">
        <v>42403</v>
      </c>
      <c r="B110" s="346">
        <v>13.850477</v>
      </c>
    </row>
    <row r="111" spans="1:2" ht="16.5" x14ac:dyDescent="0.3">
      <c r="A111" s="345">
        <v>42404</v>
      </c>
      <c r="B111" s="346">
        <v>13.850477</v>
      </c>
    </row>
    <row r="112" spans="1:2" ht="16.5" x14ac:dyDescent="0.3">
      <c r="A112" s="345">
        <v>42405</v>
      </c>
      <c r="B112" s="346">
        <v>13.998215</v>
      </c>
    </row>
    <row r="113" spans="1:2" ht="16.5" x14ac:dyDescent="0.3">
      <c r="A113" s="345">
        <v>42409</v>
      </c>
      <c r="B113" s="346">
        <v>13.85971</v>
      </c>
    </row>
    <row r="114" spans="1:2" ht="16.5" x14ac:dyDescent="0.3">
      <c r="A114" s="345">
        <v>42410</v>
      </c>
      <c r="B114" s="346">
        <v>13.850477</v>
      </c>
    </row>
    <row r="115" spans="1:2" ht="16.5" x14ac:dyDescent="0.3">
      <c r="A115" s="345">
        <v>42411</v>
      </c>
      <c r="B115" s="346">
        <v>13.693503</v>
      </c>
    </row>
    <row r="116" spans="1:2" ht="16.5" x14ac:dyDescent="0.3">
      <c r="A116" s="345">
        <v>42412</v>
      </c>
      <c r="B116" s="346">
        <v>13.555</v>
      </c>
    </row>
    <row r="117" spans="1:2" ht="16.5" x14ac:dyDescent="0.3">
      <c r="A117" s="345">
        <v>42415</v>
      </c>
      <c r="B117" s="346">
        <v>13.481131</v>
      </c>
    </row>
    <row r="118" spans="1:2" ht="16.5" x14ac:dyDescent="0.3">
      <c r="A118" s="345">
        <v>42416</v>
      </c>
      <c r="B118" s="346">
        <v>13.388792</v>
      </c>
    </row>
    <row r="119" spans="1:2" ht="16.5" x14ac:dyDescent="0.3">
      <c r="A119" s="345">
        <v>42417</v>
      </c>
      <c r="B119" s="346">
        <v>13.481131</v>
      </c>
    </row>
    <row r="120" spans="1:2" ht="16.5" x14ac:dyDescent="0.3">
      <c r="A120" s="345">
        <v>42418</v>
      </c>
      <c r="B120" s="346">
        <v>13.518064000000001</v>
      </c>
    </row>
    <row r="121" spans="1:2" ht="16.5" x14ac:dyDescent="0.3">
      <c r="A121" s="345">
        <v>42419</v>
      </c>
      <c r="B121" s="346">
        <v>13.573466</v>
      </c>
    </row>
    <row r="122" spans="1:2" ht="16.5" x14ac:dyDescent="0.3">
      <c r="A122" s="345">
        <v>42422</v>
      </c>
      <c r="B122" s="346">
        <v>13.471897999999999</v>
      </c>
    </row>
    <row r="123" spans="1:2" ht="16.5" x14ac:dyDescent="0.3">
      <c r="A123" s="345">
        <v>42423</v>
      </c>
      <c r="B123" s="346">
        <v>13.527298</v>
      </c>
    </row>
    <row r="124" spans="1:2" ht="16.5" x14ac:dyDescent="0.3">
      <c r="A124" s="345">
        <v>42424</v>
      </c>
      <c r="B124" s="346">
        <v>13.462664</v>
      </c>
    </row>
    <row r="125" spans="1:2" ht="16.5" x14ac:dyDescent="0.3">
      <c r="A125" s="345">
        <v>42425</v>
      </c>
      <c r="B125" s="346">
        <v>13.342625</v>
      </c>
    </row>
    <row r="126" spans="1:2" ht="16.5" x14ac:dyDescent="0.3">
      <c r="A126" s="345">
        <v>42426</v>
      </c>
      <c r="B126" s="346">
        <v>13.361094</v>
      </c>
    </row>
    <row r="127" spans="1:2" ht="16.5" x14ac:dyDescent="0.3">
      <c r="A127" s="345">
        <v>42429</v>
      </c>
      <c r="B127" s="346">
        <v>13.545767</v>
      </c>
    </row>
    <row r="128" spans="1:2" ht="16.5" x14ac:dyDescent="0.3">
      <c r="A128" s="345">
        <v>42430</v>
      </c>
      <c r="B128" s="346">
        <v>13.555</v>
      </c>
    </row>
    <row r="129" spans="1:2" ht="16.5" x14ac:dyDescent="0.3">
      <c r="A129" s="345">
        <v>42431</v>
      </c>
      <c r="B129" s="346">
        <v>13.619634</v>
      </c>
    </row>
    <row r="130" spans="1:2" ht="16.5" x14ac:dyDescent="0.3">
      <c r="A130" s="345">
        <v>42432</v>
      </c>
      <c r="B130" s="346">
        <v>13.841241999999999</v>
      </c>
    </row>
    <row r="131" spans="1:2" ht="16.5" x14ac:dyDescent="0.3">
      <c r="A131" s="345">
        <v>42433</v>
      </c>
      <c r="B131" s="346">
        <v>13.850477</v>
      </c>
    </row>
    <row r="132" spans="1:2" ht="16.5" x14ac:dyDescent="0.3">
      <c r="A132" s="345">
        <v>42436</v>
      </c>
      <c r="B132" s="346">
        <v>13.841241999999999</v>
      </c>
    </row>
    <row r="133" spans="1:2" ht="16.5" x14ac:dyDescent="0.3">
      <c r="A133" s="345">
        <v>42437</v>
      </c>
      <c r="B133" s="346">
        <v>14.118254</v>
      </c>
    </row>
    <row r="134" spans="1:2" ht="16.5" x14ac:dyDescent="0.3">
      <c r="A134" s="345">
        <v>42438</v>
      </c>
      <c r="B134" s="346">
        <v>14.219822000000001</v>
      </c>
    </row>
    <row r="135" spans="1:2" ht="16.5" x14ac:dyDescent="0.3">
      <c r="A135" s="345">
        <v>42439</v>
      </c>
      <c r="B135" s="346">
        <v>14.626101999999999</v>
      </c>
    </row>
    <row r="136" spans="1:2" ht="16.5" x14ac:dyDescent="0.3">
      <c r="A136" s="345">
        <v>42440</v>
      </c>
      <c r="B136" s="346">
        <v>14.866179000000001</v>
      </c>
    </row>
    <row r="137" spans="1:2" ht="16.5" x14ac:dyDescent="0.3">
      <c r="A137" s="345">
        <v>42443</v>
      </c>
      <c r="B137" s="346">
        <v>14.755375000000001</v>
      </c>
    </row>
    <row r="138" spans="1:2" ht="16.5" x14ac:dyDescent="0.3">
      <c r="A138" s="345">
        <v>42444</v>
      </c>
      <c r="B138" s="346">
        <v>14.681505</v>
      </c>
    </row>
    <row r="139" spans="1:2" ht="16.5" x14ac:dyDescent="0.3">
      <c r="A139" s="345">
        <v>42445</v>
      </c>
      <c r="B139" s="346">
        <v>14.681505</v>
      </c>
    </row>
    <row r="140" spans="1:2" ht="16.5" x14ac:dyDescent="0.3">
      <c r="A140" s="345">
        <v>42446</v>
      </c>
      <c r="B140" s="346">
        <v>14.681505</v>
      </c>
    </row>
    <row r="141" spans="1:2" ht="16.5" x14ac:dyDescent="0.3">
      <c r="A141" s="345">
        <v>42447</v>
      </c>
      <c r="B141" s="346">
        <v>14.31216</v>
      </c>
    </row>
    <row r="142" spans="1:2" ht="16.5" x14ac:dyDescent="0.3">
      <c r="A142" s="345">
        <v>42450</v>
      </c>
      <c r="B142" s="346">
        <v>14.496831</v>
      </c>
    </row>
    <row r="143" spans="1:2" ht="16.5" x14ac:dyDescent="0.3">
      <c r="A143" s="345">
        <v>42451</v>
      </c>
      <c r="B143" s="346">
        <v>14.496831</v>
      </c>
    </row>
    <row r="144" spans="1:2" ht="16.5" x14ac:dyDescent="0.3">
      <c r="A144" s="345">
        <v>42452</v>
      </c>
      <c r="B144" s="346">
        <v>14.570703</v>
      </c>
    </row>
    <row r="145" spans="1:2" ht="16.5" x14ac:dyDescent="0.3">
      <c r="A145" s="345">
        <v>42453</v>
      </c>
      <c r="B145" s="346">
        <v>14.404494</v>
      </c>
    </row>
    <row r="146" spans="1:2" ht="16.5" x14ac:dyDescent="0.3">
      <c r="A146" s="345">
        <v>42458</v>
      </c>
      <c r="B146" s="346">
        <v>14.376794</v>
      </c>
    </row>
    <row r="147" spans="1:2" ht="16.5" x14ac:dyDescent="0.3">
      <c r="A147" s="345">
        <v>42459</v>
      </c>
      <c r="B147" s="346">
        <v>14.589168000000001</v>
      </c>
    </row>
    <row r="148" spans="1:2" ht="16.5" x14ac:dyDescent="0.3">
      <c r="A148" s="345">
        <v>42460</v>
      </c>
      <c r="B148" s="346">
        <v>14.644569000000001</v>
      </c>
    </row>
    <row r="149" spans="1:2" ht="16.5" x14ac:dyDescent="0.3">
      <c r="A149" s="345">
        <v>42461</v>
      </c>
      <c r="B149" s="346">
        <v>14.524532000000001</v>
      </c>
    </row>
    <row r="150" spans="1:2" ht="16.5" x14ac:dyDescent="0.3">
      <c r="A150" s="345">
        <v>42464</v>
      </c>
      <c r="B150" s="346">
        <v>14.533766999999999</v>
      </c>
    </row>
    <row r="151" spans="1:2" ht="16.5" x14ac:dyDescent="0.3">
      <c r="A151" s="345">
        <v>42465</v>
      </c>
      <c r="B151" s="346">
        <v>14.736905999999999</v>
      </c>
    </row>
    <row r="152" spans="1:2" ht="16.5" x14ac:dyDescent="0.3">
      <c r="A152" s="345">
        <v>42466</v>
      </c>
      <c r="B152" s="346">
        <v>14.764606000000001</v>
      </c>
    </row>
    <row r="153" spans="1:2" ht="16.5" x14ac:dyDescent="0.3">
      <c r="A153" s="345">
        <v>42467</v>
      </c>
      <c r="B153" s="346">
        <v>14.653805</v>
      </c>
    </row>
    <row r="154" spans="1:2" ht="16.5" x14ac:dyDescent="0.3">
      <c r="A154" s="345">
        <v>42468</v>
      </c>
      <c r="B154" s="346">
        <v>14.635337</v>
      </c>
    </row>
    <row r="155" spans="1:2" ht="16.5" x14ac:dyDescent="0.3">
      <c r="A155" s="345">
        <v>42471</v>
      </c>
      <c r="B155" s="346">
        <v>14.681505</v>
      </c>
    </row>
    <row r="156" spans="1:2" ht="16.5" x14ac:dyDescent="0.3">
      <c r="A156" s="345">
        <v>42472</v>
      </c>
      <c r="B156" s="346">
        <v>14.681505</v>
      </c>
    </row>
    <row r="157" spans="1:2" ht="16.5" x14ac:dyDescent="0.3">
      <c r="A157" s="345">
        <v>42473</v>
      </c>
      <c r="B157" s="346">
        <v>14.755375000000001</v>
      </c>
    </row>
    <row r="158" spans="1:2" ht="16.5" x14ac:dyDescent="0.3">
      <c r="A158" s="345">
        <v>42474</v>
      </c>
      <c r="B158" s="346">
        <v>14.921578</v>
      </c>
    </row>
    <row r="159" spans="1:2" ht="16.5" x14ac:dyDescent="0.3">
      <c r="A159" s="345">
        <v>42475</v>
      </c>
      <c r="B159" s="346">
        <v>14.995445999999999</v>
      </c>
    </row>
    <row r="160" spans="1:2" ht="16.5" x14ac:dyDescent="0.3">
      <c r="A160" s="345">
        <v>42478</v>
      </c>
      <c r="B160" s="346">
        <v>14.995445999999999</v>
      </c>
    </row>
    <row r="161" spans="1:2" ht="16.5" x14ac:dyDescent="0.3">
      <c r="A161" s="345">
        <v>42479</v>
      </c>
      <c r="B161" s="346">
        <v>14.967746999999999</v>
      </c>
    </row>
    <row r="162" spans="1:2" ht="16.5" x14ac:dyDescent="0.3">
      <c r="A162" s="345">
        <v>42480</v>
      </c>
      <c r="B162" s="346">
        <v>15.235524</v>
      </c>
    </row>
    <row r="163" spans="1:2" ht="16.5" x14ac:dyDescent="0.3">
      <c r="A163" s="345">
        <v>42481</v>
      </c>
      <c r="B163" s="346">
        <v>15.226291</v>
      </c>
    </row>
    <row r="164" spans="1:2" ht="16.5" x14ac:dyDescent="0.3">
      <c r="A164" s="345">
        <v>42482</v>
      </c>
      <c r="B164" s="346">
        <v>15.097020000000001</v>
      </c>
    </row>
    <row r="165" spans="1:2" ht="16.5" x14ac:dyDescent="0.3">
      <c r="A165" s="345">
        <v>42486</v>
      </c>
      <c r="B165" s="346">
        <v>15.078550999999999</v>
      </c>
    </row>
    <row r="166" spans="1:2" ht="16.5" x14ac:dyDescent="0.3">
      <c r="A166" s="345">
        <v>42487</v>
      </c>
      <c r="B166" s="346">
        <v>14.958513999999999</v>
      </c>
    </row>
    <row r="167" spans="1:2" ht="16.5" x14ac:dyDescent="0.3">
      <c r="A167" s="345">
        <v>42488</v>
      </c>
      <c r="B167" s="346">
        <v>15.097020000000001</v>
      </c>
    </row>
    <row r="168" spans="1:2" ht="16.5" x14ac:dyDescent="0.3">
      <c r="A168" s="345">
        <v>42489</v>
      </c>
      <c r="B168" s="346">
        <v>15.133952000000001</v>
      </c>
    </row>
    <row r="169" spans="1:2" ht="16.5" x14ac:dyDescent="0.3">
      <c r="A169" s="345">
        <v>42492</v>
      </c>
      <c r="B169" s="346">
        <v>15.189355000000001</v>
      </c>
    </row>
    <row r="170" spans="1:2" ht="16.5" x14ac:dyDescent="0.3">
      <c r="A170" s="345">
        <v>42493</v>
      </c>
      <c r="B170" s="346">
        <v>15.17089</v>
      </c>
    </row>
    <row r="171" spans="1:2" ht="16.5" x14ac:dyDescent="0.3">
      <c r="A171" s="345">
        <v>42494</v>
      </c>
      <c r="B171" s="346">
        <v>15.180122000000001</v>
      </c>
    </row>
    <row r="172" spans="1:2" ht="16.5" x14ac:dyDescent="0.3">
      <c r="A172" s="345">
        <v>42495</v>
      </c>
      <c r="B172" s="346">
        <v>15.161655</v>
      </c>
    </row>
    <row r="173" spans="1:2" ht="16.5" x14ac:dyDescent="0.3">
      <c r="A173" s="345">
        <v>42496</v>
      </c>
      <c r="B173" s="346">
        <v>15.484833</v>
      </c>
    </row>
    <row r="174" spans="1:2" ht="16.5" x14ac:dyDescent="0.3">
      <c r="A174" s="345">
        <v>42499</v>
      </c>
      <c r="B174" s="346">
        <v>15.503302</v>
      </c>
    </row>
    <row r="175" spans="1:2" ht="16.5" x14ac:dyDescent="0.3">
      <c r="A175" s="345">
        <v>42500</v>
      </c>
      <c r="B175" s="346">
        <v>15.475600999999999</v>
      </c>
    </row>
    <row r="176" spans="1:2" ht="16.5" x14ac:dyDescent="0.3">
      <c r="A176" s="345">
        <v>42501</v>
      </c>
      <c r="B176" s="346">
        <v>15.494066999999999</v>
      </c>
    </row>
    <row r="177" spans="1:2" ht="16.5" x14ac:dyDescent="0.3">
      <c r="A177" s="345">
        <v>42502</v>
      </c>
      <c r="B177" s="346">
        <v>15.494066999999999</v>
      </c>
    </row>
    <row r="178" spans="1:2" ht="16.5" x14ac:dyDescent="0.3">
      <c r="A178" s="345">
        <v>42503</v>
      </c>
      <c r="B178" s="346">
        <v>15.466366000000001</v>
      </c>
    </row>
    <row r="179" spans="1:2" ht="16.5" x14ac:dyDescent="0.3">
      <c r="A179" s="345">
        <v>42506</v>
      </c>
      <c r="B179" s="346">
        <v>15.484833</v>
      </c>
    </row>
    <row r="180" spans="1:2" ht="16.5" x14ac:dyDescent="0.3">
      <c r="A180" s="345">
        <v>42507</v>
      </c>
      <c r="B180" s="346">
        <v>15.567936</v>
      </c>
    </row>
    <row r="181" spans="1:2" ht="16.5" x14ac:dyDescent="0.3">
      <c r="A181" s="345">
        <v>42508</v>
      </c>
      <c r="B181" s="346">
        <v>15.374027999999999</v>
      </c>
    </row>
    <row r="182" spans="1:2" ht="16.5" x14ac:dyDescent="0.3">
      <c r="A182" s="345">
        <v>42509</v>
      </c>
      <c r="B182" s="346">
        <v>15.097020000000001</v>
      </c>
    </row>
    <row r="183" spans="1:2" ht="16.5" x14ac:dyDescent="0.3">
      <c r="A183" s="345">
        <v>42510</v>
      </c>
      <c r="B183" s="346">
        <v>14.866179000000001</v>
      </c>
    </row>
    <row r="184" spans="1:2" ht="16.5" x14ac:dyDescent="0.3">
      <c r="A184" s="345">
        <v>42513</v>
      </c>
      <c r="B184" s="346">
        <v>15.133952000000001</v>
      </c>
    </row>
    <row r="185" spans="1:2" ht="16.5" x14ac:dyDescent="0.3">
      <c r="A185" s="345">
        <v>42514</v>
      </c>
      <c r="B185" s="346">
        <v>15.050851</v>
      </c>
    </row>
    <row r="186" spans="1:2" ht="16.5" x14ac:dyDescent="0.3">
      <c r="A186" s="345">
        <v>42515</v>
      </c>
      <c r="B186" s="346">
        <v>15.207824</v>
      </c>
    </row>
    <row r="187" spans="1:2" ht="16.5" x14ac:dyDescent="0.3">
      <c r="A187" s="345">
        <v>42516</v>
      </c>
      <c r="B187" s="346">
        <v>15.623338</v>
      </c>
    </row>
    <row r="188" spans="1:2" ht="16.5" x14ac:dyDescent="0.3">
      <c r="A188" s="345">
        <v>42517</v>
      </c>
      <c r="B188" s="346">
        <v>16.029616999999998</v>
      </c>
    </row>
    <row r="189" spans="1:2" ht="16.5" x14ac:dyDescent="0.3">
      <c r="A189" s="345">
        <v>42520</v>
      </c>
      <c r="B189" s="346">
        <v>16.08502</v>
      </c>
    </row>
    <row r="190" spans="1:2" ht="16.5" x14ac:dyDescent="0.3">
      <c r="A190" s="345">
        <v>42521</v>
      </c>
      <c r="B190" s="346">
        <v>15.983449999999999</v>
      </c>
    </row>
    <row r="191" spans="1:2" ht="16.5" x14ac:dyDescent="0.3">
      <c r="A191" s="345">
        <v>42522</v>
      </c>
      <c r="B191" s="346">
        <v>15.863414000000001</v>
      </c>
    </row>
    <row r="192" spans="1:2" ht="16.5" x14ac:dyDescent="0.3">
      <c r="A192" s="345">
        <v>42523</v>
      </c>
      <c r="B192" s="346">
        <v>15.826475</v>
      </c>
    </row>
    <row r="193" spans="1:2" ht="16.5" x14ac:dyDescent="0.3">
      <c r="A193" s="345">
        <v>42524</v>
      </c>
      <c r="B193" s="346">
        <v>15.964981999999999</v>
      </c>
    </row>
    <row r="194" spans="1:2" ht="16.5" x14ac:dyDescent="0.3">
      <c r="A194" s="345">
        <v>42528</v>
      </c>
      <c r="B194" s="346">
        <v>16.112722000000002</v>
      </c>
    </row>
    <row r="195" spans="1:2" ht="16.5" x14ac:dyDescent="0.3">
      <c r="A195" s="345">
        <v>42529</v>
      </c>
      <c r="B195" s="346">
        <v>16.121952</v>
      </c>
    </row>
    <row r="196" spans="1:2" ht="16.5" x14ac:dyDescent="0.3">
      <c r="A196" s="345">
        <v>42530</v>
      </c>
      <c r="B196" s="346">
        <v>16.158892000000002</v>
      </c>
    </row>
    <row r="197" spans="1:2" ht="16.5" x14ac:dyDescent="0.3">
      <c r="A197" s="345">
        <v>42531</v>
      </c>
      <c r="B197" s="346">
        <v>16.149654000000002</v>
      </c>
    </row>
    <row r="198" spans="1:2" ht="16.5" x14ac:dyDescent="0.3">
      <c r="A198" s="345">
        <v>42534</v>
      </c>
      <c r="B198" s="346">
        <v>16.066552999999999</v>
      </c>
    </row>
    <row r="199" spans="1:2" ht="16.5" x14ac:dyDescent="0.3">
      <c r="A199" s="345">
        <v>42535</v>
      </c>
      <c r="B199" s="346">
        <v>15.835713999999999</v>
      </c>
    </row>
    <row r="200" spans="1:2" ht="16.5" x14ac:dyDescent="0.3">
      <c r="A200" s="345">
        <v>42536</v>
      </c>
      <c r="B200" s="346">
        <v>15.687975</v>
      </c>
    </row>
    <row r="201" spans="1:2" ht="16.5" x14ac:dyDescent="0.3">
      <c r="A201" s="345">
        <v>42537</v>
      </c>
      <c r="B201" s="346">
        <v>15.327862</v>
      </c>
    </row>
    <row r="202" spans="1:2" ht="16.5" x14ac:dyDescent="0.3">
      <c r="A202" s="345">
        <v>42538</v>
      </c>
      <c r="B202" s="346">
        <v>14.77384</v>
      </c>
    </row>
    <row r="203" spans="1:2" ht="16.5" x14ac:dyDescent="0.3">
      <c r="A203" s="345">
        <v>42541</v>
      </c>
      <c r="B203" s="346">
        <v>15.346328</v>
      </c>
    </row>
    <row r="204" spans="1:2" ht="16.5" x14ac:dyDescent="0.3">
      <c r="A204" s="345">
        <v>42542</v>
      </c>
      <c r="B204" s="346">
        <v>15.392497000000001</v>
      </c>
    </row>
    <row r="205" spans="1:2" ht="16.5" x14ac:dyDescent="0.3">
      <c r="A205" s="345">
        <v>42543</v>
      </c>
      <c r="B205" s="346">
        <v>15.281689999999999</v>
      </c>
    </row>
    <row r="206" spans="1:2" ht="16.5" x14ac:dyDescent="0.3">
      <c r="A206" s="345">
        <v>42544</v>
      </c>
      <c r="B206" s="346">
        <v>15.346328</v>
      </c>
    </row>
    <row r="207" spans="1:2" ht="16.5" x14ac:dyDescent="0.3">
      <c r="A207" s="345">
        <v>42545</v>
      </c>
      <c r="B207" s="346">
        <v>14.77384</v>
      </c>
    </row>
    <row r="208" spans="1:2" ht="16.5" x14ac:dyDescent="0.3">
      <c r="A208" s="345">
        <v>42548</v>
      </c>
      <c r="B208" s="346">
        <v>14.561469000000001</v>
      </c>
    </row>
    <row r="209" spans="1:2" ht="16.5" x14ac:dyDescent="0.3">
      <c r="A209" s="345">
        <v>42549</v>
      </c>
      <c r="B209" s="346">
        <v>14.413729999999999</v>
      </c>
    </row>
    <row r="210" spans="1:2" ht="16.5" x14ac:dyDescent="0.3">
      <c r="A210" s="345">
        <v>42550</v>
      </c>
      <c r="B210" s="346">
        <v>14.921578</v>
      </c>
    </row>
    <row r="211" spans="1:2" ht="16.5" x14ac:dyDescent="0.3">
      <c r="A211" s="345">
        <v>42551</v>
      </c>
      <c r="B211" s="346">
        <v>15.355561</v>
      </c>
    </row>
    <row r="212" spans="1:2" ht="16.5" x14ac:dyDescent="0.3">
      <c r="A212" s="345">
        <v>42552</v>
      </c>
      <c r="B212" s="346">
        <v>15.438662000000001</v>
      </c>
    </row>
    <row r="213" spans="1:2" ht="16.5" x14ac:dyDescent="0.3">
      <c r="A213" s="345">
        <v>42555</v>
      </c>
      <c r="B213" s="346">
        <v>15.604868</v>
      </c>
    </row>
    <row r="214" spans="1:2" ht="16.5" x14ac:dyDescent="0.3">
      <c r="A214" s="345">
        <v>42556</v>
      </c>
      <c r="B214" s="346">
        <v>15.521766</v>
      </c>
    </row>
    <row r="215" spans="1:2" ht="16.5" x14ac:dyDescent="0.3">
      <c r="A215" s="345">
        <v>42557</v>
      </c>
      <c r="B215" s="346">
        <v>15.420197</v>
      </c>
    </row>
    <row r="216" spans="1:2" ht="16.5" x14ac:dyDescent="0.3">
      <c r="A216" s="345">
        <v>42558</v>
      </c>
      <c r="B216" s="346">
        <v>15.410964999999999</v>
      </c>
    </row>
    <row r="217" spans="1:2" ht="16.5" x14ac:dyDescent="0.3">
      <c r="A217" s="345">
        <v>42559</v>
      </c>
      <c r="B217" s="346">
        <v>15.060084</v>
      </c>
    </row>
    <row r="218" spans="1:2" ht="16.5" x14ac:dyDescent="0.3">
      <c r="A218" s="345">
        <v>42562</v>
      </c>
      <c r="B218" s="346">
        <v>15.143186999999999</v>
      </c>
    </row>
    <row r="219" spans="1:2" ht="16.5" x14ac:dyDescent="0.3">
      <c r="A219" s="345">
        <v>42563</v>
      </c>
      <c r="B219" s="346">
        <v>15.318625000000001</v>
      </c>
    </row>
    <row r="220" spans="1:2" ht="16.5" x14ac:dyDescent="0.3">
      <c r="A220" s="345">
        <v>42564</v>
      </c>
      <c r="B220" s="346">
        <v>15.374027999999999</v>
      </c>
    </row>
    <row r="221" spans="1:2" ht="16.5" x14ac:dyDescent="0.3">
      <c r="A221" s="345">
        <v>42565</v>
      </c>
      <c r="B221" s="346">
        <v>15.542562999999999</v>
      </c>
    </row>
    <row r="222" spans="1:2" ht="16.5" x14ac:dyDescent="0.3">
      <c r="A222" s="345">
        <v>42566</v>
      </c>
      <c r="B222" s="346">
        <v>15.448933</v>
      </c>
    </row>
    <row r="223" spans="1:2" ht="16.5" x14ac:dyDescent="0.3">
      <c r="A223" s="345">
        <v>42569</v>
      </c>
      <c r="B223" s="346">
        <v>15.448933</v>
      </c>
    </row>
    <row r="224" spans="1:2" ht="16.5" x14ac:dyDescent="0.3">
      <c r="A224" s="345">
        <v>42570</v>
      </c>
      <c r="B224" s="346">
        <v>15.448933</v>
      </c>
    </row>
    <row r="225" spans="1:2" ht="16.5" x14ac:dyDescent="0.3">
      <c r="A225" s="345">
        <v>42571</v>
      </c>
      <c r="B225" s="346">
        <v>15.458295</v>
      </c>
    </row>
    <row r="226" spans="1:2" ht="16.5" x14ac:dyDescent="0.3">
      <c r="A226" s="345">
        <v>42572</v>
      </c>
      <c r="B226" s="346">
        <v>15.701734</v>
      </c>
    </row>
    <row r="227" spans="1:2" ht="16.5" x14ac:dyDescent="0.3">
      <c r="A227" s="345">
        <v>42573</v>
      </c>
      <c r="B227" s="346">
        <v>15.683007999999999</v>
      </c>
    </row>
    <row r="228" spans="1:2" ht="16.5" x14ac:dyDescent="0.3">
      <c r="A228" s="345">
        <v>42576</v>
      </c>
      <c r="B228" s="346">
        <v>15.917083999999999</v>
      </c>
    </row>
    <row r="229" spans="1:2" ht="16.5" x14ac:dyDescent="0.3">
      <c r="A229" s="345">
        <v>42577</v>
      </c>
      <c r="B229" s="346">
        <v>15.935808</v>
      </c>
    </row>
    <row r="230" spans="1:2" ht="16.5" x14ac:dyDescent="0.3">
      <c r="A230" s="345">
        <v>42578</v>
      </c>
      <c r="B230" s="346">
        <v>15.870269</v>
      </c>
    </row>
    <row r="231" spans="1:2" ht="16.5" x14ac:dyDescent="0.3">
      <c r="A231" s="345">
        <v>42579</v>
      </c>
      <c r="B231" s="346">
        <v>16.01071</v>
      </c>
    </row>
    <row r="232" spans="1:2" ht="16.5" x14ac:dyDescent="0.3">
      <c r="A232" s="345">
        <v>42580</v>
      </c>
      <c r="B232" s="346">
        <v>16.151157000000001</v>
      </c>
    </row>
    <row r="233" spans="1:2" ht="16.5" x14ac:dyDescent="0.3">
      <c r="A233" s="345">
        <v>42583</v>
      </c>
      <c r="B233" s="346">
        <v>16.282238</v>
      </c>
    </row>
    <row r="234" spans="1:2" ht="16.5" x14ac:dyDescent="0.3">
      <c r="A234" s="345">
        <v>42584</v>
      </c>
      <c r="B234" s="346">
        <v>16.160520999999999</v>
      </c>
    </row>
    <row r="235" spans="1:2" ht="16.5" x14ac:dyDescent="0.3">
      <c r="A235" s="345">
        <v>42585</v>
      </c>
      <c r="B235" s="346">
        <v>16.151157000000001</v>
      </c>
    </row>
    <row r="236" spans="1:2" ht="16.5" x14ac:dyDescent="0.3">
      <c r="A236" s="345">
        <v>42586</v>
      </c>
      <c r="B236" s="346">
        <v>16.151157000000001</v>
      </c>
    </row>
    <row r="237" spans="1:2" ht="16.5" x14ac:dyDescent="0.3">
      <c r="A237" s="345">
        <v>42587</v>
      </c>
      <c r="B237" s="346">
        <v>15.963896</v>
      </c>
    </row>
    <row r="238" spans="1:2" ht="16.5" x14ac:dyDescent="0.3">
      <c r="A238" s="345">
        <v>42590</v>
      </c>
      <c r="B238" s="346">
        <v>16.197969000000001</v>
      </c>
    </row>
    <row r="239" spans="1:2" ht="16.5" x14ac:dyDescent="0.3">
      <c r="A239" s="345">
        <v>42591</v>
      </c>
      <c r="B239" s="346">
        <v>16.291601</v>
      </c>
    </row>
    <row r="240" spans="1:2" ht="16.5" x14ac:dyDescent="0.3">
      <c r="A240" s="345">
        <v>42592</v>
      </c>
      <c r="B240" s="346">
        <v>16.151157000000001</v>
      </c>
    </row>
    <row r="241" spans="1:2" ht="16.5" x14ac:dyDescent="0.3">
      <c r="A241" s="345">
        <v>42593</v>
      </c>
      <c r="B241" s="346">
        <v>16.104341999999999</v>
      </c>
    </row>
    <row r="242" spans="1:2" ht="16.5" x14ac:dyDescent="0.3">
      <c r="A242" s="345">
        <v>42594</v>
      </c>
      <c r="B242" s="346">
        <v>16.197969000000001</v>
      </c>
    </row>
    <row r="243" spans="1:2" ht="16.5" x14ac:dyDescent="0.3">
      <c r="A243" s="345">
        <v>42597</v>
      </c>
      <c r="B243" s="346">
        <v>16.160520999999999</v>
      </c>
    </row>
    <row r="244" spans="1:2" ht="16.5" x14ac:dyDescent="0.3">
      <c r="A244" s="345">
        <v>42598</v>
      </c>
      <c r="B244" s="346">
        <v>16.197969000000001</v>
      </c>
    </row>
    <row r="245" spans="1:2" ht="16.5" x14ac:dyDescent="0.3">
      <c r="A245" s="345">
        <v>42599</v>
      </c>
      <c r="B245" s="346">
        <v>16.160520999999999</v>
      </c>
    </row>
    <row r="246" spans="1:2" ht="16.5" x14ac:dyDescent="0.3">
      <c r="A246" s="345">
        <v>42600</v>
      </c>
      <c r="B246" s="346">
        <v>16.151157000000001</v>
      </c>
    </row>
    <row r="247" spans="1:2" ht="16.5" x14ac:dyDescent="0.3">
      <c r="A247" s="345">
        <v>42601</v>
      </c>
      <c r="B247" s="346">
        <v>16.207335</v>
      </c>
    </row>
    <row r="248" spans="1:2" ht="16.5" x14ac:dyDescent="0.3">
      <c r="A248" s="345">
        <v>42604</v>
      </c>
      <c r="B248" s="346">
        <v>16.188607999999999</v>
      </c>
    </row>
    <row r="249" spans="1:2" ht="16.5" x14ac:dyDescent="0.3">
      <c r="A249" s="345">
        <v>42605</v>
      </c>
      <c r="B249" s="346">
        <v>16.151157000000001</v>
      </c>
    </row>
    <row r="250" spans="1:2" ht="16.5" x14ac:dyDescent="0.3">
      <c r="A250" s="345">
        <v>42606</v>
      </c>
      <c r="B250" s="346">
        <v>16.085619000000001</v>
      </c>
    </row>
    <row r="251" spans="1:2" ht="16.5" x14ac:dyDescent="0.3">
      <c r="A251" s="345">
        <v>42607</v>
      </c>
      <c r="B251" s="346">
        <v>16.029437999999999</v>
      </c>
    </row>
    <row r="252" spans="1:2" ht="16.5" x14ac:dyDescent="0.3">
      <c r="A252" s="345">
        <v>42608</v>
      </c>
      <c r="B252" s="346">
        <v>16.057528999999999</v>
      </c>
    </row>
    <row r="253" spans="1:2" ht="16.5" x14ac:dyDescent="0.3">
      <c r="A253" s="345">
        <v>42611</v>
      </c>
      <c r="B253" s="346">
        <v>16.132431</v>
      </c>
    </row>
    <row r="254" spans="1:2" ht="16.5" x14ac:dyDescent="0.3">
      <c r="A254" s="345">
        <v>42612</v>
      </c>
      <c r="B254" s="346">
        <v>16.14179</v>
      </c>
    </row>
    <row r="255" spans="1:2" ht="16.5" x14ac:dyDescent="0.3">
      <c r="A255" s="345">
        <v>42613</v>
      </c>
      <c r="B255" s="346">
        <v>16.104341999999999</v>
      </c>
    </row>
    <row r="256" spans="1:2" ht="16.5" x14ac:dyDescent="0.3">
      <c r="A256" s="345">
        <v>42614</v>
      </c>
      <c r="B256" s="346">
        <v>16.132431</v>
      </c>
    </row>
    <row r="257" spans="1:2" ht="16.5" x14ac:dyDescent="0.3">
      <c r="A257" s="345">
        <v>42615</v>
      </c>
      <c r="B257" s="346">
        <v>16.151157000000001</v>
      </c>
    </row>
    <row r="258" spans="1:2" ht="16.5" x14ac:dyDescent="0.3">
      <c r="A258" s="345">
        <v>42618</v>
      </c>
      <c r="B258" s="346">
        <v>16.375868000000001</v>
      </c>
    </row>
    <row r="259" spans="1:2" ht="16.5" x14ac:dyDescent="0.3">
      <c r="A259" s="345">
        <v>42619</v>
      </c>
      <c r="B259" s="346">
        <v>16.338418999999998</v>
      </c>
    </row>
    <row r="260" spans="1:2" ht="16.5" x14ac:dyDescent="0.3">
      <c r="A260" s="345">
        <v>42620</v>
      </c>
      <c r="B260" s="346">
        <v>16.357140000000001</v>
      </c>
    </row>
    <row r="261" spans="1:2" ht="16.5" x14ac:dyDescent="0.3">
      <c r="A261" s="345">
        <v>42621</v>
      </c>
      <c r="B261" s="346">
        <v>16.385231000000001</v>
      </c>
    </row>
    <row r="262" spans="1:2" ht="16.5" x14ac:dyDescent="0.3">
      <c r="A262" s="345">
        <v>42622</v>
      </c>
      <c r="B262" s="346">
        <v>16.385231000000001</v>
      </c>
    </row>
    <row r="263" spans="1:2" ht="16.5" x14ac:dyDescent="0.3">
      <c r="A263" s="345">
        <v>42625</v>
      </c>
      <c r="B263" s="346">
        <v>16.197969000000001</v>
      </c>
    </row>
    <row r="264" spans="1:2" ht="16.5" x14ac:dyDescent="0.3">
      <c r="A264" s="345">
        <v>42626</v>
      </c>
      <c r="B264" s="346">
        <v>16.338418999999998</v>
      </c>
    </row>
    <row r="265" spans="1:2" ht="16.5" x14ac:dyDescent="0.3">
      <c r="A265" s="345">
        <v>42627</v>
      </c>
      <c r="B265" s="346">
        <v>16.366503000000002</v>
      </c>
    </row>
    <row r="266" spans="1:2" ht="16.5" x14ac:dyDescent="0.3">
      <c r="A266" s="345">
        <v>42628</v>
      </c>
      <c r="B266" s="346">
        <v>16.375868000000001</v>
      </c>
    </row>
    <row r="267" spans="1:2" ht="16.5" x14ac:dyDescent="0.3">
      <c r="A267" s="345">
        <v>42629</v>
      </c>
      <c r="B267" s="346">
        <v>16.544401000000001</v>
      </c>
    </row>
    <row r="268" spans="1:2" ht="16.5" x14ac:dyDescent="0.3">
      <c r="A268" s="345">
        <v>42632</v>
      </c>
      <c r="B268" s="346">
        <v>16.385231000000001</v>
      </c>
    </row>
    <row r="269" spans="1:2" ht="16.5" x14ac:dyDescent="0.3">
      <c r="A269" s="345">
        <v>42633</v>
      </c>
      <c r="B269" s="346">
        <v>16.525677000000002</v>
      </c>
    </row>
    <row r="270" spans="1:2" ht="16.5" x14ac:dyDescent="0.3">
      <c r="A270" s="345">
        <v>42634</v>
      </c>
      <c r="B270" s="346">
        <v>16.516311999999999</v>
      </c>
    </row>
    <row r="271" spans="1:2" ht="16.5" x14ac:dyDescent="0.3">
      <c r="A271" s="345">
        <v>42635</v>
      </c>
      <c r="B271" s="346">
        <v>16.432043</v>
      </c>
    </row>
    <row r="272" spans="1:2" ht="16.5" x14ac:dyDescent="0.3">
      <c r="A272" s="345">
        <v>42636</v>
      </c>
      <c r="B272" s="346">
        <v>16.366503000000002</v>
      </c>
    </row>
    <row r="273" spans="1:2" ht="16.5" x14ac:dyDescent="0.3">
      <c r="A273" s="345">
        <v>42639</v>
      </c>
      <c r="B273" s="346">
        <v>16.291601</v>
      </c>
    </row>
    <row r="274" spans="1:2" ht="16.5" x14ac:dyDescent="0.3">
      <c r="A274" s="345">
        <v>42640</v>
      </c>
      <c r="B274" s="346">
        <v>16.254148000000001</v>
      </c>
    </row>
    <row r="275" spans="1:2" ht="16.5" x14ac:dyDescent="0.3">
      <c r="A275" s="345">
        <v>42641</v>
      </c>
      <c r="B275" s="346">
        <v>16.403956999999998</v>
      </c>
    </row>
    <row r="276" spans="1:2" ht="16.5" x14ac:dyDescent="0.3">
      <c r="A276" s="345">
        <v>42642</v>
      </c>
      <c r="B276" s="346">
        <v>16.666121</v>
      </c>
    </row>
    <row r="277" spans="1:2" ht="16.5" x14ac:dyDescent="0.3">
      <c r="A277" s="345">
        <v>42643</v>
      </c>
      <c r="B277" s="346">
        <v>16.619305000000001</v>
      </c>
    </row>
    <row r="278" spans="1:2" ht="16.5" x14ac:dyDescent="0.3">
      <c r="A278" s="345">
        <v>42646</v>
      </c>
      <c r="B278" s="346">
        <v>16.666121</v>
      </c>
    </row>
    <row r="279" spans="1:2" ht="16.5" x14ac:dyDescent="0.3">
      <c r="A279" s="345">
        <v>42647</v>
      </c>
      <c r="B279" s="346">
        <v>16.853382</v>
      </c>
    </row>
    <row r="280" spans="1:2" ht="16.5" x14ac:dyDescent="0.3">
      <c r="A280" s="345">
        <v>42648</v>
      </c>
      <c r="B280" s="346">
        <v>16.853382</v>
      </c>
    </row>
    <row r="281" spans="1:2" ht="16.5" x14ac:dyDescent="0.3">
      <c r="A281" s="345">
        <v>42649</v>
      </c>
      <c r="B281" s="346">
        <v>16.712935999999999</v>
      </c>
    </row>
    <row r="282" spans="1:2" ht="16.5" x14ac:dyDescent="0.3">
      <c r="A282" s="345">
        <v>42650</v>
      </c>
      <c r="B282" s="346">
        <v>16.712935999999999</v>
      </c>
    </row>
    <row r="283" spans="1:2" ht="16.5" x14ac:dyDescent="0.3">
      <c r="A283" s="345">
        <v>42653</v>
      </c>
      <c r="B283" s="346">
        <v>16.563127999999999</v>
      </c>
    </row>
    <row r="284" spans="1:2" ht="16.5" x14ac:dyDescent="0.3">
      <c r="A284" s="345">
        <v>42654</v>
      </c>
      <c r="B284" s="346">
        <v>16.853382</v>
      </c>
    </row>
    <row r="285" spans="1:2" ht="16.5" x14ac:dyDescent="0.3">
      <c r="A285" s="345">
        <v>42655</v>
      </c>
      <c r="B285" s="346">
        <v>17.040641999999998</v>
      </c>
    </row>
    <row r="286" spans="1:2" ht="16.5" x14ac:dyDescent="0.3">
      <c r="A286" s="345">
        <v>42656</v>
      </c>
      <c r="B286" s="346">
        <v>16.853382</v>
      </c>
    </row>
    <row r="287" spans="1:2" ht="16.5" x14ac:dyDescent="0.3">
      <c r="A287" s="345">
        <v>42657</v>
      </c>
      <c r="B287" s="346">
        <v>16.900193999999999</v>
      </c>
    </row>
    <row r="288" spans="1:2" ht="16.5" x14ac:dyDescent="0.3">
      <c r="A288" s="345">
        <v>42660</v>
      </c>
      <c r="B288" s="346">
        <v>16.853382</v>
      </c>
    </row>
    <row r="289" spans="1:2" ht="16.5" x14ac:dyDescent="0.3">
      <c r="A289" s="345">
        <v>42661</v>
      </c>
      <c r="B289" s="346">
        <v>16.900193999999999</v>
      </c>
    </row>
    <row r="290" spans="1:2" ht="16.5" x14ac:dyDescent="0.3">
      <c r="A290" s="345">
        <v>42662</v>
      </c>
      <c r="B290" s="346">
        <v>17.115542999999999</v>
      </c>
    </row>
    <row r="291" spans="1:2" ht="16.5" x14ac:dyDescent="0.3">
      <c r="A291" s="345">
        <v>42663</v>
      </c>
      <c r="B291" s="346">
        <v>17.274715</v>
      </c>
    </row>
    <row r="292" spans="1:2" ht="16.5" x14ac:dyDescent="0.3">
      <c r="A292" s="345">
        <v>42664</v>
      </c>
      <c r="B292" s="346">
        <v>17.302803000000001</v>
      </c>
    </row>
    <row r="293" spans="1:2" ht="16.5" x14ac:dyDescent="0.3">
      <c r="A293" s="345">
        <v>42668</v>
      </c>
      <c r="B293" s="346">
        <v>17.349620999999999</v>
      </c>
    </row>
    <row r="294" spans="1:2" ht="16.5" x14ac:dyDescent="0.3">
      <c r="A294" s="345">
        <v>42669</v>
      </c>
      <c r="B294" s="346">
        <v>17.377707000000001</v>
      </c>
    </row>
    <row r="295" spans="1:2" ht="16.5" x14ac:dyDescent="0.3">
      <c r="A295" s="345">
        <v>42670</v>
      </c>
      <c r="B295" s="346">
        <v>17.415161000000001</v>
      </c>
    </row>
    <row r="296" spans="1:2" ht="16.5" x14ac:dyDescent="0.3">
      <c r="A296" s="345">
        <v>42671</v>
      </c>
      <c r="B296" s="346">
        <v>17.405795999999999</v>
      </c>
    </row>
    <row r="297" spans="1:2" ht="16.5" x14ac:dyDescent="0.3">
      <c r="A297" s="345">
        <v>42674</v>
      </c>
      <c r="B297" s="346">
        <v>17.387072</v>
      </c>
    </row>
    <row r="298" spans="1:2" ht="16.5" x14ac:dyDescent="0.3">
      <c r="A298" s="345">
        <v>42675</v>
      </c>
      <c r="B298" s="346">
        <v>17.377707000000001</v>
      </c>
    </row>
    <row r="299" spans="1:2" ht="16.5" x14ac:dyDescent="0.3">
      <c r="A299" s="345">
        <v>42676</v>
      </c>
      <c r="B299" s="346">
        <v>17.246628000000001</v>
      </c>
    </row>
    <row r="300" spans="1:2" ht="16.5" x14ac:dyDescent="0.3">
      <c r="A300" s="345">
        <v>42677</v>
      </c>
      <c r="B300" s="346">
        <v>17.134270000000001</v>
      </c>
    </row>
    <row r="301" spans="1:2" ht="16.5" x14ac:dyDescent="0.3">
      <c r="A301" s="345">
        <v>42678</v>
      </c>
      <c r="B301" s="346">
        <v>17.152996000000002</v>
      </c>
    </row>
    <row r="302" spans="1:2" ht="16.5" x14ac:dyDescent="0.3">
      <c r="A302" s="345">
        <v>42681</v>
      </c>
      <c r="B302" s="346">
        <v>17.349620999999999</v>
      </c>
    </row>
    <row r="303" spans="1:2" ht="16.5" x14ac:dyDescent="0.3">
      <c r="A303" s="345">
        <v>42682</v>
      </c>
      <c r="B303" s="346">
        <v>17.433889000000001</v>
      </c>
    </row>
    <row r="304" spans="1:2" ht="16.5" x14ac:dyDescent="0.3">
      <c r="A304" s="345">
        <v>42683</v>
      </c>
      <c r="B304" s="346">
        <v>17.321529000000002</v>
      </c>
    </row>
    <row r="305" spans="1:2" ht="16.5" x14ac:dyDescent="0.3">
      <c r="A305" s="345">
        <v>42684</v>
      </c>
      <c r="B305" s="346">
        <v>17.789680000000001</v>
      </c>
    </row>
    <row r="306" spans="1:2" ht="16.5" x14ac:dyDescent="0.3">
      <c r="A306" s="345">
        <v>42685</v>
      </c>
      <c r="B306" s="346">
        <v>17.677322</v>
      </c>
    </row>
    <row r="307" spans="1:2" ht="16.5" x14ac:dyDescent="0.3">
      <c r="A307" s="345">
        <v>42688</v>
      </c>
      <c r="B307" s="346">
        <v>17.667960999999998</v>
      </c>
    </row>
    <row r="308" spans="1:2" ht="16.5" x14ac:dyDescent="0.3">
      <c r="A308" s="345">
        <v>42689</v>
      </c>
      <c r="B308" s="346">
        <v>17.789680000000001</v>
      </c>
    </row>
    <row r="309" spans="1:2" ht="16.5" x14ac:dyDescent="0.3">
      <c r="A309" s="345">
        <v>42690</v>
      </c>
      <c r="B309" s="346">
        <v>17.789680000000001</v>
      </c>
    </row>
    <row r="310" spans="1:2" ht="16.5" x14ac:dyDescent="0.3">
      <c r="A310" s="345">
        <v>42691</v>
      </c>
      <c r="B310" s="346">
        <v>17.733501</v>
      </c>
    </row>
    <row r="311" spans="1:2" ht="16.5" x14ac:dyDescent="0.3">
      <c r="A311" s="345">
        <v>42692</v>
      </c>
      <c r="B311" s="346">
        <v>17.789680000000001</v>
      </c>
    </row>
    <row r="312" spans="1:2" ht="16.5" x14ac:dyDescent="0.3">
      <c r="A312" s="345">
        <v>42695</v>
      </c>
      <c r="B312" s="346">
        <v>18.257826000000001</v>
      </c>
    </row>
    <row r="313" spans="1:2" ht="16.5" x14ac:dyDescent="0.3">
      <c r="A313" s="345">
        <v>42696</v>
      </c>
      <c r="B313" s="346">
        <v>18.435725999999999</v>
      </c>
    </row>
    <row r="314" spans="1:2" ht="16.5" x14ac:dyDescent="0.3">
      <c r="A314" s="345">
        <v>42697</v>
      </c>
      <c r="B314" s="346">
        <v>18.772793</v>
      </c>
    </row>
    <row r="315" spans="1:2" ht="16.5" x14ac:dyDescent="0.3">
      <c r="A315" s="345">
        <v>42698</v>
      </c>
      <c r="B315" s="346">
        <v>18.585535</v>
      </c>
    </row>
    <row r="316" spans="1:2" ht="16.5" x14ac:dyDescent="0.3">
      <c r="A316" s="345">
        <v>42699</v>
      </c>
      <c r="B316" s="346">
        <v>18.744705</v>
      </c>
    </row>
    <row r="317" spans="1:2" ht="16.5" x14ac:dyDescent="0.3">
      <c r="A317" s="345">
        <v>42702</v>
      </c>
      <c r="B317" s="346">
        <v>18.782153999999998</v>
      </c>
    </row>
    <row r="318" spans="1:2" ht="16.5" x14ac:dyDescent="0.3">
      <c r="A318" s="345">
        <v>42703</v>
      </c>
      <c r="B318" s="346">
        <v>18.810247</v>
      </c>
    </row>
    <row r="319" spans="1:2" ht="16.5" x14ac:dyDescent="0.3">
      <c r="A319" s="345">
        <v>42704</v>
      </c>
      <c r="B319" s="346">
        <v>18.885148999999998</v>
      </c>
    </row>
    <row r="320" spans="1:2" ht="16.5" x14ac:dyDescent="0.3">
      <c r="A320" s="345">
        <v>42705</v>
      </c>
      <c r="B320" s="346">
        <v>19.091135000000001</v>
      </c>
    </row>
    <row r="321" spans="1:2" ht="16.5" x14ac:dyDescent="0.3">
      <c r="A321" s="345">
        <v>42706</v>
      </c>
      <c r="B321" s="346">
        <v>19.147311999999999</v>
      </c>
    </row>
    <row r="322" spans="1:2" ht="16.5" x14ac:dyDescent="0.3">
      <c r="A322" s="345">
        <v>42709</v>
      </c>
      <c r="B322" s="346">
        <v>19.119226000000001</v>
      </c>
    </row>
    <row r="323" spans="1:2" ht="16.5" x14ac:dyDescent="0.3">
      <c r="A323" s="345">
        <v>42710</v>
      </c>
      <c r="B323" s="346">
        <v>19.194127999999999</v>
      </c>
    </row>
    <row r="324" spans="1:2" ht="16.5" x14ac:dyDescent="0.3">
      <c r="A324" s="345">
        <v>42711</v>
      </c>
      <c r="B324" s="346">
        <v>19.194127999999999</v>
      </c>
    </row>
    <row r="325" spans="1:2" ht="16.5" x14ac:dyDescent="0.3">
      <c r="A325" s="345">
        <v>42712</v>
      </c>
      <c r="B325" s="346">
        <v>19.165801999999999</v>
      </c>
    </row>
    <row r="326" spans="1:2" ht="16.5" x14ac:dyDescent="0.3">
      <c r="A326" s="345">
        <v>42713</v>
      </c>
      <c r="B326" s="346">
        <v>19.137478000000002</v>
      </c>
    </row>
    <row r="327" spans="1:2" ht="16.5" x14ac:dyDescent="0.3">
      <c r="A327" s="345">
        <v>42716</v>
      </c>
      <c r="B327" s="346">
        <v>19.307423</v>
      </c>
    </row>
    <row r="328" spans="1:2" ht="16.5" x14ac:dyDescent="0.3">
      <c r="A328" s="345">
        <v>42717</v>
      </c>
      <c r="B328" s="346">
        <v>19.35463</v>
      </c>
    </row>
    <row r="329" spans="1:2" ht="16.5" x14ac:dyDescent="0.3">
      <c r="A329" s="345">
        <v>42718</v>
      </c>
      <c r="B329" s="346">
        <v>19.165801999999999</v>
      </c>
    </row>
    <row r="330" spans="1:2" ht="16.5" x14ac:dyDescent="0.3">
      <c r="A330" s="345">
        <v>42719</v>
      </c>
      <c r="B330" s="346">
        <v>19.165801999999999</v>
      </c>
    </row>
    <row r="331" spans="1:2" ht="16.5" x14ac:dyDescent="0.3">
      <c r="A331" s="345">
        <v>42720</v>
      </c>
      <c r="B331" s="346">
        <v>19.35463</v>
      </c>
    </row>
    <row r="332" spans="1:2" ht="16.5" x14ac:dyDescent="0.3">
      <c r="A332" s="345">
        <v>42723</v>
      </c>
      <c r="B332" s="346">
        <v>19.467925999999999</v>
      </c>
    </row>
    <row r="333" spans="1:2" ht="16.5" x14ac:dyDescent="0.3">
      <c r="A333" s="345">
        <v>42724</v>
      </c>
      <c r="B333" s="346">
        <v>19.732278999999998</v>
      </c>
    </row>
    <row r="334" spans="1:2" ht="16.5" x14ac:dyDescent="0.3">
      <c r="A334" s="345">
        <v>42725</v>
      </c>
      <c r="B334" s="346">
        <v>19.675632</v>
      </c>
    </row>
    <row r="335" spans="1:2" ht="16.5" x14ac:dyDescent="0.3">
      <c r="A335" s="345">
        <v>42726</v>
      </c>
      <c r="B335" s="346">
        <v>19.486805</v>
      </c>
    </row>
    <row r="336" spans="1:2" ht="16.5" x14ac:dyDescent="0.3">
      <c r="A336" s="345">
        <v>42727</v>
      </c>
      <c r="B336" s="346">
        <v>19.307423</v>
      </c>
    </row>
    <row r="337" spans="1:2" ht="16.5" x14ac:dyDescent="0.3">
      <c r="A337" s="345">
        <v>42731</v>
      </c>
      <c r="B337" s="346">
        <v>19.307423</v>
      </c>
    </row>
    <row r="338" spans="1:2" ht="16.5" x14ac:dyDescent="0.3">
      <c r="A338" s="345">
        <v>42732</v>
      </c>
      <c r="B338" s="346">
        <v>19.35463</v>
      </c>
    </row>
    <row r="339" spans="1:2" ht="16.5" x14ac:dyDescent="0.3">
      <c r="A339" s="345">
        <v>42733</v>
      </c>
      <c r="B339" s="346">
        <v>19.496245999999999</v>
      </c>
    </row>
    <row r="340" spans="1:2" ht="16.5" x14ac:dyDescent="0.3">
      <c r="A340" s="345">
        <v>42734</v>
      </c>
      <c r="B340" s="346">
        <v>19.552896</v>
      </c>
    </row>
    <row r="341" spans="1:2" ht="16.5" x14ac:dyDescent="0.3">
      <c r="A341" s="345">
        <v>42739</v>
      </c>
      <c r="B341" s="346">
        <v>19.552896</v>
      </c>
    </row>
    <row r="342" spans="1:2" ht="16.5" x14ac:dyDescent="0.3">
      <c r="A342" s="345">
        <v>42740</v>
      </c>
      <c r="B342" s="346">
        <v>19.467925999999999</v>
      </c>
    </row>
    <row r="343" spans="1:2" ht="16.5" x14ac:dyDescent="0.3">
      <c r="A343" s="345">
        <v>42741</v>
      </c>
      <c r="B343" s="346">
        <v>19.543455000000002</v>
      </c>
    </row>
    <row r="344" spans="1:2" ht="16.5" x14ac:dyDescent="0.3">
      <c r="A344" s="345">
        <v>42744</v>
      </c>
      <c r="B344" s="346">
        <v>19.732278999999998</v>
      </c>
    </row>
    <row r="345" spans="1:2" ht="16.5" x14ac:dyDescent="0.3">
      <c r="A345" s="345">
        <v>42745</v>
      </c>
      <c r="B345" s="346">
        <v>20.176022</v>
      </c>
    </row>
    <row r="346" spans="1:2" ht="16.5" x14ac:dyDescent="0.3">
      <c r="A346" s="345">
        <v>42746</v>
      </c>
      <c r="B346" s="346">
        <v>20.176022</v>
      </c>
    </row>
    <row r="347" spans="1:2" ht="16.5" x14ac:dyDescent="0.3">
      <c r="A347" s="345">
        <v>42747</v>
      </c>
      <c r="B347" s="346">
        <v>20.176022</v>
      </c>
    </row>
    <row r="348" spans="1:2" ht="16.5" x14ac:dyDescent="0.3">
      <c r="A348" s="345">
        <v>42748</v>
      </c>
      <c r="B348" s="346">
        <v>20.298757999999999</v>
      </c>
    </row>
    <row r="349" spans="1:2" ht="16.5" x14ac:dyDescent="0.3">
      <c r="A349" s="345">
        <v>42751</v>
      </c>
      <c r="B349" s="346">
        <v>20.242108999999999</v>
      </c>
    </row>
    <row r="350" spans="1:2" ht="16.5" x14ac:dyDescent="0.3">
      <c r="A350" s="345">
        <v>42752</v>
      </c>
      <c r="B350" s="346">
        <v>20.364843</v>
      </c>
    </row>
    <row r="351" spans="1:2" ht="16.5" x14ac:dyDescent="0.3">
      <c r="A351" s="345">
        <v>42753</v>
      </c>
      <c r="B351" s="346">
        <v>20.138255999999998</v>
      </c>
    </row>
    <row r="352" spans="1:2" ht="16.5" x14ac:dyDescent="0.3">
      <c r="A352" s="345">
        <v>42754</v>
      </c>
      <c r="B352" s="346">
        <v>20.204343999999999</v>
      </c>
    </row>
    <row r="353" spans="1:2" ht="16.5" x14ac:dyDescent="0.3">
      <c r="A353" s="345">
        <v>42755</v>
      </c>
      <c r="B353" s="346">
        <v>19.826694</v>
      </c>
    </row>
    <row r="354" spans="1:2" ht="16.5" x14ac:dyDescent="0.3">
      <c r="A354" s="345">
        <v>42758</v>
      </c>
      <c r="B354" s="346">
        <v>19.873898000000001</v>
      </c>
    </row>
    <row r="355" spans="1:2" ht="16.5" x14ac:dyDescent="0.3">
      <c r="A355" s="345">
        <v>42759</v>
      </c>
      <c r="B355" s="346">
        <v>19.751162000000001</v>
      </c>
    </row>
    <row r="356" spans="1:2" ht="16.5" x14ac:dyDescent="0.3">
      <c r="A356" s="345">
        <v>42760</v>
      </c>
      <c r="B356" s="346">
        <v>19.873898000000001</v>
      </c>
    </row>
    <row r="357" spans="1:2" ht="16.5" x14ac:dyDescent="0.3">
      <c r="A357" s="345">
        <v>42761</v>
      </c>
      <c r="B357" s="346">
        <v>19.873898000000001</v>
      </c>
    </row>
    <row r="358" spans="1:2" ht="16.5" x14ac:dyDescent="0.3">
      <c r="A358" s="345">
        <v>42762</v>
      </c>
      <c r="B358" s="346">
        <v>19.939986999999999</v>
      </c>
    </row>
    <row r="359" spans="1:2" ht="16.5" x14ac:dyDescent="0.3">
      <c r="A359" s="345">
        <v>42765</v>
      </c>
      <c r="B359" s="346">
        <v>19.637867</v>
      </c>
    </row>
    <row r="360" spans="1:2" ht="16.5" x14ac:dyDescent="0.3">
      <c r="A360" s="345">
        <v>42766</v>
      </c>
      <c r="B360" s="346">
        <v>19.732278999999998</v>
      </c>
    </row>
    <row r="361" spans="1:2" ht="16.5" x14ac:dyDescent="0.3">
      <c r="A361" s="345">
        <v>42767</v>
      </c>
      <c r="B361" s="346">
        <v>19.911667000000001</v>
      </c>
    </row>
    <row r="362" spans="1:2" ht="16.5" x14ac:dyDescent="0.3">
      <c r="A362" s="345">
        <v>42768</v>
      </c>
      <c r="B362" s="346">
        <v>20.204343999999999</v>
      </c>
    </row>
    <row r="363" spans="1:2" ht="16.5" x14ac:dyDescent="0.3">
      <c r="A363" s="345">
        <v>42769</v>
      </c>
      <c r="B363" s="346">
        <v>20.308198999999998</v>
      </c>
    </row>
    <row r="364" spans="1:2" ht="16.5" x14ac:dyDescent="0.3">
      <c r="A364" s="345">
        <v>42773</v>
      </c>
      <c r="B364" s="346">
        <v>20.109929999999999</v>
      </c>
    </row>
    <row r="365" spans="1:2" ht="16.5" x14ac:dyDescent="0.3">
      <c r="A365" s="345">
        <v>42774</v>
      </c>
      <c r="B365" s="346">
        <v>20.072168000000001</v>
      </c>
    </row>
    <row r="366" spans="1:2" ht="16.5" x14ac:dyDescent="0.3">
      <c r="A366" s="345">
        <v>42775</v>
      </c>
      <c r="B366" s="346">
        <v>19.921104</v>
      </c>
    </row>
    <row r="367" spans="1:2" ht="16.5" x14ac:dyDescent="0.3">
      <c r="A367" s="345">
        <v>42776</v>
      </c>
      <c r="B367" s="346">
        <v>19.921104</v>
      </c>
    </row>
    <row r="368" spans="1:2" ht="16.5" x14ac:dyDescent="0.3">
      <c r="A368" s="345">
        <v>42779</v>
      </c>
      <c r="B368" s="346">
        <v>19.996637</v>
      </c>
    </row>
    <row r="369" spans="1:2" ht="16.5" x14ac:dyDescent="0.3">
      <c r="A369" s="345">
        <v>42780</v>
      </c>
      <c r="B369" s="346">
        <v>20.034403000000001</v>
      </c>
    </row>
    <row r="370" spans="1:2" ht="16.5" x14ac:dyDescent="0.3">
      <c r="A370" s="345">
        <v>42781</v>
      </c>
      <c r="B370" s="346">
        <v>20.100491000000002</v>
      </c>
    </row>
    <row r="371" spans="1:2" ht="16.5" x14ac:dyDescent="0.3">
      <c r="A371" s="345">
        <v>42782</v>
      </c>
      <c r="B371" s="346">
        <v>20.298757999999999</v>
      </c>
    </row>
    <row r="372" spans="1:2" ht="16.5" x14ac:dyDescent="0.3">
      <c r="A372" s="345">
        <v>42783</v>
      </c>
      <c r="B372" s="346">
        <v>20.298757999999999</v>
      </c>
    </row>
    <row r="373" spans="1:2" ht="16.5" x14ac:dyDescent="0.3">
      <c r="A373" s="345">
        <v>42786</v>
      </c>
      <c r="B373" s="346">
        <v>20.062725</v>
      </c>
    </row>
    <row r="374" spans="1:2" ht="16.5" x14ac:dyDescent="0.3">
      <c r="A374" s="345">
        <v>42787</v>
      </c>
      <c r="B374" s="346">
        <v>19.94943</v>
      </c>
    </row>
    <row r="375" spans="1:2" ht="16.5" x14ac:dyDescent="0.3">
      <c r="A375" s="345">
        <v>42788</v>
      </c>
      <c r="B375" s="346">
        <v>19.987196000000001</v>
      </c>
    </row>
    <row r="376" spans="1:2" ht="16.5" x14ac:dyDescent="0.3">
      <c r="A376" s="345">
        <v>42789</v>
      </c>
      <c r="B376" s="346">
        <v>20.043839999999999</v>
      </c>
    </row>
    <row r="377" spans="1:2" ht="16.5" x14ac:dyDescent="0.3">
      <c r="A377" s="345">
        <v>42790</v>
      </c>
      <c r="B377" s="346">
        <v>20.062725</v>
      </c>
    </row>
    <row r="378" spans="1:2" ht="16.5" x14ac:dyDescent="0.3">
      <c r="A378" s="345">
        <v>42793</v>
      </c>
      <c r="B378" s="346">
        <v>20.16658</v>
      </c>
    </row>
    <row r="379" spans="1:2" ht="16.5" x14ac:dyDescent="0.3">
      <c r="A379" s="345">
        <v>42794</v>
      </c>
      <c r="B379" s="346">
        <v>20.204343999999999</v>
      </c>
    </row>
    <row r="380" spans="1:2" ht="16.5" x14ac:dyDescent="0.3">
      <c r="A380" s="345">
        <v>42795</v>
      </c>
      <c r="B380" s="346">
        <v>20.213787</v>
      </c>
    </row>
    <row r="381" spans="1:2" ht="16.5" x14ac:dyDescent="0.3">
      <c r="A381" s="345">
        <v>42796</v>
      </c>
      <c r="B381" s="346">
        <v>20.204343999999999</v>
      </c>
    </row>
    <row r="382" spans="1:2" ht="16.5" x14ac:dyDescent="0.3">
      <c r="A382" s="345">
        <v>42797</v>
      </c>
      <c r="B382" s="346">
        <v>20.289315999999999</v>
      </c>
    </row>
    <row r="383" spans="1:2" ht="16.5" x14ac:dyDescent="0.3">
      <c r="A383" s="345">
        <v>42800</v>
      </c>
      <c r="B383" s="346">
        <v>20.534791999999999</v>
      </c>
    </row>
    <row r="384" spans="1:2" ht="16.5" x14ac:dyDescent="0.3">
      <c r="A384" s="345">
        <v>42801</v>
      </c>
      <c r="B384" s="346">
        <v>20.506464000000001</v>
      </c>
    </row>
    <row r="385" spans="1:2" ht="16.5" x14ac:dyDescent="0.3">
      <c r="A385" s="345">
        <v>42802</v>
      </c>
      <c r="B385" s="346">
        <v>20.393170999999999</v>
      </c>
    </row>
    <row r="386" spans="1:2" ht="16.5" x14ac:dyDescent="0.3">
      <c r="A386" s="345">
        <v>42803</v>
      </c>
      <c r="B386" s="346">
        <v>20.581994999999999</v>
      </c>
    </row>
    <row r="387" spans="1:2" ht="16.5" x14ac:dyDescent="0.3">
      <c r="A387" s="345">
        <v>42804</v>
      </c>
      <c r="B387" s="346">
        <v>20.770821000000002</v>
      </c>
    </row>
    <row r="388" spans="1:2" ht="16.5" x14ac:dyDescent="0.3">
      <c r="A388" s="345">
        <v>42807</v>
      </c>
      <c r="B388" s="346">
        <v>20.818027000000001</v>
      </c>
    </row>
    <row r="389" spans="1:2" ht="16.5" x14ac:dyDescent="0.3">
      <c r="A389" s="345">
        <v>42808</v>
      </c>
      <c r="B389" s="346">
        <v>20.959645999999999</v>
      </c>
    </row>
    <row r="390" spans="1:2" ht="16.5" x14ac:dyDescent="0.3">
      <c r="A390" s="345">
        <v>42809</v>
      </c>
      <c r="B390" s="346">
        <v>20.855791</v>
      </c>
    </row>
    <row r="391" spans="1:2" ht="16.5" x14ac:dyDescent="0.3">
      <c r="A391" s="345">
        <v>42810</v>
      </c>
      <c r="B391" s="346">
        <v>20.770821000000002</v>
      </c>
    </row>
    <row r="392" spans="1:2" ht="16.5" x14ac:dyDescent="0.3">
      <c r="A392" s="345">
        <v>42811</v>
      </c>
      <c r="B392" s="346">
        <v>20.818027000000001</v>
      </c>
    </row>
    <row r="393" spans="1:2" ht="16.5" x14ac:dyDescent="0.3">
      <c r="A393" s="345">
        <v>42814</v>
      </c>
      <c r="B393" s="346">
        <v>20.704733000000001</v>
      </c>
    </row>
    <row r="394" spans="1:2" ht="16.5" x14ac:dyDescent="0.3">
      <c r="A394" s="345">
        <v>42815</v>
      </c>
      <c r="B394" s="346">
        <v>20.629201999999999</v>
      </c>
    </row>
    <row r="395" spans="1:2" ht="16.5" x14ac:dyDescent="0.3">
      <c r="A395" s="345">
        <v>42816</v>
      </c>
      <c r="B395" s="346">
        <v>20.581994999999999</v>
      </c>
    </row>
    <row r="396" spans="1:2" ht="16.5" x14ac:dyDescent="0.3">
      <c r="A396" s="345">
        <v>42817</v>
      </c>
      <c r="B396" s="346">
        <v>20.629201999999999</v>
      </c>
    </row>
    <row r="397" spans="1:2" ht="16.5" x14ac:dyDescent="0.3">
      <c r="A397" s="345">
        <v>42818</v>
      </c>
      <c r="B397" s="346">
        <v>20.780263999999999</v>
      </c>
    </row>
    <row r="398" spans="1:2" ht="16.5" x14ac:dyDescent="0.3">
      <c r="A398" s="345">
        <v>42821</v>
      </c>
      <c r="B398" s="346">
        <v>20.884117</v>
      </c>
    </row>
    <row r="399" spans="1:2" ht="16.5" x14ac:dyDescent="0.3">
      <c r="A399" s="345">
        <v>42822</v>
      </c>
      <c r="B399" s="346">
        <v>20.865238000000002</v>
      </c>
    </row>
    <row r="400" spans="1:2" ht="16.5" x14ac:dyDescent="0.3">
      <c r="A400" s="345">
        <v>42823</v>
      </c>
      <c r="B400" s="346">
        <v>20.884117</v>
      </c>
    </row>
    <row r="401" spans="1:2" ht="16.5" x14ac:dyDescent="0.3">
      <c r="A401" s="345">
        <v>42824</v>
      </c>
      <c r="B401" s="346">
        <v>21.148472000000002</v>
      </c>
    </row>
    <row r="402" spans="1:2" ht="16.5" x14ac:dyDescent="0.3">
      <c r="A402" s="345">
        <v>42825</v>
      </c>
      <c r="B402" s="346">
        <v>21.327857999999999</v>
      </c>
    </row>
    <row r="403" spans="1:2" ht="16.5" x14ac:dyDescent="0.3">
      <c r="A403" s="345">
        <v>42828</v>
      </c>
      <c r="B403" s="346">
        <v>21.242885999999999</v>
      </c>
    </row>
    <row r="404" spans="1:2" ht="16.5" x14ac:dyDescent="0.3">
      <c r="A404" s="345">
        <v>42829</v>
      </c>
      <c r="B404" s="346">
        <v>21.299534000000001</v>
      </c>
    </row>
    <row r="405" spans="1:2" ht="16.5" x14ac:dyDescent="0.3">
      <c r="A405" s="345">
        <v>42830</v>
      </c>
      <c r="B405" s="346">
        <v>21.705508999999999</v>
      </c>
    </row>
    <row r="406" spans="1:2" ht="16.5" x14ac:dyDescent="0.3">
      <c r="A406" s="345">
        <v>42831</v>
      </c>
      <c r="B406" s="346">
        <v>21.809363999999999</v>
      </c>
    </row>
    <row r="407" spans="1:2" ht="16.5" x14ac:dyDescent="0.3">
      <c r="A407" s="345">
        <v>42832</v>
      </c>
      <c r="B407" s="346">
        <v>21.762153999999999</v>
      </c>
    </row>
    <row r="408" spans="1:2" ht="16.5" x14ac:dyDescent="0.3">
      <c r="A408" s="345">
        <v>42835</v>
      </c>
      <c r="B408" s="346">
        <v>21.771598999999998</v>
      </c>
    </row>
    <row r="409" spans="1:2" ht="16.5" x14ac:dyDescent="0.3">
      <c r="A409" s="345">
        <v>42836</v>
      </c>
      <c r="B409" s="346">
        <v>21.771598999999998</v>
      </c>
    </row>
    <row r="410" spans="1:2" ht="16.5" x14ac:dyDescent="0.3">
      <c r="A410" s="345">
        <v>42837</v>
      </c>
      <c r="B410" s="346">
        <v>21.667746000000001</v>
      </c>
    </row>
    <row r="411" spans="1:2" ht="16.5" x14ac:dyDescent="0.3">
      <c r="A411" s="345">
        <v>42838</v>
      </c>
      <c r="B411" s="346">
        <v>21.563890000000001</v>
      </c>
    </row>
    <row r="412" spans="1:2" ht="16.5" x14ac:dyDescent="0.3">
      <c r="A412" s="345">
        <v>42843</v>
      </c>
      <c r="B412" s="346">
        <v>21.337297</v>
      </c>
    </row>
    <row r="413" spans="1:2" ht="16.5" x14ac:dyDescent="0.3">
      <c r="A413" s="345">
        <v>42844</v>
      </c>
      <c r="B413" s="346">
        <v>21.054061999999998</v>
      </c>
    </row>
    <row r="414" spans="1:2" ht="16.5" x14ac:dyDescent="0.3">
      <c r="A414" s="345">
        <v>42845</v>
      </c>
      <c r="B414" s="346">
        <v>20.770821000000002</v>
      </c>
    </row>
    <row r="415" spans="1:2" ht="16.5" x14ac:dyDescent="0.3">
      <c r="A415" s="345">
        <v>42846</v>
      </c>
      <c r="B415" s="346">
        <v>20.581994999999999</v>
      </c>
    </row>
    <row r="416" spans="1:2" ht="16.5" x14ac:dyDescent="0.3">
      <c r="A416" s="345">
        <v>42849</v>
      </c>
      <c r="B416" s="346">
        <v>20.581994999999999</v>
      </c>
    </row>
    <row r="417" spans="1:2" ht="16.5" x14ac:dyDescent="0.3">
      <c r="A417" s="345">
        <v>42851</v>
      </c>
      <c r="B417" s="346">
        <v>20.619762000000001</v>
      </c>
    </row>
    <row r="418" spans="1:2" ht="16.5" x14ac:dyDescent="0.3">
      <c r="A418" s="345">
        <v>42852</v>
      </c>
      <c r="B418" s="346">
        <v>20.534791999999999</v>
      </c>
    </row>
    <row r="419" spans="1:2" ht="16.5" x14ac:dyDescent="0.3">
      <c r="A419" s="345">
        <v>42853</v>
      </c>
      <c r="B419" s="346">
        <v>20.865238000000002</v>
      </c>
    </row>
    <row r="420" spans="1:2" ht="16.5" x14ac:dyDescent="0.3">
      <c r="A420" s="345">
        <v>42856</v>
      </c>
      <c r="B420" s="346">
        <v>20.808588</v>
      </c>
    </row>
    <row r="421" spans="1:2" ht="16.5" x14ac:dyDescent="0.3">
      <c r="A421" s="345">
        <v>42857</v>
      </c>
      <c r="B421" s="346">
        <v>21.006853</v>
      </c>
    </row>
    <row r="422" spans="1:2" ht="16.5" x14ac:dyDescent="0.3">
      <c r="A422" s="345">
        <v>42858</v>
      </c>
      <c r="B422" s="346">
        <v>21.006853</v>
      </c>
    </row>
    <row r="423" spans="1:2" ht="16.5" x14ac:dyDescent="0.3">
      <c r="A423" s="345">
        <v>42859</v>
      </c>
      <c r="B423" s="346">
        <v>20.770821000000002</v>
      </c>
    </row>
    <row r="424" spans="1:2" ht="16.5" x14ac:dyDescent="0.3">
      <c r="A424" s="345">
        <v>42860</v>
      </c>
      <c r="B424" s="346">
        <v>20.676409</v>
      </c>
    </row>
    <row r="425" spans="1:2" ht="16.5" x14ac:dyDescent="0.3">
      <c r="A425" s="345">
        <v>42863</v>
      </c>
      <c r="B425" s="346">
        <v>21.063500999999999</v>
      </c>
    </row>
    <row r="426" spans="1:2" ht="16.5" x14ac:dyDescent="0.3">
      <c r="A426" s="345">
        <v>42864</v>
      </c>
      <c r="B426" s="346">
        <v>21.035178999999999</v>
      </c>
    </row>
    <row r="427" spans="1:2" ht="16.5" x14ac:dyDescent="0.3">
      <c r="A427" s="345">
        <v>42865</v>
      </c>
      <c r="B427" s="346">
        <v>21.148472000000002</v>
      </c>
    </row>
    <row r="428" spans="1:2" ht="16.5" x14ac:dyDescent="0.3">
      <c r="A428" s="345">
        <v>42866</v>
      </c>
      <c r="B428" s="346">
        <v>21.403386999999999</v>
      </c>
    </row>
    <row r="429" spans="1:2" ht="16.5" x14ac:dyDescent="0.3">
      <c r="A429" s="345">
        <v>42867</v>
      </c>
      <c r="B429" s="346">
        <v>21.356182</v>
      </c>
    </row>
    <row r="430" spans="1:2" ht="16.5" x14ac:dyDescent="0.3">
      <c r="A430" s="345">
        <v>42870</v>
      </c>
      <c r="B430" s="346">
        <v>21.27121</v>
      </c>
    </row>
    <row r="431" spans="1:2" ht="16.5" x14ac:dyDescent="0.3">
      <c r="A431" s="345">
        <v>42871</v>
      </c>
      <c r="B431" s="346">
        <v>21.393946</v>
      </c>
    </row>
    <row r="432" spans="1:2" ht="16.5" x14ac:dyDescent="0.3">
      <c r="A432" s="345">
        <v>42872</v>
      </c>
      <c r="B432" s="346">
        <v>21.148472000000002</v>
      </c>
    </row>
    <row r="433" spans="1:2" ht="16.5" x14ac:dyDescent="0.3">
      <c r="A433" s="345">
        <v>42873</v>
      </c>
      <c r="B433" s="346">
        <v>20.818027000000001</v>
      </c>
    </row>
    <row r="434" spans="1:2" ht="16.5" x14ac:dyDescent="0.3">
      <c r="A434" s="345">
        <v>42874</v>
      </c>
      <c r="B434" s="346">
        <v>20.676409</v>
      </c>
    </row>
    <row r="435" spans="1:2" ht="16.5" x14ac:dyDescent="0.3">
      <c r="A435" s="345">
        <v>42877</v>
      </c>
      <c r="B435" s="346">
        <v>20.648087</v>
      </c>
    </row>
    <row r="436" spans="1:2" ht="16.5" x14ac:dyDescent="0.3">
      <c r="A436" s="345">
        <v>42878</v>
      </c>
      <c r="B436" s="346">
        <v>20.987970000000001</v>
      </c>
    </row>
    <row r="437" spans="1:2" ht="16.5" x14ac:dyDescent="0.3">
      <c r="A437" s="345">
        <v>42879</v>
      </c>
      <c r="B437" s="346">
        <v>21.148472000000002</v>
      </c>
    </row>
    <row r="438" spans="1:2" ht="16.5" x14ac:dyDescent="0.3">
      <c r="A438" s="345">
        <v>42880</v>
      </c>
      <c r="B438" s="346">
        <v>21.242885999999999</v>
      </c>
    </row>
    <row r="439" spans="1:2" ht="16.5" x14ac:dyDescent="0.3">
      <c r="A439" s="345">
        <v>42881</v>
      </c>
      <c r="B439" s="346">
        <v>21.242885999999999</v>
      </c>
    </row>
    <row r="440" spans="1:2" ht="16.5" x14ac:dyDescent="0.3">
      <c r="A440" s="345">
        <v>42884</v>
      </c>
      <c r="B440" s="346">
        <v>21.035178999999999</v>
      </c>
    </row>
    <row r="441" spans="1:2" ht="16.5" x14ac:dyDescent="0.3">
      <c r="A441" s="345">
        <v>42885</v>
      </c>
      <c r="B441" s="346">
        <v>21.242885999999999</v>
      </c>
    </row>
    <row r="442" spans="1:2" ht="16.5" x14ac:dyDescent="0.3">
      <c r="A442" s="345">
        <v>42886</v>
      </c>
      <c r="B442" s="346">
        <v>21.384505999999998</v>
      </c>
    </row>
    <row r="443" spans="1:2" ht="16.5" x14ac:dyDescent="0.3">
      <c r="A443" s="345">
        <v>42887</v>
      </c>
      <c r="B443" s="346">
        <v>21.431711</v>
      </c>
    </row>
    <row r="444" spans="1:2" ht="16.5" x14ac:dyDescent="0.3">
      <c r="A444" s="345">
        <v>42888</v>
      </c>
      <c r="B444" s="346">
        <v>21.554449000000002</v>
      </c>
    </row>
    <row r="445" spans="1:2" ht="16.5" x14ac:dyDescent="0.3">
      <c r="A445" s="345">
        <v>42892</v>
      </c>
      <c r="B445" s="346">
        <v>21.573329999999999</v>
      </c>
    </row>
    <row r="446" spans="1:2" ht="16.5" x14ac:dyDescent="0.3">
      <c r="A446" s="345">
        <v>42893</v>
      </c>
      <c r="B446" s="346">
        <v>21.431711</v>
      </c>
    </row>
    <row r="447" spans="1:2" ht="16.5" x14ac:dyDescent="0.3">
      <c r="A447" s="345">
        <v>42894</v>
      </c>
      <c r="B447" s="346">
        <v>21.450593999999999</v>
      </c>
    </row>
    <row r="448" spans="1:2" ht="16.5" x14ac:dyDescent="0.3">
      <c r="A448" s="345">
        <v>42895</v>
      </c>
      <c r="B448" s="346">
        <v>21.450593999999999</v>
      </c>
    </row>
    <row r="449" spans="1:2" ht="16.5" x14ac:dyDescent="0.3">
      <c r="A449" s="345">
        <v>42898</v>
      </c>
      <c r="B449" s="346">
        <v>21.478919999999999</v>
      </c>
    </row>
    <row r="450" spans="1:2" ht="16.5" x14ac:dyDescent="0.3">
      <c r="A450" s="345">
        <v>42899</v>
      </c>
      <c r="B450" s="346">
        <v>21.526122999999998</v>
      </c>
    </row>
    <row r="451" spans="1:2" ht="16.5" x14ac:dyDescent="0.3">
      <c r="A451" s="345">
        <v>42900</v>
      </c>
      <c r="B451" s="346">
        <v>21.667746000000001</v>
      </c>
    </row>
    <row r="452" spans="1:2" ht="16.5" x14ac:dyDescent="0.3">
      <c r="A452" s="345">
        <v>42901</v>
      </c>
      <c r="B452" s="346">
        <v>21.667746000000001</v>
      </c>
    </row>
    <row r="453" spans="1:2" ht="16.5" x14ac:dyDescent="0.3">
      <c r="A453" s="345">
        <v>42902</v>
      </c>
      <c r="B453" s="346">
        <v>21.620536999999999</v>
      </c>
    </row>
    <row r="454" spans="1:2" ht="16.5" x14ac:dyDescent="0.3">
      <c r="A454" s="345">
        <v>42905</v>
      </c>
      <c r="B454" s="346">
        <v>21.620536999999999</v>
      </c>
    </row>
    <row r="455" spans="1:2" ht="16.5" x14ac:dyDescent="0.3">
      <c r="A455" s="345">
        <v>42906</v>
      </c>
      <c r="B455" s="346">
        <v>21.696068</v>
      </c>
    </row>
    <row r="456" spans="1:2" ht="16.5" x14ac:dyDescent="0.3">
      <c r="A456" s="345">
        <v>42907</v>
      </c>
      <c r="B456" s="346">
        <v>21.667746000000001</v>
      </c>
    </row>
    <row r="457" spans="1:2" ht="16.5" x14ac:dyDescent="0.3">
      <c r="A457" s="345">
        <v>42908</v>
      </c>
      <c r="B457" s="346">
        <v>21.856569</v>
      </c>
    </row>
    <row r="458" spans="1:2" ht="16.5" x14ac:dyDescent="0.3">
      <c r="A458" s="345">
        <v>42909</v>
      </c>
      <c r="B458" s="346">
        <v>21.809363999999999</v>
      </c>
    </row>
    <row r="459" spans="1:2" ht="16.5" x14ac:dyDescent="0.3">
      <c r="A459" s="345">
        <v>42912</v>
      </c>
      <c r="B459" s="346">
        <v>22.085051</v>
      </c>
    </row>
    <row r="460" spans="1:2" ht="16.5" x14ac:dyDescent="0.3">
      <c r="A460" s="345">
        <v>42913</v>
      </c>
      <c r="B460" s="346">
        <v>21.913218000000001</v>
      </c>
    </row>
    <row r="461" spans="1:2" ht="16.5" x14ac:dyDescent="0.3">
      <c r="A461" s="345">
        <v>42914</v>
      </c>
      <c r="B461" s="346">
        <v>22.187014000000001</v>
      </c>
    </row>
    <row r="462" spans="1:2" ht="16.5" x14ac:dyDescent="0.3">
      <c r="A462" s="345">
        <v>42915</v>
      </c>
      <c r="B462" s="346">
        <v>22.187014000000001</v>
      </c>
    </row>
    <row r="463" spans="1:2" ht="16.5" x14ac:dyDescent="0.3">
      <c r="A463" s="345">
        <v>42916</v>
      </c>
      <c r="B463" s="346">
        <v>22.187014000000001</v>
      </c>
    </row>
    <row r="464" spans="1:2" ht="16.5" x14ac:dyDescent="0.3">
      <c r="A464" s="345">
        <v>42919</v>
      </c>
      <c r="B464" s="346">
        <v>22.177574</v>
      </c>
    </row>
    <row r="465" spans="1:2" ht="16.5" x14ac:dyDescent="0.3">
      <c r="A465" s="345">
        <v>42920</v>
      </c>
      <c r="B465" s="346">
        <v>22.054836000000002</v>
      </c>
    </row>
    <row r="466" spans="1:2" ht="16.5" x14ac:dyDescent="0.3">
      <c r="A466" s="345">
        <v>42921</v>
      </c>
      <c r="B466" s="346">
        <v>22.281427000000001</v>
      </c>
    </row>
    <row r="467" spans="1:2" ht="16.5" x14ac:dyDescent="0.3">
      <c r="A467" s="345">
        <v>42922</v>
      </c>
      <c r="B467" s="346">
        <v>22.234221000000002</v>
      </c>
    </row>
    <row r="468" spans="1:2" ht="16.5" x14ac:dyDescent="0.3">
      <c r="A468" s="345">
        <v>42923</v>
      </c>
      <c r="B468" s="346">
        <v>22.234221000000002</v>
      </c>
    </row>
    <row r="469" spans="1:2" ht="16.5" x14ac:dyDescent="0.3">
      <c r="A469" s="345">
        <v>42926</v>
      </c>
      <c r="B469" s="346">
        <v>22.271985999999998</v>
      </c>
    </row>
    <row r="470" spans="1:2" ht="16.5" x14ac:dyDescent="0.3">
      <c r="A470" s="345">
        <v>42927</v>
      </c>
      <c r="B470" s="346">
        <v>22.224782999999999</v>
      </c>
    </row>
    <row r="471" spans="1:2" ht="16.5" x14ac:dyDescent="0.3">
      <c r="A471" s="345">
        <v>42928</v>
      </c>
      <c r="B471" s="346">
        <v>22.262543000000001</v>
      </c>
    </row>
    <row r="472" spans="1:2" ht="16.5" x14ac:dyDescent="0.3">
      <c r="A472" s="345">
        <v>42929</v>
      </c>
      <c r="B472" s="346">
        <v>22.262543000000001</v>
      </c>
    </row>
    <row r="473" spans="1:2" ht="16.5" x14ac:dyDescent="0.3">
      <c r="A473" s="345">
        <v>42930</v>
      </c>
      <c r="B473" s="346">
        <v>22.415157000000001</v>
      </c>
    </row>
    <row r="474" spans="1:2" ht="16.5" x14ac:dyDescent="0.3">
      <c r="A474" s="345">
        <v>42933</v>
      </c>
      <c r="B474" s="346">
        <v>22.605924999999999</v>
      </c>
    </row>
    <row r="475" spans="1:2" ht="16.5" x14ac:dyDescent="0.3">
      <c r="A475" s="345">
        <v>42934</v>
      </c>
      <c r="B475" s="346">
        <v>22.701307</v>
      </c>
    </row>
    <row r="476" spans="1:2" ht="16.5" x14ac:dyDescent="0.3">
      <c r="A476" s="345">
        <v>42935</v>
      </c>
      <c r="B476" s="346">
        <v>22.739462</v>
      </c>
    </row>
    <row r="477" spans="1:2" ht="16.5" x14ac:dyDescent="0.3">
      <c r="A477" s="345">
        <v>42936</v>
      </c>
      <c r="B477" s="346">
        <v>22.462848999999999</v>
      </c>
    </row>
    <row r="478" spans="1:2" ht="16.5" x14ac:dyDescent="0.3">
      <c r="A478" s="345">
        <v>42937</v>
      </c>
      <c r="B478" s="346">
        <v>22.605924999999999</v>
      </c>
    </row>
    <row r="479" spans="1:2" ht="16.5" x14ac:dyDescent="0.3">
      <c r="A479" s="345">
        <v>42940</v>
      </c>
      <c r="B479" s="346">
        <v>22.653618000000002</v>
      </c>
    </row>
    <row r="480" spans="1:2" ht="16.5" x14ac:dyDescent="0.3">
      <c r="A480" s="345">
        <v>42941</v>
      </c>
      <c r="B480" s="346">
        <v>23.035150999999999</v>
      </c>
    </row>
    <row r="481" spans="1:2" ht="16.5" x14ac:dyDescent="0.3">
      <c r="A481" s="345">
        <v>42942</v>
      </c>
      <c r="B481" s="346">
        <v>23.035150999999999</v>
      </c>
    </row>
    <row r="482" spans="1:2" ht="16.5" x14ac:dyDescent="0.3">
      <c r="A482" s="345">
        <v>42943</v>
      </c>
      <c r="B482" s="346">
        <v>23.178228000000001</v>
      </c>
    </row>
    <row r="483" spans="1:2" ht="16.5" x14ac:dyDescent="0.3">
      <c r="A483" s="345">
        <v>42944</v>
      </c>
      <c r="B483" s="346">
        <v>23.025611999999999</v>
      </c>
    </row>
    <row r="484" spans="1:2" ht="16.5" x14ac:dyDescent="0.3">
      <c r="A484" s="345">
        <v>42947</v>
      </c>
      <c r="B484" s="346">
        <v>23.178228000000001</v>
      </c>
    </row>
    <row r="485" spans="1:2" ht="16.5" x14ac:dyDescent="0.3">
      <c r="A485" s="345">
        <v>42948</v>
      </c>
      <c r="B485" s="346">
        <v>23.349916</v>
      </c>
    </row>
    <row r="486" spans="1:2" ht="16.5" x14ac:dyDescent="0.3">
      <c r="A486" s="345">
        <v>42949</v>
      </c>
      <c r="B486" s="346">
        <v>23.349916</v>
      </c>
    </row>
    <row r="487" spans="1:2" ht="16.5" x14ac:dyDescent="0.3">
      <c r="A487" s="345">
        <v>42950</v>
      </c>
      <c r="B487" s="346">
        <v>23.435762</v>
      </c>
    </row>
    <row r="488" spans="1:2" ht="16.5" x14ac:dyDescent="0.3">
      <c r="A488" s="345">
        <v>42951</v>
      </c>
      <c r="B488" s="346">
        <v>23.368994000000001</v>
      </c>
    </row>
    <row r="489" spans="1:2" ht="16.5" x14ac:dyDescent="0.3">
      <c r="A489" s="345">
        <v>42954</v>
      </c>
      <c r="B489" s="346">
        <v>23.464378</v>
      </c>
    </row>
    <row r="490" spans="1:2" ht="16.5" x14ac:dyDescent="0.3">
      <c r="A490" s="345">
        <v>42955</v>
      </c>
      <c r="B490" s="346">
        <v>23.388071</v>
      </c>
    </row>
    <row r="491" spans="1:2" ht="16.5" x14ac:dyDescent="0.3">
      <c r="A491" s="345">
        <v>42956</v>
      </c>
      <c r="B491" s="346">
        <v>23.798221999999999</v>
      </c>
    </row>
    <row r="492" spans="1:2" ht="16.5" x14ac:dyDescent="0.3">
      <c r="A492" s="345">
        <v>42957</v>
      </c>
      <c r="B492" s="346">
        <v>23.798221999999999</v>
      </c>
    </row>
    <row r="493" spans="1:2" ht="16.5" x14ac:dyDescent="0.3">
      <c r="A493" s="345">
        <v>42958</v>
      </c>
      <c r="B493" s="346">
        <v>23.368994000000001</v>
      </c>
    </row>
    <row r="494" spans="1:2" ht="16.5" x14ac:dyDescent="0.3">
      <c r="A494" s="345">
        <v>42961</v>
      </c>
      <c r="B494" s="346">
        <v>23.273610999999999</v>
      </c>
    </row>
    <row r="495" spans="1:2" ht="16.5" x14ac:dyDescent="0.3">
      <c r="A495" s="345">
        <v>42962</v>
      </c>
      <c r="B495" s="346">
        <v>23.264071000000001</v>
      </c>
    </row>
    <row r="496" spans="1:2" ht="16.5" x14ac:dyDescent="0.3">
      <c r="A496" s="345">
        <v>42963</v>
      </c>
      <c r="B496" s="346">
        <v>23.302226999999998</v>
      </c>
    </row>
    <row r="497" spans="1:2" ht="16.5" x14ac:dyDescent="0.3">
      <c r="A497" s="345">
        <v>42964</v>
      </c>
      <c r="B497" s="346">
        <v>23.416682999999999</v>
      </c>
    </row>
    <row r="498" spans="1:2" ht="16.5" x14ac:dyDescent="0.3">
      <c r="A498" s="345">
        <v>42965</v>
      </c>
      <c r="B498" s="346">
        <v>23.502531000000001</v>
      </c>
    </row>
    <row r="499" spans="1:2" ht="16.5" x14ac:dyDescent="0.3">
      <c r="A499" s="345">
        <v>42968</v>
      </c>
      <c r="B499" s="346">
        <v>23.655144</v>
      </c>
    </row>
    <row r="500" spans="1:2" ht="16.5" x14ac:dyDescent="0.3">
      <c r="A500" s="345">
        <v>42969</v>
      </c>
      <c r="B500" s="346">
        <v>23.273610999999999</v>
      </c>
    </row>
    <row r="501" spans="1:2" ht="16.5" x14ac:dyDescent="0.3">
      <c r="A501" s="345">
        <v>42970</v>
      </c>
      <c r="B501" s="346">
        <v>23.388071</v>
      </c>
    </row>
    <row r="502" spans="1:2" ht="16.5" x14ac:dyDescent="0.3">
      <c r="A502" s="345">
        <v>42971</v>
      </c>
      <c r="B502" s="346">
        <v>23.512067999999999</v>
      </c>
    </row>
    <row r="503" spans="1:2" ht="16.5" x14ac:dyDescent="0.3">
      <c r="A503" s="345">
        <v>42972</v>
      </c>
      <c r="B503" s="346">
        <v>23.464378</v>
      </c>
    </row>
    <row r="504" spans="1:2" ht="16.5" x14ac:dyDescent="0.3">
      <c r="A504" s="345">
        <v>42975</v>
      </c>
      <c r="B504" s="346">
        <v>23.388071</v>
      </c>
    </row>
    <row r="505" spans="1:2" ht="16.5" x14ac:dyDescent="0.3">
      <c r="A505" s="345">
        <v>42976</v>
      </c>
      <c r="B505" s="346">
        <v>23.368994000000001</v>
      </c>
    </row>
    <row r="506" spans="1:2" ht="16.5" x14ac:dyDescent="0.3">
      <c r="A506" s="345">
        <v>42977</v>
      </c>
      <c r="B506" s="346">
        <v>23.512067999999999</v>
      </c>
    </row>
    <row r="507" spans="1:2" ht="16.5" x14ac:dyDescent="0.3">
      <c r="A507" s="345">
        <v>42978</v>
      </c>
      <c r="B507" s="346">
        <v>23.578835999999999</v>
      </c>
    </row>
    <row r="508" spans="1:2" ht="16.5" x14ac:dyDescent="0.3">
      <c r="A508" s="345">
        <v>42979</v>
      </c>
      <c r="B508" s="346">
        <v>23.655144</v>
      </c>
    </row>
    <row r="509" spans="1:2" ht="16.5" x14ac:dyDescent="0.3">
      <c r="A509" s="345">
        <v>42982</v>
      </c>
      <c r="B509" s="346">
        <v>23.464378</v>
      </c>
    </row>
    <row r="510" spans="1:2" ht="16.5" x14ac:dyDescent="0.3">
      <c r="A510" s="345">
        <v>42983</v>
      </c>
      <c r="B510" s="346">
        <v>23.330839000000001</v>
      </c>
    </row>
    <row r="511" spans="1:2" ht="16.5" x14ac:dyDescent="0.3">
      <c r="A511" s="345">
        <v>42984</v>
      </c>
      <c r="B511" s="346">
        <v>23.559763</v>
      </c>
    </row>
    <row r="512" spans="1:2" ht="16.5" x14ac:dyDescent="0.3">
      <c r="A512" s="345">
        <v>42985</v>
      </c>
      <c r="B512" s="346">
        <v>23.330839000000001</v>
      </c>
    </row>
    <row r="513" spans="1:2" ht="16.5" x14ac:dyDescent="0.3">
      <c r="A513" s="345">
        <v>42986</v>
      </c>
      <c r="B513" s="346">
        <v>23.445298999999999</v>
      </c>
    </row>
    <row r="514" spans="1:2" ht="16.5" x14ac:dyDescent="0.3">
      <c r="A514" s="345">
        <v>42989</v>
      </c>
      <c r="B514" s="346">
        <v>23.378532</v>
      </c>
    </row>
    <row r="515" spans="1:2" ht="16.5" x14ac:dyDescent="0.3">
      <c r="A515" s="345">
        <v>42990</v>
      </c>
      <c r="B515" s="346">
        <v>23.397611999999999</v>
      </c>
    </row>
    <row r="516" spans="1:2" ht="16.5" x14ac:dyDescent="0.3">
      <c r="A516" s="345">
        <v>42991</v>
      </c>
      <c r="B516" s="346">
        <v>23.368994000000001</v>
      </c>
    </row>
    <row r="517" spans="1:2" ht="16.5" x14ac:dyDescent="0.3">
      <c r="A517" s="345">
        <v>42992</v>
      </c>
      <c r="B517" s="346">
        <v>23.368994000000001</v>
      </c>
    </row>
    <row r="518" spans="1:2" ht="16.5" x14ac:dyDescent="0.3">
      <c r="A518" s="345">
        <v>42993</v>
      </c>
      <c r="B518" s="346">
        <v>23.206842000000002</v>
      </c>
    </row>
    <row r="519" spans="1:2" ht="16.5" x14ac:dyDescent="0.3">
      <c r="A519" s="345">
        <v>42996</v>
      </c>
      <c r="B519" s="346">
        <v>23.349916</v>
      </c>
    </row>
    <row r="520" spans="1:2" ht="16.5" x14ac:dyDescent="0.3">
      <c r="A520" s="345">
        <v>42997</v>
      </c>
      <c r="B520" s="346">
        <v>23.512067999999999</v>
      </c>
    </row>
    <row r="521" spans="1:2" ht="16.5" x14ac:dyDescent="0.3">
      <c r="A521" s="345">
        <v>42998</v>
      </c>
      <c r="B521" s="346">
        <v>23.416682999999999</v>
      </c>
    </row>
    <row r="522" spans="1:2" ht="16.5" x14ac:dyDescent="0.3">
      <c r="A522" s="345">
        <v>42999</v>
      </c>
      <c r="B522" s="346">
        <v>23.388071</v>
      </c>
    </row>
    <row r="523" spans="1:2" ht="16.5" x14ac:dyDescent="0.3">
      <c r="A523" s="345">
        <v>43000</v>
      </c>
      <c r="B523" s="346">
        <v>23.426226</v>
      </c>
    </row>
    <row r="524" spans="1:2" ht="16.5" x14ac:dyDescent="0.3">
      <c r="A524" s="345">
        <v>43003</v>
      </c>
      <c r="B524" s="346">
        <v>23.655144</v>
      </c>
    </row>
    <row r="525" spans="1:2" ht="16.5" x14ac:dyDescent="0.3">
      <c r="A525" s="345">
        <v>43004</v>
      </c>
      <c r="B525" s="346">
        <v>23.636068000000002</v>
      </c>
    </row>
    <row r="526" spans="1:2" ht="16.5" x14ac:dyDescent="0.3">
      <c r="A526" s="345">
        <v>43005</v>
      </c>
      <c r="B526" s="346">
        <v>23.550228000000001</v>
      </c>
    </row>
    <row r="527" spans="1:2" ht="16.5" x14ac:dyDescent="0.3">
      <c r="A527" s="345">
        <v>43006</v>
      </c>
      <c r="B527" s="346">
        <v>23.588374999999999</v>
      </c>
    </row>
    <row r="528" spans="1:2" ht="16.5" x14ac:dyDescent="0.3">
      <c r="A528" s="345">
        <v>43007</v>
      </c>
      <c r="B528" s="346">
        <v>23.769606</v>
      </c>
    </row>
    <row r="529" spans="1:2" ht="16.5" x14ac:dyDescent="0.3">
      <c r="A529" s="345">
        <v>43010</v>
      </c>
      <c r="B529" s="346">
        <v>23.826834000000002</v>
      </c>
    </row>
    <row r="530" spans="1:2" ht="16.5" x14ac:dyDescent="0.3">
      <c r="A530" s="345">
        <v>43011</v>
      </c>
      <c r="B530" s="346">
        <v>23.922219999999999</v>
      </c>
    </row>
    <row r="531" spans="1:2" ht="16.5" x14ac:dyDescent="0.3">
      <c r="A531" s="345">
        <v>43012</v>
      </c>
      <c r="B531" s="346">
        <v>23.941298</v>
      </c>
    </row>
    <row r="532" spans="1:2" ht="16.5" x14ac:dyDescent="0.3">
      <c r="A532" s="345">
        <v>43013</v>
      </c>
      <c r="B532" s="346">
        <v>23.912683000000001</v>
      </c>
    </row>
    <row r="533" spans="1:2" ht="16.5" x14ac:dyDescent="0.3">
      <c r="A533" s="345">
        <v>43014</v>
      </c>
      <c r="B533" s="346">
        <v>23.874528999999999</v>
      </c>
    </row>
    <row r="534" spans="1:2" ht="16.5" x14ac:dyDescent="0.3">
      <c r="A534" s="345">
        <v>43017</v>
      </c>
      <c r="B534" s="346">
        <v>23.903143</v>
      </c>
    </row>
    <row r="535" spans="1:2" ht="16.5" x14ac:dyDescent="0.3">
      <c r="A535" s="345">
        <v>43018</v>
      </c>
      <c r="B535" s="346">
        <v>23.998525999999998</v>
      </c>
    </row>
    <row r="536" spans="1:2" ht="16.5" x14ac:dyDescent="0.3">
      <c r="A536" s="345">
        <v>43019</v>
      </c>
      <c r="B536" s="346">
        <v>24.151138</v>
      </c>
    </row>
    <row r="537" spans="1:2" ht="16.5" x14ac:dyDescent="0.3">
      <c r="A537" s="345">
        <v>43020</v>
      </c>
      <c r="B537" s="346">
        <v>24.322831999999998</v>
      </c>
    </row>
    <row r="538" spans="1:2" ht="16.5" x14ac:dyDescent="0.3">
      <c r="A538" s="345">
        <v>43021</v>
      </c>
      <c r="B538" s="346">
        <v>24.399137</v>
      </c>
    </row>
    <row r="539" spans="1:2" ht="16.5" x14ac:dyDescent="0.3">
      <c r="A539" s="345">
        <v>43024</v>
      </c>
      <c r="B539" s="346">
        <v>24.418216999999999</v>
      </c>
    </row>
    <row r="540" spans="1:2" ht="16.5" x14ac:dyDescent="0.3">
      <c r="A540" s="345">
        <v>43025</v>
      </c>
      <c r="B540" s="346">
        <v>24.465903999999998</v>
      </c>
    </row>
    <row r="541" spans="1:2" ht="16.5" x14ac:dyDescent="0.3">
      <c r="A541" s="345">
        <v>43026</v>
      </c>
      <c r="B541" s="346">
        <v>24.303753</v>
      </c>
    </row>
    <row r="542" spans="1:2" ht="16.5" x14ac:dyDescent="0.3">
      <c r="A542" s="345">
        <v>43027</v>
      </c>
      <c r="B542" s="346">
        <v>24.284678</v>
      </c>
    </row>
    <row r="543" spans="1:2" ht="16.5" x14ac:dyDescent="0.3">
      <c r="A543" s="345">
        <v>43028</v>
      </c>
      <c r="B543" s="346">
        <v>24.370522000000001</v>
      </c>
    </row>
    <row r="544" spans="1:2" ht="16.5" x14ac:dyDescent="0.3">
      <c r="A544" s="345">
        <v>43032</v>
      </c>
      <c r="B544" s="346">
        <v>23.969909999999999</v>
      </c>
    </row>
    <row r="545" spans="1:2" ht="16.5" x14ac:dyDescent="0.3">
      <c r="A545" s="345">
        <v>43033</v>
      </c>
      <c r="B545" s="346">
        <v>23.655144</v>
      </c>
    </row>
    <row r="546" spans="1:2" ht="16.5" x14ac:dyDescent="0.3">
      <c r="A546" s="345">
        <v>43034</v>
      </c>
      <c r="B546" s="346">
        <v>23.559763</v>
      </c>
    </row>
    <row r="547" spans="1:2" ht="16.5" x14ac:dyDescent="0.3">
      <c r="A547" s="345">
        <v>43035</v>
      </c>
      <c r="B547" s="346">
        <v>23.416682999999999</v>
      </c>
    </row>
    <row r="548" spans="1:2" ht="16.5" x14ac:dyDescent="0.3">
      <c r="A548" s="345">
        <v>43038</v>
      </c>
      <c r="B548" s="346">
        <v>23.120996000000002</v>
      </c>
    </row>
    <row r="549" spans="1:2" ht="16.5" x14ac:dyDescent="0.3">
      <c r="A549" s="345">
        <v>43039</v>
      </c>
      <c r="B549" s="346">
        <v>23.330839000000001</v>
      </c>
    </row>
    <row r="550" spans="1:2" ht="16.5" x14ac:dyDescent="0.3">
      <c r="A550" s="345">
        <v>43040</v>
      </c>
      <c r="B550" s="346">
        <v>23.349916</v>
      </c>
    </row>
    <row r="551" spans="1:2" ht="16.5" x14ac:dyDescent="0.3">
      <c r="A551" s="345">
        <v>43041</v>
      </c>
      <c r="B551" s="346">
        <v>23.464378</v>
      </c>
    </row>
    <row r="552" spans="1:2" ht="16.5" x14ac:dyDescent="0.3">
      <c r="A552" s="345">
        <v>43042</v>
      </c>
      <c r="B552" s="346">
        <v>23.464378</v>
      </c>
    </row>
    <row r="553" spans="1:2" ht="16.5" x14ac:dyDescent="0.3">
      <c r="A553" s="345">
        <v>43045</v>
      </c>
      <c r="B553" s="346">
        <v>23.607454000000001</v>
      </c>
    </row>
    <row r="554" spans="1:2" ht="16.5" x14ac:dyDescent="0.3">
      <c r="A554" s="345">
        <v>43046</v>
      </c>
      <c r="B554" s="346">
        <v>23.512067999999999</v>
      </c>
    </row>
    <row r="555" spans="1:2" ht="16.5" x14ac:dyDescent="0.3">
      <c r="A555" s="345">
        <v>43047</v>
      </c>
      <c r="B555" s="346">
        <v>23.559763</v>
      </c>
    </row>
    <row r="556" spans="1:2" ht="16.5" x14ac:dyDescent="0.3">
      <c r="A556" s="345">
        <v>43048</v>
      </c>
      <c r="B556" s="346">
        <v>23.655144</v>
      </c>
    </row>
    <row r="557" spans="1:2" ht="16.5" x14ac:dyDescent="0.3">
      <c r="A557" s="345">
        <v>43049</v>
      </c>
      <c r="B557" s="346">
        <v>23.702836999999999</v>
      </c>
    </row>
    <row r="558" spans="1:2" ht="16.5" x14ac:dyDescent="0.3">
      <c r="A558" s="345">
        <v>43052</v>
      </c>
      <c r="B558" s="346">
        <v>23.349916</v>
      </c>
    </row>
    <row r="559" spans="1:2" ht="16.5" x14ac:dyDescent="0.3">
      <c r="A559" s="345">
        <v>43053</v>
      </c>
      <c r="B559" s="346">
        <v>23.006537999999999</v>
      </c>
    </row>
    <row r="560" spans="1:2" ht="16.5" x14ac:dyDescent="0.3">
      <c r="A560" s="345">
        <v>43054</v>
      </c>
      <c r="B560" s="346">
        <v>22.653618000000002</v>
      </c>
    </row>
    <row r="561" spans="1:2" ht="16.5" x14ac:dyDescent="0.3">
      <c r="A561" s="345">
        <v>43055</v>
      </c>
      <c r="B561" s="346">
        <v>22.520078999999999</v>
      </c>
    </row>
    <row r="562" spans="1:2" ht="16.5" x14ac:dyDescent="0.3">
      <c r="A562" s="345">
        <v>43056</v>
      </c>
      <c r="B562" s="346">
        <v>22.596385999999999</v>
      </c>
    </row>
    <row r="563" spans="1:2" ht="16.5" x14ac:dyDescent="0.3">
      <c r="A563" s="345">
        <v>43059</v>
      </c>
      <c r="B563" s="346">
        <v>22.605924999999999</v>
      </c>
    </row>
    <row r="564" spans="1:2" ht="16.5" x14ac:dyDescent="0.3">
      <c r="A564" s="345">
        <v>43060</v>
      </c>
      <c r="B564" s="346">
        <v>22.653618000000002</v>
      </c>
    </row>
    <row r="565" spans="1:2" ht="16.5" x14ac:dyDescent="0.3">
      <c r="A565" s="345">
        <v>43061</v>
      </c>
      <c r="B565" s="346">
        <v>22.729922999999999</v>
      </c>
    </row>
    <row r="566" spans="1:2" ht="16.5" x14ac:dyDescent="0.3">
      <c r="A566" s="345">
        <v>43062</v>
      </c>
      <c r="B566" s="346">
        <v>22.710847999999999</v>
      </c>
    </row>
    <row r="567" spans="1:2" ht="16.5" x14ac:dyDescent="0.3">
      <c r="A567" s="345">
        <v>43063</v>
      </c>
      <c r="B567" s="346">
        <v>22.882536000000002</v>
      </c>
    </row>
    <row r="568" spans="1:2" ht="16.5" x14ac:dyDescent="0.3">
      <c r="A568" s="345">
        <v>43066</v>
      </c>
      <c r="B568" s="346">
        <v>23.092381</v>
      </c>
    </row>
    <row r="569" spans="1:2" ht="16.5" x14ac:dyDescent="0.3">
      <c r="A569" s="345">
        <v>43067</v>
      </c>
      <c r="B569" s="346">
        <v>23.073307</v>
      </c>
    </row>
    <row r="570" spans="1:2" ht="16.5" x14ac:dyDescent="0.3">
      <c r="A570" s="345">
        <v>43068</v>
      </c>
      <c r="B570" s="346">
        <v>23.349916</v>
      </c>
    </row>
    <row r="571" spans="1:2" ht="16.5" x14ac:dyDescent="0.3">
      <c r="A571" s="345">
        <v>43069</v>
      </c>
      <c r="B571" s="346">
        <v>23.559763</v>
      </c>
    </row>
    <row r="572" spans="1:2" ht="16.5" x14ac:dyDescent="0.3">
      <c r="A572" s="345">
        <v>43070</v>
      </c>
      <c r="B572" s="346">
        <v>23.798221999999999</v>
      </c>
    </row>
    <row r="573" spans="1:2" ht="16.5" x14ac:dyDescent="0.3">
      <c r="A573" s="345">
        <v>43073</v>
      </c>
      <c r="B573" s="346">
        <v>23.750527999999999</v>
      </c>
    </row>
    <row r="574" spans="1:2" ht="16.5" x14ac:dyDescent="0.3">
      <c r="A574" s="345">
        <v>43074</v>
      </c>
      <c r="B574" s="346">
        <v>23.655144</v>
      </c>
    </row>
    <row r="575" spans="1:2" ht="16.5" x14ac:dyDescent="0.3">
      <c r="A575" s="345">
        <v>43075</v>
      </c>
      <c r="B575" s="346">
        <v>23.388071</v>
      </c>
    </row>
    <row r="576" spans="1:2" ht="16.5" x14ac:dyDescent="0.3">
      <c r="A576" s="345">
        <v>43076</v>
      </c>
      <c r="B576" s="346">
        <v>23.215038</v>
      </c>
    </row>
    <row r="577" spans="1:2" ht="16.5" x14ac:dyDescent="0.3">
      <c r="A577" s="345">
        <v>43077</v>
      </c>
      <c r="B577" s="346">
        <v>23.359234000000001</v>
      </c>
    </row>
    <row r="578" spans="1:2" ht="16.5" x14ac:dyDescent="0.3">
      <c r="A578" s="345">
        <v>43080</v>
      </c>
      <c r="B578" s="346">
        <v>23.839873999999998</v>
      </c>
    </row>
    <row r="579" spans="1:2" ht="16.5" x14ac:dyDescent="0.3">
      <c r="A579" s="345">
        <v>43081</v>
      </c>
      <c r="B579" s="346">
        <v>23.551490999999999</v>
      </c>
    </row>
    <row r="580" spans="1:2" ht="16.5" x14ac:dyDescent="0.3">
      <c r="A580" s="345">
        <v>43082</v>
      </c>
      <c r="B580" s="346">
        <v>23.705296000000001</v>
      </c>
    </row>
    <row r="581" spans="1:2" ht="16.5" x14ac:dyDescent="0.3">
      <c r="A581" s="345">
        <v>43083</v>
      </c>
      <c r="B581" s="346">
        <v>23.743749999999999</v>
      </c>
    </row>
    <row r="582" spans="1:2" ht="16.5" x14ac:dyDescent="0.3">
      <c r="A582" s="345">
        <v>43084</v>
      </c>
      <c r="B582" s="346">
        <v>24.022521999999999</v>
      </c>
    </row>
    <row r="583" spans="1:2" ht="16.5" x14ac:dyDescent="0.3">
      <c r="A583" s="345">
        <v>43087</v>
      </c>
      <c r="B583" s="346">
        <v>23.984068000000001</v>
      </c>
    </row>
    <row r="584" spans="1:2" ht="16.5" x14ac:dyDescent="0.3">
      <c r="A584" s="345">
        <v>43088</v>
      </c>
      <c r="B584" s="346">
        <v>24.022521999999999</v>
      </c>
    </row>
    <row r="585" spans="1:2" ht="16.5" x14ac:dyDescent="0.3">
      <c r="A585" s="345">
        <v>43089</v>
      </c>
      <c r="B585" s="346">
        <v>24.032133000000002</v>
      </c>
    </row>
    <row r="586" spans="1:2" ht="16.5" x14ac:dyDescent="0.3">
      <c r="A586" s="345">
        <v>43090</v>
      </c>
      <c r="B586" s="346">
        <v>24.012906999999998</v>
      </c>
    </row>
    <row r="587" spans="1:2" ht="16.5" x14ac:dyDescent="0.3">
      <c r="A587" s="345">
        <v>43091</v>
      </c>
      <c r="B587" s="346">
        <v>24.272452999999999</v>
      </c>
    </row>
    <row r="588" spans="1:2" ht="16.5" x14ac:dyDescent="0.3">
      <c r="A588" s="345">
        <v>43096</v>
      </c>
      <c r="B588" s="346">
        <v>24.272452999999999</v>
      </c>
    </row>
    <row r="589" spans="1:2" ht="16.5" x14ac:dyDescent="0.3">
      <c r="A589" s="345">
        <v>43097</v>
      </c>
      <c r="B589" s="346">
        <v>24.512771999999998</v>
      </c>
    </row>
    <row r="590" spans="1:2" ht="16.5" x14ac:dyDescent="0.3">
      <c r="A590" s="345">
        <v>43098</v>
      </c>
      <c r="B590" s="346">
        <v>24.407033999999999</v>
      </c>
    </row>
    <row r="591" spans="1:2" ht="16.5" x14ac:dyDescent="0.3">
      <c r="A591" s="345">
        <v>43103</v>
      </c>
      <c r="B591" s="346">
        <v>24.512771999999998</v>
      </c>
    </row>
    <row r="592" spans="1:2" ht="16.5" x14ac:dyDescent="0.3">
      <c r="A592" s="345">
        <v>43104</v>
      </c>
      <c r="B592" s="346">
        <v>24.580065000000001</v>
      </c>
    </row>
    <row r="593" spans="1:2" ht="16.5" x14ac:dyDescent="0.3">
      <c r="A593" s="345">
        <v>43105</v>
      </c>
      <c r="B593" s="346">
        <v>24.589680000000001</v>
      </c>
    </row>
    <row r="594" spans="1:2" ht="16.5" x14ac:dyDescent="0.3">
      <c r="A594" s="345">
        <v>43108</v>
      </c>
      <c r="B594" s="346">
        <v>24.676195</v>
      </c>
    </row>
    <row r="595" spans="1:2" ht="16.5" x14ac:dyDescent="0.3">
      <c r="A595" s="345">
        <v>43109</v>
      </c>
      <c r="B595" s="346">
        <v>24.676195</v>
      </c>
    </row>
    <row r="596" spans="1:2" ht="16.5" x14ac:dyDescent="0.3">
      <c r="A596" s="345">
        <v>43110</v>
      </c>
      <c r="B596" s="346">
        <v>24.608903999999999</v>
      </c>
    </row>
    <row r="597" spans="1:2" ht="16.5" x14ac:dyDescent="0.3">
      <c r="A597" s="345">
        <v>43111</v>
      </c>
      <c r="B597" s="346">
        <v>24.176324999999999</v>
      </c>
    </row>
    <row r="598" spans="1:2" ht="16.5" x14ac:dyDescent="0.3">
      <c r="A598" s="345">
        <v>43112</v>
      </c>
      <c r="B598" s="346">
        <v>24.320516999999999</v>
      </c>
    </row>
    <row r="599" spans="1:2" ht="16.5" x14ac:dyDescent="0.3">
      <c r="A599" s="345">
        <v>43115</v>
      </c>
      <c r="B599" s="346">
        <v>24.224392000000002</v>
      </c>
    </row>
    <row r="600" spans="1:2" ht="16.5" x14ac:dyDescent="0.3">
      <c r="A600" s="345">
        <v>43116</v>
      </c>
      <c r="B600" s="346">
        <v>23.820647999999998</v>
      </c>
    </row>
    <row r="601" spans="1:2" ht="16.5" x14ac:dyDescent="0.3">
      <c r="A601" s="345">
        <v>43117</v>
      </c>
      <c r="B601" s="346">
        <v>24.128261999999999</v>
      </c>
    </row>
    <row r="602" spans="1:2" ht="16.5" x14ac:dyDescent="0.3">
      <c r="A602" s="345">
        <v>43118</v>
      </c>
      <c r="B602" s="346">
        <v>24.416647000000001</v>
      </c>
    </row>
    <row r="603" spans="1:2" ht="16.5" x14ac:dyDescent="0.3">
      <c r="A603" s="345">
        <v>43119</v>
      </c>
      <c r="B603" s="346">
        <v>24.512771999999998</v>
      </c>
    </row>
    <row r="604" spans="1:2" ht="16.5" x14ac:dyDescent="0.3">
      <c r="A604" s="345">
        <v>43122</v>
      </c>
      <c r="B604" s="346">
        <v>24.378197</v>
      </c>
    </row>
    <row r="605" spans="1:2" ht="16.5" x14ac:dyDescent="0.3">
      <c r="A605" s="345">
        <v>43123</v>
      </c>
      <c r="B605" s="346">
        <v>24.378197</v>
      </c>
    </row>
    <row r="606" spans="1:2" ht="16.5" x14ac:dyDescent="0.3">
      <c r="A606" s="345">
        <v>43124</v>
      </c>
      <c r="B606" s="346">
        <v>24.378197</v>
      </c>
    </row>
    <row r="607" spans="1:2" ht="16.5" x14ac:dyDescent="0.3">
      <c r="A607" s="345">
        <v>43125</v>
      </c>
      <c r="B607" s="346">
        <v>24.753098000000001</v>
      </c>
    </row>
    <row r="608" spans="1:2" ht="16.5" x14ac:dyDescent="0.3">
      <c r="A608" s="345">
        <v>43126</v>
      </c>
      <c r="B608" s="346">
        <v>24.608903999999999</v>
      </c>
    </row>
    <row r="609" spans="1:2" ht="16.5" x14ac:dyDescent="0.3">
      <c r="A609" s="345">
        <v>43129</v>
      </c>
      <c r="B609" s="346">
        <v>24.753098000000001</v>
      </c>
    </row>
    <row r="610" spans="1:2" ht="16.5" x14ac:dyDescent="0.3">
      <c r="A610" s="345">
        <v>43130</v>
      </c>
      <c r="B610" s="346">
        <v>24.666581999999998</v>
      </c>
    </row>
    <row r="611" spans="1:2" ht="16.5" x14ac:dyDescent="0.3">
      <c r="A611" s="345">
        <v>43131</v>
      </c>
      <c r="B611" s="346">
        <v>24.762709000000001</v>
      </c>
    </row>
    <row r="612" spans="1:2" ht="16.5" x14ac:dyDescent="0.3">
      <c r="A612" s="345">
        <v>43132</v>
      </c>
      <c r="B612" s="346">
        <v>25.003031</v>
      </c>
    </row>
    <row r="613" spans="1:2" ht="16.5" x14ac:dyDescent="0.3">
      <c r="A613" s="345">
        <v>43133</v>
      </c>
      <c r="B613" s="346">
        <v>25.377932000000001</v>
      </c>
    </row>
    <row r="614" spans="1:2" ht="16.5" x14ac:dyDescent="0.3">
      <c r="A614" s="345">
        <v>43136</v>
      </c>
      <c r="B614" s="346">
        <v>25.118383000000001</v>
      </c>
    </row>
    <row r="615" spans="1:2" ht="16.5" x14ac:dyDescent="0.3">
      <c r="A615" s="345">
        <v>43138</v>
      </c>
      <c r="B615" s="346">
        <v>24.801158999999998</v>
      </c>
    </row>
    <row r="616" spans="1:2" ht="16.5" x14ac:dyDescent="0.3">
      <c r="A616" s="345">
        <v>43139</v>
      </c>
      <c r="B616" s="346">
        <v>24.416647000000001</v>
      </c>
    </row>
    <row r="617" spans="1:2" ht="16.5" x14ac:dyDescent="0.3">
      <c r="A617" s="345">
        <v>43140</v>
      </c>
      <c r="B617" s="346">
        <v>23.801425999999999</v>
      </c>
    </row>
    <row r="618" spans="1:2" ht="16.5" x14ac:dyDescent="0.3">
      <c r="A618" s="345">
        <v>43143</v>
      </c>
      <c r="B618" s="346">
        <v>23.551490999999999</v>
      </c>
    </row>
    <row r="619" spans="1:2" ht="16.5" x14ac:dyDescent="0.3">
      <c r="A619" s="345">
        <v>43144</v>
      </c>
      <c r="B619" s="346">
        <v>23.638003999999999</v>
      </c>
    </row>
    <row r="620" spans="1:2" ht="16.5" x14ac:dyDescent="0.3">
      <c r="A620" s="345">
        <v>43145</v>
      </c>
      <c r="B620" s="346">
        <v>23.551490999999999</v>
      </c>
    </row>
    <row r="621" spans="1:2" ht="16.5" x14ac:dyDescent="0.3">
      <c r="A621" s="345">
        <v>43146</v>
      </c>
      <c r="B621" s="346">
        <v>23.551490999999999</v>
      </c>
    </row>
    <row r="622" spans="1:2" ht="16.5" x14ac:dyDescent="0.3">
      <c r="A622" s="345">
        <v>43147</v>
      </c>
      <c r="B622" s="346">
        <v>23.647617</v>
      </c>
    </row>
    <row r="623" spans="1:2" ht="16.5" x14ac:dyDescent="0.3">
      <c r="A623" s="345">
        <v>43150</v>
      </c>
      <c r="B623" s="346">
        <v>23.311167000000001</v>
      </c>
    </row>
    <row r="624" spans="1:2" ht="16.5" x14ac:dyDescent="0.3">
      <c r="A624" s="345">
        <v>43151</v>
      </c>
      <c r="B624" s="346">
        <v>23.416907999999999</v>
      </c>
    </row>
    <row r="625" spans="1:2" ht="16.5" x14ac:dyDescent="0.3">
      <c r="A625" s="345">
        <v>43152</v>
      </c>
      <c r="B625" s="346">
        <v>23.263104999999999</v>
      </c>
    </row>
    <row r="626" spans="1:2" ht="16.5" x14ac:dyDescent="0.3">
      <c r="A626" s="345">
        <v>43153</v>
      </c>
      <c r="B626" s="346">
        <v>23.455359999999999</v>
      </c>
    </row>
    <row r="627" spans="1:2" ht="16.5" x14ac:dyDescent="0.3">
      <c r="A627" s="345">
        <v>43154</v>
      </c>
      <c r="B627" s="346">
        <v>23.263104999999999</v>
      </c>
    </row>
    <row r="628" spans="1:2" ht="16.5" x14ac:dyDescent="0.3">
      <c r="A628" s="345">
        <v>43157</v>
      </c>
      <c r="B628" s="346">
        <v>23.359234000000001</v>
      </c>
    </row>
    <row r="629" spans="1:2" ht="16.5" x14ac:dyDescent="0.3">
      <c r="A629" s="345">
        <v>43158</v>
      </c>
      <c r="B629" s="346">
        <v>23.311167000000001</v>
      </c>
    </row>
    <row r="630" spans="1:2" ht="16.5" x14ac:dyDescent="0.3">
      <c r="A630" s="345">
        <v>43159</v>
      </c>
      <c r="B630" s="346">
        <v>23.215038</v>
      </c>
    </row>
    <row r="631" spans="1:2" ht="16.5" x14ac:dyDescent="0.3">
      <c r="A631" s="345">
        <v>43160</v>
      </c>
      <c r="B631" s="346">
        <v>23.166976999999999</v>
      </c>
    </row>
    <row r="632" spans="1:2" ht="16.5" x14ac:dyDescent="0.3">
      <c r="A632" s="345">
        <v>43161</v>
      </c>
      <c r="B632" s="346">
        <v>22.974716000000001</v>
      </c>
    </row>
    <row r="633" spans="1:2" ht="16.5" x14ac:dyDescent="0.3">
      <c r="A633" s="345">
        <v>43164</v>
      </c>
      <c r="B633" s="346">
        <v>23.032394</v>
      </c>
    </row>
    <row r="634" spans="1:2" ht="16.5" x14ac:dyDescent="0.3">
      <c r="A634" s="345">
        <v>43165</v>
      </c>
      <c r="B634" s="346">
        <v>23.493814</v>
      </c>
    </row>
    <row r="635" spans="1:2" ht="16.5" x14ac:dyDescent="0.3">
      <c r="A635" s="345">
        <v>43166</v>
      </c>
      <c r="B635" s="346">
        <v>23.407297</v>
      </c>
    </row>
    <row r="636" spans="1:2" ht="16.5" x14ac:dyDescent="0.3">
      <c r="A636" s="345">
        <v>43167</v>
      </c>
      <c r="B636" s="346">
        <v>23.311167000000001</v>
      </c>
    </row>
    <row r="637" spans="1:2" ht="16.5" x14ac:dyDescent="0.3">
      <c r="A637" s="345">
        <v>43168</v>
      </c>
      <c r="B637" s="346">
        <v>23.426523</v>
      </c>
    </row>
    <row r="638" spans="1:2" ht="16.5" x14ac:dyDescent="0.3">
      <c r="A638" s="345">
        <v>43171</v>
      </c>
      <c r="B638" s="346">
        <v>23.484200999999999</v>
      </c>
    </row>
    <row r="639" spans="1:2" ht="16.5" x14ac:dyDescent="0.3">
      <c r="A639" s="345">
        <v>43172</v>
      </c>
      <c r="B639" s="346">
        <v>23.359234000000001</v>
      </c>
    </row>
    <row r="640" spans="1:2" ht="16.5" x14ac:dyDescent="0.3">
      <c r="A640" s="345">
        <v>43173</v>
      </c>
      <c r="B640" s="346">
        <v>23.263104999999999</v>
      </c>
    </row>
    <row r="641" spans="1:2" ht="16.5" x14ac:dyDescent="0.3">
      <c r="A641" s="345">
        <v>43174</v>
      </c>
      <c r="B641" s="346">
        <v>23.464973000000001</v>
      </c>
    </row>
    <row r="642" spans="1:2" ht="16.5" x14ac:dyDescent="0.3">
      <c r="A642" s="345">
        <v>43175</v>
      </c>
      <c r="B642" s="346">
        <v>24.032133000000002</v>
      </c>
    </row>
    <row r="643" spans="1:2" ht="16.5" x14ac:dyDescent="0.3">
      <c r="A643" s="345">
        <v>43178</v>
      </c>
      <c r="B643" s="346">
        <v>24.032133000000002</v>
      </c>
    </row>
    <row r="644" spans="1:2" ht="16.5" x14ac:dyDescent="0.3">
      <c r="A644" s="345">
        <v>43179</v>
      </c>
      <c r="B644" s="346">
        <v>23.839873999999998</v>
      </c>
    </row>
    <row r="645" spans="1:2" ht="16.5" x14ac:dyDescent="0.3">
      <c r="A645" s="345">
        <v>43180</v>
      </c>
      <c r="B645" s="346">
        <v>23.839873999999998</v>
      </c>
    </row>
    <row r="646" spans="1:2" ht="16.5" x14ac:dyDescent="0.3">
      <c r="A646" s="345">
        <v>43181</v>
      </c>
      <c r="B646" s="346">
        <v>23.936007</v>
      </c>
    </row>
    <row r="647" spans="1:2" ht="16.5" x14ac:dyDescent="0.3">
      <c r="A647" s="345">
        <v>43182</v>
      </c>
      <c r="B647" s="346">
        <v>23.791810999999999</v>
      </c>
    </row>
    <row r="648" spans="1:2" ht="16.5" x14ac:dyDescent="0.3">
      <c r="A648" s="345">
        <v>43185</v>
      </c>
      <c r="B648" s="346">
        <v>23.830262999999999</v>
      </c>
    </row>
    <row r="649" spans="1:2" ht="16.5" x14ac:dyDescent="0.3">
      <c r="A649" s="345">
        <v>43186</v>
      </c>
      <c r="B649" s="346">
        <v>23.791810999999999</v>
      </c>
    </row>
    <row r="650" spans="1:2" ht="16.5" x14ac:dyDescent="0.3">
      <c r="A650" s="345">
        <v>43187</v>
      </c>
      <c r="B650" s="346">
        <v>23.647617</v>
      </c>
    </row>
    <row r="651" spans="1:2" ht="16.5" x14ac:dyDescent="0.3">
      <c r="A651" s="345">
        <v>43188</v>
      </c>
      <c r="B651" s="346">
        <v>23.647617</v>
      </c>
    </row>
    <row r="652" spans="1:2" ht="16.5" x14ac:dyDescent="0.3">
      <c r="A652" s="345">
        <v>43193</v>
      </c>
      <c r="B652" s="346">
        <v>23.695681</v>
      </c>
    </row>
    <row r="653" spans="1:2" ht="16.5" x14ac:dyDescent="0.3">
      <c r="A653" s="345">
        <v>43194</v>
      </c>
      <c r="B653" s="346">
        <v>23.743749999999999</v>
      </c>
    </row>
    <row r="654" spans="1:2" ht="16.5" x14ac:dyDescent="0.3">
      <c r="A654" s="345">
        <v>43195</v>
      </c>
      <c r="B654" s="346">
        <v>23.070847000000001</v>
      </c>
    </row>
    <row r="655" spans="1:2" ht="16.5" x14ac:dyDescent="0.3">
      <c r="A655" s="345">
        <v>43196</v>
      </c>
      <c r="B655" s="346">
        <v>23.455359999999999</v>
      </c>
    </row>
    <row r="656" spans="1:2" ht="16.5" x14ac:dyDescent="0.3">
      <c r="A656" s="345">
        <v>43199</v>
      </c>
      <c r="B656" s="346">
        <v>23.407297</v>
      </c>
    </row>
    <row r="657" spans="1:2" ht="16.5" x14ac:dyDescent="0.3">
      <c r="A657" s="345">
        <v>43200</v>
      </c>
      <c r="B657" s="346">
        <v>23.647617</v>
      </c>
    </row>
    <row r="658" spans="1:2" ht="16.5" x14ac:dyDescent="0.3">
      <c r="A658" s="345">
        <v>43201</v>
      </c>
      <c r="B658" s="346">
        <v>23.936007</v>
      </c>
    </row>
    <row r="659" spans="1:2" ht="16.5" x14ac:dyDescent="0.3">
      <c r="A659" s="345">
        <v>43202</v>
      </c>
      <c r="B659" s="346">
        <v>23.820647999999998</v>
      </c>
    </row>
    <row r="660" spans="1:2" ht="16.5" x14ac:dyDescent="0.3">
      <c r="A660" s="345">
        <v>43203</v>
      </c>
      <c r="B660" s="346">
        <v>23.743749999999999</v>
      </c>
    </row>
    <row r="661" spans="1:2" ht="16.5" x14ac:dyDescent="0.3">
      <c r="A661" s="345">
        <v>43206</v>
      </c>
      <c r="B661" s="346">
        <v>23.724522</v>
      </c>
    </row>
    <row r="662" spans="1:2" ht="16.5" x14ac:dyDescent="0.3">
      <c r="A662" s="345">
        <v>43207</v>
      </c>
      <c r="B662" s="346">
        <v>23.724522</v>
      </c>
    </row>
    <row r="663" spans="1:2" ht="16.5" x14ac:dyDescent="0.3">
      <c r="A663" s="345">
        <v>43208</v>
      </c>
      <c r="B663" s="346">
        <v>23.609165000000001</v>
      </c>
    </row>
    <row r="664" spans="1:2" ht="16.5" x14ac:dyDescent="0.3">
      <c r="A664" s="345">
        <v>43209</v>
      </c>
      <c r="B664" s="346">
        <v>23.561102000000002</v>
      </c>
    </row>
    <row r="665" spans="1:2" ht="16.5" x14ac:dyDescent="0.3">
      <c r="A665" s="345">
        <v>43210</v>
      </c>
      <c r="B665" s="346">
        <v>23.359234000000001</v>
      </c>
    </row>
    <row r="666" spans="1:2" ht="16.5" x14ac:dyDescent="0.3">
      <c r="A666" s="345">
        <v>43213</v>
      </c>
      <c r="B666" s="346">
        <v>23.080459999999999</v>
      </c>
    </row>
    <row r="667" spans="1:2" ht="16.5" x14ac:dyDescent="0.3">
      <c r="A667" s="345">
        <v>43214</v>
      </c>
      <c r="B667" s="346">
        <v>22.878589999999999</v>
      </c>
    </row>
    <row r="668" spans="1:2" ht="16.5" x14ac:dyDescent="0.3">
      <c r="A668" s="345">
        <v>43216</v>
      </c>
      <c r="B668" s="346">
        <v>23.282330000000002</v>
      </c>
    </row>
    <row r="669" spans="1:2" ht="16.5" x14ac:dyDescent="0.3">
      <c r="A669" s="345">
        <v>43217</v>
      </c>
      <c r="B669" s="346">
        <v>23.551490999999999</v>
      </c>
    </row>
    <row r="670" spans="1:2" ht="16.5" x14ac:dyDescent="0.3">
      <c r="A670" s="345">
        <v>43220</v>
      </c>
      <c r="B670" s="346">
        <v>23.791810999999999</v>
      </c>
    </row>
    <row r="671" spans="1:2" ht="16.5" x14ac:dyDescent="0.3">
      <c r="A671" s="345">
        <v>43221</v>
      </c>
      <c r="B671" s="346">
        <v>23.791810999999999</v>
      </c>
    </row>
    <row r="672" spans="1:2" ht="16.5" x14ac:dyDescent="0.3">
      <c r="A672" s="345">
        <v>43222</v>
      </c>
      <c r="B672" s="346">
        <v>24.128261999999999</v>
      </c>
    </row>
    <row r="673" spans="1:2" ht="16.5" x14ac:dyDescent="0.3">
      <c r="A673" s="345">
        <v>43223</v>
      </c>
      <c r="B673" s="346">
        <v>24.205164</v>
      </c>
    </row>
    <row r="674" spans="1:2" ht="16.5" x14ac:dyDescent="0.3">
      <c r="A674" s="345">
        <v>43224</v>
      </c>
      <c r="B674" s="346">
        <v>24.128261999999999</v>
      </c>
    </row>
    <row r="675" spans="1:2" ht="16.5" x14ac:dyDescent="0.3">
      <c r="A675" s="345">
        <v>43227</v>
      </c>
      <c r="B675" s="346">
        <v>24.176324999999999</v>
      </c>
    </row>
    <row r="676" spans="1:2" ht="16.5" x14ac:dyDescent="0.3">
      <c r="A676" s="345">
        <v>43228</v>
      </c>
      <c r="B676" s="346">
        <v>24.099422000000001</v>
      </c>
    </row>
    <row r="677" spans="1:2" ht="16.5" x14ac:dyDescent="0.3">
      <c r="A677" s="345">
        <v>43229</v>
      </c>
      <c r="B677" s="346">
        <v>24.272452999999999</v>
      </c>
    </row>
    <row r="678" spans="1:2" ht="16.5" x14ac:dyDescent="0.3">
      <c r="A678" s="345">
        <v>43230</v>
      </c>
      <c r="B678" s="346">
        <v>24.272452999999999</v>
      </c>
    </row>
    <row r="679" spans="1:2" ht="16.5" x14ac:dyDescent="0.3">
      <c r="A679" s="345">
        <v>43231</v>
      </c>
      <c r="B679" s="346">
        <v>24.445484</v>
      </c>
    </row>
    <row r="680" spans="1:2" ht="16.5" x14ac:dyDescent="0.3">
      <c r="A680" s="345">
        <v>43234</v>
      </c>
      <c r="B680" s="346">
        <v>24.849226000000002</v>
      </c>
    </row>
    <row r="681" spans="1:2" ht="16.5" x14ac:dyDescent="0.3">
      <c r="A681" s="345">
        <v>43235</v>
      </c>
      <c r="B681" s="346">
        <v>24.897286999999999</v>
      </c>
    </row>
    <row r="682" spans="1:2" ht="16.5" x14ac:dyDescent="0.3">
      <c r="A682" s="345">
        <v>43236</v>
      </c>
      <c r="B682" s="346">
        <v>24.849226000000002</v>
      </c>
    </row>
    <row r="683" spans="1:2" ht="16.5" x14ac:dyDescent="0.3">
      <c r="A683" s="345">
        <v>43237</v>
      </c>
      <c r="B683" s="346">
        <v>24.993416</v>
      </c>
    </row>
    <row r="684" spans="1:2" ht="16.5" x14ac:dyDescent="0.3">
      <c r="A684" s="345">
        <v>43238</v>
      </c>
      <c r="B684" s="346">
        <v>25.031872</v>
      </c>
    </row>
    <row r="685" spans="1:2" ht="16.5" x14ac:dyDescent="0.3">
      <c r="A685" s="345">
        <v>43241</v>
      </c>
      <c r="B685" s="346">
        <v>24.993416</v>
      </c>
    </row>
    <row r="686" spans="1:2" ht="16.5" x14ac:dyDescent="0.3">
      <c r="A686" s="345">
        <v>43242</v>
      </c>
      <c r="B686" s="346">
        <v>25.137609000000001</v>
      </c>
    </row>
    <row r="687" spans="1:2" ht="16.5" x14ac:dyDescent="0.3">
      <c r="A687" s="345">
        <v>43243</v>
      </c>
      <c r="B687" s="346">
        <v>25.089545999999999</v>
      </c>
    </row>
    <row r="688" spans="1:2" ht="16.5" x14ac:dyDescent="0.3">
      <c r="A688" s="345">
        <v>43244</v>
      </c>
      <c r="B688" s="346">
        <v>24.945356</v>
      </c>
    </row>
    <row r="689" spans="1:2" ht="16.5" x14ac:dyDescent="0.3">
      <c r="A689" s="345">
        <v>43245</v>
      </c>
      <c r="B689" s="346">
        <v>24.753098000000001</v>
      </c>
    </row>
    <row r="690" spans="1:2" ht="16.5" x14ac:dyDescent="0.3">
      <c r="A690" s="345">
        <v>43248</v>
      </c>
      <c r="B690" s="346">
        <v>24.753098000000001</v>
      </c>
    </row>
    <row r="691" spans="1:2" ht="16.5" x14ac:dyDescent="0.3">
      <c r="A691" s="345">
        <v>43249</v>
      </c>
      <c r="B691" s="346">
        <v>25.041481000000001</v>
      </c>
    </row>
    <row r="692" spans="1:2" ht="16.5" x14ac:dyDescent="0.3">
      <c r="A692" s="345">
        <v>43250</v>
      </c>
      <c r="B692" s="346">
        <v>25.137609000000001</v>
      </c>
    </row>
    <row r="693" spans="1:2" ht="16.5" x14ac:dyDescent="0.3">
      <c r="A693" s="345">
        <v>43251</v>
      </c>
      <c r="B693" s="346">
        <v>25.522123000000001</v>
      </c>
    </row>
    <row r="694" spans="1:2" ht="16.5" x14ac:dyDescent="0.3">
      <c r="A694" s="345">
        <v>43252</v>
      </c>
      <c r="B694" s="346">
        <v>25.954706000000002</v>
      </c>
    </row>
    <row r="695" spans="1:2" ht="16.5" x14ac:dyDescent="0.3">
      <c r="A695" s="345">
        <v>43256</v>
      </c>
      <c r="B695" s="346">
        <v>26.002763999999999</v>
      </c>
    </row>
    <row r="696" spans="1:2" ht="16.5" x14ac:dyDescent="0.3">
      <c r="A696" s="345">
        <v>43257</v>
      </c>
      <c r="B696" s="346">
        <v>26.319990000000001</v>
      </c>
    </row>
    <row r="697" spans="1:2" ht="16.5" x14ac:dyDescent="0.3">
      <c r="A697" s="345">
        <v>43258</v>
      </c>
      <c r="B697" s="346">
        <v>26.435347</v>
      </c>
    </row>
    <row r="698" spans="1:2" ht="16.5" x14ac:dyDescent="0.3">
      <c r="A698" s="345">
        <v>43259</v>
      </c>
      <c r="B698" s="346">
        <v>26.839085000000001</v>
      </c>
    </row>
    <row r="699" spans="1:2" ht="16.5" x14ac:dyDescent="0.3">
      <c r="A699" s="345">
        <v>43262</v>
      </c>
      <c r="B699" s="346">
        <v>26.627604000000002</v>
      </c>
    </row>
    <row r="700" spans="1:2" ht="16.5" x14ac:dyDescent="0.3">
      <c r="A700" s="345">
        <v>43263</v>
      </c>
      <c r="B700" s="346">
        <v>26.435347</v>
      </c>
    </row>
    <row r="701" spans="1:2" ht="16.5" x14ac:dyDescent="0.3">
      <c r="A701" s="345">
        <v>43264</v>
      </c>
      <c r="B701" s="346">
        <v>26.675664999999999</v>
      </c>
    </row>
    <row r="702" spans="1:2" ht="16.5" x14ac:dyDescent="0.3">
      <c r="A702" s="345">
        <v>43265</v>
      </c>
      <c r="B702" s="346">
        <v>26.675664999999999</v>
      </c>
    </row>
    <row r="703" spans="1:2" ht="16.5" x14ac:dyDescent="0.3">
      <c r="A703" s="345">
        <v>43266</v>
      </c>
      <c r="B703" s="346">
        <v>26.675664999999999</v>
      </c>
    </row>
    <row r="704" spans="1:2" ht="16.5" x14ac:dyDescent="0.3">
      <c r="A704" s="345">
        <v>43269</v>
      </c>
      <c r="B704" s="346">
        <v>26.675664999999999</v>
      </c>
    </row>
    <row r="705" spans="1:2" ht="16.5" x14ac:dyDescent="0.3">
      <c r="A705" s="345">
        <v>43270</v>
      </c>
      <c r="B705" s="346">
        <v>26.72373</v>
      </c>
    </row>
    <row r="706" spans="1:2" ht="16.5" x14ac:dyDescent="0.3">
      <c r="A706" s="345">
        <v>43271</v>
      </c>
      <c r="B706" s="346">
        <v>26.915989</v>
      </c>
    </row>
    <row r="707" spans="1:2" ht="16.5" x14ac:dyDescent="0.3">
      <c r="A707" s="345">
        <v>43272</v>
      </c>
      <c r="B707" s="346">
        <v>26.887148</v>
      </c>
    </row>
    <row r="708" spans="1:2" ht="16.5" x14ac:dyDescent="0.3">
      <c r="A708" s="345">
        <v>43273</v>
      </c>
      <c r="B708" s="346">
        <v>27.358179</v>
      </c>
    </row>
    <row r="709" spans="1:2" ht="16.5" x14ac:dyDescent="0.3">
      <c r="A709" s="345">
        <v>43276</v>
      </c>
      <c r="B709" s="346">
        <v>27.194762999999998</v>
      </c>
    </row>
    <row r="710" spans="1:2" ht="16.5" x14ac:dyDescent="0.3">
      <c r="A710" s="345">
        <v>43277</v>
      </c>
      <c r="B710" s="346">
        <v>26.896763</v>
      </c>
    </row>
    <row r="711" spans="1:2" ht="16.5" x14ac:dyDescent="0.3">
      <c r="A711" s="345">
        <v>43278</v>
      </c>
      <c r="B711" s="346">
        <v>26.435347</v>
      </c>
    </row>
    <row r="712" spans="1:2" ht="16.5" x14ac:dyDescent="0.3">
      <c r="A712" s="345">
        <v>43279</v>
      </c>
      <c r="B712" s="346">
        <v>26.454573</v>
      </c>
    </row>
    <row r="713" spans="1:2" ht="16.5" x14ac:dyDescent="0.3">
      <c r="A713" s="345">
        <v>43280</v>
      </c>
      <c r="B713" s="346">
        <v>26.72373</v>
      </c>
    </row>
    <row r="714" spans="1:2" ht="16.5" x14ac:dyDescent="0.3">
      <c r="A714" s="345">
        <v>43283</v>
      </c>
      <c r="B714" s="346">
        <v>26.685279999999999</v>
      </c>
    </row>
    <row r="715" spans="1:2" ht="16.5" x14ac:dyDescent="0.3">
      <c r="A715" s="345">
        <v>43284</v>
      </c>
      <c r="B715" s="346">
        <v>26.819859999999998</v>
      </c>
    </row>
    <row r="716" spans="1:2" ht="16.5" x14ac:dyDescent="0.3">
      <c r="A716" s="345">
        <v>43285</v>
      </c>
      <c r="B716" s="346">
        <v>26.867923999999999</v>
      </c>
    </row>
    <row r="717" spans="1:2" ht="16.5" x14ac:dyDescent="0.3">
      <c r="A717" s="345">
        <v>43286</v>
      </c>
      <c r="B717" s="346">
        <v>27.002506</v>
      </c>
    </row>
    <row r="718" spans="1:2" ht="16.5" x14ac:dyDescent="0.3">
      <c r="A718" s="345">
        <v>43287</v>
      </c>
      <c r="B718" s="346">
        <v>27.031343</v>
      </c>
    </row>
    <row r="719" spans="1:2" ht="16.5" x14ac:dyDescent="0.3">
      <c r="A719" s="345">
        <v>43290</v>
      </c>
      <c r="B719" s="346">
        <v>27.252438999999999</v>
      </c>
    </row>
    <row r="720" spans="1:2" ht="16.5" x14ac:dyDescent="0.3">
      <c r="A720" s="345">
        <v>43291</v>
      </c>
      <c r="B720" s="346">
        <v>27.194762999999998</v>
      </c>
    </row>
    <row r="721" spans="1:2" ht="16.5" x14ac:dyDescent="0.3">
      <c r="A721" s="345">
        <v>43292</v>
      </c>
      <c r="B721" s="346">
        <v>27.175536999999998</v>
      </c>
    </row>
    <row r="722" spans="1:2" ht="16.5" x14ac:dyDescent="0.3">
      <c r="A722" s="345">
        <v>43293</v>
      </c>
      <c r="B722" s="346">
        <v>27.165832999999999</v>
      </c>
    </row>
    <row r="723" spans="1:2" ht="16.5" x14ac:dyDescent="0.3">
      <c r="A723" s="345">
        <v>43294</v>
      </c>
      <c r="B723" s="346">
        <v>27.262855999999999</v>
      </c>
    </row>
    <row r="724" spans="1:2" ht="16.5" x14ac:dyDescent="0.3">
      <c r="A724" s="345">
        <v>43297</v>
      </c>
      <c r="B724" s="346">
        <v>27.311364999999999</v>
      </c>
    </row>
    <row r="725" spans="1:2" ht="16.5" x14ac:dyDescent="0.3">
      <c r="A725" s="345">
        <v>43298</v>
      </c>
      <c r="B725" s="346">
        <v>27.311364999999999</v>
      </c>
    </row>
    <row r="726" spans="1:2" ht="16.5" x14ac:dyDescent="0.3">
      <c r="A726" s="345">
        <v>43299</v>
      </c>
      <c r="B726" s="346">
        <v>27.262855999999999</v>
      </c>
    </row>
    <row r="727" spans="1:2" ht="16.5" x14ac:dyDescent="0.3">
      <c r="A727" s="345">
        <v>43300</v>
      </c>
      <c r="B727" s="346">
        <v>27.291958000000001</v>
      </c>
    </row>
    <row r="728" spans="1:2" ht="16.5" x14ac:dyDescent="0.3">
      <c r="A728" s="345">
        <v>43301</v>
      </c>
      <c r="B728" s="346">
        <v>27.117325000000001</v>
      </c>
    </row>
    <row r="729" spans="1:2" ht="16.5" x14ac:dyDescent="0.3">
      <c r="A729" s="345">
        <v>43304</v>
      </c>
      <c r="B729" s="346">
        <v>26.768046999999999</v>
      </c>
    </row>
    <row r="730" spans="1:2" ht="16.5" x14ac:dyDescent="0.3">
      <c r="A730" s="345">
        <v>43305</v>
      </c>
      <c r="B730" s="346">
        <v>26.874773000000001</v>
      </c>
    </row>
    <row r="731" spans="1:2" ht="16.5" x14ac:dyDescent="0.3">
      <c r="A731" s="345">
        <v>43306</v>
      </c>
      <c r="B731" s="346">
        <v>26.96209</v>
      </c>
    </row>
    <row r="732" spans="1:2" ht="16.5" x14ac:dyDescent="0.3">
      <c r="A732" s="345">
        <v>43307</v>
      </c>
      <c r="B732" s="346">
        <v>27.359874999999999</v>
      </c>
    </row>
    <row r="733" spans="1:2" ht="16.5" x14ac:dyDescent="0.3">
      <c r="A733" s="345">
        <v>43308</v>
      </c>
      <c r="B733" s="346">
        <v>27.146429000000001</v>
      </c>
    </row>
    <row r="734" spans="1:2" ht="16.5" x14ac:dyDescent="0.3">
      <c r="A734" s="345">
        <v>43311</v>
      </c>
      <c r="B734" s="346">
        <v>26.777752</v>
      </c>
    </row>
    <row r="735" spans="1:2" ht="16.5" x14ac:dyDescent="0.3">
      <c r="A735" s="345">
        <v>43312</v>
      </c>
      <c r="B735" s="346">
        <v>26.855370000000001</v>
      </c>
    </row>
    <row r="736" spans="1:2" ht="16.5" x14ac:dyDescent="0.3">
      <c r="A736" s="345">
        <v>43313</v>
      </c>
      <c r="B736" s="346">
        <v>26.719539999999999</v>
      </c>
    </row>
    <row r="737" spans="1:2" ht="16.5" x14ac:dyDescent="0.3">
      <c r="A737" s="345">
        <v>43314</v>
      </c>
      <c r="B737" s="346">
        <v>26.244133000000001</v>
      </c>
    </row>
    <row r="738" spans="1:2" ht="16.5" x14ac:dyDescent="0.3">
      <c r="A738" s="345">
        <v>43315</v>
      </c>
      <c r="B738" s="346">
        <v>26.341156000000002</v>
      </c>
    </row>
    <row r="739" spans="1:2" ht="16.5" x14ac:dyDescent="0.3">
      <c r="A739" s="345">
        <v>43318</v>
      </c>
      <c r="B739" s="346">
        <v>26.486688999999998</v>
      </c>
    </row>
    <row r="740" spans="1:2" ht="16.5" x14ac:dyDescent="0.3">
      <c r="A740" s="345">
        <v>43319</v>
      </c>
      <c r="B740" s="346">
        <v>26.399367999999999</v>
      </c>
    </row>
    <row r="741" spans="1:2" ht="16.5" x14ac:dyDescent="0.3">
      <c r="A741" s="345">
        <v>43320</v>
      </c>
      <c r="B741" s="346">
        <v>26.700133999999998</v>
      </c>
    </row>
    <row r="742" spans="1:2" ht="16.5" x14ac:dyDescent="0.3">
      <c r="A742" s="345">
        <v>43321</v>
      </c>
      <c r="B742" s="346">
        <v>26.787452999999999</v>
      </c>
    </row>
    <row r="743" spans="1:2" ht="16.5" x14ac:dyDescent="0.3">
      <c r="A743" s="345">
        <v>43322</v>
      </c>
      <c r="B743" s="346">
        <v>27.068812999999999</v>
      </c>
    </row>
    <row r="744" spans="1:2" ht="16.5" x14ac:dyDescent="0.3">
      <c r="A744" s="345">
        <v>43325</v>
      </c>
      <c r="B744" s="346">
        <v>27.020302000000001</v>
      </c>
    </row>
    <row r="745" spans="1:2" ht="16.5" x14ac:dyDescent="0.3">
      <c r="A745" s="345">
        <v>43326</v>
      </c>
      <c r="B745" s="346">
        <v>26.981494999999999</v>
      </c>
    </row>
    <row r="746" spans="1:2" ht="16.5" x14ac:dyDescent="0.3">
      <c r="A746" s="345">
        <v>43327</v>
      </c>
      <c r="B746" s="346">
        <v>27.127026000000001</v>
      </c>
    </row>
    <row r="747" spans="1:2" ht="16.5" x14ac:dyDescent="0.3">
      <c r="A747" s="345">
        <v>43328</v>
      </c>
      <c r="B747" s="346">
        <v>26.971789999999999</v>
      </c>
    </row>
    <row r="748" spans="1:2" ht="16.5" x14ac:dyDescent="0.3">
      <c r="A748" s="345">
        <v>43329</v>
      </c>
      <c r="B748" s="346">
        <v>27.311364999999999</v>
      </c>
    </row>
    <row r="749" spans="1:2" ht="16.5" x14ac:dyDescent="0.3">
      <c r="A749" s="345">
        <v>43332</v>
      </c>
      <c r="B749" s="346">
        <v>27.097919000000001</v>
      </c>
    </row>
    <row r="750" spans="1:2" ht="16.5" x14ac:dyDescent="0.3">
      <c r="A750" s="345">
        <v>43333</v>
      </c>
      <c r="B750" s="346">
        <v>27.165832999999999</v>
      </c>
    </row>
    <row r="751" spans="1:2" ht="16.5" x14ac:dyDescent="0.3">
      <c r="A751" s="345">
        <v>43334</v>
      </c>
      <c r="B751" s="346">
        <v>27.262855999999999</v>
      </c>
    </row>
    <row r="752" spans="1:2" ht="16.5" x14ac:dyDescent="0.3">
      <c r="A752" s="345">
        <v>43335</v>
      </c>
      <c r="B752" s="346">
        <v>27.136725999999999</v>
      </c>
    </row>
    <row r="753" spans="1:2" ht="16.5" x14ac:dyDescent="0.3">
      <c r="A753" s="345">
        <v>43336</v>
      </c>
      <c r="B753" s="346">
        <v>27.059108999999999</v>
      </c>
    </row>
    <row r="754" spans="1:2" ht="16.5" x14ac:dyDescent="0.3">
      <c r="A754" s="345">
        <v>43339</v>
      </c>
      <c r="B754" s="346">
        <v>26.923283000000001</v>
      </c>
    </row>
    <row r="755" spans="1:2" ht="16.5" x14ac:dyDescent="0.3">
      <c r="A755" s="345">
        <v>43340</v>
      </c>
      <c r="B755" s="346">
        <v>26.923283000000001</v>
      </c>
    </row>
    <row r="756" spans="1:2" ht="16.5" x14ac:dyDescent="0.3">
      <c r="A756" s="345">
        <v>43341</v>
      </c>
      <c r="B756" s="346">
        <v>27.456896</v>
      </c>
    </row>
    <row r="757" spans="1:2" ht="16.5" x14ac:dyDescent="0.3">
      <c r="A757" s="345">
        <v>43342</v>
      </c>
      <c r="B757" s="346">
        <v>27.359874999999999</v>
      </c>
    </row>
    <row r="758" spans="1:2" ht="16.5" x14ac:dyDescent="0.3">
      <c r="A758" s="345">
        <v>43343</v>
      </c>
      <c r="B758" s="346">
        <v>27.359874999999999</v>
      </c>
    </row>
    <row r="759" spans="1:2" ht="16.5" x14ac:dyDescent="0.3">
      <c r="A759" s="345">
        <v>43346</v>
      </c>
      <c r="B759" s="346">
        <v>27.359874999999999</v>
      </c>
    </row>
    <row r="760" spans="1:2" ht="16.5" x14ac:dyDescent="0.3">
      <c r="A760" s="345">
        <v>43347</v>
      </c>
      <c r="B760" s="346">
        <v>27.709150000000001</v>
      </c>
    </row>
    <row r="761" spans="1:2" ht="16.5" x14ac:dyDescent="0.3">
      <c r="A761" s="345">
        <v>43348</v>
      </c>
      <c r="B761" s="346">
        <v>27.650938</v>
      </c>
    </row>
    <row r="762" spans="1:2" ht="16.5" x14ac:dyDescent="0.3">
      <c r="A762" s="345">
        <v>43349</v>
      </c>
      <c r="B762" s="346">
        <v>27.650938</v>
      </c>
    </row>
    <row r="763" spans="1:2" ht="16.5" x14ac:dyDescent="0.3">
      <c r="A763" s="345">
        <v>43350</v>
      </c>
      <c r="B763" s="346">
        <v>27.660639</v>
      </c>
    </row>
    <row r="764" spans="1:2" ht="16.5" x14ac:dyDescent="0.3">
      <c r="A764" s="345">
        <v>43353</v>
      </c>
      <c r="B764" s="346">
        <v>27.612128999999999</v>
      </c>
    </row>
    <row r="765" spans="1:2" ht="16.5" x14ac:dyDescent="0.3">
      <c r="A765" s="345">
        <v>43354</v>
      </c>
      <c r="B765" s="346">
        <v>27.699448</v>
      </c>
    </row>
    <row r="766" spans="1:2" ht="16.5" x14ac:dyDescent="0.3">
      <c r="A766" s="345">
        <v>43355</v>
      </c>
      <c r="B766" s="346">
        <v>27.806170000000002</v>
      </c>
    </row>
    <row r="767" spans="1:2" ht="16.5" x14ac:dyDescent="0.3">
      <c r="A767" s="345">
        <v>43356</v>
      </c>
      <c r="B767" s="346">
        <v>27.941998999999999</v>
      </c>
    </row>
    <row r="768" spans="1:2" ht="16.5" x14ac:dyDescent="0.3">
      <c r="A768" s="345">
        <v>43357</v>
      </c>
      <c r="B768" s="346">
        <v>28.407699999999998</v>
      </c>
    </row>
    <row r="769" spans="1:2" ht="16.5" x14ac:dyDescent="0.3">
      <c r="A769" s="345">
        <v>43360</v>
      </c>
      <c r="B769" s="346">
        <v>28.475615000000001</v>
      </c>
    </row>
    <row r="770" spans="1:2" ht="16.5" x14ac:dyDescent="0.3">
      <c r="A770" s="345">
        <v>43361</v>
      </c>
      <c r="B770" s="346">
        <v>28.621144999999999</v>
      </c>
    </row>
    <row r="771" spans="1:2" ht="16.5" x14ac:dyDescent="0.3">
      <c r="A771" s="345">
        <v>43362</v>
      </c>
      <c r="B771" s="346">
        <v>28.912206999999999</v>
      </c>
    </row>
    <row r="772" spans="1:2" ht="16.5" x14ac:dyDescent="0.3">
      <c r="A772" s="345">
        <v>43363</v>
      </c>
      <c r="B772" s="346">
        <v>29.009229999999999</v>
      </c>
    </row>
    <row r="773" spans="1:2" ht="16.5" x14ac:dyDescent="0.3">
      <c r="A773" s="345">
        <v>43364</v>
      </c>
      <c r="B773" s="346">
        <v>29.203271999999998</v>
      </c>
    </row>
    <row r="774" spans="1:2" ht="16.5" x14ac:dyDescent="0.3">
      <c r="A774" s="345">
        <v>43367</v>
      </c>
      <c r="B774" s="346">
        <v>29.048037000000001</v>
      </c>
    </row>
    <row r="775" spans="1:2" ht="16.5" x14ac:dyDescent="0.3">
      <c r="A775" s="345">
        <v>43368</v>
      </c>
      <c r="B775" s="346">
        <v>28.931612000000001</v>
      </c>
    </row>
    <row r="776" spans="1:2" ht="16.5" x14ac:dyDescent="0.3">
      <c r="A776" s="345">
        <v>43369</v>
      </c>
      <c r="B776" s="346">
        <v>29.309992000000001</v>
      </c>
    </row>
    <row r="777" spans="1:2" ht="16.5" x14ac:dyDescent="0.3">
      <c r="A777" s="345">
        <v>43370</v>
      </c>
      <c r="B777" s="346">
        <v>28.951017</v>
      </c>
    </row>
    <row r="778" spans="1:2" ht="16.5" x14ac:dyDescent="0.3">
      <c r="A778" s="345">
        <v>43371</v>
      </c>
      <c r="B778" s="346">
        <v>29.309992000000001</v>
      </c>
    </row>
    <row r="779" spans="1:2" ht="16.5" x14ac:dyDescent="0.3">
      <c r="A779" s="345">
        <v>43374</v>
      </c>
      <c r="B779" s="346">
        <v>28.960719999999998</v>
      </c>
    </row>
    <row r="780" spans="1:2" ht="16.5" x14ac:dyDescent="0.3">
      <c r="A780" s="345">
        <v>43375</v>
      </c>
      <c r="B780" s="346">
        <v>29.251781000000001</v>
      </c>
    </row>
    <row r="781" spans="1:2" ht="16.5" x14ac:dyDescent="0.3">
      <c r="A781" s="345">
        <v>43376</v>
      </c>
      <c r="B781" s="346">
        <v>29.309992000000001</v>
      </c>
    </row>
    <row r="782" spans="1:2" ht="16.5" x14ac:dyDescent="0.3">
      <c r="A782" s="345">
        <v>43377</v>
      </c>
      <c r="B782" s="346">
        <v>29.018932</v>
      </c>
    </row>
    <row r="783" spans="1:2" ht="16.5" x14ac:dyDescent="0.3">
      <c r="A783" s="345">
        <v>43378</v>
      </c>
      <c r="B783" s="346">
        <v>28.805489000000001</v>
      </c>
    </row>
    <row r="784" spans="1:2" ht="16.5" x14ac:dyDescent="0.3">
      <c r="A784" s="345">
        <v>43381</v>
      </c>
      <c r="B784" s="346">
        <v>28.621144999999999</v>
      </c>
    </row>
    <row r="785" spans="1:2" ht="16.5" x14ac:dyDescent="0.3">
      <c r="A785" s="345">
        <v>43382</v>
      </c>
      <c r="B785" s="346">
        <v>28.378595000000001</v>
      </c>
    </row>
    <row r="786" spans="1:2" ht="16.5" x14ac:dyDescent="0.3">
      <c r="A786" s="345">
        <v>43383</v>
      </c>
      <c r="B786" s="346">
        <v>28.524124</v>
      </c>
    </row>
    <row r="787" spans="1:2" ht="16.5" x14ac:dyDescent="0.3">
      <c r="A787" s="345">
        <v>43384</v>
      </c>
      <c r="B787" s="346">
        <v>27.747959000000002</v>
      </c>
    </row>
    <row r="788" spans="1:2" ht="16.5" x14ac:dyDescent="0.3">
      <c r="A788" s="345">
        <v>43385</v>
      </c>
      <c r="B788" s="346">
        <v>28.155446999999999</v>
      </c>
    </row>
    <row r="789" spans="1:2" ht="16.5" x14ac:dyDescent="0.3">
      <c r="A789" s="345">
        <v>43388</v>
      </c>
      <c r="B789" s="346">
        <v>28.087534000000002</v>
      </c>
    </row>
    <row r="790" spans="1:2" ht="16.5" x14ac:dyDescent="0.3">
      <c r="A790" s="345">
        <v>43389</v>
      </c>
      <c r="B790" s="346">
        <v>27.893491999999998</v>
      </c>
    </row>
    <row r="791" spans="1:2" ht="16.5" x14ac:dyDescent="0.3">
      <c r="A791" s="345">
        <v>43390</v>
      </c>
      <c r="B791" s="346">
        <v>27.844982000000002</v>
      </c>
    </row>
    <row r="792" spans="1:2" ht="16.5" x14ac:dyDescent="0.3">
      <c r="A792" s="345">
        <v>43391</v>
      </c>
      <c r="B792" s="346">
        <v>27.844982000000002</v>
      </c>
    </row>
    <row r="793" spans="1:2" ht="16.5" x14ac:dyDescent="0.3">
      <c r="A793" s="345">
        <v>43392</v>
      </c>
      <c r="B793" s="346">
        <v>27.893491999999998</v>
      </c>
    </row>
    <row r="794" spans="1:2" ht="16.5" x14ac:dyDescent="0.3">
      <c r="A794" s="345">
        <v>43396</v>
      </c>
      <c r="B794" s="346">
        <v>28.087534000000002</v>
      </c>
    </row>
    <row r="795" spans="1:2" ht="16.5" x14ac:dyDescent="0.3">
      <c r="A795" s="345">
        <v>43397</v>
      </c>
      <c r="B795" s="346">
        <v>27.941998999999999</v>
      </c>
    </row>
    <row r="796" spans="1:2" ht="16.5" x14ac:dyDescent="0.3">
      <c r="A796" s="345">
        <v>43398</v>
      </c>
      <c r="B796" s="346">
        <v>27.165832999999999</v>
      </c>
    </row>
    <row r="797" spans="1:2" ht="16.5" x14ac:dyDescent="0.3">
      <c r="A797" s="345">
        <v>43399</v>
      </c>
      <c r="B797" s="346">
        <v>27.233746</v>
      </c>
    </row>
    <row r="798" spans="1:2" ht="16.5" x14ac:dyDescent="0.3">
      <c r="A798" s="345">
        <v>43402</v>
      </c>
      <c r="B798" s="346">
        <v>26.971789999999999</v>
      </c>
    </row>
    <row r="799" spans="1:2" ht="16.5" x14ac:dyDescent="0.3">
      <c r="A799" s="345">
        <v>43403</v>
      </c>
      <c r="B799" s="346">
        <v>26.991198000000001</v>
      </c>
    </row>
    <row r="800" spans="1:2" ht="16.5" x14ac:dyDescent="0.3">
      <c r="A800" s="345">
        <v>43404</v>
      </c>
      <c r="B800" s="346">
        <v>27.553915</v>
      </c>
    </row>
    <row r="801" spans="1:2" ht="16.5" x14ac:dyDescent="0.3">
      <c r="A801" s="345">
        <v>43405</v>
      </c>
      <c r="B801" s="346">
        <v>27.941998999999999</v>
      </c>
    </row>
    <row r="802" spans="1:2" ht="16.5" x14ac:dyDescent="0.3">
      <c r="A802" s="345">
        <v>43406</v>
      </c>
      <c r="B802" s="346">
        <v>28.427102999999999</v>
      </c>
    </row>
    <row r="803" spans="1:2" ht="16.5" x14ac:dyDescent="0.3">
      <c r="A803" s="345">
        <v>43409</v>
      </c>
      <c r="B803" s="346">
        <v>28.233063000000001</v>
      </c>
    </row>
    <row r="804" spans="1:2" ht="16.5" x14ac:dyDescent="0.3">
      <c r="A804" s="345">
        <v>43410</v>
      </c>
      <c r="B804" s="346">
        <v>28.145744000000001</v>
      </c>
    </row>
    <row r="805" spans="1:2" ht="16.5" x14ac:dyDescent="0.3">
      <c r="A805" s="345">
        <v>43411</v>
      </c>
      <c r="B805" s="346">
        <v>28.330083999999999</v>
      </c>
    </row>
    <row r="806" spans="1:2" ht="16.5" x14ac:dyDescent="0.3">
      <c r="A806" s="345">
        <v>43412</v>
      </c>
      <c r="B806" s="346">
        <v>28.106936000000001</v>
      </c>
    </row>
    <row r="807" spans="1:2" ht="16.5" x14ac:dyDescent="0.3">
      <c r="A807" s="345">
        <v>43413</v>
      </c>
      <c r="B807" s="346">
        <v>28.330083999999999</v>
      </c>
    </row>
    <row r="808" spans="1:2" ht="16.5" x14ac:dyDescent="0.3">
      <c r="A808" s="345">
        <v>43416</v>
      </c>
      <c r="B808" s="346">
        <v>28.330083999999999</v>
      </c>
    </row>
    <row r="809" spans="1:2" ht="16.5" x14ac:dyDescent="0.3">
      <c r="A809" s="345">
        <v>43417</v>
      </c>
      <c r="B809" s="346">
        <v>27.893491999999998</v>
      </c>
    </row>
    <row r="810" spans="1:2" ht="16.5" x14ac:dyDescent="0.3">
      <c r="A810" s="345">
        <v>43418</v>
      </c>
      <c r="B810" s="346">
        <v>29.348803</v>
      </c>
    </row>
    <row r="811" spans="1:2" ht="16.5" x14ac:dyDescent="0.3">
      <c r="A811" s="345">
        <v>43419</v>
      </c>
      <c r="B811" s="346">
        <v>30.076457999999999</v>
      </c>
    </row>
    <row r="812" spans="1:2" ht="16.5" x14ac:dyDescent="0.3">
      <c r="A812" s="345">
        <v>43420</v>
      </c>
      <c r="B812" s="346">
        <v>30.124967999999999</v>
      </c>
    </row>
    <row r="813" spans="1:2" ht="16.5" x14ac:dyDescent="0.3">
      <c r="A813" s="345">
        <v>43423</v>
      </c>
      <c r="B813" s="346">
        <v>30.173480999999999</v>
      </c>
    </row>
    <row r="814" spans="1:2" ht="16.5" x14ac:dyDescent="0.3">
      <c r="A814" s="345">
        <v>43424</v>
      </c>
      <c r="B814" s="346">
        <v>29.882415999999999</v>
      </c>
    </row>
    <row r="815" spans="1:2" ht="16.5" x14ac:dyDescent="0.3">
      <c r="A815" s="345">
        <v>43425</v>
      </c>
      <c r="B815" s="346">
        <v>30.076457999999999</v>
      </c>
    </row>
    <row r="816" spans="1:2" ht="16.5" x14ac:dyDescent="0.3">
      <c r="A816" s="345">
        <v>43426</v>
      </c>
      <c r="B816" s="346">
        <v>29.979438999999999</v>
      </c>
    </row>
    <row r="817" spans="1:2" ht="16.5" x14ac:dyDescent="0.3">
      <c r="A817" s="345">
        <v>43427</v>
      </c>
      <c r="B817" s="346">
        <v>29.474930000000001</v>
      </c>
    </row>
    <row r="818" spans="1:2" ht="16.5" x14ac:dyDescent="0.3">
      <c r="A818" s="345">
        <v>43430</v>
      </c>
      <c r="B818" s="346">
        <v>29.494335</v>
      </c>
    </row>
    <row r="819" spans="1:2" ht="16.5" x14ac:dyDescent="0.3">
      <c r="A819" s="345">
        <v>43431</v>
      </c>
      <c r="B819" s="346">
        <v>29.145060000000001</v>
      </c>
    </row>
    <row r="820" spans="1:2" ht="16.5" x14ac:dyDescent="0.3">
      <c r="A820" s="345">
        <v>43432</v>
      </c>
      <c r="B820" s="346">
        <v>29.106251</v>
      </c>
    </row>
    <row r="821" spans="1:2" ht="16.5" x14ac:dyDescent="0.3">
      <c r="A821" s="345">
        <v>43433</v>
      </c>
      <c r="B821" s="346">
        <v>29.882415999999999</v>
      </c>
    </row>
    <row r="822" spans="1:2" ht="16.5" x14ac:dyDescent="0.3">
      <c r="A822" s="345">
        <v>43434</v>
      </c>
      <c r="B822" s="346">
        <v>29.397314000000001</v>
      </c>
    </row>
    <row r="823" spans="1:2" ht="16.5" x14ac:dyDescent="0.3">
      <c r="A823" s="345">
        <v>43437</v>
      </c>
      <c r="B823" s="346">
        <v>29.688375000000001</v>
      </c>
    </row>
    <row r="824" spans="1:2" ht="16.5" x14ac:dyDescent="0.3">
      <c r="A824" s="345">
        <v>43438</v>
      </c>
      <c r="B824" s="346">
        <v>29.727186</v>
      </c>
    </row>
    <row r="825" spans="1:2" ht="16.5" x14ac:dyDescent="0.3">
      <c r="A825" s="345">
        <v>43439</v>
      </c>
      <c r="B825" s="346">
        <v>29.591356000000001</v>
      </c>
    </row>
    <row r="826" spans="1:2" ht="16.5" x14ac:dyDescent="0.3">
      <c r="A826" s="345">
        <v>43440</v>
      </c>
      <c r="B826" s="346">
        <v>29.806350999999999</v>
      </c>
    </row>
    <row r="827" spans="1:2" ht="16.5" x14ac:dyDescent="0.3">
      <c r="A827" s="345">
        <v>43441</v>
      </c>
      <c r="B827" s="346">
        <v>29.708628000000001</v>
      </c>
    </row>
    <row r="828" spans="1:2" ht="16.5" x14ac:dyDescent="0.3">
      <c r="A828" s="345">
        <v>43444</v>
      </c>
      <c r="B828" s="346">
        <v>29.317722</v>
      </c>
    </row>
    <row r="829" spans="1:2" ht="16.5" x14ac:dyDescent="0.3">
      <c r="A829" s="345">
        <v>43445</v>
      </c>
      <c r="B829" s="346">
        <v>29.200451000000001</v>
      </c>
    </row>
    <row r="830" spans="1:2" ht="16.5" x14ac:dyDescent="0.3">
      <c r="A830" s="345">
        <v>43446</v>
      </c>
      <c r="B830" s="346">
        <v>29.562037</v>
      </c>
    </row>
    <row r="831" spans="1:2" ht="16.5" x14ac:dyDescent="0.3">
      <c r="A831" s="345">
        <v>43447</v>
      </c>
      <c r="B831" s="346">
        <v>29.806350999999999</v>
      </c>
    </row>
    <row r="832" spans="1:2" ht="16.5" x14ac:dyDescent="0.3">
      <c r="A832" s="345">
        <v>43448</v>
      </c>
      <c r="B832" s="346">
        <v>29.806350999999999</v>
      </c>
    </row>
    <row r="833" spans="1:2" ht="16.5" x14ac:dyDescent="0.3">
      <c r="A833" s="345">
        <v>43451</v>
      </c>
      <c r="B833" s="346">
        <v>29.845441999999998</v>
      </c>
    </row>
    <row r="834" spans="1:2" ht="16.5" x14ac:dyDescent="0.3">
      <c r="A834" s="345">
        <v>43452</v>
      </c>
      <c r="B834" s="346">
        <v>29.532720999999999</v>
      </c>
    </row>
    <row r="835" spans="1:2" ht="16.5" x14ac:dyDescent="0.3">
      <c r="A835" s="345">
        <v>43453</v>
      </c>
      <c r="B835" s="346">
        <v>29.562037</v>
      </c>
    </row>
    <row r="836" spans="1:2" ht="16.5" x14ac:dyDescent="0.3">
      <c r="A836" s="345">
        <v>43454</v>
      </c>
      <c r="B836" s="346">
        <v>29.806350999999999</v>
      </c>
    </row>
    <row r="837" spans="1:2" ht="16.5" x14ac:dyDescent="0.3">
      <c r="A837" s="345">
        <v>43455</v>
      </c>
      <c r="B837" s="346">
        <v>29.513176000000001</v>
      </c>
    </row>
    <row r="838" spans="1:2" ht="16.5" x14ac:dyDescent="0.3">
      <c r="A838" s="345">
        <v>43458</v>
      </c>
      <c r="B838" s="346">
        <v>29.610899</v>
      </c>
    </row>
    <row r="839" spans="1:2" ht="16.5" x14ac:dyDescent="0.3">
      <c r="A839" s="345">
        <v>43461</v>
      </c>
      <c r="B839" s="346">
        <v>29.952940000000002</v>
      </c>
    </row>
    <row r="840" spans="1:2" ht="16.5" x14ac:dyDescent="0.3">
      <c r="A840" s="345">
        <v>43462</v>
      </c>
      <c r="B840" s="346">
        <v>30.021346999999999</v>
      </c>
    </row>
    <row r="841" spans="1:2" ht="16.5" x14ac:dyDescent="0.3">
      <c r="A841" s="345">
        <v>43465</v>
      </c>
      <c r="B841" s="346">
        <v>30.099526999999998</v>
      </c>
    </row>
    <row r="842" spans="1:2" ht="16.5" x14ac:dyDescent="0.3">
      <c r="A842" s="345">
        <v>43468</v>
      </c>
      <c r="B842" s="346">
        <v>29.317722</v>
      </c>
    </row>
    <row r="843" spans="1:2" ht="16.5" x14ac:dyDescent="0.3">
      <c r="A843" s="345">
        <v>43469</v>
      </c>
      <c r="B843" s="346">
        <v>29.415448999999999</v>
      </c>
    </row>
    <row r="844" spans="1:2" ht="16.5" x14ac:dyDescent="0.3">
      <c r="A844" s="345">
        <v>43472</v>
      </c>
      <c r="B844" s="346">
        <v>29.532720999999999</v>
      </c>
    </row>
    <row r="845" spans="1:2" ht="16.5" x14ac:dyDescent="0.3">
      <c r="A845" s="345">
        <v>43473</v>
      </c>
      <c r="B845" s="346">
        <v>30.099526999999998</v>
      </c>
    </row>
    <row r="846" spans="1:2" ht="16.5" x14ac:dyDescent="0.3">
      <c r="A846" s="345">
        <v>43474</v>
      </c>
      <c r="B846" s="346">
        <v>30.685883</v>
      </c>
    </row>
    <row r="847" spans="1:2" ht="16.5" x14ac:dyDescent="0.3">
      <c r="A847" s="345">
        <v>43475</v>
      </c>
      <c r="B847" s="346">
        <v>30.500202000000002</v>
      </c>
    </row>
    <row r="848" spans="1:2" ht="16.5" x14ac:dyDescent="0.3">
      <c r="A848" s="345">
        <v>43476</v>
      </c>
      <c r="B848" s="346">
        <v>30.764064999999999</v>
      </c>
    </row>
    <row r="849" spans="1:2" ht="16.5" x14ac:dyDescent="0.3">
      <c r="A849" s="345">
        <v>43479</v>
      </c>
      <c r="B849" s="346">
        <v>30.451339999999998</v>
      </c>
    </row>
    <row r="850" spans="1:2" ht="16.5" x14ac:dyDescent="0.3">
      <c r="A850" s="345">
        <v>43480</v>
      </c>
      <c r="B850" s="346">
        <v>30.490432999999999</v>
      </c>
    </row>
    <row r="851" spans="1:2" ht="16.5" x14ac:dyDescent="0.3">
      <c r="A851" s="345">
        <v>43481</v>
      </c>
      <c r="B851" s="346">
        <v>30.685883</v>
      </c>
    </row>
    <row r="852" spans="1:2" ht="16.5" x14ac:dyDescent="0.3">
      <c r="A852" s="345">
        <v>43482</v>
      </c>
      <c r="B852" s="346">
        <v>30.783608999999998</v>
      </c>
    </row>
    <row r="853" spans="1:2" ht="16.5" x14ac:dyDescent="0.3">
      <c r="A853" s="345">
        <v>43483</v>
      </c>
      <c r="B853" s="346">
        <v>31.223372999999999</v>
      </c>
    </row>
    <row r="854" spans="1:2" ht="16.5" x14ac:dyDescent="0.3">
      <c r="A854" s="345">
        <v>43486</v>
      </c>
      <c r="B854" s="346">
        <v>31.467690000000001</v>
      </c>
    </row>
    <row r="855" spans="1:2" ht="16.5" x14ac:dyDescent="0.3">
      <c r="A855" s="345">
        <v>43487</v>
      </c>
      <c r="B855" s="346">
        <v>31.809730999999999</v>
      </c>
    </row>
    <row r="856" spans="1:2" ht="16.5" x14ac:dyDescent="0.3">
      <c r="A856" s="345">
        <v>43488</v>
      </c>
      <c r="B856" s="346">
        <v>31.272238000000002</v>
      </c>
    </row>
    <row r="857" spans="1:2" ht="16.5" x14ac:dyDescent="0.3">
      <c r="A857" s="345">
        <v>43489</v>
      </c>
      <c r="B857" s="346">
        <v>31.262464999999999</v>
      </c>
    </row>
    <row r="858" spans="1:2" ht="16.5" x14ac:dyDescent="0.3">
      <c r="A858" s="345">
        <v>43490</v>
      </c>
      <c r="B858" s="346">
        <v>31.272238000000002</v>
      </c>
    </row>
    <row r="859" spans="1:2" ht="16.5" x14ac:dyDescent="0.3">
      <c r="A859" s="345">
        <v>43493</v>
      </c>
      <c r="B859" s="346">
        <v>31.252693000000001</v>
      </c>
    </row>
    <row r="860" spans="1:2" ht="16.5" x14ac:dyDescent="0.3">
      <c r="A860" s="345">
        <v>43494</v>
      </c>
      <c r="B860" s="346">
        <v>30.490432999999999</v>
      </c>
    </row>
    <row r="861" spans="1:2" ht="16.5" x14ac:dyDescent="0.3">
      <c r="A861" s="345">
        <v>43495</v>
      </c>
      <c r="B861" s="346">
        <v>30.490432999999999</v>
      </c>
    </row>
    <row r="862" spans="1:2" ht="16.5" x14ac:dyDescent="0.3">
      <c r="A862" s="345">
        <v>43496</v>
      </c>
      <c r="B862" s="346">
        <v>30.783608999999998</v>
      </c>
    </row>
    <row r="863" spans="1:2" ht="16.5" x14ac:dyDescent="0.3">
      <c r="A863" s="345">
        <v>43497</v>
      </c>
      <c r="B863" s="346">
        <v>30.705427</v>
      </c>
    </row>
    <row r="864" spans="1:2" ht="16.5" x14ac:dyDescent="0.3">
      <c r="A864" s="345">
        <v>43500</v>
      </c>
      <c r="B864" s="346">
        <v>30.685883</v>
      </c>
    </row>
    <row r="865" spans="1:2" ht="16.5" x14ac:dyDescent="0.3">
      <c r="A865" s="345">
        <v>43501</v>
      </c>
      <c r="B865" s="346">
        <v>30.764064999999999</v>
      </c>
    </row>
    <row r="866" spans="1:2" ht="16.5" x14ac:dyDescent="0.3">
      <c r="A866" s="345">
        <v>43503</v>
      </c>
      <c r="B866" s="346">
        <v>30.724974</v>
      </c>
    </row>
    <row r="867" spans="1:2" ht="16.5" x14ac:dyDescent="0.3">
      <c r="A867" s="345">
        <v>43504</v>
      </c>
      <c r="B867" s="346">
        <v>30.734746999999999</v>
      </c>
    </row>
    <row r="868" spans="1:2" ht="16.5" x14ac:dyDescent="0.3">
      <c r="A868" s="345">
        <v>43507</v>
      </c>
      <c r="B868" s="346">
        <v>31.018149999999999</v>
      </c>
    </row>
    <row r="869" spans="1:2" ht="16.5" x14ac:dyDescent="0.3">
      <c r="A869" s="345">
        <v>43508</v>
      </c>
      <c r="B869" s="346">
        <v>31.252693000000001</v>
      </c>
    </row>
    <row r="870" spans="1:2" ht="16.5" x14ac:dyDescent="0.3">
      <c r="A870" s="345">
        <v>43509</v>
      </c>
      <c r="B870" s="346">
        <v>31.516553999999999</v>
      </c>
    </row>
    <row r="871" spans="1:2" ht="16.5" x14ac:dyDescent="0.3">
      <c r="A871" s="345">
        <v>43510</v>
      </c>
      <c r="B871" s="346">
        <v>31.741322</v>
      </c>
    </row>
    <row r="872" spans="1:2" ht="16.5" x14ac:dyDescent="0.3">
      <c r="A872" s="345">
        <v>43511</v>
      </c>
      <c r="B872" s="346">
        <v>32.06382</v>
      </c>
    </row>
    <row r="873" spans="1:2" ht="16.5" x14ac:dyDescent="0.3">
      <c r="A873" s="345">
        <v>43514</v>
      </c>
      <c r="B873" s="346">
        <v>32.249496000000001</v>
      </c>
    </row>
    <row r="874" spans="1:2" ht="16.5" x14ac:dyDescent="0.3">
      <c r="A874" s="345">
        <v>43515</v>
      </c>
      <c r="B874" s="346">
        <v>32.141993999999997</v>
      </c>
    </row>
    <row r="875" spans="1:2" ht="16.5" x14ac:dyDescent="0.3">
      <c r="A875" s="345">
        <v>43516</v>
      </c>
      <c r="B875" s="346">
        <v>32.317901999999997</v>
      </c>
    </row>
    <row r="876" spans="1:2" ht="16.5" x14ac:dyDescent="0.3">
      <c r="A876" s="345">
        <v>43517</v>
      </c>
      <c r="B876" s="346">
        <v>32.259265999999997</v>
      </c>
    </row>
    <row r="877" spans="1:2" ht="16.5" x14ac:dyDescent="0.3">
      <c r="A877" s="345">
        <v>43518</v>
      </c>
      <c r="B877" s="346">
        <v>31.477459</v>
      </c>
    </row>
    <row r="878" spans="1:2" ht="16.5" x14ac:dyDescent="0.3">
      <c r="A878" s="345">
        <v>43521</v>
      </c>
      <c r="B878" s="346">
        <v>31.760866</v>
      </c>
    </row>
    <row r="879" spans="1:2" ht="16.5" x14ac:dyDescent="0.3">
      <c r="A879" s="345">
        <v>43522</v>
      </c>
      <c r="B879" s="346">
        <v>31.799955000000001</v>
      </c>
    </row>
    <row r="880" spans="1:2" ht="16.5" x14ac:dyDescent="0.3">
      <c r="A880" s="345">
        <v>43523</v>
      </c>
      <c r="B880" s="346">
        <v>31.663139000000001</v>
      </c>
    </row>
    <row r="881" spans="1:2" ht="16.5" x14ac:dyDescent="0.3">
      <c r="A881" s="345">
        <v>43524</v>
      </c>
      <c r="B881" s="346">
        <v>31.917231000000001</v>
      </c>
    </row>
    <row r="882" spans="1:2" ht="16.5" x14ac:dyDescent="0.3">
      <c r="A882" s="345">
        <v>43525</v>
      </c>
      <c r="B882" s="346">
        <v>31.760866</v>
      </c>
    </row>
    <row r="883" spans="1:2" ht="16.5" x14ac:dyDescent="0.3">
      <c r="A883" s="345">
        <v>43528</v>
      </c>
      <c r="B883" s="346">
        <v>31.70223</v>
      </c>
    </row>
    <row r="884" spans="1:2" ht="16.5" x14ac:dyDescent="0.3">
      <c r="A884" s="345">
        <v>43529</v>
      </c>
      <c r="B884" s="346">
        <v>31.672913000000001</v>
      </c>
    </row>
    <row r="885" spans="1:2" ht="16.5" x14ac:dyDescent="0.3">
      <c r="A885" s="345">
        <v>43530</v>
      </c>
      <c r="B885" s="346">
        <v>31.643597</v>
      </c>
    </row>
    <row r="886" spans="1:2" ht="16.5" x14ac:dyDescent="0.3">
      <c r="A886" s="345">
        <v>43531</v>
      </c>
      <c r="B886" s="346">
        <v>31.770638000000002</v>
      </c>
    </row>
    <row r="887" spans="1:2" ht="16.5" x14ac:dyDescent="0.3">
      <c r="A887" s="345">
        <v>43532</v>
      </c>
      <c r="B887" s="346">
        <v>31.809730999999999</v>
      </c>
    </row>
    <row r="888" spans="1:2" ht="16.5" x14ac:dyDescent="0.3">
      <c r="A888" s="345">
        <v>43535</v>
      </c>
      <c r="B888" s="346">
        <v>31.741322</v>
      </c>
    </row>
    <row r="889" spans="1:2" ht="16.5" x14ac:dyDescent="0.3">
      <c r="A889" s="345">
        <v>43536</v>
      </c>
      <c r="B889" s="346">
        <v>31.907454999999999</v>
      </c>
    </row>
    <row r="890" spans="1:2" ht="16.5" x14ac:dyDescent="0.3">
      <c r="A890" s="345">
        <v>43537</v>
      </c>
      <c r="B890" s="346">
        <v>32.249496000000001</v>
      </c>
    </row>
    <row r="891" spans="1:2" ht="16.5" x14ac:dyDescent="0.3">
      <c r="A891" s="345">
        <v>43538</v>
      </c>
      <c r="B891" s="346">
        <v>32.298358999999998</v>
      </c>
    </row>
    <row r="892" spans="1:2" ht="16.5" x14ac:dyDescent="0.3">
      <c r="A892" s="345">
        <v>43539</v>
      </c>
      <c r="B892" s="346">
        <v>32.444946000000002</v>
      </c>
    </row>
    <row r="893" spans="1:2" ht="16.5" x14ac:dyDescent="0.3">
      <c r="A893" s="345">
        <v>43542</v>
      </c>
      <c r="B893" s="346">
        <v>33.353797999999998</v>
      </c>
    </row>
    <row r="894" spans="1:2" ht="16.5" x14ac:dyDescent="0.3">
      <c r="A894" s="345">
        <v>43543</v>
      </c>
      <c r="B894" s="346">
        <v>33.715381999999998</v>
      </c>
    </row>
    <row r="895" spans="1:2" ht="16.5" x14ac:dyDescent="0.3">
      <c r="A895" s="345">
        <v>43544</v>
      </c>
      <c r="B895" s="346">
        <v>33.226753000000002</v>
      </c>
    </row>
    <row r="896" spans="1:2" ht="16.5" x14ac:dyDescent="0.3">
      <c r="A896" s="345">
        <v>43545</v>
      </c>
      <c r="B896" s="346">
        <v>33.705607999999998</v>
      </c>
    </row>
    <row r="897" spans="1:2" ht="16.5" x14ac:dyDescent="0.3">
      <c r="A897" s="345">
        <v>43546</v>
      </c>
      <c r="B897" s="346">
        <v>33.949924000000003</v>
      </c>
    </row>
    <row r="898" spans="1:2" ht="16.5" x14ac:dyDescent="0.3">
      <c r="A898" s="345">
        <v>43549</v>
      </c>
      <c r="B898" s="346">
        <v>33.744698</v>
      </c>
    </row>
    <row r="899" spans="1:2" ht="16.5" x14ac:dyDescent="0.3">
      <c r="A899" s="345">
        <v>43550</v>
      </c>
      <c r="B899" s="346">
        <v>34.204006</v>
      </c>
    </row>
    <row r="900" spans="1:2" ht="16.5" x14ac:dyDescent="0.3">
      <c r="A900" s="345">
        <v>43551</v>
      </c>
      <c r="B900" s="346">
        <v>34.888092</v>
      </c>
    </row>
    <row r="901" spans="1:2" ht="16.5" x14ac:dyDescent="0.3">
      <c r="A901" s="345">
        <v>43552</v>
      </c>
      <c r="B901" s="346">
        <v>35.083542000000001</v>
      </c>
    </row>
    <row r="902" spans="1:2" ht="16.5" x14ac:dyDescent="0.3">
      <c r="A902" s="345">
        <v>43553</v>
      </c>
      <c r="B902" s="346">
        <v>35.034675999999997</v>
      </c>
    </row>
    <row r="903" spans="1:2" ht="16.5" x14ac:dyDescent="0.3">
      <c r="A903" s="345">
        <v>43556</v>
      </c>
      <c r="B903" s="346">
        <v>35.425583000000003</v>
      </c>
    </row>
    <row r="904" spans="1:2" ht="16.5" x14ac:dyDescent="0.3">
      <c r="A904" s="345">
        <v>43557</v>
      </c>
      <c r="B904" s="346">
        <v>36.158524</v>
      </c>
    </row>
    <row r="905" spans="1:2" ht="16.5" x14ac:dyDescent="0.3">
      <c r="A905" s="345">
        <v>43558</v>
      </c>
      <c r="B905" s="346">
        <v>36.744877000000002</v>
      </c>
    </row>
    <row r="906" spans="1:2" ht="16.5" x14ac:dyDescent="0.3">
      <c r="A906" s="345">
        <v>43559</v>
      </c>
      <c r="B906" s="346">
        <v>37.126015000000002</v>
      </c>
    </row>
    <row r="907" spans="1:2" ht="16.5" x14ac:dyDescent="0.3">
      <c r="A907" s="345">
        <v>43560</v>
      </c>
      <c r="B907" s="346">
        <v>36.158524</v>
      </c>
    </row>
    <row r="908" spans="1:2" ht="16.5" x14ac:dyDescent="0.3">
      <c r="A908" s="345">
        <v>43563</v>
      </c>
      <c r="B908" s="346">
        <v>35.425583000000003</v>
      </c>
    </row>
    <row r="909" spans="1:2" ht="16.5" x14ac:dyDescent="0.3">
      <c r="A909" s="345">
        <v>43564</v>
      </c>
      <c r="B909" s="346">
        <v>34.897860999999999</v>
      </c>
    </row>
    <row r="910" spans="1:2" ht="16.5" x14ac:dyDescent="0.3">
      <c r="A910" s="345">
        <v>43565</v>
      </c>
      <c r="B910" s="346">
        <v>34.340823999999998</v>
      </c>
    </row>
    <row r="911" spans="1:2" ht="16.5" x14ac:dyDescent="0.3">
      <c r="A911" s="345">
        <v>43566</v>
      </c>
      <c r="B911" s="346">
        <v>35.132404000000001</v>
      </c>
    </row>
    <row r="912" spans="1:2" ht="16.5" x14ac:dyDescent="0.3">
      <c r="A912" s="345">
        <v>43567</v>
      </c>
      <c r="B912" s="346">
        <v>34.839230000000001</v>
      </c>
    </row>
    <row r="913" spans="1:2" ht="16.5" x14ac:dyDescent="0.3">
      <c r="A913" s="345">
        <v>43570</v>
      </c>
      <c r="B913" s="346">
        <v>34.516731</v>
      </c>
    </row>
    <row r="914" spans="1:2" ht="16.5" x14ac:dyDescent="0.3">
      <c r="A914" s="345">
        <v>43571</v>
      </c>
      <c r="B914" s="346">
        <v>35.132404000000001</v>
      </c>
    </row>
    <row r="915" spans="1:2" ht="16.5" x14ac:dyDescent="0.3">
      <c r="A915" s="345">
        <v>43572</v>
      </c>
      <c r="B915" s="346">
        <v>35.132404000000001</v>
      </c>
    </row>
    <row r="916" spans="1:2" ht="16.5" x14ac:dyDescent="0.3">
      <c r="A916" s="345">
        <v>43573</v>
      </c>
      <c r="B916" s="346">
        <v>35.132404000000001</v>
      </c>
    </row>
    <row r="917" spans="1:2" ht="16.5" x14ac:dyDescent="0.3">
      <c r="A917" s="345">
        <v>43578</v>
      </c>
      <c r="B917" s="346">
        <v>34.985813</v>
      </c>
    </row>
    <row r="918" spans="1:2" ht="16.5" x14ac:dyDescent="0.3">
      <c r="A918" s="345">
        <v>43579</v>
      </c>
      <c r="B918" s="346">
        <v>34.976044000000002</v>
      </c>
    </row>
    <row r="919" spans="1:2" ht="16.5" x14ac:dyDescent="0.3">
      <c r="A919" s="345">
        <v>43581</v>
      </c>
      <c r="B919" s="346">
        <v>34.770820999999998</v>
      </c>
    </row>
    <row r="920" spans="1:2" ht="16.5" x14ac:dyDescent="0.3">
      <c r="A920" s="345">
        <v>43584</v>
      </c>
      <c r="B920" s="346">
        <v>34.487419000000003</v>
      </c>
    </row>
    <row r="921" spans="1:2" ht="16.5" x14ac:dyDescent="0.3">
      <c r="A921" s="345">
        <v>43585</v>
      </c>
      <c r="B921" s="346">
        <v>34.204006</v>
      </c>
    </row>
    <row r="922" spans="1:2" ht="16.5" x14ac:dyDescent="0.3">
      <c r="A922" s="345">
        <v>43586</v>
      </c>
      <c r="B922" s="346">
        <v>34.164917000000003</v>
      </c>
    </row>
    <row r="923" spans="1:2" ht="16.5" x14ac:dyDescent="0.3">
      <c r="A923" s="345">
        <v>43587</v>
      </c>
      <c r="B923" s="346">
        <v>35.278992000000002</v>
      </c>
    </row>
    <row r="924" spans="1:2" ht="16.5" x14ac:dyDescent="0.3">
      <c r="A924" s="345">
        <v>43588</v>
      </c>
      <c r="B924" s="346">
        <v>35.171497000000002</v>
      </c>
    </row>
    <row r="925" spans="1:2" ht="16.5" x14ac:dyDescent="0.3">
      <c r="A925" s="345">
        <v>43591</v>
      </c>
      <c r="B925" s="346">
        <v>34.741497000000003</v>
      </c>
    </row>
    <row r="926" spans="1:2" ht="16.5" x14ac:dyDescent="0.3">
      <c r="A926" s="345">
        <v>43592</v>
      </c>
      <c r="B926" s="346">
        <v>34.448326000000002</v>
      </c>
    </row>
    <row r="927" spans="1:2" ht="16.5" x14ac:dyDescent="0.3">
      <c r="A927" s="345">
        <v>43593</v>
      </c>
      <c r="B927" s="346">
        <v>34.692638000000002</v>
      </c>
    </row>
    <row r="928" spans="1:2" ht="16.5" x14ac:dyDescent="0.3">
      <c r="A928" s="345">
        <v>43594</v>
      </c>
      <c r="B928" s="346">
        <v>34.985813</v>
      </c>
    </row>
    <row r="929" spans="1:2" ht="16.5" x14ac:dyDescent="0.3">
      <c r="A929" s="345">
        <v>43595</v>
      </c>
      <c r="B929" s="346">
        <v>35.181266999999998</v>
      </c>
    </row>
    <row r="930" spans="1:2" ht="16.5" x14ac:dyDescent="0.3">
      <c r="A930" s="345">
        <v>43598</v>
      </c>
      <c r="B930" s="346">
        <v>35.181266999999998</v>
      </c>
    </row>
    <row r="931" spans="1:2" ht="16.5" x14ac:dyDescent="0.3">
      <c r="A931" s="345">
        <v>43599</v>
      </c>
      <c r="B931" s="346">
        <v>35.132404000000001</v>
      </c>
    </row>
    <row r="932" spans="1:2" ht="16.5" x14ac:dyDescent="0.3">
      <c r="A932" s="345">
        <v>43600</v>
      </c>
      <c r="B932" s="346">
        <v>34.897860999999999</v>
      </c>
    </row>
    <row r="933" spans="1:2" ht="16.5" x14ac:dyDescent="0.3">
      <c r="A933" s="345">
        <v>43601</v>
      </c>
      <c r="B933" s="346">
        <v>34.888092</v>
      </c>
    </row>
    <row r="934" spans="1:2" ht="16.5" x14ac:dyDescent="0.3">
      <c r="A934" s="345">
        <v>43602</v>
      </c>
      <c r="B934" s="346">
        <v>35.034675999999997</v>
      </c>
    </row>
    <row r="935" spans="1:2" ht="16.5" x14ac:dyDescent="0.3">
      <c r="A935" s="345">
        <v>43605</v>
      </c>
      <c r="B935" s="346">
        <v>35.083542000000001</v>
      </c>
    </row>
    <row r="936" spans="1:2" ht="16.5" x14ac:dyDescent="0.3">
      <c r="A936" s="345">
        <v>43606</v>
      </c>
      <c r="B936" s="346">
        <v>34.594912999999998</v>
      </c>
    </row>
    <row r="937" spans="1:2" ht="16.5" x14ac:dyDescent="0.3">
      <c r="A937" s="345">
        <v>43607</v>
      </c>
      <c r="B937" s="346">
        <v>34.643776000000003</v>
      </c>
    </row>
    <row r="938" spans="1:2" ht="16.5" x14ac:dyDescent="0.3">
      <c r="A938" s="345">
        <v>43608</v>
      </c>
      <c r="B938" s="346">
        <v>34.555819999999997</v>
      </c>
    </row>
    <row r="939" spans="1:2" ht="16.5" x14ac:dyDescent="0.3">
      <c r="A939" s="345">
        <v>43609</v>
      </c>
      <c r="B939" s="346">
        <v>34.438552999999999</v>
      </c>
    </row>
    <row r="940" spans="1:2" ht="16.5" x14ac:dyDescent="0.3">
      <c r="A940" s="345">
        <v>43612</v>
      </c>
      <c r="B940" s="346">
        <v>35.181266999999998</v>
      </c>
    </row>
    <row r="941" spans="1:2" ht="16.5" x14ac:dyDescent="0.3">
      <c r="A941" s="345">
        <v>43613</v>
      </c>
      <c r="B941" s="346">
        <v>36.598292999999998</v>
      </c>
    </row>
    <row r="942" spans="1:2" ht="16.5" x14ac:dyDescent="0.3">
      <c r="A942" s="345">
        <v>43614</v>
      </c>
      <c r="B942" s="346">
        <v>36.696013999999998</v>
      </c>
    </row>
    <row r="943" spans="1:2" ht="16.5" x14ac:dyDescent="0.3">
      <c r="A943" s="345">
        <v>43615</v>
      </c>
      <c r="B943" s="346">
        <v>37.595097000000003</v>
      </c>
    </row>
    <row r="944" spans="1:2" ht="16.5" x14ac:dyDescent="0.3">
      <c r="A944" s="345">
        <v>43616</v>
      </c>
      <c r="B944" s="346">
        <v>37.526688</v>
      </c>
    </row>
    <row r="945" spans="1:2" ht="16.5" x14ac:dyDescent="0.3">
      <c r="A945" s="345">
        <v>43620</v>
      </c>
      <c r="B945" s="346">
        <v>36.647151999999998</v>
      </c>
    </row>
    <row r="946" spans="1:2" ht="16.5" x14ac:dyDescent="0.3">
      <c r="A946" s="345">
        <v>43621</v>
      </c>
      <c r="B946" s="346">
        <v>37.438732000000002</v>
      </c>
    </row>
    <row r="947" spans="1:2" ht="16.5" x14ac:dyDescent="0.3">
      <c r="A947" s="345">
        <v>43622</v>
      </c>
      <c r="B947" s="346">
        <v>37.57555</v>
      </c>
    </row>
    <row r="948" spans="1:2" ht="16.5" x14ac:dyDescent="0.3">
      <c r="A948" s="345">
        <v>43623</v>
      </c>
      <c r="B948" s="346">
        <v>37.380096000000002</v>
      </c>
    </row>
    <row r="949" spans="1:2" ht="16.5" x14ac:dyDescent="0.3">
      <c r="A949" s="345">
        <v>43626</v>
      </c>
      <c r="B949" s="346">
        <v>37.643959000000002</v>
      </c>
    </row>
    <row r="950" spans="1:2" ht="16.5" x14ac:dyDescent="0.3">
      <c r="A950" s="345">
        <v>43627</v>
      </c>
      <c r="B950" s="346">
        <v>38.406216000000001</v>
      </c>
    </row>
    <row r="951" spans="1:2" ht="16.5" x14ac:dyDescent="0.3">
      <c r="A951" s="345">
        <v>43628</v>
      </c>
      <c r="B951" s="346">
        <v>38.494166999999997</v>
      </c>
    </row>
    <row r="952" spans="1:2" ht="16.5" x14ac:dyDescent="0.3">
      <c r="A952" s="345">
        <v>43629</v>
      </c>
      <c r="B952" s="346">
        <v>38.894843999999999</v>
      </c>
    </row>
    <row r="953" spans="1:2" ht="16.5" x14ac:dyDescent="0.3">
      <c r="A953" s="345">
        <v>43630</v>
      </c>
      <c r="B953" s="346">
        <v>38.806891999999998</v>
      </c>
    </row>
    <row r="954" spans="1:2" ht="16.5" x14ac:dyDescent="0.3">
      <c r="A954" s="345">
        <v>43633</v>
      </c>
      <c r="B954" s="346">
        <v>38.699390000000001</v>
      </c>
    </row>
    <row r="955" spans="1:2" ht="16.5" x14ac:dyDescent="0.3">
      <c r="A955" s="345">
        <v>43634</v>
      </c>
      <c r="B955" s="346">
        <v>38.621215999999997</v>
      </c>
    </row>
    <row r="956" spans="1:2" ht="16.5" x14ac:dyDescent="0.3">
      <c r="A956" s="345">
        <v>43635</v>
      </c>
      <c r="B956" s="346">
        <v>38.601664999999997</v>
      </c>
    </row>
    <row r="957" spans="1:2" ht="16.5" x14ac:dyDescent="0.3">
      <c r="A957" s="345">
        <v>43636</v>
      </c>
      <c r="B957" s="346">
        <v>38.113041000000003</v>
      </c>
    </row>
    <row r="958" spans="1:2" ht="16.5" x14ac:dyDescent="0.3">
      <c r="A958" s="345">
        <v>43637</v>
      </c>
      <c r="B958" s="346">
        <v>38.650528000000001</v>
      </c>
    </row>
    <row r="959" spans="1:2" ht="16.5" x14ac:dyDescent="0.3">
      <c r="A959" s="345">
        <v>43640</v>
      </c>
      <c r="B959" s="346">
        <v>39.569153</v>
      </c>
    </row>
    <row r="960" spans="1:2" ht="16.5" x14ac:dyDescent="0.3">
      <c r="A960" s="345">
        <v>43641</v>
      </c>
      <c r="B960" s="346">
        <v>39.999149000000003</v>
      </c>
    </row>
    <row r="961" spans="1:2" ht="16.5" x14ac:dyDescent="0.3">
      <c r="A961" s="345">
        <v>43642</v>
      </c>
      <c r="B961" s="346">
        <v>39.989367999999999</v>
      </c>
    </row>
    <row r="962" spans="1:2" ht="16.5" x14ac:dyDescent="0.3">
      <c r="A962" s="345">
        <v>43643</v>
      </c>
      <c r="B962" s="346">
        <v>39.774375999999997</v>
      </c>
    </row>
    <row r="963" spans="1:2" ht="16.5" x14ac:dyDescent="0.3">
      <c r="A963" s="345">
        <v>43644</v>
      </c>
      <c r="B963" s="346">
        <v>39.774375999999997</v>
      </c>
    </row>
    <row r="964" spans="1:2" ht="16.5" x14ac:dyDescent="0.3">
      <c r="A964" s="345">
        <v>43647</v>
      </c>
      <c r="B964" s="346">
        <v>39.373702999999999</v>
      </c>
    </row>
    <row r="965" spans="1:2" ht="16.5" x14ac:dyDescent="0.3">
      <c r="A965" s="345">
        <v>43648</v>
      </c>
      <c r="B965" s="346">
        <v>39.481205000000003</v>
      </c>
    </row>
    <row r="966" spans="1:2" ht="16.5" x14ac:dyDescent="0.3">
      <c r="A966" s="345">
        <v>43649</v>
      </c>
      <c r="B966" s="346">
        <v>39.295521000000001</v>
      </c>
    </row>
    <row r="967" spans="1:2" ht="16.5" x14ac:dyDescent="0.3">
      <c r="A967" s="345">
        <v>43650</v>
      </c>
      <c r="B967" s="346">
        <v>39.774375999999997</v>
      </c>
    </row>
    <row r="968" spans="1:2" ht="16.5" x14ac:dyDescent="0.3">
      <c r="A968" s="345">
        <v>43651</v>
      </c>
      <c r="B968" s="346">
        <v>39.363925999999999</v>
      </c>
    </row>
    <row r="969" spans="1:2" ht="16.5" x14ac:dyDescent="0.3">
      <c r="A969" s="345">
        <v>43654</v>
      </c>
      <c r="B969" s="346">
        <v>39.363925999999999</v>
      </c>
    </row>
    <row r="970" spans="1:2" ht="16.5" x14ac:dyDescent="0.3">
      <c r="A970" s="345">
        <v>43655</v>
      </c>
      <c r="B970" s="346">
        <v>39.266201000000002</v>
      </c>
    </row>
    <row r="971" spans="1:2" ht="16.5" x14ac:dyDescent="0.3">
      <c r="A971" s="345">
        <v>43656</v>
      </c>
      <c r="B971" s="346">
        <v>39.774375999999997</v>
      </c>
    </row>
    <row r="972" spans="1:2" ht="16.5" x14ac:dyDescent="0.3">
      <c r="A972" s="345">
        <v>43657</v>
      </c>
      <c r="B972" s="346">
        <v>40.306545</v>
      </c>
    </row>
    <row r="973" spans="1:2" ht="16.5" x14ac:dyDescent="0.3">
      <c r="A973" s="345">
        <v>43658</v>
      </c>
      <c r="B973" s="346">
        <v>39.961620000000003</v>
      </c>
    </row>
    <row r="974" spans="1:2" ht="16.5" x14ac:dyDescent="0.3">
      <c r="A974" s="345">
        <v>43661</v>
      </c>
      <c r="B974" s="346">
        <v>39.961620000000003</v>
      </c>
    </row>
    <row r="975" spans="1:2" ht="16.5" x14ac:dyDescent="0.3">
      <c r="A975" s="345">
        <v>43662</v>
      </c>
      <c r="B975" s="346">
        <v>39.833508000000002</v>
      </c>
    </row>
    <row r="976" spans="1:2" ht="16.5" x14ac:dyDescent="0.3">
      <c r="A976" s="345">
        <v>43663</v>
      </c>
      <c r="B976" s="346">
        <v>39.784233</v>
      </c>
    </row>
    <row r="977" spans="1:2" ht="16.5" x14ac:dyDescent="0.3">
      <c r="A977" s="345">
        <v>43664</v>
      </c>
      <c r="B977" s="346">
        <v>39.596989000000001</v>
      </c>
    </row>
    <row r="978" spans="1:2" ht="16.5" x14ac:dyDescent="0.3">
      <c r="A978" s="345">
        <v>43665</v>
      </c>
      <c r="B978" s="346">
        <v>39.646262999999998</v>
      </c>
    </row>
    <row r="979" spans="1:2" ht="16.5" x14ac:dyDescent="0.3">
      <c r="A979" s="345">
        <v>43668</v>
      </c>
      <c r="B979" s="346">
        <v>40.405090000000001</v>
      </c>
    </row>
    <row r="980" spans="1:2" ht="16.5" x14ac:dyDescent="0.3">
      <c r="A980" s="345">
        <v>43669</v>
      </c>
      <c r="B980" s="346">
        <v>41.410290000000003</v>
      </c>
    </row>
    <row r="981" spans="1:2" ht="16.5" x14ac:dyDescent="0.3">
      <c r="A981" s="345">
        <v>43670</v>
      </c>
      <c r="B981" s="346">
        <v>41.528553000000002</v>
      </c>
    </row>
    <row r="982" spans="1:2" ht="16.5" x14ac:dyDescent="0.3">
      <c r="A982" s="345">
        <v>43671</v>
      </c>
      <c r="B982" s="346">
        <v>41.784779</v>
      </c>
    </row>
    <row r="983" spans="1:2" ht="16.5" x14ac:dyDescent="0.3">
      <c r="A983" s="345">
        <v>43672</v>
      </c>
      <c r="B983" s="346">
        <v>41.292034000000001</v>
      </c>
    </row>
    <row r="984" spans="1:2" ht="16.5" x14ac:dyDescent="0.3">
      <c r="A984" s="345">
        <v>43675</v>
      </c>
      <c r="B984" s="346">
        <v>41.055511000000003</v>
      </c>
    </row>
    <row r="985" spans="1:2" ht="16.5" x14ac:dyDescent="0.3">
      <c r="A985" s="345">
        <v>43676</v>
      </c>
      <c r="B985" s="346">
        <v>41.144207000000002</v>
      </c>
    </row>
    <row r="986" spans="1:2" ht="16.5" x14ac:dyDescent="0.3">
      <c r="A986" s="345">
        <v>43677</v>
      </c>
      <c r="B986" s="346">
        <v>41.449711000000001</v>
      </c>
    </row>
    <row r="987" spans="1:2" ht="16.5" x14ac:dyDescent="0.3">
      <c r="A987" s="345">
        <v>43678</v>
      </c>
      <c r="B987" s="346">
        <v>41.400435999999999</v>
      </c>
    </row>
    <row r="988" spans="1:2" ht="16.5" x14ac:dyDescent="0.3">
      <c r="A988" s="345">
        <v>43679</v>
      </c>
      <c r="B988" s="346">
        <v>41.479278999999998</v>
      </c>
    </row>
    <row r="989" spans="1:2" ht="16.5" x14ac:dyDescent="0.3">
      <c r="A989" s="345">
        <v>43682</v>
      </c>
      <c r="B989" s="346">
        <v>40.690883999999997</v>
      </c>
    </row>
    <row r="990" spans="1:2" ht="16.5" x14ac:dyDescent="0.3">
      <c r="A990" s="345">
        <v>43683</v>
      </c>
      <c r="B990" s="346">
        <v>40.602192000000002</v>
      </c>
    </row>
    <row r="991" spans="1:2" ht="16.5" x14ac:dyDescent="0.3">
      <c r="A991" s="345">
        <v>43684</v>
      </c>
      <c r="B991" s="346">
        <v>40.651465999999999</v>
      </c>
    </row>
    <row r="992" spans="1:2" ht="16.5" x14ac:dyDescent="0.3">
      <c r="A992" s="345">
        <v>43685</v>
      </c>
      <c r="B992" s="346">
        <v>40.602192000000002</v>
      </c>
    </row>
    <row r="993" spans="1:2" ht="16.5" x14ac:dyDescent="0.3">
      <c r="A993" s="345">
        <v>43686</v>
      </c>
      <c r="B993" s="346">
        <v>40.405090000000001</v>
      </c>
    </row>
    <row r="994" spans="1:2" ht="16.5" x14ac:dyDescent="0.3">
      <c r="A994" s="345">
        <v>43689</v>
      </c>
      <c r="B994" s="346">
        <v>40.602192000000002</v>
      </c>
    </row>
    <row r="995" spans="1:2" ht="16.5" x14ac:dyDescent="0.3">
      <c r="A995" s="345">
        <v>43690</v>
      </c>
      <c r="B995" s="346">
        <v>40.198138999999998</v>
      </c>
    </row>
    <row r="996" spans="1:2" ht="16.5" x14ac:dyDescent="0.3">
      <c r="A996" s="345">
        <v>43691</v>
      </c>
      <c r="B996" s="346">
        <v>40.395240999999999</v>
      </c>
    </row>
    <row r="997" spans="1:2" ht="16.5" x14ac:dyDescent="0.3">
      <c r="A997" s="345">
        <v>43692</v>
      </c>
      <c r="B997" s="346">
        <v>39.606845999999997</v>
      </c>
    </row>
    <row r="998" spans="1:2" ht="16.5" x14ac:dyDescent="0.3">
      <c r="A998" s="345">
        <v>43693</v>
      </c>
      <c r="B998" s="346">
        <v>39.340758999999998</v>
      </c>
    </row>
    <row r="999" spans="1:2" ht="16.5" x14ac:dyDescent="0.3">
      <c r="A999" s="345">
        <v>43696</v>
      </c>
      <c r="B999" s="346">
        <v>39.123955000000002</v>
      </c>
    </row>
    <row r="1000" spans="1:2" ht="16.5" x14ac:dyDescent="0.3">
      <c r="A1000" s="345">
        <v>43697</v>
      </c>
      <c r="B1000" s="346">
        <v>39.311199000000002</v>
      </c>
    </row>
    <row r="1001" spans="1:2" ht="16.5" x14ac:dyDescent="0.3">
      <c r="A1001" s="345">
        <v>43698</v>
      </c>
      <c r="B1001" s="346">
        <v>38.729759000000001</v>
      </c>
    </row>
    <row r="1002" spans="1:2" ht="16.5" x14ac:dyDescent="0.3">
      <c r="A1002" s="345">
        <v>43699</v>
      </c>
      <c r="B1002" s="346">
        <v>39.715248000000003</v>
      </c>
    </row>
    <row r="1003" spans="1:2" ht="16.5" x14ac:dyDescent="0.3">
      <c r="A1003" s="345">
        <v>43700</v>
      </c>
      <c r="B1003" s="346">
        <v>39.912345999999999</v>
      </c>
    </row>
    <row r="1004" spans="1:2" ht="16.5" x14ac:dyDescent="0.3">
      <c r="A1004" s="345">
        <v>43703</v>
      </c>
      <c r="B1004" s="346">
        <v>39.399895000000001</v>
      </c>
    </row>
    <row r="1005" spans="1:2" ht="16.5" x14ac:dyDescent="0.3">
      <c r="A1005" s="345">
        <v>43704</v>
      </c>
      <c r="B1005" s="346">
        <v>39.419601</v>
      </c>
    </row>
    <row r="1006" spans="1:2" ht="16.5" x14ac:dyDescent="0.3">
      <c r="A1006" s="345">
        <v>43705</v>
      </c>
      <c r="B1006" s="346">
        <v>39.321052999999999</v>
      </c>
    </row>
    <row r="1007" spans="1:2" ht="16.5" x14ac:dyDescent="0.3">
      <c r="A1007" s="345">
        <v>43706</v>
      </c>
      <c r="B1007" s="346">
        <v>39.606845999999997</v>
      </c>
    </row>
    <row r="1008" spans="1:2" ht="16.5" x14ac:dyDescent="0.3">
      <c r="A1008" s="345">
        <v>43707</v>
      </c>
      <c r="B1008" s="346">
        <v>40.552917000000001</v>
      </c>
    </row>
    <row r="1009" spans="1:2" ht="16.5" x14ac:dyDescent="0.3">
      <c r="A1009" s="345">
        <v>43710</v>
      </c>
      <c r="B1009" s="346">
        <v>40.503639</v>
      </c>
    </row>
    <row r="1010" spans="1:2" ht="16.5" x14ac:dyDescent="0.3">
      <c r="A1010" s="345">
        <v>43711</v>
      </c>
      <c r="B1010" s="346">
        <v>40.414943999999998</v>
      </c>
    </row>
    <row r="1011" spans="1:2" ht="16.5" x14ac:dyDescent="0.3">
      <c r="A1011" s="345">
        <v>43712</v>
      </c>
      <c r="B1011" s="346">
        <v>40.612045000000002</v>
      </c>
    </row>
    <row r="1012" spans="1:2" ht="16.5" x14ac:dyDescent="0.3">
      <c r="A1012" s="345">
        <v>43713</v>
      </c>
      <c r="B1012" s="346">
        <v>40.661320000000003</v>
      </c>
    </row>
    <row r="1013" spans="1:2" ht="16.5" x14ac:dyDescent="0.3">
      <c r="A1013" s="345">
        <v>43714</v>
      </c>
      <c r="B1013" s="346">
        <v>40.750014999999998</v>
      </c>
    </row>
    <row r="1014" spans="1:2" ht="16.5" x14ac:dyDescent="0.3">
      <c r="A1014" s="345">
        <v>43717</v>
      </c>
      <c r="B1014" s="346">
        <v>39.932056000000003</v>
      </c>
    </row>
    <row r="1015" spans="1:2" ht="16.5" x14ac:dyDescent="0.3">
      <c r="A1015" s="345">
        <v>43718</v>
      </c>
      <c r="B1015" s="346">
        <v>39.498440000000002</v>
      </c>
    </row>
    <row r="1016" spans="1:2" ht="16.5" x14ac:dyDescent="0.3">
      <c r="A1016" s="345">
        <v>43719</v>
      </c>
      <c r="B1016" s="346">
        <v>39.271777999999998</v>
      </c>
    </row>
    <row r="1017" spans="1:2" ht="16.5" x14ac:dyDescent="0.3">
      <c r="A1017" s="345">
        <v>43720</v>
      </c>
      <c r="B1017" s="346">
        <v>39.222504000000001</v>
      </c>
    </row>
    <row r="1018" spans="1:2" ht="16.5" x14ac:dyDescent="0.3">
      <c r="A1018" s="345">
        <v>43721</v>
      </c>
      <c r="B1018" s="346">
        <v>38.729759000000001</v>
      </c>
    </row>
    <row r="1019" spans="1:2" ht="16.5" x14ac:dyDescent="0.3">
      <c r="A1019" s="345">
        <v>43724</v>
      </c>
      <c r="B1019" s="346">
        <v>37.961078999999998</v>
      </c>
    </row>
    <row r="1020" spans="1:2" ht="16.5" x14ac:dyDescent="0.3">
      <c r="A1020" s="345">
        <v>43725</v>
      </c>
      <c r="B1020" s="346">
        <v>39.045116</v>
      </c>
    </row>
    <row r="1021" spans="1:2" ht="16.5" x14ac:dyDescent="0.3">
      <c r="A1021" s="345">
        <v>43726</v>
      </c>
      <c r="B1021" s="346">
        <v>39.064822999999997</v>
      </c>
    </row>
    <row r="1022" spans="1:2" ht="16.5" x14ac:dyDescent="0.3">
      <c r="A1022" s="345">
        <v>43727</v>
      </c>
      <c r="B1022" s="346">
        <v>38.926853000000001</v>
      </c>
    </row>
    <row r="1023" spans="1:2" ht="16.5" x14ac:dyDescent="0.3">
      <c r="A1023" s="345">
        <v>43728</v>
      </c>
      <c r="B1023" s="346">
        <v>38.434113000000004</v>
      </c>
    </row>
    <row r="1024" spans="1:2" ht="16.5" x14ac:dyDescent="0.3">
      <c r="A1024" s="345">
        <v>43731</v>
      </c>
      <c r="B1024" s="346">
        <v>39.123955000000002</v>
      </c>
    </row>
    <row r="1025" spans="1:2" ht="16.5" x14ac:dyDescent="0.3">
      <c r="A1025" s="345">
        <v>43732</v>
      </c>
      <c r="B1025" s="346">
        <v>39.380180000000003</v>
      </c>
    </row>
    <row r="1026" spans="1:2" ht="16.5" x14ac:dyDescent="0.3">
      <c r="A1026" s="345">
        <v>43733</v>
      </c>
      <c r="B1026" s="346">
        <v>39.173228999999999</v>
      </c>
    </row>
    <row r="1027" spans="1:2" ht="16.5" x14ac:dyDescent="0.3">
      <c r="A1027" s="345">
        <v>43734</v>
      </c>
      <c r="B1027" s="346">
        <v>39.123955000000002</v>
      </c>
    </row>
    <row r="1028" spans="1:2" ht="16.5" x14ac:dyDescent="0.3">
      <c r="A1028" s="345">
        <v>43735</v>
      </c>
      <c r="B1028" s="346">
        <v>39.153519000000003</v>
      </c>
    </row>
    <row r="1029" spans="1:2" ht="16.5" x14ac:dyDescent="0.3">
      <c r="A1029" s="345">
        <v>43738</v>
      </c>
      <c r="B1029" s="346">
        <v>39.321052999999999</v>
      </c>
    </row>
    <row r="1030" spans="1:2" ht="16.5" x14ac:dyDescent="0.3">
      <c r="A1030" s="345">
        <v>43739</v>
      </c>
      <c r="B1030" s="346">
        <v>39.321052999999999</v>
      </c>
    </row>
    <row r="1031" spans="1:2" ht="16.5" x14ac:dyDescent="0.3">
      <c r="A1031" s="345">
        <v>43740</v>
      </c>
      <c r="B1031" s="346">
        <v>39.321052999999999</v>
      </c>
    </row>
    <row r="1032" spans="1:2" ht="16.5" x14ac:dyDescent="0.3">
      <c r="A1032" s="345">
        <v>43741</v>
      </c>
      <c r="B1032" s="346">
        <v>38.434113000000004</v>
      </c>
    </row>
    <row r="1033" spans="1:2" ht="16.5" x14ac:dyDescent="0.3">
      <c r="A1033" s="345">
        <v>43742</v>
      </c>
      <c r="B1033" s="346">
        <v>38.749470000000002</v>
      </c>
    </row>
    <row r="1034" spans="1:2" ht="16.5" x14ac:dyDescent="0.3">
      <c r="A1034" s="345">
        <v>43745</v>
      </c>
      <c r="B1034" s="346">
        <v>38.779034000000003</v>
      </c>
    </row>
    <row r="1035" spans="1:2" ht="16.5" x14ac:dyDescent="0.3">
      <c r="A1035" s="345">
        <v>43746</v>
      </c>
      <c r="B1035" s="346">
        <v>38.798740000000002</v>
      </c>
    </row>
    <row r="1036" spans="1:2" ht="16.5" x14ac:dyDescent="0.3">
      <c r="A1036" s="345">
        <v>43747</v>
      </c>
      <c r="B1036" s="346">
        <v>38.325705999999997</v>
      </c>
    </row>
    <row r="1037" spans="1:2" ht="16.5" x14ac:dyDescent="0.3">
      <c r="A1037" s="345">
        <v>43748</v>
      </c>
      <c r="B1037" s="346">
        <v>37.941364</v>
      </c>
    </row>
    <row r="1038" spans="1:2" ht="16.5" x14ac:dyDescent="0.3">
      <c r="A1038" s="345">
        <v>43749</v>
      </c>
      <c r="B1038" s="346">
        <v>37.862526000000003</v>
      </c>
    </row>
    <row r="1039" spans="1:2" ht="16.5" x14ac:dyDescent="0.3">
      <c r="A1039" s="345">
        <v>43752</v>
      </c>
      <c r="B1039" s="346">
        <v>38.384838000000002</v>
      </c>
    </row>
    <row r="1040" spans="1:2" ht="16.5" x14ac:dyDescent="0.3">
      <c r="A1040" s="345">
        <v>43753</v>
      </c>
      <c r="B1040" s="346">
        <v>39.015549</v>
      </c>
    </row>
    <row r="1041" spans="1:2" ht="16.5" x14ac:dyDescent="0.3">
      <c r="A1041" s="345">
        <v>43754</v>
      </c>
      <c r="B1041" s="346">
        <v>39.616703000000001</v>
      </c>
    </row>
    <row r="1042" spans="1:2" ht="16.5" x14ac:dyDescent="0.3">
      <c r="A1042" s="345">
        <v>43755</v>
      </c>
      <c r="B1042" s="346">
        <v>39.715248000000003</v>
      </c>
    </row>
    <row r="1043" spans="1:2" ht="16.5" x14ac:dyDescent="0.3">
      <c r="A1043" s="345">
        <v>43756</v>
      </c>
      <c r="B1043" s="346">
        <v>39.784233</v>
      </c>
    </row>
    <row r="1044" spans="1:2" ht="16.5" x14ac:dyDescent="0.3">
      <c r="A1044" s="345">
        <v>43759</v>
      </c>
      <c r="B1044" s="346">
        <v>39.725104999999999</v>
      </c>
    </row>
    <row r="1045" spans="1:2" ht="16.5" x14ac:dyDescent="0.3">
      <c r="A1045" s="345">
        <v>43760</v>
      </c>
      <c r="B1045" s="346">
        <v>40.395240999999999</v>
      </c>
    </row>
    <row r="1046" spans="1:2" ht="16.5" x14ac:dyDescent="0.3">
      <c r="A1046" s="345">
        <v>43761</v>
      </c>
      <c r="B1046" s="346">
        <v>40.306545</v>
      </c>
    </row>
    <row r="1047" spans="1:2" ht="16.5" x14ac:dyDescent="0.3">
      <c r="A1047" s="345">
        <v>43762</v>
      </c>
      <c r="B1047" s="346">
        <v>40.257266999999999</v>
      </c>
    </row>
    <row r="1048" spans="1:2" ht="16.5" x14ac:dyDescent="0.3">
      <c r="A1048" s="345">
        <v>43763</v>
      </c>
      <c r="B1048" s="346">
        <v>40.158718</v>
      </c>
    </row>
    <row r="1049" spans="1:2" ht="16.5" x14ac:dyDescent="0.3">
      <c r="A1049" s="345">
        <v>43767</v>
      </c>
      <c r="B1049" s="346">
        <v>39.764522999999997</v>
      </c>
    </row>
    <row r="1050" spans="1:2" ht="16.5" x14ac:dyDescent="0.3">
      <c r="A1050" s="345">
        <v>43768</v>
      </c>
      <c r="B1050" s="346">
        <v>39.616703000000001</v>
      </c>
    </row>
    <row r="1051" spans="1:2" ht="16.5" x14ac:dyDescent="0.3">
      <c r="A1051" s="345">
        <v>43769</v>
      </c>
      <c r="B1051" s="346">
        <v>39.616703000000001</v>
      </c>
    </row>
    <row r="1052" spans="1:2" ht="16.5" x14ac:dyDescent="0.3">
      <c r="A1052" s="345">
        <v>43770</v>
      </c>
      <c r="B1052" s="346">
        <v>39.173228999999999</v>
      </c>
    </row>
    <row r="1053" spans="1:2" ht="16.5" x14ac:dyDescent="0.3">
      <c r="A1053" s="345">
        <v>43773</v>
      </c>
      <c r="B1053" s="346">
        <v>39.173228999999999</v>
      </c>
    </row>
    <row r="1054" spans="1:2" ht="16.5" x14ac:dyDescent="0.3">
      <c r="A1054" s="345">
        <v>43774</v>
      </c>
      <c r="B1054" s="346">
        <v>39.370327000000003</v>
      </c>
    </row>
    <row r="1055" spans="1:2" ht="16.5" x14ac:dyDescent="0.3">
      <c r="A1055" s="345">
        <v>43775</v>
      </c>
      <c r="B1055" s="346">
        <v>39.311199000000002</v>
      </c>
    </row>
    <row r="1056" spans="1:2" ht="16.5" x14ac:dyDescent="0.3">
      <c r="A1056" s="345">
        <v>43776</v>
      </c>
      <c r="B1056" s="346">
        <v>39.035263</v>
      </c>
    </row>
    <row r="1057" spans="1:2" ht="16.5" x14ac:dyDescent="0.3">
      <c r="A1057" s="345">
        <v>43777</v>
      </c>
      <c r="B1057" s="346">
        <v>39.419601</v>
      </c>
    </row>
    <row r="1058" spans="1:2" ht="16.5" x14ac:dyDescent="0.3">
      <c r="A1058" s="345">
        <v>43780</v>
      </c>
      <c r="B1058" s="346">
        <v>39.183083000000003</v>
      </c>
    </row>
    <row r="1059" spans="1:2" ht="16.5" x14ac:dyDescent="0.3">
      <c r="A1059" s="345">
        <v>43781</v>
      </c>
      <c r="B1059" s="346">
        <v>39.183083000000003</v>
      </c>
    </row>
    <row r="1060" spans="1:2" ht="16.5" x14ac:dyDescent="0.3">
      <c r="A1060" s="345">
        <v>43782</v>
      </c>
      <c r="B1060" s="346">
        <v>39.912345999999999</v>
      </c>
    </row>
    <row r="1061" spans="1:2" ht="16.5" x14ac:dyDescent="0.3">
      <c r="A1061" s="345">
        <v>43783</v>
      </c>
      <c r="B1061" s="346">
        <v>41.144207000000002</v>
      </c>
    </row>
    <row r="1062" spans="1:2" ht="16.5" x14ac:dyDescent="0.3">
      <c r="A1062" s="345">
        <v>43784</v>
      </c>
      <c r="B1062" s="346">
        <v>41.38073</v>
      </c>
    </row>
    <row r="1063" spans="1:2" ht="16.5" x14ac:dyDescent="0.3">
      <c r="A1063" s="345">
        <v>43787</v>
      </c>
      <c r="B1063" s="346">
        <v>40.424801000000002</v>
      </c>
    </row>
    <row r="1064" spans="1:2" ht="16.5" x14ac:dyDescent="0.3">
      <c r="A1064" s="345">
        <v>43788</v>
      </c>
      <c r="B1064" s="346">
        <v>39.665973999999999</v>
      </c>
    </row>
    <row r="1065" spans="1:2" ht="16.5" x14ac:dyDescent="0.3">
      <c r="A1065" s="345">
        <v>43789</v>
      </c>
      <c r="B1065" s="346">
        <v>40.060169000000002</v>
      </c>
    </row>
    <row r="1066" spans="1:2" ht="16.5" x14ac:dyDescent="0.3">
      <c r="A1066" s="345">
        <v>43790</v>
      </c>
      <c r="B1066" s="346">
        <v>39.912345999999999</v>
      </c>
    </row>
    <row r="1067" spans="1:2" ht="16.5" x14ac:dyDescent="0.3">
      <c r="A1067" s="345">
        <v>43791</v>
      </c>
      <c r="B1067" s="346">
        <v>39.478732999999998</v>
      </c>
    </row>
    <row r="1068" spans="1:2" ht="16.5" x14ac:dyDescent="0.3">
      <c r="A1068" s="345">
        <v>43794</v>
      </c>
      <c r="B1068" s="346">
        <v>39.764522999999997</v>
      </c>
    </row>
    <row r="1069" spans="1:2" ht="16.5" x14ac:dyDescent="0.3">
      <c r="A1069" s="345">
        <v>43795</v>
      </c>
      <c r="B1069" s="346">
        <v>40.395240999999999</v>
      </c>
    </row>
    <row r="1070" spans="1:2" ht="16.5" x14ac:dyDescent="0.3">
      <c r="A1070" s="345">
        <v>43796</v>
      </c>
      <c r="B1070" s="346">
        <v>40.602192000000002</v>
      </c>
    </row>
    <row r="1071" spans="1:2" ht="16.5" x14ac:dyDescent="0.3">
      <c r="A1071" s="345">
        <v>43797</v>
      </c>
      <c r="B1071" s="346">
        <v>41.016094000000002</v>
      </c>
    </row>
    <row r="1072" spans="1:2" ht="16.5" x14ac:dyDescent="0.3">
      <c r="A1072" s="345">
        <v>43798</v>
      </c>
      <c r="B1072" s="346">
        <v>41.094935999999997</v>
      </c>
    </row>
    <row r="1073" spans="1:2" ht="16.5" x14ac:dyDescent="0.3">
      <c r="A1073" s="345">
        <v>43801</v>
      </c>
      <c r="B1073" s="346">
        <v>41.144207000000002</v>
      </c>
    </row>
    <row r="1074" spans="1:2" ht="16.5" x14ac:dyDescent="0.3">
      <c r="A1074" s="345">
        <v>43802</v>
      </c>
      <c r="B1074" s="346">
        <v>40.641609000000003</v>
      </c>
    </row>
    <row r="1075" spans="1:2" ht="16.5" x14ac:dyDescent="0.3">
      <c r="A1075" s="345">
        <v>43803</v>
      </c>
      <c r="B1075" s="346">
        <v>40.503639</v>
      </c>
    </row>
    <row r="1076" spans="1:2" ht="16.5" x14ac:dyDescent="0.3">
      <c r="A1076" s="345">
        <v>43804</v>
      </c>
      <c r="B1076" s="346">
        <v>40.553218999999999</v>
      </c>
    </row>
    <row r="1077" spans="1:2" ht="16.5" x14ac:dyDescent="0.3">
      <c r="A1077" s="345">
        <v>43805</v>
      </c>
      <c r="B1077" s="346">
        <v>40.751517999999997</v>
      </c>
    </row>
    <row r="1078" spans="1:2" ht="16.5" x14ac:dyDescent="0.3">
      <c r="A1078" s="345">
        <v>43808</v>
      </c>
      <c r="B1078" s="346">
        <v>40.850673999999998</v>
      </c>
    </row>
    <row r="1079" spans="1:2" ht="16.5" x14ac:dyDescent="0.3">
      <c r="A1079" s="345">
        <v>43809</v>
      </c>
      <c r="B1079" s="346">
        <v>40.701942000000003</v>
      </c>
    </row>
    <row r="1080" spans="1:2" ht="16.5" x14ac:dyDescent="0.3">
      <c r="A1080" s="345">
        <v>43810</v>
      </c>
      <c r="B1080" s="346">
        <v>41.346435999999997</v>
      </c>
    </row>
    <row r="1081" spans="1:2" ht="16.5" x14ac:dyDescent="0.3">
      <c r="A1081" s="345">
        <v>43811</v>
      </c>
      <c r="B1081" s="346">
        <v>41.544739</v>
      </c>
    </row>
    <row r="1082" spans="1:2" ht="16.5" x14ac:dyDescent="0.3">
      <c r="A1082" s="345">
        <v>43812</v>
      </c>
      <c r="B1082" s="346">
        <v>41.921512999999997</v>
      </c>
    </row>
    <row r="1083" spans="1:2" ht="16.5" x14ac:dyDescent="0.3">
      <c r="A1083" s="345">
        <v>43815</v>
      </c>
      <c r="B1083" s="346">
        <v>41.852108000000001</v>
      </c>
    </row>
    <row r="1084" spans="1:2" ht="16.5" x14ac:dyDescent="0.3">
      <c r="A1084" s="345">
        <v>43816</v>
      </c>
      <c r="B1084" s="346">
        <v>41.663719</v>
      </c>
    </row>
    <row r="1085" spans="1:2" ht="16.5" x14ac:dyDescent="0.3">
      <c r="A1085" s="345">
        <v>43817</v>
      </c>
      <c r="B1085" s="346">
        <v>41.098553000000003</v>
      </c>
    </row>
    <row r="1086" spans="1:2" ht="16.5" x14ac:dyDescent="0.3">
      <c r="A1086" s="345">
        <v>43818</v>
      </c>
      <c r="B1086" s="346">
        <v>41.534821000000001</v>
      </c>
    </row>
    <row r="1087" spans="1:2" ht="16.5" x14ac:dyDescent="0.3">
      <c r="A1087" s="345">
        <v>43819</v>
      </c>
      <c r="B1087" s="346">
        <v>41.842193999999999</v>
      </c>
    </row>
    <row r="1088" spans="1:2" ht="16.5" x14ac:dyDescent="0.3">
      <c r="A1088" s="345">
        <v>43822</v>
      </c>
      <c r="B1088" s="346">
        <v>41.445582999999999</v>
      </c>
    </row>
    <row r="1089" spans="1:2" ht="16.5" x14ac:dyDescent="0.3">
      <c r="A1089" s="345">
        <v>43823</v>
      </c>
      <c r="B1089" s="346">
        <v>41.445582999999999</v>
      </c>
    </row>
    <row r="1090" spans="1:2" ht="16.5" x14ac:dyDescent="0.3">
      <c r="A1090" s="345">
        <v>43824</v>
      </c>
      <c r="B1090" s="346">
        <v>41.445582999999999</v>
      </c>
    </row>
    <row r="1091" spans="1:2" ht="16.5" x14ac:dyDescent="0.3">
      <c r="A1091" s="345">
        <v>43826</v>
      </c>
      <c r="B1091" s="346">
        <v>41.971091999999999</v>
      </c>
    </row>
    <row r="1092" spans="1:2" ht="16.5" x14ac:dyDescent="0.3">
      <c r="A1092" s="345">
        <v>43829</v>
      </c>
      <c r="B1092" s="346">
        <v>41.852108000000001</v>
      </c>
    </row>
    <row r="1093" spans="1:2" ht="16.5" x14ac:dyDescent="0.3">
      <c r="A1093" s="345">
        <v>43830</v>
      </c>
      <c r="B1093" s="346">
        <v>42.139648000000001</v>
      </c>
    </row>
    <row r="1094" spans="1:2" ht="16.5" x14ac:dyDescent="0.3">
      <c r="A1094" s="345">
        <v>43833</v>
      </c>
      <c r="B1094" s="346">
        <v>42.684986000000002</v>
      </c>
    </row>
    <row r="1095" spans="1:2" ht="16.5" x14ac:dyDescent="0.3">
      <c r="A1095" s="345">
        <v>43836</v>
      </c>
      <c r="B1095" s="346">
        <v>42.932865</v>
      </c>
    </row>
    <row r="1096" spans="1:2" ht="16.5" x14ac:dyDescent="0.3">
      <c r="A1096" s="345">
        <v>43837</v>
      </c>
      <c r="B1096" s="346">
        <v>43.022101999999997</v>
      </c>
    </row>
    <row r="1097" spans="1:2" ht="16.5" x14ac:dyDescent="0.3">
      <c r="A1097" s="345">
        <v>43838</v>
      </c>
      <c r="B1097" s="346">
        <v>42.189224000000003</v>
      </c>
    </row>
    <row r="1098" spans="1:2" ht="16.5" x14ac:dyDescent="0.3">
      <c r="A1098" s="345">
        <v>43839</v>
      </c>
      <c r="B1098" s="346">
        <v>42.218975</v>
      </c>
    </row>
    <row r="1099" spans="1:2" ht="16.5" x14ac:dyDescent="0.3">
      <c r="A1099" s="345">
        <v>43840</v>
      </c>
      <c r="B1099" s="346">
        <v>42.63541</v>
      </c>
    </row>
    <row r="1100" spans="1:2" ht="16.5" x14ac:dyDescent="0.3">
      <c r="A1100" s="345">
        <v>43843</v>
      </c>
      <c r="B1100" s="346">
        <v>42.645325</v>
      </c>
    </row>
    <row r="1101" spans="1:2" ht="16.5" x14ac:dyDescent="0.3">
      <c r="A1101" s="345">
        <v>43844</v>
      </c>
      <c r="B1101" s="346">
        <v>42.238799999999998</v>
      </c>
    </row>
    <row r="1102" spans="1:2" ht="16.5" x14ac:dyDescent="0.3">
      <c r="A1102" s="345">
        <v>43845</v>
      </c>
      <c r="B1102" s="346">
        <v>42.744480000000003</v>
      </c>
    </row>
    <row r="1103" spans="1:2" ht="16.5" x14ac:dyDescent="0.3">
      <c r="A1103" s="345">
        <v>43846</v>
      </c>
      <c r="B1103" s="346">
        <v>42.417273999999999</v>
      </c>
    </row>
    <row r="1104" spans="1:2" ht="16.5" x14ac:dyDescent="0.3">
      <c r="A1104" s="345">
        <v>43847</v>
      </c>
      <c r="B1104" s="346">
        <v>43.032021</v>
      </c>
    </row>
    <row r="1105" spans="1:2" ht="16.5" x14ac:dyDescent="0.3">
      <c r="A1105" s="345">
        <v>43850</v>
      </c>
      <c r="B1105" s="346">
        <v>42.843628000000002</v>
      </c>
    </row>
    <row r="1106" spans="1:2" ht="16.5" x14ac:dyDescent="0.3">
      <c r="A1106" s="345">
        <v>43851</v>
      </c>
      <c r="B1106" s="346">
        <v>43.180748000000001</v>
      </c>
    </row>
    <row r="1107" spans="1:2" ht="16.5" x14ac:dyDescent="0.3">
      <c r="A1107" s="345">
        <v>43852</v>
      </c>
      <c r="B1107" s="346">
        <v>42.823799000000001</v>
      </c>
    </row>
    <row r="1108" spans="1:2" ht="16.5" x14ac:dyDescent="0.3">
      <c r="A1108" s="345">
        <v>43853</v>
      </c>
      <c r="B1108" s="346">
        <v>43.121257999999997</v>
      </c>
    </row>
    <row r="1109" spans="1:2" ht="16.5" x14ac:dyDescent="0.3">
      <c r="A1109" s="345">
        <v>43854</v>
      </c>
      <c r="B1109" s="346">
        <v>42.903122000000003</v>
      </c>
    </row>
    <row r="1110" spans="1:2" ht="16.5" x14ac:dyDescent="0.3">
      <c r="A1110" s="345">
        <v>43857</v>
      </c>
      <c r="B1110" s="346">
        <v>42.655242999999999</v>
      </c>
    </row>
    <row r="1111" spans="1:2" ht="16.5" x14ac:dyDescent="0.3">
      <c r="A1111" s="345">
        <v>43858</v>
      </c>
      <c r="B1111" s="346">
        <v>40.652366999999998</v>
      </c>
    </row>
    <row r="1112" spans="1:2" ht="16.5" x14ac:dyDescent="0.3">
      <c r="A1112" s="345">
        <v>43859</v>
      </c>
      <c r="B1112" s="346">
        <v>41.158042999999999</v>
      </c>
    </row>
    <row r="1113" spans="1:2" ht="16.5" x14ac:dyDescent="0.3">
      <c r="A1113" s="345">
        <v>43860</v>
      </c>
      <c r="B1113" s="346">
        <v>40.701942000000003</v>
      </c>
    </row>
    <row r="1114" spans="1:2" ht="16.5" x14ac:dyDescent="0.3">
      <c r="A1114" s="345">
        <v>43861</v>
      </c>
      <c r="B1114" s="346">
        <v>41.118385000000004</v>
      </c>
    </row>
    <row r="1115" spans="1:2" ht="16.5" x14ac:dyDescent="0.3">
      <c r="A1115" s="345">
        <v>43864</v>
      </c>
      <c r="B1115" s="346">
        <v>39.730255</v>
      </c>
    </row>
    <row r="1116" spans="1:2" ht="16.5" x14ac:dyDescent="0.3">
      <c r="A1116" s="345">
        <v>43865</v>
      </c>
      <c r="B1116" s="346">
        <v>39.888897</v>
      </c>
    </row>
    <row r="1117" spans="1:2" ht="16.5" x14ac:dyDescent="0.3">
      <c r="A1117" s="345">
        <v>43866</v>
      </c>
      <c r="B1117" s="346">
        <v>39.710422999999999</v>
      </c>
    </row>
    <row r="1118" spans="1:2" ht="16.5" x14ac:dyDescent="0.3">
      <c r="A1118" s="345">
        <v>43868</v>
      </c>
      <c r="B1118" s="346">
        <v>40.553218999999999</v>
      </c>
    </row>
    <row r="1119" spans="1:2" ht="16.5" x14ac:dyDescent="0.3">
      <c r="A1119" s="345">
        <v>43871</v>
      </c>
      <c r="B1119" s="346">
        <v>39.908726000000001</v>
      </c>
    </row>
    <row r="1120" spans="1:2" ht="16.5" x14ac:dyDescent="0.3">
      <c r="A1120" s="345">
        <v>43872</v>
      </c>
      <c r="B1120" s="346">
        <v>39.908726000000001</v>
      </c>
    </row>
    <row r="1121" spans="1:2" ht="16.5" x14ac:dyDescent="0.3">
      <c r="A1121" s="345">
        <v>43873</v>
      </c>
      <c r="B1121" s="346">
        <v>40.701942000000003</v>
      </c>
    </row>
    <row r="1122" spans="1:2" ht="16.5" x14ac:dyDescent="0.3">
      <c r="A1122" s="345">
        <v>43874</v>
      </c>
      <c r="B1122" s="346">
        <v>40.255760000000002</v>
      </c>
    </row>
    <row r="1123" spans="1:2" ht="16.5" x14ac:dyDescent="0.3">
      <c r="A1123" s="345">
        <v>43875</v>
      </c>
      <c r="B1123" s="346">
        <v>40.136775999999998</v>
      </c>
    </row>
    <row r="1124" spans="1:2" ht="16.5" x14ac:dyDescent="0.3">
      <c r="A1124" s="345">
        <v>43878</v>
      </c>
      <c r="B1124" s="346">
        <v>40.473896000000003</v>
      </c>
    </row>
    <row r="1125" spans="1:2" ht="16.5" x14ac:dyDescent="0.3">
      <c r="A1125" s="345">
        <v>43879</v>
      </c>
      <c r="B1125" s="346">
        <v>41.752955999999998</v>
      </c>
    </row>
    <row r="1126" spans="1:2" ht="16.5" x14ac:dyDescent="0.3">
      <c r="A1126" s="345">
        <v>43880</v>
      </c>
      <c r="B1126" s="346">
        <v>41.842193999999999</v>
      </c>
    </row>
    <row r="1127" spans="1:2" ht="16.5" x14ac:dyDescent="0.3">
      <c r="A1127" s="345">
        <v>43881</v>
      </c>
      <c r="B1127" s="346">
        <v>42.129738000000003</v>
      </c>
    </row>
    <row r="1128" spans="1:2" ht="16.5" x14ac:dyDescent="0.3">
      <c r="A1128" s="345">
        <v>43882</v>
      </c>
      <c r="B1128" s="346">
        <v>41.376179</v>
      </c>
    </row>
    <row r="1129" spans="1:2" ht="16.5" x14ac:dyDescent="0.3">
      <c r="A1129" s="345">
        <v>43885</v>
      </c>
      <c r="B1129" s="346">
        <v>40.156609000000003</v>
      </c>
    </row>
    <row r="1130" spans="1:2" ht="16.5" x14ac:dyDescent="0.3">
      <c r="A1130" s="345">
        <v>43886</v>
      </c>
      <c r="B1130" s="346">
        <v>39.601353000000003</v>
      </c>
    </row>
    <row r="1131" spans="1:2" ht="16.5" x14ac:dyDescent="0.3">
      <c r="A1131" s="345">
        <v>43887</v>
      </c>
      <c r="B1131" s="346">
        <v>39.462542999999997</v>
      </c>
    </row>
    <row r="1132" spans="1:2" ht="16.5" x14ac:dyDescent="0.3">
      <c r="A1132" s="345">
        <v>43888</v>
      </c>
      <c r="B1132" s="346">
        <v>37.697636000000003</v>
      </c>
    </row>
    <row r="1133" spans="1:2" ht="16.5" x14ac:dyDescent="0.3">
      <c r="A1133" s="345">
        <v>43889</v>
      </c>
      <c r="B1133" s="346">
        <v>37.182045000000002</v>
      </c>
    </row>
    <row r="1134" spans="1:2" ht="16.5" x14ac:dyDescent="0.3">
      <c r="A1134" s="345">
        <v>43892</v>
      </c>
      <c r="B1134" s="346">
        <v>36.190520999999997</v>
      </c>
    </row>
    <row r="1135" spans="1:2" ht="16.5" x14ac:dyDescent="0.3">
      <c r="A1135" s="345">
        <v>43893</v>
      </c>
      <c r="B1135" s="346">
        <v>36.587131999999997</v>
      </c>
    </row>
    <row r="1136" spans="1:2" ht="16.5" x14ac:dyDescent="0.3">
      <c r="A1136" s="345">
        <v>43894</v>
      </c>
      <c r="B1136" s="346">
        <v>36.587131999999997</v>
      </c>
    </row>
    <row r="1137" spans="1:2" ht="16.5" x14ac:dyDescent="0.3">
      <c r="A1137" s="345">
        <v>43895</v>
      </c>
      <c r="B1137" s="346">
        <v>36.507809000000002</v>
      </c>
    </row>
    <row r="1138" spans="1:2" ht="16.5" x14ac:dyDescent="0.3">
      <c r="A1138" s="345">
        <v>43896</v>
      </c>
      <c r="B1138" s="346">
        <v>36.388827999999997</v>
      </c>
    </row>
    <row r="1139" spans="1:2" ht="16.5" x14ac:dyDescent="0.3">
      <c r="A1139" s="345">
        <v>43899</v>
      </c>
      <c r="B1139" s="346">
        <v>35.694763000000002</v>
      </c>
    </row>
    <row r="1140" spans="1:2" ht="16.5" x14ac:dyDescent="0.3">
      <c r="A1140" s="345">
        <v>43900</v>
      </c>
      <c r="B1140" s="346">
        <v>36.190520999999997</v>
      </c>
    </row>
    <row r="1141" spans="1:2" ht="16.5" x14ac:dyDescent="0.3">
      <c r="A1141" s="345">
        <v>43901</v>
      </c>
      <c r="B1141" s="346">
        <v>35.238663000000003</v>
      </c>
    </row>
    <row r="1142" spans="1:2" ht="16.5" x14ac:dyDescent="0.3">
      <c r="A1142" s="345">
        <v>43902</v>
      </c>
      <c r="B1142" s="346">
        <v>32.720199999999998</v>
      </c>
    </row>
    <row r="1143" spans="1:2" ht="16.5" x14ac:dyDescent="0.3">
      <c r="A1143" s="345">
        <v>43903</v>
      </c>
      <c r="B1143" s="346">
        <v>32.422744999999999</v>
      </c>
    </row>
    <row r="1144" spans="1:2" ht="16.5" x14ac:dyDescent="0.3">
      <c r="A1144" s="345">
        <v>43906</v>
      </c>
      <c r="B1144" s="346">
        <v>29.249873999999998</v>
      </c>
    </row>
    <row r="1145" spans="1:2" ht="16.5" x14ac:dyDescent="0.3">
      <c r="A1145" s="345">
        <v>43907</v>
      </c>
      <c r="B1145" s="346">
        <v>29.924109999999999</v>
      </c>
    </row>
    <row r="1146" spans="1:2" ht="16.5" x14ac:dyDescent="0.3">
      <c r="A1146" s="345">
        <v>43908</v>
      </c>
      <c r="B1146" s="346">
        <v>27.861746</v>
      </c>
    </row>
    <row r="1147" spans="1:2" ht="16.5" x14ac:dyDescent="0.3">
      <c r="A1147" s="345">
        <v>43909</v>
      </c>
      <c r="B1147" s="346">
        <v>26.275310999999999</v>
      </c>
    </row>
    <row r="1148" spans="1:2" ht="16.5" x14ac:dyDescent="0.3">
      <c r="A1148" s="345">
        <v>43910</v>
      </c>
      <c r="B1148" s="346">
        <v>27.108188999999999</v>
      </c>
    </row>
    <row r="1149" spans="1:2" ht="16.5" x14ac:dyDescent="0.3">
      <c r="A1149" s="345">
        <v>43913</v>
      </c>
      <c r="B1149" s="346">
        <v>24.887181999999999</v>
      </c>
    </row>
    <row r="1150" spans="1:2" ht="16.5" x14ac:dyDescent="0.3">
      <c r="A1150" s="345">
        <v>43914</v>
      </c>
      <c r="B1150" s="346">
        <v>30.786732000000001</v>
      </c>
    </row>
    <row r="1151" spans="1:2" ht="16.5" x14ac:dyDescent="0.3">
      <c r="A1151" s="345">
        <v>43915</v>
      </c>
      <c r="B1151" s="346">
        <v>31.232918000000002</v>
      </c>
    </row>
    <row r="1152" spans="1:2" ht="16.5" x14ac:dyDescent="0.3">
      <c r="A1152" s="345">
        <v>43916</v>
      </c>
      <c r="B1152" s="346">
        <v>33.206046999999998</v>
      </c>
    </row>
    <row r="1153" spans="1:2" ht="16.5" x14ac:dyDescent="0.3">
      <c r="A1153" s="345">
        <v>43917</v>
      </c>
      <c r="B1153" s="346">
        <v>32.730114</v>
      </c>
    </row>
    <row r="1154" spans="1:2" ht="16.5" x14ac:dyDescent="0.3">
      <c r="A1154" s="345">
        <v>43920</v>
      </c>
      <c r="B1154" s="346">
        <v>33.116810000000001</v>
      </c>
    </row>
    <row r="1155" spans="1:2" ht="16.5" x14ac:dyDescent="0.3">
      <c r="A1155" s="345">
        <v>43921</v>
      </c>
      <c r="B1155" s="346">
        <v>34.257057000000003</v>
      </c>
    </row>
    <row r="1156" spans="1:2" ht="16.5" x14ac:dyDescent="0.3">
      <c r="A1156" s="345">
        <v>43922</v>
      </c>
      <c r="B1156" s="346">
        <v>33.156466999999999</v>
      </c>
    </row>
    <row r="1157" spans="1:2" ht="16.5" x14ac:dyDescent="0.3">
      <c r="A1157" s="345">
        <v>43923</v>
      </c>
      <c r="B1157" s="346">
        <v>32.720199999999998</v>
      </c>
    </row>
    <row r="1158" spans="1:2" ht="16.5" x14ac:dyDescent="0.3">
      <c r="A1158" s="345">
        <v>43924</v>
      </c>
      <c r="B1158" s="346">
        <v>32.125286000000003</v>
      </c>
    </row>
    <row r="1159" spans="1:2" ht="16.5" x14ac:dyDescent="0.3">
      <c r="A1159" s="345">
        <v>43927</v>
      </c>
      <c r="B1159" s="346">
        <v>31.728677999999999</v>
      </c>
    </row>
    <row r="1160" spans="1:2" ht="16.5" x14ac:dyDescent="0.3">
      <c r="A1160" s="345">
        <v>43928</v>
      </c>
      <c r="B1160" s="346">
        <v>32.581386999999999</v>
      </c>
    </row>
    <row r="1161" spans="1:2" ht="16.5" x14ac:dyDescent="0.3">
      <c r="A1161" s="345">
        <v>43929</v>
      </c>
      <c r="B1161" s="346">
        <v>33.910026999999999</v>
      </c>
    </row>
    <row r="1162" spans="1:2" ht="16.5" x14ac:dyDescent="0.3">
      <c r="A1162" s="345">
        <v>43930</v>
      </c>
      <c r="B1162" s="346">
        <v>35.298152999999999</v>
      </c>
    </row>
    <row r="1163" spans="1:2" ht="16.5" x14ac:dyDescent="0.3">
      <c r="A1163" s="345">
        <v>43935</v>
      </c>
      <c r="B1163" s="346">
        <v>34.970950999999999</v>
      </c>
    </row>
    <row r="1164" spans="1:2" ht="16.5" x14ac:dyDescent="0.3">
      <c r="A1164" s="345">
        <v>43936</v>
      </c>
      <c r="B1164" s="346">
        <v>36.012051</v>
      </c>
    </row>
    <row r="1165" spans="1:2" ht="16.5" x14ac:dyDescent="0.3">
      <c r="A1165" s="345">
        <v>43937</v>
      </c>
      <c r="B1165" s="346">
        <v>37.677802999999997</v>
      </c>
    </row>
    <row r="1166" spans="1:2" ht="16.5" x14ac:dyDescent="0.3">
      <c r="A1166" s="345">
        <v>43938</v>
      </c>
      <c r="B1166" s="346">
        <v>37.112636999999999</v>
      </c>
    </row>
    <row r="1167" spans="1:2" ht="16.5" x14ac:dyDescent="0.3">
      <c r="A1167" s="345">
        <v>43941</v>
      </c>
      <c r="B1167" s="346">
        <v>35.912899000000003</v>
      </c>
    </row>
    <row r="1168" spans="1:2" ht="16.5" x14ac:dyDescent="0.3">
      <c r="A1168" s="345">
        <v>43942</v>
      </c>
      <c r="B1168" s="346">
        <v>35.000698</v>
      </c>
    </row>
    <row r="1169" spans="1:2" ht="16.5" x14ac:dyDescent="0.3">
      <c r="A1169" s="345">
        <v>43943</v>
      </c>
      <c r="B1169" s="346">
        <v>35.912899000000003</v>
      </c>
    </row>
    <row r="1170" spans="1:2" ht="16.5" x14ac:dyDescent="0.3">
      <c r="A1170" s="345">
        <v>43944</v>
      </c>
      <c r="B1170" s="346">
        <v>35.912899000000003</v>
      </c>
    </row>
    <row r="1171" spans="1:2" ht="16.5" x14ac:dyDescent="0.3">
      <c r="A1171" s="345">
        <v>43945</v>
      </c>
      <c r="B1171" s="346">
        <v>35.595612000000003</v>
      </c>
    </row>
    <row r="1172" spans="1:2" ht="16.5" x14ac:dyDescent="0.3">
      <c r="A1172" s="345">
        <v>43949</v>
      </c>
      <c r="B1172" s="346">
        <v>36.170692000000003</v>
      </c>
    </row>
    <row r="1173" spans="1:2" ht="16.5" x14ac:dyDescent="0.3">
      <c r="A1173" s="345">
        <v>43950</v>
      </c>
      <c r="B1173" s="346">
        <v>36.686283000000003</v>
      </c>
    </row>
    <row r="1174" spans="1:2" ht="16.5" x14ac:dyDescent="0.3">
      <c r="A1174" s="345">
        <v>43951</v>
      </c>
      <c r="B1174" s="346">
        <v>36.190520999999997</v>
      </c>
    </row>
    <row r="1175" spans="1:2" ht="16.5" x14ac:dyDescent="0.3">
      <c r="A1175" s="345">
        <v>43952</v>
      </c>
      <c r="B1175" s="346">
        <v>36.180610999999999</v>
      </c>
    </row>
    <row r="1176" spans="1:2" ht="16.5" x14ac:dyDescent="0.3">
      <c r="A1176" s="345">
        <v>43955</v>
      </c>
      <c r="B1176" s="346">
        <v>36.002136</v>
      </c>
    </row>
    <row r="1177" spans="1:2" ht="16.5" x14ac:dyDescent="0.3">
      <c r="A1177" s="345">
        <v>43956</v>
      </c>
      <c r="B1177" s="346">
        <v>36.190520999999997</v>
      </c>
    </row>
    <row r="1178" spans="1:2" ht="16.5" x14ac:dyDescent="0.3">
      <c r="A1178" s="345">
        <v>43957</v>
      </c>
      <c r="B1178" s="346">
        <v>35.942641999999999</v>
      </c>
    </row>
    <row r="1179" spans="1:2" ht="16.5" x14ac:dyDescent="0.3">
      <c r="A1179" s="345">
        <v>43958</v>
      </c>
      <c r="B1179" s="346">
        <v>36.289673000000001</v>
      </c>
    </row>
    <row r="1180" spans="1:2" ht="16.5" x14ac:dyDescent="0.3">
      <c r="A1180" s="345">
        <v>43959</v>
      </c>
      <c r="B1180" s="346">
        <v>35.843491</v>
      </c>
    </row>
    <row r="1181" spans="1:2" ht="16.5" x14ac:dyDescent="0.3">
      <c r="A1181" s="345">
        <v>43962</v>
      </c>
      <c r="B1181" s="346">
        <v>36.339252000000002</v>
      </c>
    </row>
    <row r="1182" spans="1:2" ht="16.5" x14ac:dyDescent="0.3">
      <c r="A1182" s="345">
        <v>43963</v>
      </c>
      <c r="B1182" s="346">
        <v>36.48798</v>
      </c>
    </row>
    <row r="1183" spans="1:2" ht="16.5" x14ac:dyDescent="0.3">
      <c r="A1183" s="345">
        <v>43964</v>
      </c>
      <c r="B1183" s="346">
        <v>36.190520999999997</v>
      </c>
    </row>
    <row r="1184" spans="1:2" ht="16.5" x14ac:dyDescent="0.3">
      <c r="A1184" s="345">
        <v>43965</v>
      </c>
      <c r="B1184" s="346">
        <v>35.793914999999998</v>
      </c>
    </row>
    <row r="1185" spans="1:2" ht="16.5" x14ac:dyDescent="0.3">
      <c r="A1185" s="345">
        <v>43966</v>
      </c>
      <c r="B1185" s="346">
        <v>35.694763000000002</v>
      </c>
    </row>
    <row r="1186" spans="1:2" ht="16.5" x14ac:dyDescent="0.3">
      <c r="A1186" s="345">
        <v>43969</v>
      </c>
      <c r="B1186" s="346">
        <v>35.764167999999998</v>
      </c>
    </row>
    <row r="1187" spans="1:2" ht="16.5" x14ac:dyDescent="0.3">
      <c r="A1187" s="345">
        <v>43970</v>
      </c>
      <c r="B1187" s="346">
        <v>35.199001000000003</v>
      </c>
    </row>
    <row r="1188" spans="1:2" ht="16.5" x14ac:dyDescent="0.3">
      <c r="A1188" s="345">
        <v>43971</v>
      </c>
      <c r="B1188" s="346">
        <v>35.684849</v>
      </c>
    </row>
    <row r="1189" spans="1:2" ht="16.5" x14ac:dyDescent="0.3">
      <c r="A1189" s="345">
        <v>43972</v>
      </c>
      <c r="B1189" s="346">
        <v>35.992218000000001</v>
      </c>
    </row>
    <row r="1190" spans="1:2" ht="16.5" x14ac:dyDescent="0.3">
      <c r="A1190" s="345">
        <v>43973</v>
      </c>
      <c r="B1190" s="346">
        <v>35.248576999999997</v>
      </c>
    </row>
    <row r="1191" spans="1:2" ht="16.5" x14ac:dyDescent="0.3">
      <c r="A1191" s="345">
        <v>43976</v>
      </c>
      <c r="B1191" s="346">
        <v>35.595612000000003</v>
      </c>
    </row>
    <row r="1192" spans="1:2" ht="16.5" x14ac:dyDescent="0.3">
      <c r="A1192" s="345">
        <v>43977</v>
      </c>
      <c r="B1192" s="346">
        <v>35.694763000000002</v>
      </c>
    </row>
    <row r="1193" spans="1:2" ht="16.5" x14ac:dyDescent="0.3">
      <c r="A1193" s="345">
        <v>43978</v>
      </c>
      <c r="B1193" s="346">
        <v>39.650931999999997</v>
      </c>
    </row>
    <row r="1194" spans="1:2" ht="16.5" x14ac:dyDescent="0.3">
      <c r="A1194" s="345">
        <v>43979</v>
      </c>
      <c r="B1194" s="346">
        <v>39.462542999999997</v>
      </c>
    </row>
    <row r="1195" spans="1:2" ht="16.5" x14ac:dyDescent="0.3">
      <c r="A1195" s="345">
        <v>43980</v>
      </c>
      <c r="B1195" s="346">
        <v>39.452629000000002</v>
      </c>
    </row>
    <row r="1196" spans="1:2" ht="16.5" x14ac:dyDescent="0.3">
      <c r="A1196" s="345">
        <v>43984</v>
      </c>
      <c r="B1196" s="346">
        <v>39.601353000000003</v>
      </c>
    </row>
    <row r="1197" spans="1:2" ht="16.5" x14ac:dyDescent="0.3">
      <c r="A1197" s="345">
        <v>43985</v>
      </c>
      <c r="B1197" s="346">
        <v>39.621184999999997</v>
      </c>
    </row>
    <row r="1198" spans="1:2" ht="16.5" x14ac:dyDescent="0.3">
      <c r="A1198" s="345">
        <v>43986</v>
      </c>
      <c r="B1198" s="346">
        <v>39.730255</v>
      </c>
    </row>
    <row r="1199" spans="1:2" ht="16.5" x14ac:dyDescent="0.3">
      <c r="A1199" s="345">
        <v>43987</v>
      </c>
      <c r="B1199" s="346">
        <v>39.660846999999997</v>
      </c>
    </row>
    <row r="1200" spans="1:2" ht="16.5" x14ac:dyDescent="0.3">
      <c r="A1200" s="345">
        <v>43990</v>
      </c>
      <c r="B1200" s="346">
        <v>39.958302000000003</v>
      </c>
    </row>
    <row r="1201" spans="1:2" ht="16.5" x14ac:dyDescent="0.3">
      <c r="A1201" s="345">
        <v>43991</v>
      </c>
      <c r="B1201" s="346">
        <v>39.958302000000003</v>
      </c>
    </row>
    <row r="1202" spans="1:2" ht="16.5" x14ac:dyDescent="0.3">
      <c r="A1202" s="345">
        <v>43992</v>
      </c>
      <c r="B1202" s="346">
        <v>40.662281</v>
      </c>
    </row>
    <row r="1203" spans="1:2" ht="16.5" x14ac:dyDescent="0.3">
      <c r="A1203" s="345">
        <v>43993</v>
      </c>
      <c r="B1203" s="346">
        <v>40.652366999999998</v>
      </c>
    </row>
    <row r="1204" spans="1:2" ht="16.5" x14ac:dyDescent="0.3">
      <c r="A1204" s="345">
        <v>43994</v>
      </c>
      <c r="B1204" s="346">
        <v>39.660846999999997</v>
      </c>
    </row>
    <row r="1205" spans="1:2" ht="16.5" x14ac:dyDescent="0.3">
      <c r="A1205" s="345">
        <v>43997</v>
      </c>
      <c r="B1205" s="346">
        <v>38.818053999999997</v>
      </c>
    </row>
    <row r="1206" spans="1:2" ht="16.5" x14ac:dyDescent="0.3">
      <c r="A1206" s="345">
        <v>43998</v>
      </c>
      <c r="B1206" s="346">
        <v>39.611271000000002</v>
      </c>
    </row>
    <row r="1207" spans="1:2" ht="16.5" x14ac:dyDescent="0.3">
      <c r="A1207" s="345">
        <v>43999</v>
      </c>
      <c r="B1207" s="346">
        <v>40.771351000000003</v>
      </c>
    </row>
    <row r="1208" spans="1:2" ht="16.5" x14ac:dyDescent="0.3">
      <c r="A1208" s="345">
        <v>44000</v>
      </c>
      <c r="B1208" s="346">
        <v>40.850673999999998</v>
      </c>
    </row>
    <row r="1209" spans="1:2" ht="16.5" x14ac:dyDescent="0.3">
      <c r="A1209" s="345">
        <v>44001</v>
      </c>
      <c r="B1209" s="346">
        <v>40.107033000000001</v>
      </c>
    </row>
    <row r="1210" spans="1:2" ht="16.5" x14ac:dyDescent="0.3">
      <c r="A1210" s="345">
        <v>44004</v>
      </c>
      <c r="B1210" s="346">
        <v>39.859153999999997</v>
      </c>
    </row>
    <row r="1211" spans="1:2" ht="16.5" x14ac:dyDescent="0.3">
      <c r="A1211" s="345">
        <v>44005</v>
      </c>
      <c r="B1211" s="346">
        <v>40.245846</v>
      </c>
    </row>
    <row r="1212" spans="1:2" ht="16.5" x14ac:dyDescent="0.3">
      <c r="A1212" s="345">
        <v>44006</v>
      </c>
      <c r="B1212" s="346">
        <v>40.166522999999998</v>
      </c>
    </row>
    <row r="1213" spans="1:2" ht="16.5" x14ac:dyDescent="0.3">
      <c r="A1213" s="345">
        <v>44007</v>
      </c>
      <c r="B1213" s="346">
        <v>39.561695</v>
      </c>
    </row>
    <row r="1214" spans="1:2" ht="16.5" x14ac:dyDescent="0.3">
      <c r="A1214" s="345">
        <v>44008</v>
      </c>
      <c r="B1214" s="346">
        <v>38.917206</v>
      </c>
    </row>
    <row r="1215" spans="1:2" ht="16.5" x14ac:dyDescent="0.3">
      <c r="A1215" s="345">
        <v>44011</v>
      </c>
      <c r="B1215" s="346">
        <v>38.917206</v>
      </c>
    </row>
    <row r="1216" spans="1:2" ht="16.5" x14ac:dyDescent="0.3">
      <c r="A1216" s="345">
        <v>44012</v>
      </c>
      <c r="B1216" s="346">
        <v>39.065936999999998</v>
      </c>
    </row>
    <row r="1217" spans="1:2" ht="16.5" x14ac:dyDescent="0.3">
      <c r="A1217" s="345">
        <v>44013</v>
      </c>
      <c r="B1217" s="346">
        <v>39.313816000000003</v>
      </c>
    </row>
    <row r="1218" spans="1:2" ht="16.5" x14ac:dyDescent="0.3">
      <c r="A1218" s="345">
        <v>44014</v>
      </c>
      <c r="B1218" s="346">
        <v>39.056018999999999</v>
      </c>
    </row>
    <row r="1219" spans="1:2" ht="16.5" x14ac:dyDescent="0.3">
      <c r="A1219" s="345">
        <v>44015</v>
      </c>
      <c r="B1219" s="346">
        <v>39.829402999999999</v>
      </c>
    </row>
    <row r="1220" spans="1:2" ht="16.5" x14ac:dyDescent="0.3">
      <c r="A1220" s="345">
        <v>44018</v>
      </c>
      <c r="B1220" s="346">
        <v>40.255760000000002</v>
      </c>
    </row>
    <row r="1221" spans="1:2" ht="16.5" x14ac:dyDescent="0.3">
      <c r="A1221" s="345">
        <v>44019</v>
      </c>
      <c r="B1221" s="346">
        <v>41.048977000000001</v>
      </c>
    </row>
    <row r="1222" spans="1:2" ht="16.5" x14ac:dyDescent="0.3">
      <c r="A1222" s="345">
        <v>44020</v>
      </c>
      <c r="B1222" s="346">
        <v>39.759998000000003</v>
      </c>
    </row>
    <row r="1223" spans="1:2" ht="16.5" x14ac:dyDescent="0.3">
      <c r="A1223" s="345">
        <v>44021</v>
      </c>
      <c r="B1223" s="346">
        <v>39.900002000000001</v>
      </c>
    </row>
    <row r="1224" spans="1:2" ht="16.5" x14ac:dyDescent="0.3">
      <c r="A1224" s="345">
        <v>44022</v>
      </c>
      <c r="B1224" s="346">
        <v>40.799999</v>
      </c>
    </row>
    <row r="1225" spans="1:2" ht="16.5" x14ac:dyDescent="0.3">
      <c r="A1225" s="345">
        <v>44025</v>
      </c>
      <c r="B1225" s="346">
        <v>40.790000999999997</v>
      </c>
    </row>
    <row r="1226" spans="1:2" ht="16.5" x14ac:dyDescent="0.3">
      <c r="A1226" s="345">
        <v>44026</v>
      </c>
      <c r="B1226" s="346">
        <v>41</v>
      </c>
    </row>
    <row r="1227" spans="1:2" ht="16.5" x14ac:dyDescent="0.3">
      <c r="A1227" s="345">
        <v>44027</v>
      </c>
      <c r="B1227" s="346">
        <v>42.049999</v>
      </c>
    </row>
    <row r="1228" spans="1:2" ht="16.5" x14ac:dyDescent="0.3">
      <c r="A1228" s="345">
        <v>44028</v>
      </c>
      <c r="B1228" s="346">
        <v>42.900002000000001</v>
      </c>
    </row>
    <row r="1229" spans="1:2" ht="16.5" x14ac:dyDescent="0.3">
      <c r="A1229" s="345">
        <v>44029</v>
      </c>
      <c r="B1229" s="346">
        <v>43.099997999999999</v>
      </c>
    </row>
    <row r="1230" spans="1:2" ht="16.5" x14ac:dyDescent="0.3">
      <c r="A1230" s="345">
        <v>44032</v>
      </c>
      <c r="B1230" s="346">
        <v>42.200001</v>
      </c>
    </row>
    <row r="1231" spans="1:2" ht="16.5" x14ac:dyDescent="0.3">
      <c r="A1231" s="345">
        <v>44033</v>
      </c>
      <c r="B1231" s="346">
        <v>41.900002000000001</v>
      </c>
    </row>
    <row r="1232" spans="1:2" ht="16.5" x14ac:dyDescent="0.3">
      <c r="A1232" s="345">
        <v>44034</v>
      </c>
      <c r="B1232" s="346">
        <v>42.5</v>
      </c>
    </row>
    <row r="1233" spans="1:2" ht="16.5" x14ac:dyDescent="0.3">
      <c r="A1233" s="345">
        <v>44035</v>
      </c>
      <c r="B1233" s="346">
        <v>42.75</v>
      </c>
    </row>
    <row r="1234" spans="1:2" ht="16.5" x14ac:dyDescent="0.3">
      <c r="A1234" s="345">
        <v>44036</v>
      </c>
      <c r="B1234" s="346">
        <v>42.200001</v>
      </c>
    </row>
    <row r="1235" spans="1:2" ht="16.5" x14ac:dyDescent="0.3">
      <c r="A1235" s="345">
        <v>44039</v>
      </c>
      <c r="B1235" s="346">
        <v>42.650002000000001</v>
      </c>
    </row>
    <row r="1236" spans="1:2" ht="16.5" x14ac:dyDescent="0.3">
      <c r="A1236" s="345">
        <v>44040</v>
      </c>
      <c r="B1236" s="346">
        <v>42.990001999999997</v>
      </c>
    </row>
    <row r="1237" spans="1:2" ht="16.5" x14ac:dyDescent="0.3">
      <c r="A1237" s="345">
        <v>44041</v>
      </c>
      <c r="B1237" s="346">
        <v>42.41</v>
      </c>
    </row>
    <row r="1238" spans="1:2" ht="16.5" x14ac:dyDescent="0.3">
      <c r="A1238" s="345">
        <v>44042</v>
      </c>
      <c r="B1238" s="346">
        <v>43.599997999999999</v>
      </c>
    </row>
    <row r="1239" spans="1:2" ht="16.5" x14ac:dyDescent="0.3">
      <c r="A1239" s="345">
        <v>44043</v>
      </c>
      <c r="B1239" s="346">
        <v>46.900002000000001</v>
      </c>
    </row>
    <row r="1240" spans="1:2" ht="16.5" x14ac:dyDescent="0.3">
      <c r="A1240" s="345">
        <v>44046</v>
      </c>
      <c r="B1240" s="346">
        <v>46.799999</v>
      </c>
    </row>
    <row r="1241" spans="1:2" ht="16.5" x14ac:dyDescent="0.3">
      <c r="A1241" s="345">
        <v>44047</v>
      </c>
      <c r="B1241" s="346">
        <v>46.450001</v>
      </c>
    </row>
    <row r="1242" spans="1:2" ht="16.5" x14ac:dyDescent="0.3">
      <c r="A1242" s="345">
        <v>44048</v>
      </c>
      <c r="B1242" s="346">
        <v>45.5</v>
      </c>
    </row>
    <row r="1243" spans="1:2" ht="16.5" x14ac:dyDescent="0.3">
      <c r="A1243" s="345">
        <v>44049</v>
      </c>
      <c r="B1243" s="346">
        <v>45.18</v>
      </c>
    </row>
    <row r="1244" spans="1:2" ht="16.5" x14ac:dyDescent="0.3">
      <c r="A1244" s="345">
        <v>44050</v>
      </c>
      <c r="B1244" s="346">
        <v>44.82</v>
      </c>
    </row>
    <row r="1245" spans="1:2" ht="16.5" x14ac:dyDescent="0.3">
      <c r="A1245" s="345">
        <v>44053</v>
      </c>
      <c r="B1245" s="346">
        <v>45.25</v>
      </c>
    </row>
    <row r="1246" spans="1:2" ht="16.5" x14ac:dyDescent="0.3">
      <c r="A1246" s="345">
        <v>44054</v>
      </c>
      <c r="B1246" s="346">
        <v>45.299999</v>
      </c>
    </row>
    <row r="1247" spans="1:2" ht="16.5" x14ac:dyDescent="0.3">
      <c r="A1247" s="345">
        <v>44055</v>
      </c>
      <c r="B1247" s="346">
        <v>44.869999</v>
      </c>
    </row>
    <row r="1248" spans="1:2" ht="16.5" x14ac:dyDescent="0.3">
      <c r="A1248" s="345">
        <v>44056</v>
      </c>
      <c r="B1248" s="346">
        <v>44.549999</v>
      </c>
    </row>
    <row r="1249" spans="1:5" ht="16.5" x14ac:dyDescent="0.3">
      <c r="A1249" s="345">
        <v>44057</v>
      </c>
      <c r="B1249" s="346">
        <v>43.869999</v>
      </c>
    </row>
    <row r="1250" spans="1:5" ht="16.5" x14ac:dyDescent="0.3">
      <c r="A1250" s="345">
        <v>44060</v>
      </c>
      <c r="B1250" s="346">
        <v>44.349997999999999</v>
      </c>
    </row>
    <row r="1251" spans="1:5" ht="16.5" x14ac:dyDescent="0.3">
      <c r="A1251" s="345">
        <v>44061</v>
      </c>
      <c r="B1251" s="346">
        <v>45.189999</v>
      </c>
    </row>
    <row r="1252" spans="1:5" ht="16.5" x14ac:dyDescent="0.3">
      <c r="A1252" s="345">
        <v>44062</v>
      </c>
      <c r="B1252" s="346">
        <v>45.549999</v>
      </c>
    </row>
    <row r="1253" spans="1:5" ht="16.5" x14ac:dyDescent="0.3">
      <c r="A1253" s="345">
        <v>44063</v>
      </c>
      <c r="B1253" s="346">
        <v>44.799999</v>
      </c>
    </row>
    <row r="1254" spans="1:5" ht="16.5" x14ac:dyDescent="0.3">
      <c r="A1254" s="345">
        <v>44064</v>
      </c>
      <c r="B1254" s="346">
        <v>45.75</v>
      </c>
    </row>
    <row r="1255" spans="1:5" ht="16.5" x14ac:dyDescent="0.3">
      <c r="A1255" s="345">
        <v>44067</v>
      </c>
      <c r="B1255" s="346">
        <v>46.25</v>
      </c>
    </row>
    <row r="1256" spans="1:5" ht="16.5" x14ac:dyDescent="0.3">
      <c r="A1256" s="345">
        <v>44068</v>
      </c>
      <c r="B1256" s="346">
        <v>47.009998000000003</v>
      </c>
    </row>
    <row r="1257" spans="1:5" ht="16.5" x14ac:dyDescent="0.3">
      <c r="A1257" s="345">
        <v>44069</v>
      </c>
      <c r="B1257" s="346">
        <v>47.5</v>
      </c>
    </row>
    <row r="1258" spans="1:5" ht="16.5" x14ac:dyDescent="0.3">
      <c r="A1258" s="345">
        <v>44070</v>
      </c>
      <c r="B1258" s="346">
        <v>47.5</v>
      </c>
    </row>
    <row r="1259" spans="1:5" ht="16.5" x14ac:dyDescent="0.3">
      <c r="A1259" s="345">
        <v>44071</v>
      </c>
      <c r="B1259" s="346">
        <v>48.540000999999997</v>
      </c>
    </row>
    <row r="1260" spans="1:5" ht="16.5" x14ac:dyDescent="0.3">
      <c r="A1260" s="345">
        <v>44074</v>
      </c>
      <c r="B1260" s="346">
        <v>47.990001999999997</v>
      </c>
    </row>
    <row r="1261" spans="1:5" ht="16.5" x14ac:dyDescent="0.3">
      <c r="A1261" s="345">
        <v>44075</v>
      </c>
      <c r="B1261" s="346">
        <v>47.799999</v>
      </c>
      <c r="C1261" s="344">
        <f>B1261</f>
        <v>47.799999</v>
      </c>
      <c r="D1261" s="344">
        <f>C1261</f>
        <v>47.799999</v>
      </c>
      <c r="E1261" s="344">
        <f>D1261</f>
        <v>47.799999</v>
      </c>
    </row>
    <row r="1262" spans="1:5" ht="16.5" x14ac:dyDescent="0.3">
      <c r="A1262" s="20">
        <v>44561</v>
      </c>
      <c r="B1262" s="338"/>
      <c r="C1262" s="347">
        <v>50.7</v>
      </c>
      <c r="D1262" s="347">
        <v>58.2</v>
      </c>
      <c r="E1262" s="347">
        <v>43.2</v>
      </c>
    </row>
    <row r="1263" spans="1:5" ht="16.5" x14ac:dyDescent="0.3">
      <c r="A1263" s="20">
        <v>44926</v>
      </c>
      <c r="C1263" s="347">
        <v>52.9</v>
      </c>
      <c r="D1263" s="347">
        <v>60.6</v>
      </c>
      <c r="E1263" s="347">
        <v>45.1</v>
      </c>
    </row>
    <row r="1264" spans="1:5" ht="16.5" x14ac:dyDescent="0.3">
      <c r="A1264" s="20">
        <v>45291</v>
      </c>
      <c r="C1264" s="347">
        <v>54.6</v>
      </c>
      <c r="D1264" s="347">
        <v>62.6</v>
      </c>
      <c r="E1264" s="347">
        <v>46.7</v>
      </c>
    </row>
    <row r="1265" spans="1:5" ht="16.5" x14ac:dyDescent="0.3">
      <c r="A1265" s="20">
        <v>45657</v>
      </c>
      <c r="C1265" s="347">
        <v>56.4</v>
      </c>
      <c r="D1265" s="347">
        <v>64.5</v>
      </c>
      <c r="E1265" s="347">
        <v>48.2</v>
      </c>
    </row>
    <row r="1266" spans="1:5" ht="16.5" x14ac:dyDescent="0.3">
      <c r="A1266" s="20">
        <v>46022</v>
      </c>
      <c r="C1266" s="347">
        <v>58.2</v>
      </c>
      <c r="D1266" s="347">
        <v>66.599999999999994</v>
      </c>
      <c r="E1266" s="347">
        <v>49.8</v>
      </c>
    </row>
  </sheetData>
  <pageMargins left="0.75" right="0.75" top="1" bottom="1" header="0.5" footer="0.5"/>
  <pageSetup paperSize="9" orientation="portrait" horizontalDpi="300" verticalDpi="300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19B5-4D3B-4AE2-9A17-FCB00ED4B0F0}">
  <dimension ref="A2:N4"/>
  <sheetViews>
    <sheetView showGridLines="0" workbookViewId="0">
      <selection activeCell="M31" sqref="M31"/>
    </sheetView>
  </sheetViews>
  <sheetFormatPr defaultRowHeight="15.75" x14ac:dyDescent="0.25"/>
  <cols>
    <col min="1" max="1" width="26.5703125" style="24" customWidth="1"/>
    <col min="2" max="6" width="12.85546875" style="24" bestFit="1" customWidth="1"/>
    <col min="7" max="8" width="9.140625" style="24"/>
    <col min="9" max="9" width="10.7109375" style="24" bestFit="1" customWidth="1"/>
    <col min="10" max="14" width="12.85546875" style="24" customWidth="1"/>
    <col min="15" max="16384" width="9.140625" style="24"/>
  </cols>
  <sheetData>
    <row r="2" spans="1:14" x14ac:dyDescent="0.25">
      <c r="A2" s="199"/>
      <c r="B2" s="351" t="s">
        <v>383</v>
      </c>
      <c r="C2" s="351" t="s">
        <v>404</v>
      </c>
      <c r="D2" s="351" t="s">
        <v>405</v>
      </c>
      <c r="E2" s="351" t="s">
        <v>406</v>
      </c>
      <c r="F2" s="351" t="s">
        <v>407</v>
      </c>
      <c r="I2" s="199"/>
      <c r="J2" s="351" t="s">
        <v>383</v>
      </c>
      <c r="K2" s="351" t="s">
        <v>404</v>
      </c>
      <c r="L2" s="351" t="s">
        <v>405</v>
      </c>
      <c r="M2" s="351" t="s">
        <v>406</v>
      </c>
      <c r="N2" s="351" t="s">
        <v>407</v>
      </c>
    </row>
    <row r="3" spans="1:14" x14ac:dyDescent="0.25">
      <c r="A3" s="24" t="s">
        <v>313</v>
      </c>
      <c r="B3" s="441">
        <f>Dashboard!H20</f>
        <v>3528980.9198444323</v>
      </c>
      <c r="C3" s="441">
        <f>Dashboard!I20</f>
        <v>3628606.1822540401</v>
      </c>
      <c r="D3" s="441">
        <f>Dashboard!J20</f>
        <v>3714319.1395171727</v>
      </c>
      <c r="E3" s="441">
        <f>Dashboard!K20</f>
        <v>3793037.6908825561</v>
      </c>
      <c r="F3" s="441">
        <f>Dashboard!L20</f>
        <v>3875317.9440171313</v>
      </c>
      <c r="I3" s="24" t="s">
        <v>15</v>
      </c>
      <c r="J3" s="441">
        <f ca="1">Dashboard!H21</f>
        <v>471743.9442884163</v>
      </c>
      <c r="K3" s="441">
        <f ca="1">Dashboard!I21</f>
        <v>485081.74795920553</v>
      </c>
      <c r="L3" s="441">
        <f ca="1">Dashboard!J21</f>
        <v>496570.08249071997</v>
      </c>
      <c r="M3" s="441">
        <f ca="1">Dashboard!K21</f>
        <v>507127.87060595234</v>
      </c>
      <c r="N3" s="441">
        <f ca="1">Dashboard!L21</f>
        <v>518161.48763725342</v>
      </c>
    </row>
    <row r="4" spans="1:14" x14ac:dyDescent="0.25">
      <c r="A4" s="24" t="s">
        <v>257</v>
      </c>
      <c r="B4" s="434">
        <f>Dashboard!H31</f>
        <v>1.4123366272605729</v>
      </c>
      <c r="C4" s="434">
        <f>Dashboard!I31</f>
        <v>1.3735601935462558</v>
      </c>
      <c r="D4" s="434">
        <f>Dashboard!J31</f>
        <v>1.3418634271280976</v>
      </c>
      <c r="E4" s="434">
        <f>Dashboard!K31</f>
        <v>1.3140151551829973</v>
      </c>
      <c r="F4" s="434">
        <f>Dashboard!L31</f>
        <v>1.2861161540808965</v>
      </c>
      <c r="I4" s="24" t="s">
        <v>249</v>
      </c>
      <c r="J4" s="434">
        <f ca="1">Dashboard!H32</f>
        <v>10.565284558168699</v>
      </c>
      <c r="K4" s="434">
        <f ca="1">Dashboard!I32</f>
        <v>10.274781582627499</v>
      </c>
      <c r="L4" s="434">
        <f ca="1">Dashboard!J32</f>
        <v>10.037070668857993</v>
      </c>
      <c r="M4" s="434">
        <f ca="1">Dashboard!K32</f>
        <v>9.828111012799658</v>
      </c>
      <c r="N4" s="434">
        <f ca="1">Dashboard!L32</f>
        <v>9.6188333732151055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 Page</vt:lpstr>
      <vt:lpstr>Dashboard</vt:lpstr>
      <vt:lpstr>Income Statement</vt:lpstr>
      <vt:lpstr>Balance Sheet</vt:lpstr>
      <vt:lpstr>Cash Flow Statement</vt:lpstr>
      <vt:lpstr>Revenue Drivers</vt:lpstr>
      <vt:lpstr>Working Capital Schedule</vt:lpstr>
      <vt:lpstr>Debt Schedule</vt:lpstr>
      <vt:lpstr>Depreciation Schedule</vt:lpstr>
      <vt:lpstr>DCF &amp; RV </vt:lpstr>
      <vt:lpstr>Regression Analysis - BETA</vt:lpstr>
      <vt:lpstr>Scenarios</vt:lpstr>
      <vt:lpstr>Ratio Analysis</vt:lpstr>
      <vt:lpstr>Share Price</vt:lpstr>
      <vt:lpstr>Charts &amp;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2020-07-26T01:38:28Z</dcterms:created>
  <dcterms:modified xsi:type="dcterms:W3CDTF">2021-01-07T21:16:08Z</dcterms:modified>
</cp:coreProperties>
</file>