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theme+xml" PartName="/xl/theme/theme1.xml"/>
  <Override ContentType="application/vnd.ms-office.vbaProject" PartName="/xl/vbaProject.bin"/>
  <Override ContentType="application/vnd.ms-excel.sheet.macroEnabled.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codeName="{E5D1E7B1-6628-F0F0-D09B-76B25B5F3CD3}"/>
  <workbookPr showInkAnnotation="0" codeName="ThisWorkbook"/>
  <mc:AlternateContent xmlns:mc="http://schemas.openxmlformats.org/markup-compatibility/2006">
    <mc:Choice Requires="x15">
      <x15ac:absPath xmlns:x15ac="http://schemas.microsoft.com/office/spreadsheetml/2010/11/ac" url="/Users/I322364/Git/spring-boot/src/main/resources/"/>
    </mc:Choice>
  </mc:AlternateContent>
  <xr:revisionPtr revIDLastSave="0" documentId="13_ncr:1_{E13F62C8-6907-5845-9830-2DD098A1602C}" xr6:coauthVersionLast="47" xr6:coauthVersionMax="47" xr10:uidLastSave="{00000000-0000-0000-0000-000000000000}"/>
  <bookViews>
    <workbookView xWindow="0" yWindow="680" windowWidth="34200" windowHeight="19660" activeTab="1" xr2:uid="{00000000-000D-0000-FFFF-FFFF00000000}"/>
  </bookViews>
  <sheets>
    <sheet name="Sommaire" sheetId="12" r:id="rId1"/>
    <sheet name="Simulateur UVC" sheetId="19" r:id="rId2"/>
    <sheet name="Finalisation" sheetId="25" state="veryHidden" r:id="rId3"/>
    <sheet name="Nomenclature" sheetId="11" r:id="rId4"/>
    <sheet name="Aide" sheetId="31" r:id="rId5"/>
    <sheet name="Calculs" sheetId="29" state="veryHidden" r:id="rId6"/>
    <sheet name="Paramètres" sheetId="24" state="veryHidden" r:id="rId7"/>
    <sheet name="Erreurs" sheetId="30" state="hidden" r:id="rId8"/>
    <sheet name="Liste caracteres speciaux" sheetId="16" state="veryHidden" r:id="rId9"/>
  </sheets>
  <functionGroups builtInGroupCount="19"/>
  <externalReferences>
    <externalReference r:id="rId10"/>
  </externalReferences>
  <definedNames>
    <definedName name="_xlnm._FilterDatabase" localSheetId="3">Nomenclature!$B$8:$D$407</definedName>
    <definedName name="_xlnm._FilterDatabase" localSheetId="6">Paramètres!$A$5:$C$401</definedName>
    <definedName name="_xlnm._FilterDatabase" localSheetId="1">'Simulateur UVC'!$B$10:$BD$11</definedName>
    <definedName name="AnneeDeclaration">Paramètres!$AN$7</definedName>
    <definedName name="BaremeEN">Paramètres!$I$6:$L$28</definedName>
    <definedName name="BaremeFR">Paramètres!$H$6:$L$28</definedName>
    <definedName name="Bonus_L2_Pourcentage">Paramètres!$N$6:$Q$7</definedName>
    <definedName name="Bonus_L2EN">Paramètres!$O$6:$O$7</definedName>
    <definedName name="Bonus_L2FR">Paramètres!$N$6:$N$7</definedName>
    <definedName name="Bonus_L3_Pourcentage">Paramètres!$N$9:$Q$12</definedName>
    <definedName name="Bonus_L3EN">Paramètres!$O$9:$O$12</definedName>
    <definedName name="Bonus_L3FR">Paramètres!$N$9:$N$12</definedName>
    <definedName name="Bonus_L4EN">Paramètres!$O$14:$O$15</definedName>
    <definedName name="Bonus_L4FR">Paramètres!$N$14:$N$15</definedName>
    <definedName name="Car_Spec_Alphanum">'Liste caracteres speciaux'!$H$3:INDEX('Liste caracteres speciaux'!$H$3:$H$257,'Liste caracteres speciaux'!$F$2)</definedName>
    <definedName name="Car_Spec_Alphanum_Restreint">'Liste caracteres speciaux'!$R$3:INDEX('Liste caracteres speciaux'!$R$3:$R$257,'Liste caracteres speciaux'!$P$2)</definedName>
    <definedName name="CheckFinal">Paramètres!$AN$19</definedName>
    <definedName name="ControleUVC">Paramètres!$AN$16</definedName>
    <definedName name="DocCorrompu">Paramètres!$AN$13</definedName>
    <definedName name="Form_NomAdh">Sommaire!$D$6</definedName>
    <definedName name="Form_Num">Sommaire!$D$4</definedName>
    <definedName name="Liste_Cat">Paramètres!$AI$13:$AI$18</definedName>
    <definedName name="Malus100EN">Paramètres!$T$19:$T$28</definedName>
    <definedName name="Malus100FR">Paramètres!$S$19:$S$28</definedName>
    <definedName name="Malus10EN">Paramètres!$T$6:$T$16</definedName>
    <definedName name="Malus10FR">Paramètres!$S$6:$S$16</definedName>
    <definedName name="Malus50EN">Paramètres!$T$17:$T$18</definedName>
    <definedName name="Malus50FR">Paramètres!$S$17:$S$18</definedName>
    <definedName name="Nomencl_Code">Nomenclature!$B$9:$B$407</definedName>
    <definedName name="Nomencl_CodeLib">Nomenclature!$B$9:$C$407</definedName>
    <definedName name="Nomencl_LibEN">Paramètres!$C$6:$C$404</definedName>
    <definedName name="Nomencl_LibFR">Paramètres!$B$6:$B$404</definedName>
    <definedName name="OuiNonEN">Paramètres!$AA$8:$AA$9</definedName>
    <definedName name="OuiNonFR">Paramètres!$AA$6:$AA$7</definedName>
    <definedName name="PathExport">Finalisation!$C$27</definedName>
    <definedName name="PoidsStandardEmballageBobine">Paramètres!$F$6:$L$28</definedName>
    <definedName name="PrcPrime">Paramètres!$X$6:$X$24</definedName>
    <definedName name="PrcPrimePET">Paramètres!$X$9:$X$24</definedName>
    <definedName name="PrcSurPrime">Paramètres!$Y$7:$Y$26</definedName>
    <definedName name="_xlnm.Print_Area" localSheetId="1">'Simulateur UVC'!$A$1:$BB$10</definedName>
    <definedName name="_xlnm.Print_Titles" localSheetId="1">'Simulateur UVC'!$A:$B,'Simulateur UVC'!$1:$3</definedName>
    <definedName name="Produits">Nomenclature!$A$8:$B$403</definedName>
    <definedName name="secteurBoissons">Paramètres!$F$33:$G$48</definedName>
    <definedName name="Simul_Exemples1">'Simulateur UVC'!$C$6:$C$9</definedName>
    <definedName name="SocieteCode">Paramètres!$AQ$7</definedName>
    <definedName name="SocieteCouleur1">Paramètres!$AP$10</definedName>
    <definedName name="SocieteCouleur2">Paramètres!$AQ$10</definedName>
    <definedName name="SocieteCouleur3">Paramètres!$AR$10</definedName>
    <definedName name="SocieteLangue">Paramètres!$AR$7</definedName>
    <definedName name="SocieteNom">Paramètres!$AP$7</definedName>
    <definedName name="TotalContribution">'Simulateur UVC'!$AY$4</definedName>
    <definedName name="VersionDoc">Paramètres!$AN$10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<sst xmlns="http://schemas.openxmlformats.org/spreadsheetml/2006/main" count="3265" uniqueCount="1494">
  <si>
    <t>Simulateur UVC 2025</t>
  </si>
  <si>
    <t>Pour utiliser convenablement le fichier et bénéficier de ses fonctionnalités, il est nécessaire d'activer les macros.</t>
  </si>
  <si>
    <t>Attention ! Sous Microsoft 365, la procédure pour activer les macros a changé.</t>
  </si>
  <si>
    <t>Si vos macros ne sont pas activées, veuillez suivre le pas à pas ci-dessous, puis rendez-vous dans les onglets déclaratifs.</t>
  </si>
  <si>
    <t>Etape 1 : Estimez votre déclaration</t>
  </si>
  <si>
    <t>Simulation des UVC</t>
  </si>
  <si>
    <t>Accessible à tous les clients et obligatoire pour ceux qui mettent sur le marché plus de 500 000 UVC par an.</t>
  </si>
  <si>
    <t>Nous vous communiquons ce simulateur sous réserve de l’accord officiel des pouvoirs publics sur les propositions d’éco modulation. Si des évolutions ou de nouvelles éco modulations devaient rentrer réglementairement en vigueur, elles pourraient engendrer la mise à jour du tarif et donc de ce simulateur.</t>
  </si>
  <si>
    <t xml:space="preserve">Premier Accès onglet Déclaration : </t>
  </si>
  <si>
    <t>Le prÈsent document demeure la propriÈtÈ de Citeo. Citeo ne garantit ni la pÈrennitÈ ni líexhaustivitÈ des informations contenues dans ce document au regard notamment des Èvolutions et interprÈtations rÈglementaires en vigueur, et du dispositif de la REP Emballages MÈnagers et Papiers Graphiques. A ce titre, le dÈtenteur reste seul responsable de son utilisation et ne pourra pas exercer de recours contre Citeo dans le cadre de líutilisation de ce document.
Date de parution : 30 septembre 2024</t>
  </si>
  <si>
    <t>Aide : Procédure d'activation des macros</t>
  </si>
  <si>
    <t xml:space="preserve">&gt; Débloquer votre fichier Excel </t>
  </si>
  <si>
    <t>&gt; Activer les macros sous Excel</t>
  </si>
  <si>
    <t>Débloquer votre fichier Excel</t>
  </si>
  <si>
    <t xml:space="preserve">Suite à la mise à jour Microsoft, les fichiers Excel venant de l'extérieur peuvent être bloqués à l'utilisation. </t>
  </si>
  <si>
    <t>Pour débloquer l'ensemble des fonctionnalités, il vous faudra cocher la case "Débloquer" dans les Propriétés de votre fichier déclaratif</t>
  </si>
  <si>
    <t>1. Pour réaliser les prochaines étapes, il vous faudra sauvegarder ce fichier et le fermer.</t>
  </si>
  <si>
    <t xml:space="preserve">    Pour conserver les étapes à suivre après la fermeture du fichier, cliquer ici.</t>
  </si>
  <si>
    <t>2. Réaliser un clic droit sur le fichier, puis cliquer sur propriétés</t>
  </si>
  <si>
    <t>3. Cocher la case "Débloquer" afin d'accéder à l'ensemble des fonctionnalités du fichier déclaratif</t>
  </si>
  <si>
    <t>Activer les macros sous Excel</t>
  </si>
  <si>
    <t>1. Cliquer sur l'onglet "Fichier" puis sur "Options" (1)</t>
  </si>
  <si>
    <t>2. Cliquer sur "Centre de gestion de la confidentialité" (2), puis sur  "Paramètres du Centre de gestion de la confidentialité..." (3)</t>
  </si>
  <si>
    <t>3. Activer les macros VBA pour le fichier (4), puis cliquer sur "OK" (5)</t>
  </si>
  <si>
    <t>Version 24.1011 © 2024 Citeo</t>
  </si>
  <si>
    <t xml:space="preserve"> </t>
  </si>
  <si>
    <t>Produit</t>
  </si>
  <si>
    <r>
      <t xml:space="preserve">Poids unitaire par matériaux en </t>
    </r>
    <r>
      <rPr>
        <b/>
        <u/>
        <sz val="12"/>
        <color theme="0"/>
        <rFont val="Aptos"/>
        <family val="2"/>
      </rPr>
      <t>Gramme</t>
    </r>
  </si>
  <si>
    <t>Décote</t>
  </si>
  <si>
    <t>Bonus</t>
  </si>
  <si>
    <t>Prime pour intégration de matière recyclée et surprime pour intégration de matière recyclée issue d'emballages ménagers (en gramme)</t>
  </si>
  <si>
    <t>Malus</t>
  </si>
  <si>
    <t>Quantités</t>
  </si>
  <si>
    <t>Total de votre contribution UVC 2025 en € HT :</t>
  </si>
  <si>
    <t>Métal</t>
  </si>
  <si>
    <t>Papier-carton</t>
  </si>
  <si>
    <t>Verre</t>
  </si>
  <si>
    <t>Bouteille et Flacon Plastique</t>
  </si>
  <si>
    <t>Plastique Rigide</t>
  </si>
  <si>
    <t>Plastique Souple</t>
  </si>
  <si>
    <t>PVC</t>
  </si>
  <si>
    <t>Autres matériaux</t>
  </si>
  <si>
    <t>PET</t>
  </si>
  <si>
    <t>PE Souple (majoritairement PEBD)</t>
  </si>
  <si>
    <t>PE Rigide (majoritairement PEHD)</t>
  </si>
  <si>
    <t>Polypropylène (PP)</t>
  </si>
  <si>
    <t>Polystyrène (PS), y compris polystyrène expansé (PSE)</t>
  </si>
  <si>
    <r>
      <rPr>
        <b/>
        <sz val="6"/>
        <rFont val="Aptos"/>
        <family val="2"/>
      </rPr>
      <t xml:space="preserve">
</t>
    </r>
    <r>
      <rPr>
        <b/>
        <sz val="11"/>
        <rFont val="Aptos"/>
        <family val="2"/>
      </rPr>
      <t>Référence
(optionnel)</t>
    </r>
  </si>
  <si>
    <r>
      <rPr>
        <b/>
        <sz val="6"/>
        <rFont val="Aptos"/>
        <family val="2"/>
      </rPr>
      <t xml:space="preserve">
</t>
    </r>
    <r>
      <rPr>
        <b/>
        <sz val="11"/>
        <rFont val="Aptos"/>
        <family val="2"/>
      </rPr>
      <t>Libellé  et contenance de votre UVC</t>
    </r>
    <r>
      <rPr>
        <b/>
        <sz val="11"/>
        <color theme="0"/>
        <rFont val="Aptos"/>
        <family val="2"/>
      </rPr>
      <t xml:space="preserve">
</t>
    </r>
  </si>
  <si>
    <r>
      <rPr>
        <b/>
        <sz val="6"/>
        <color theme="1"/>
        <rFont val="Aptos"/>
        <family val="2"/>
      </rPr>
      <t xml:space="preserve">
</t>
    </r>
    <r>
      <rPr>
        <b/>
        <sz val="11"/>
        <color theme="1"/>
        <rFont val="Aptos"/>
        <family val="2"/>
      </rPr>
      <t>Code produit</t>
    </r>
    <r>
      <rPr>
        <b/>
        <sz val="12"/>
        <color theme="1"/>
        <rFont val="Aptos"/>
        <family val="2"/>
      </rPr>
      <t xml:space="preserve">
</t>
    </r>
    <r>
      <rPr>
        <sz val="10"/>
        <color theme="9" tint="-0.249977111117893"/>
        <rFont val="Aptos"/>
        <family val="2"/>
      </rPr>
      <t>Double-clic sur la cellule pour rechercher un produit</t>
    </r>
  </si>
  <si>
    <r>
      <rPr>
        <b/>
        <sz val="6"/>
        <color theme="1"/>
        <rFont val="Aptos Display"/>
        <family val="2"/>
      </rPr>
      <t xml:space="preserve">
</t>
    </r>
    <r>
      <rPr>
        <b/>
        <sz val="11"/>
        <color theme="1"/>
        <rFont val="Aptos Display"/>
        <family val="2"/>
      </rPr>
      <t>Libellé produit</t>
    </r>
  </si>
  <si>
    <r>
      <rPr>
        <b/>
        <sz val="6"/>
        <color theme="1"/>
        <rFont val="Aptos Display"/>
        <family val="2"/>
      </rPr>
      <t xml:space="preserve">
</t>
    </r>
    <r>
      <rPr>
        <b/>
        <sz val="11"/>
        <color theme="1"/>
        <rFont val="Aptos Display"/>
        <family val="2"/>
      </rPr>
      <t>Nombre d'UE de votre UVC 
≥  0,1g</t>
    </r>
  </si>
  <si>
    <r>
      <rPr>
        <b/>
        <sz val="6"/>
        <color theme="1"/>
        <rFont val="Aptos Display"/>
        <family val="2"/>
      </rPr>
      <t xml:space="preserve">
</t>
    </r>
    <r>
      <rPr>
        <b/>
        <sz val="11"/>
        <color theme="1"/>
        <rFont val="Aptos Display"/>
        <family val="2"/>
      </rPr>
      <t>Nombre d'UE ultralégère de votre UVC 
&lt; 0,1g</t>
    </r>
  </si>
  <si>
    <r>
      <rPr>
        <b/>
        <sz val="6"/>
        <color theme="1"/>
        <rFont val="Aptos Display"/>
        <family val="2"/>
      </rPr>
      <t xml:space="preserve">
</t>
    </r>
    <r>
      <rPr>
        <b/>
        <sz val="11"/>
        <color theme="1"/>
        <rFont val="Aptos Display"/>
        <family val="2"/>
      </rPr>
      <t>1. Acier</t>
    </r>
  </si>
  <si>
    <r>
      <rPr>
        <b/>
        <sz val="6"/>
        <color theme="1"/>
        <rFont val="Aptos Display"/>
        <family val="2"/>
      </rPr>
      <t xml:space="preserve">
</t>
    </r>
    <r>
      <rPr>
        <b/>
        <sz val="11"/>
        <color theme="1"/>
        <rFont val="Aptos Display"/>
        <family val="2"/>
      </rPr>
      <t>2. Aluminium</t>
    </r>
  </si>
  <si>
    <r>
      <rPr>
        <b/>
        <sz val="6"/>
        <color theme="1"/>
        <rFont val="Aptos Display"/>
        <family val="2"/>
      </rPr>
      <t xml:space="preserve">
</t>
    </r>
    <r>
      <rPr>
        <b/>
        <sz val="11"/>
        <color theme="1"/>
        <rFont val="Aptos Display"/>
        <family val="2"/>
      </rPr>
      <t>3. Papier-carton 
autre que 
briques</t>
    </r>
  </si>
  <si>
    <r>
      <rPr>
        <b/>
        <sz val="6"/>
        <color theme="1"/>
        <rFont val="Aptos Display"/>
        <family val="2"/>
      </rPr>
      <t xml:space="preserve">
</t>
    </r>
    <r>
      <rPr>
        <b/>
        <sz val="11"/>
        <color theme="1"/>
        <rFont val="Aptos Display"/>
        <family val="2"/>
      </rPr>
      <t>4. Brique</t>
    </r>
  </si>
  <si>
    <r>
      <rPr>
        <b/>
        <sz val="6"/>
        <color theme="1"/>
        <rFont val="Aptos Display"/>
        <family val="2"/>
      </rPr>
      <t xml:space="preserve">
</t>
    </r>
    <r>
      <rPr>
        <b/>
        <sz val="11"/>
        <color theme="1"/>
        <rFont val="Aptos Display"/>
        <family val="2"/>
      </rPr>
      <t>5. Verre</t>
    </r>
  </si>
  <si>
    <r>
      <rPr>
        <b/>
        <sz val="6"/>
        <color theme="1"/>
        <rFont val="Aptos Display"/>
        <family val="2"/>
      </rPr>
      <t xml:space="preserve">
</t>
    </r>
    <r>
      <rPr>
        <b/>
        <sz val="11"/>
        <color theme="1"/>
        <rFont val="Aptos Display"/>
        <family val="2"/>
      </rPr>
      <t>6.1. Bouteilles 
et flacons 
en PET clair</t>
    </r>
  </si>
  <si>
    <r>
      <rPr>
        <b/>
        <sz val="6"/>
        <color theme="1"/>
        <rFont val="Aptos Display"/>
        <family val="2"/>
      </rPr>
      <t xml:space="preserve">
</t>
    </r>
    <r>
      <rPr>
        <b/>
        <sz val="11"/>
        <color theme="1"/>
        <rFont val="Aptos Display"/>
        <family val="2"/>
      </rPr>
      <t>6.2.1 Bouteilles et flacons 
en PE</t>
    </r>
  </si>
  <si>
    <r>
      <rPr>
        <b/>
        <sz val="6"/>
        <color theme="1"/>
        <rFont val="Aptos Display"/>
        <family val="2"/>
      </rPr>
      <t xml:space="preserve">
</t>
    </r>
    <r>
      <rPr>
        <b/>
        <sz val="11"/>
        <color theme="1"/>
        <rFont val="Aptos Display"/>
        <family val="2"/>
      </rPr>
      <t>6.2.2. Bouteilles 
et flacons 
en PP</t>
    </r>
  </si>
  <si>
    <r>
      <rPr>
        <b/>
        <sz val="6"/>
        <color theme="1"/>
        <rFont val="Aptos Display"/>
        <family val="2"/>
      </rPr>
      <t xml:space="preserve">
</t>
    </r>
    <r>
      <rPr>
        <b/>
        <sz val="11"/>
        <color theme="1"/>
        <rFont val="Aptos Display"/>
        <family val="2"/>
      </rPr>
      <t>6.2.3. Bouteilles 
et flacons 
en PET foncé/coloré</t>
    </r>
  </si>
  <si>
    <r>
      <rPr>
        <b/>
        <sz val="6"/>
        <color theme="1"/>
        <rFont val="Aptos Display"/>
        <family val="2"/>
      </rPr>
      <t xml:space="preserve">
</t>
    </r>
    <r>
      <rPr>
        <b/>
        <sz val="11"/>
        <color theme="1"/>
        <rFont val="Aptos Display"/>
        <family val="2"/>
      </rPr>
      <t>6.6.2. Autres bouteilles et flacons hors PVC (PLA, complexe, ...)</t>
    </r>
  </si>
  <si>
    <r>
      <rPr>
        <b/>
        <sz val="6"/>
        <color theme="1"/>
        <rFont val="Aptos Display"/>
        <family val="2"/>
      </rPr>
      <t xml:space="preserve">
</t>
    </r>
    <r>
      <rPr>
        <b/>
        <sz val="11"/>
        <color theme="1"/>
        <rFont val="Aptos Display"/>
        <family val="2"/>
      </rPr>
      <t xml:space="preserve">6.3.3. Emballages rigides en PET </t>
    </r>
  </si>
  <si>
    <r>
      <rPr>
        <b/>
        <sz val="6"/>
        <color theme="1"/>
        <rFont val="Aptos Display"/>
        <family val="2"/>
      </rPr>
      <t xml:space="preserve">
</t>
    </r>
    <r>
      <rPr>
        <b/>
        <sz val="11"/>
        <color theme="1"/>
        <rFont val="Aptos Display"/>
        <family val="2"/>
      </rPr>
      <t>6.3.1. Emballages rigides en PE</t>
    </r>
  </si>
  <si>
    <r>
      <rPr>
        <b/>
        <sz val="6"/>
        <color theme="1"/>
        <rFont val="Aptos Display"/>
        <family val="2"/>
      </rPr>
      <t xml:space="preserve">
</t>
    </r>
    <r>
      <rPr>
        <b/>
        <sz val="11"/>
        <color theme="1"/>
        <rFont val="Aptos Display"/>
        <family val="2"/>
      </rPr>
      <t>6.3.2. Emballages rigides en PP</t>
    </r>
  </si>
  <si>
    <r>
      <rPr>
        <b/>
        <sz val="6"/>
        <color theme="1"/>
        <rFont val="Aptos Display"/>
        <family val="2"/>
      </rPr>
      <t xml:space="preserve">
</t>
    </r>
    <r>
      <rPr>
        <b/>
        <sz val="11"/>
        <color theme="1"/>
        <rFont val="Aptos Display"/>
        <family val="2"/>
      </rPr>
      <t>6.5. Emballages rigides en PS</t>
    </r>
  </si>
  <si>
    <r>
      <rPr>
        <b/>
        <sz val="6"/>
        <color theme="1"/>
        <rFont val="Aptos Display"/>
        <family val="2"/>
      </rPr>
      <t xml:space="preserve">
</t>
    </r>
    <r>
      <rPr>
        <b/>
        <sz val="11"/>
        <color theme="1"/>
        <rFont val="Aptos Display"/>
        <family val="2"/>
      </rPr>
      <t>6.6.2. Autres Emballages rigides hors PVC (PLA, complexe, ...)</t>
    </r>
  </si>
  <si>
    <r>
      <rPr>
        <b/>
        <sz val="6"/>
        <color theme="1"/>
        <rFont val="Aptos Display"/>
        <family val="2"/>
      </rPr>
      <t xml:space="preserve">
</t>
    </r>
    <r>
      <rPr>
        <b/>
        <sz val="11"/>
        <color theme="1"/>
        <rFont val="Aptos Display"/>
        <family val="2"/>
      </rPr>
      <t>6.4. Emballages souples en PE</t>
    </r>
  </si>
  <si>
    <r>
      <rPr>
        <b/>
        <sz val="6"/>
        <color theme="1"/>
        <rFont val="Aptos Display"/>
        <family val="2"/>
      </rPr>
      <t xml:space="preserve">
</t>
    </r>
    <r>
      <rPr>
        <b/>
        <sz val="11"/>
        <color theme="1"/>
        <rFont val="Aptos Display"/>
        <family val="2"/>
      </rPr>
      <t>6.6.1. Emballages souples en PP</t>
    </r>
  </si>
  <si>
    <r>
      <rPr>
        <b/>
        <sz val="6"/>
        <color theme="1"/>
        <rFont val="Aptos Display"/>
        <family val="2"/>
      </rPr>
      <t xml:space="preserve">
</t>
    </r>
    <r>
      <rPr>
        <b/>
        <sz val="11"/>
        <color theme="1"/>
        <rFont val="Aptos Display"/>
        <family val="2"/>
      </rPr>
      <t>6.6.2. Autres Emballages souples hors PVC (PET, PLA, complexe, ...)</t>
    </r>
  </si>
  <si>
    <r>
      <rPr>
        <b/>
        <sz val="6"/>
        <color theme="1"/>
        <rFont val="Aptos Display"/>
        <family val="2"/>
      </rPr>
      <t xml:space="preserve">
</t>
    </r>
    <r>
      <rPr>
        <b/>
        <sz val="11"/>
        <color theme="1"/>
        <rFont val="Aptos Display"/>
        <family val="2"/>
      </rPr>
      <t>6.7. Emballages contenant PVC (souples et rigides dont bouteilles)</t>
    </r>
  </si>
  <si>
    <r>
      <rPr>
        <b/>
        <sz val="6"/>
        <color theme="1"/>
        <rFont val="Aptos Display"/>
        <family val="2"/>
      </rPr>
      <t xml:space="preserve">
</t>
    </r>
    <r>
      <rPr>
        <b/>
        <sz val="11"/>
        <color theme="1"/>
        <rFont val="Aptos Display"/>
        <family val="2"/>
      </rPr>
      <t>7.1. Bois, liège</t>
    </r>
  </si>
  <si>
    <r>
      <rPr>
        <b/>
        <sz val="6"/>
        <color theme="1"/>
        <rFont val="Aptos Display"/>
        <family val="2"/>
      </rPr>
      <t xml:space="preserve">
</t>
    </r>
    <r>
      <rPr>
        <b/>
        <sz val="11"/>
        <color theme="1"/>
        <rFont val="Aptos Display"/>
        <family val="2"/>
      </rPr>
      <t>7.2. Textile, Autres matériaux</t>
    </r>
  </si>
  <si>
    <r>
      <rPr>
        <b/>
        <sz val="6"/>
        <color theme="1"/>
        <rFont val="Aptos Display"/>
        <family val="2"/>
      </rPr>
      <t xml:space="preserve">
</t>
    </r>
    <r>
      <rPr>
        <b/>
        <sz val="11"/>
        <color theme="1"/>
        <rFont val="Aptos Display"/>
        <family val="2"/>
      </rPr>
      <t>7.3. Grès, porcelaine, céramique, autres métaux</t>
    </r>
  </si>
  <si>
    <r>
      <rPr>
        <b/>
        <sz val="6"/>
        <color theme="1"/>
        <rFont val="Aptos"/>
        <family val="2"/>
      </rPr>
      <t xml:space="preserve">
</t>
    </r>
    <r>
      <rPr>
        <b/>
        <sz val="11"/>
        <color theme="1"/>
        <rFont val="Aptos"/>
        <family val="2"/>
      </rPr>
      <t>Emballage carton contenant plus de 50% de fibres recyclées ?</t>
    </r>
  </si>
  <si>
    <r>
      <rPr>
        <b/>
        <sz val="6"/>
        <color theme="1"/>
        <rFont val="Aptos"/>
        <family val="2"/>
      </rPr>
      <t xml:space="preserve">
</t>
    </r>
    <r>
      <rPr>
        <b/>
        <sz val="11"/>
        <color theme="1"/>
        <rFont val="Aptos"/>
        <family val="2"/>
      </rPr>
      <t>Action de Sensibilisation</t>
    </r>
  </si>
  <si>
    <r>
      <rPr>
        <b/>
        <sz val="6"/>
        <color theme="1"/>
        <rFont val="Aptos"/>
        <family val="2"/>
      </rPr>
      <t xml:space="preserve">
</t>
    </r>
    <r>
      <rPr>
        <b/>
        <sz val="11"/>
        <color theme="1"/>
        <rFont val="Aptos"/>
        <family val="2"/>
      </rPr>
      <t>Action de Réduction</t>
    </r>
  </si>
  <si>
    <r>
      <rPr>
        <b/>
        <sz val="6"/>
        <color theme="1"/>
        <rFont val="Aptos"/>
        <family val="2"/>
      </rPr>
      <t xml:space="preserve">
</t>
    </r>
    <r>
      <rPr>
        <b/>
        <sz val="11"/>
        <color theme="1"/>
        <rFont val="Aptos"/>
        <family val="2"/>
      </rPr>
      <t>Action de Réemploi</t>
    </r>
  </si>
  <si>
    <r>
      <rPr>
        <b/>
        <sz val="6"/>
        <color theme="1"/>
        <rFont val="Aptos"/>
        <family val="2"/>
      </rPr>
      <t xml:space="preserve">
</t>
    </r>
    <r>
      <rPr>
        <b/>
        <sz val="11"/>
        <color theme="1"/>
        <rFont val="Aptos"/>
        <family val="2"/>
      </rPr>
      <t>Poids total intégrant de la matière recyclée</t>
    </r>
  </si>
  <si>
    <r>
      <rPr>
        <b/>
        <sz val="6"/>
        <color theme="1"/>
        <rFont val="Aptos"/>
        <family val="2"/>
      </rPr>
      <t xml:space="preserve">
</t>
    </r>
    <r>
      <rPr>
        <b/>
        <sz val="11"/>
        <color theme="1"/>
        <rFont val="Aptos"/>
        <family val="2"/>
      </rPr>
      <t>Pourcentage de matière recyclée</t>
    </r>
  </si>
  <si>
    <r>
      <rPr>
        <b/>
        <sz val="6"/>
        <color theme="1"/>
        <rFont val="Aptos"/>
        <family val="2"/>
      </rPr>
      <t xml:space="preserve">
</t>
    </r>
    <r>
      <rPr>
        <b/>
        <sz val="11"/>
        <color theme="1"/>
        <rFont val="Aptos"/>
        <family val="2"/>
      </rPr>
      <t>Poids de pots et barquettes  incorporant de la matière recyclée issue de pots et barquettes</t>
    </r>
  </si>
  <si>
    <r>
      <rPr>
        <b/>
        <sz val="6"/>
        <color theme="1"/>
        <rFont val="Aptos"/>
        <family val="2"/>
      </rPr>
      <t xml:space="preserve">
</t>
    </r>
    <r>
      <rPr>
        <b/>
        <sz val="11"/>
        <color theme="1"/>
        <rFont val="Aptos"/>
        <family val="2"/>
      </rPr>
      <t>Pourcentage de matière recyclée issue de pots et barquettes</t>
    </r>
  </si>
  <si>
    <r>
      <rPr>
        <b/>
        <sz val="6"/>
        <color theme="1"/>
        <rFont val="Aptos"/>
        <family val="2"/>
      </rPr>
      <t xml:space="preserve">
</t>
    </r>
    <r>
      <rPr>
        <b/>
        <sz val="11"/>
        <color theme="1"/>
        <rFont val="Aptos"/>
        <family val="2"/>
      </rPr>
      <t>Pourcentage de matière recyclée issue du recyclage d’emballages ménagers</t>
    </r>
  </si>
  <si>
    <r>
      <rPr>
        <b/>
        <sz val="6"/>
        <color theme="1"/>
        <rFont val="Aptos"/>
        <family val="2"/>
      </rPr>
      <t xml:space="preserve">
</t>
    </r>
    <r>
      <rPr>
        <b/>
        <sz val="11"/>
        <color theme="1"/>
        <rFont val="Aptos"/>
        <family val="2"/>
      </rPr>
      <t>Malus 10%
Malus 20% 
(si cumul)</t>
    </r>
  </si>
  <si>
    <r>
      <rPr>
        <b/>
        <sz val="6"/>
        <color theme="1"/>
        <rFont val="Aptos"/>
        <family val="2"/>
      </rPr>
      <t xml:space="preserve">
</t>
    </r>
    <r>
      <rPr>
        <b/>
        <sz val="11"/>
        <color theme="1"/>
        <rFont val="Aptos"/>
        <family val="2"/>
      </rPr>
      <t>Malus 50%</t>
    </r>
  </si>
  <si>
    <r>
      <rPr>
        <b/>
        <sz val="6"/>
        <color theme="1"/>
        <rFont val="Aptos"/>
        <family val="2"/>
      </rPr>
      <t xml:space="preserve">
</t>
    </r>
    <r>
      <rPr>
        <b/>
        <sz val="11"/>
        <color theme="1"/>
        <rFont val="Aptos"/>
        <family val="2"/>
      </rPr>
      <t>Malus 100%</t>
    </r>
  </si>
  <si>
    <r>
      <rPr>
        <b/>
        <sz val="6"/>
        <color theme="1"/>
        <rFont val="Aptos"/>
        <family val="2"/>
      </rPr>
      <t xml:space="preserve">
</t>
    </r>
    <r>
      <rPr>
        <b/>
        <sz val="11"/>
        <color theme="1"/>
        <rFont val="Aptos"/>
        <family val="2"/>
      </rPr>
      <t>Nombre d'UVC
 mis en marché</t>
    </r>
  </si>
  <si>
    <r>
      <rPr>
        <b/>
        <sz val="6"/>
        <color theme="1"/>
        <rFont val="Aptos"/>
        <family val="2"/>
      </rPr>
      <t xml:space="preserve">
</t>
    </r>
    <r>
      <rPr>
        <b/>
        <sz val="11"/>
        <color theme="1"/>
        <rFont val="Aptos"/>
        <family val="2"/>
      </rPr>
      <t xml:space="preserve">Contribution 
au poids
</t>
    </r>
    <r>
      <rPr>
        <sz val="11"/>
        <color theme="1"/>
        <rFont val="Aptos"/>
        <family val="2"/>
      </rPr>
      <t xml:space="preserve"> (ct euro)</t>
    </r>
  </si>
  <si>
    <r>
      <rPr>
        <b/>
        <sz val="6"/>
        <color theme="1"/>
        <rFont val="Aptos"/>
        <family val="2"/>
      </rPr>
      <t xml:space="preserve">
</t>
    </r>
    <r>
      <rPr>
        <b/>
        <sz val="11"/>
        <color theme="1"/>
        <rFont val="Aptos"/>
        <family val="2"/>
      </rPr>
      <t xml:space="preserve">Contribution
à l'UVC
</t>
    </r>
    <r>
      <rPr>
        <sz val="11"/>
        <color theme="1"/>
        <rFont val="Aptos"/>
        <family val="2"/>
      </rPr>
      <t>(ct euro)</t>
    </r>
  </si>
  <si>
    <r>
      <rPr>
        <b/>
        <sz val="6"/>
        <color theme="1"/>
        <rFont val="Aptos"/>
        <family val="2"/>
      </rPr>
      <t xml:space="preserve">
</t>
    </r>
    <r>
      <rPr>
        <b/>
        <sz val="11"/>
        <color theme="1"/>
        <rFont val="Aptos"/>
        <family val="2"/>
      </rPr>
      <t xml:space="preserve">Contribution 
unitaire totale
</t>
    </r>
    <r>
      <rPr>
        <sz val="11"/>
        <color theme="1"/>
        <rFont val="Aptos"/>
        <family val="2"/>
      </rPr>
      <t>(ct euro)</t>
    </r>
  </si>
  <si>
    <r>
      <rPr>
        <b/>
        <sz val="6"/>
        <color theme="1"/>
        <rFont val="Aptos"/>
        <family val="2"/>
      </rPr>
      <t xml:space="preserve">
</t>
    </r>
    <r>
      <rPr>
        <b/>
        <sz val="11"/>
        <color theme="1"/>
        <rFont val="Aptos"/>
        <family val="2"/>
      </rPr>
      <t xml:space="preserve">Contribution totale 
par ligne 
</t>
    </r>
    <r>
      <rPr>
        <sz val="11"/>
        <color theme="1"/>
        <rFont val="Aptos"/>
        <family val="2"/>
      </rPr>
      <t>(euro)</t>
    </r>
  </si>
  <si>
    <r>
      <rPr>
        <sz val="6"/>
        <color theme="1"/>
        <rFont val="Aptos Display"/>
        <family val="2"/>
      </rPr>
      <t xml:space="preserve">
</t>
    </r>
    <r>
      <rPr>
        <sz val="11"/>
        <color theme="1"/>
        <rFont val="Aptos Display"/>
        <family val="2"/>
      </rPr>
      <t>Lignes bloquantes</t>
    </r>
  </si>
  <si>
    <t>Barquette traiteur - 300 g</t>
  </si>
  <si>
    <t>012407</t>
  </si>
  <si>
    <t>Plats cuisinés prêts à être consommés</t>
  </si>
  <si>
    <t>YFx4</t>
  </si>
  <si>
    <t>Yaourts aromatisés fraise - 4 x 125 g</t>
  </si>
  <si>
    <t>034202</t>
  </si>
  <si>
    <t>Yaourts et assimilés</t>
  </si>
  <si>
    <t>Oui</t>
  </si>
  <si>
    <t>Pack de bières - 6 x 33 cl</t>
  </si>
  <si>
    <t>023101</t>
  </si>
  <si>
    <t>Bières</t>
  </si>
  <si>
    <t>Non</t>
  </si>
  <si>
    <t>Off-Pack 4%</t>
  </si>
  <si>
    <t>Choco</t>
  </si>
  <si>
    <t>Boîte de 24 chocolats - 200 g</t>
  </si>
  <si>
    <t>010602</t>
  </si>
  <si>
    <t>Confiseries de chocolat</t>
  </si>
  <si>
    <t>Filtre</t>
  </si>
  <si>
    <t>Dépôt du fichier déclaratif</t>
  </si>
  <si>
    <t>N° Client</t>
  </si>
  <si>
    <t>Société</t>
  </si>
  <si>
    <t>Contrôle en cours :</t>
  </si>
  <si>
    <t>Etape 2 : Dépôt du fichier</t>
  </si>
  <si>
    <t>A la fin du contrôle 100% réussi de ma déclaration UVC, 
je suis les étapes pour exporter mon fichier.</t>
  </si>
  <si>
    <t>1.</t>
  </si>
  <si>
    <t>Si ce n'est pas déjà fait, je contrôle ma déclaration.</t>
  </si>
  <si>
    <t>Date et heure du dernier contrôle : -</t>
  </si>
  <si>
    <t>NOMBRE DE LIGNES DECLAREES :</t>
  </si>
  <si>
    <t>NOMBRE D'UVC DECLAREES :</t>
  </si>
  <si>
    <t>TOTAL DE VOTRE CONTRIBUTION EN € HT *</t>
  </si>
  <si>
    <t>* Sous réserve de transmission de vos justificatifs</t>
  </si>
  <si>
    <t>2.</t>
  </si>
  <si>
    <t>Je dépose ma déclaration sur mon espace client.</t>
  </si>
  <si>
    <t>* Seul le fichier converti par notre outil sera accepté sur le portail. Effectuez le contrôle et cliquez sur CONVERTIR LE FICHIER.</t>
  </si>
  <si>
    <t>Date et heure du dernier export : -</t>
  </si>
  <si>
    <t>Nomenclature</t>
  </si>
  <si>
    <t>Rechercher :</t>
  </si>
  <si>
    <t>CODE PRODUIT</t>
  </si>
  <si>
    <t>DESIGNATION PRODUIT</t>
  </si>
  <si>
    <t>CATEGORIE</t>
  </si>
  <si>
    <t>046408</t>
  </si>
  <si>
    <t>Accessoires capillaires</t>
  </si>
  <si>
    <t>Biens ménagers</t>
  </si>
  <si>
    <t>078525</t>
  </si>
  <si>
    <t>Accessoires d’habillement baby</t>
  </si>
  <si>
    <t>078526</t>
  </si>
  <si>
    <t>Accessoires d’hygiène baby</t>
  </si>
  <si>
    <t>066805</t>
  </si>
  <si>
    <t>Accessoires de classement</t>
  </si>
  <si>
    <t>068104</t>
  </si>
  <si>
    <t>Accessoires de couture</t>
  </si>
  <si>
    <t>066804</t>
  </si>
  <si>
    <t>Accessoires de dessin</t>
  </si>
  <si>
    <t>055008</t>
  </si>
  <si>
    <t>Accessoires de lavage</t>
  </si>
  <si>
    <t>055406</t>
  </si>
  <si>
    <t>Accessoires de ménage</t>
  </si>
  <si>
    <t>055404</t>
  </si>
  <si>
    <t>Accessoires de table</t>
  </si>
  <si>
    <t>067400</t>
  </si>
  <si>
    <t>Accessoires pour animaux</t>
  </si>
  <si>
    <t>066806</t>
  </si>
  <si>
    <t>Accessoires scolaires, de bureaux et divers</t>
  </si>
  <si>
    <t>085301</t>
  </si>
  <si>
    <t>Allumettes et allume-feu</t>
  </si>
  <si>
    <t>056101</t>
  </si>
  <si>
    <t>Appareils d’éclairage</t>
  </si>
  <si>
    <t>055501</t>
  </si>
  <si>
    <t>Appareils de chauffage</t>
  </si>
  <si>
    <t>055507</t>
  </si>
  <si>
    <t>Appareils électriques pour l’entretien ménager</t>
  </si>
  <si>
    <t>055611</t>
  </si>
  <si>
    <t>Appareils électriques pour la couture et le tricot</t>
  </si>
  <si>
    <t>055610</t>
  </si>
  <si>
    <t>Appareils et ustensiles électriques pour la toilette-beauté</t>
  </si>
  <si>
    <t>067706</t>
  </si>
  <si>
    <t>Articles d’autres sports</t>
  </si>
  <si>
    <t>066803</t>
  </si>
  <si>
    <t>Articles d’écriture et de bureau</t>
  </si>
  <si>
    <t>067603</t>
  </si>
  <si>
    <t>Articles d’électricité (batterie, phare)</t>
  </si>
  <si>
    <t>067606</t>
  </si>
  <si>
    <t>Articles d’équipement extérieur</t>
  </si>
  <si>
    <t>067605</t>
  </si>
  <si>
    <t>Articles d’équipement intérieur</t>
  </si>
  <si>
    <t>055107</t>
  </si>
  <si>
    <t>Articles de cave et ingrédients divers</t>
  </si>
  <si>
    <t>067701</t>
  </si>
  <si>
    <t>Articles de chasse</t>
  </si>
  <si>
    <t>067705</t>
  </si>
  <si>
    <t>Articles de culture physique</t>
  </si>
  <si>
    <t>067703</t>
  </si>
  <si>
    <t>Articles de montagne</t>
  </si>
  <si>
    <t>067704</t>
  </si>
  <si>
    <t>Articles de nautisme</t>
  </si>
  <si>
    <t>067702</t>
  </si>
  <si>
    <t>Articles de pêche</t>
  </si>
  <si>
    <t>067502</t>
  </si>
  <si>
    <t>Articles et accessoires de camping et de plage</t>
  </si>
  <si>
    <t>067005</t>
  </si>
  <si>
    <t>Articles pour fumeurs</t>
  </si>
  <si>
    <t>067609</t>
  </si>
  <si>
    <t>Auto-son</t>
  </si>
  <si>
    <t>055805</t>
  </si>
  <si>
    <t>Bacs et contenants</t>
  </si>
  <si>
    <t>078201</t>
  </si>
  <si>
    <t>Bas</t>
  </si>
  <si>
    <t>055401</t>
  </si>
  <si>
    <t>Batterie de cuisine</t>
  </si>
  <si>
    <t>067001</t>
  </si>
  <si>
    <t>Bijouterie, joaillerie</t>
  </si>
  <si>
    <t>055905</t>
  </si>
  <si>
    <t>Bois panneaux et menuiserie</t>
  </si>
  <si>
    <t>078524</t>
  </si>
  <si>
    <t>Bonneterie baby</t>
  </si>
  <si>
    <t>085302</t>
  </si>
  <si>
    <t>Briquets</t>
  </si>
  <si>
    <t>055108</t>
  </si>
  <si>
    <t>Brosserie, balais</t>
  </si>
  <si>
    <t>066809</t>
  </si>
  <si>
    <t>Bureautique</t>
  </si>
  <si>
    <t>055912</t>
  </si>
  <si>
    <t>Carrelages</t>
  </si>
  <si>
    <t>066801</t>
  </si>
  <si>
    <t>Carterie</t>
  </si>
  <si>
    <t>078508</t>
  </si>
  <si>
    <t>Ceintures et bretelles</t>
  </si>
  <si>
    <t>067203</t>
  </si>
  <si>
    <t>Chaîne Hi Fi, lecteurs audio et vidéo</t>
  </si>
  <si>
    <t>078501</t>
  </si>
  <si>
    <t>Chapeaux coiffures</t>
  </si>
  <si>
    <t>078521</t>
  </si>
  <si>
    <t>Chaussettes, socquettes</t>
  </si>
  <si>
    <t>078301</t>
  </si>
  <si>
    <t>Chaussures</t>
  </si>
  <si>
    <t>078512</t>
  </si>
  <si>
    <t>Chemises, chemisiers, corsages</t>
  </si>
  <si>
    <t>085202</t>
  </si>
  <si>
    <t>Cigares, cigarillos</t>
  </si>
  <si>
    <t>085201</t>
  </si>
  <si>
    <t>Cigarettes</t>
  </si>
  <si>
    <t>078202</t>
  </si>
  <si>
    <t>Collants</t>
  </si>
  <si>
    <t>055909</t>
  </si>
  <si>
    <t>Colles et adhésifs</t>
  </si>
  <si>
    <t>085304</t>
  </si>
  <si>
    <t>Combustibles gazeux</t>
  </si>
  <si>
    <t>085305</t>
  </si>
  <si>
    <t>Combustibles liquides domestiques</t>
  </si>
  <si>
    <t>085303</t>
  </si>
  <si>
    <t>Combustibles solides</t>
  </si>
  <si>
    <t>066807</t>
  </si>
  <si>
    <t>Consommables bureaux</t>
  </si>
  <si>
    <t>066808</t>
  </si>
  <si>
    <t>Consommables informatiques</t>
  </si>
  <si>
    <t>078517</t>
  </si>
  <si>
    <t>Costumes, tailleurs, ensembles</t>
  </si>
  <si>
    <t>055705</t>
  </si>
  <si>
    <t>Coutellerie</t>
  </si>
  <si>
    <t>055403</t>
  </si>
  <si>
    <t>Coutellerie et couverts</t>
  </si>
  <si>
    <t>078504</t>
  </si>
  <si>
    <t>Cravates</t>
  </si>
  <si>
    <t>067504</t>
  </si>
  <si>
    <t>Cycles, cyclomoteurs, motos</t>
  </si>
  <si>
    <t>066902</t>
  </si>
  <si>
    <t>Dictionnaires – encyclopédies</t>
  </si>
  <si>
    <t>067205</t>
  </si>
  <si>
    <t>Disques, bandes magnétiques, cassettes</t>
  </si>
  <si>
    <t>055908</t>
  </si>
  <si>
    <t>Droguerie et accessoires de peinture</t>
  </si>
  <si>
    <t>078509</t>
  </si>
  <si>
    <t>Echarpes, carrés, foulards</t>
  </si>
  <si>
    <t>055109</t>
  </si>
  <si>
    <t>Eponges de ménage, torchons, assimilés</t>
  </si>
  <si>
    <t>055904</t>
  </si>
  <si>
    <t>Equipement électrique</t>
  </si>
  <si>
    <t>055806</t>
  </si>
  <si>
    <t>Equipements de protection</t>
  </si>
  <si>
    <t>067505</t>
  </si>
  <si>
    <t>Equipements des cycles, cyclomoteurs, motos</t>
  </si>
  <si>
    <t>067206</t>
  </si>
  <si>
    <t>Films, pellicules</t>
  </si>
  <si>
    <t>034510</t>
  </si>
  <si>
    <t>Fleurs et plantes</t>
  </si>
  <si>
    <t>068101</t>
  </si>
  <si>
    <t>Fournitures de couture</t>
  </si>
  <si>
    <t>068102</t>
  </si>
  <si>
    <t>Fournitures de lingerie et passementerie</t>
  </si>
  <si>
    <t>055506</t>
  </si>
  <si>
    <t>Fours, fours à micro-ondes</t>
  </si>
  <si>
    <t>078503</t>
  </si>
  <si>
    <t>Gants</t>
  </si>
  <si>
    <t>055906</t>
  </si>
  <si>
    <t>Gros œuvre, équipement du bâtiment et matériaux de construction</t>
  </si>
  <si>
    <t>067003</t>
  </si>
  <si>
    <t>Horlogerie</t>
  </si>
  <si>
    <t>055504</t>
  </si>
  <si>
    <t>Hottes aspirantes et ventilateurs</t>
  </si>
  <si>
    <t>078520</t>
  </si>
  <si>
    <t>Imperméables</t>
  </si>
  <si>
    <t>067207</t>
  </si>
  <si>
    <t>Instruments de musique</t>
  </si>
  <si>
    <t>067302</t>
  </si>
  <si>
    <t>Jeux</t>
  </si>
  <si>
    <t>067301</t>
  </si>
  <si>
    <t>Jouets</t>
  </si>
  <si>
    <t>066903</t>
  </si>
  <si>
    <t>Journaux – périodiques revues spécialisées</t>
  </si>
  <si>
    <t>078515</t>
  </si>
  <si>
    <t>Jupes, robes</t>
  </si>
  <si>
    <t>056103</t>
  </si>
  <si>
    <t>Lampes électriques</t>
  </si>
  <si>
    <t>055503</t>
  </si>
  <si>
    <t>Lave-vaisselle, lave-linge, sèche-linge</t>
  </si>
  <si>
    <t>056204</t>
  </si>
  <si>
    <t>Linge de table, cuisine, toilette, lit</t>
  </si>
  <si>
    <t>056202</t>
  </si>
  <si>
    <t>Literie</t>
  </si>
  <si>
    <t>066901</t>
  </si>
  <si>
    <t>Livres</t>
  </si>
  <si>
    <t>067601</t>
  </si>
  <si>
    <t>Lubrifiants</t>
  </si>
  <si>
    <t>078505</t>
  </si>
  <si>
    <t>Lunettes</t>
  </si>
  <si>
    <t>078519</t>
  </si>
  <si>
    <t>Manteaux, pardessus</t>
  </si>
  <si>
    <t>067101</t>
  </si>
  <si>
    <t>Maroquinerie</t>
  </si>
  <si>
    <t>055408</t>
  </si>
  <si>
    <t>Matériel de cave</t>
  </si>
  <si>
    <t>056006</t>
  </si>
  <si>
    <t>Mobilier d’appoint – accessoires</t>
  </si>
  <si>
    <t>056007</t>
  </si>
  <si>
    <t>Mobilier de bureau</t>
  </si>
  <si>
    <t>067501</t>
  </si>
  <si>
    <t>Mobilier de camping et de plage</t>
  </si>
  <si>
    <t>056005</t>
  </si>
  <si>
    <t>Mobilier de chambre</t>
  </si>
  <si>
    <t>056001</t>
  </si>
  <si>
    <t>Mobilier de cuisine</t>
  </si>
  <si>
    <t>055804</t>
  </si>
  <si>
    <t>Mobilier de jardin</t>
  </si>
  <si>
    <t>056002</t>
  </si>
  <si>
    <t>Mobilier de salle à manger</t>
  </si>
  <si>
    <t>056003</t>
  </si>
  <si>
    <t>Mobilier de salle de bains et WC</t>
  </si>
  <si>
    <t>056004</t>
  </si>
  <si>
    <t>Mobilier de salon, living</t>
  </si>
  <si>
    <t>078510</t>
  </si>
  <si>
    <t>Mouchoir</t>
  </si>
  <si>
    <t>056203</t>
  </si>
  <si>
    <t>Objets et accessoires de décoration</t>
  </si>
  <si>
    <t>066810</t>
  </si>
  <si>
    <t>Ordinateurs – informatique</t>
  </si>
  <si>
    <t>067002</t>
  </si>
  <si>
    <t>Orfèvrerie (autre que de table)</t>
  </si>
  <si>
    <t>055901</t>
  </si>
  <si>
    <t>Outillage</t>
  </si>
  <si>
    <t>055803</t>
  </si>
  <si>
    <t>Outillage agricole et horticole</t>
  </si>
  <si>
    <t>067607</t>
  </si>
  <si>
    <t>Outillage auto</t>
  </si>
  <si>
    <t>078514</t>
  </si>
  <si>
    <t>Pantalons</t>
  </si>
  <si>
    <t>066800</t>
  </si>
  <si>
    <t>Papiers</t>
  </si>
  <si>
    <t>078502</t>
  </si>
  <si>
    <t>Parapluies</t>
  </si>
  <si>
    <t>068103</t>
  </si>
  <si>
    <t>Patrons</t>
  </si>
  <si>
    <t>055907</t>
  </si>
  <si>
    <t>Peintures et vernis</t>
  </si>
  <si>
    <t>055407</t>
  </si>
  <si>
    <t>Pellicules d’emballage et de conditionnement</t>
  </si>
  <si>
    <t>055609</t>
  </si>
  <si>
    <t>Petits appareils électrothermiques ménagers</t>
  </si>
  <si>
    <t>067204</t>
  </si>
  <si>
    <t>Photo, cinéma et accessoires</t>
  </si>
  <si>
    <t>067507</t>
  </si>
  <si>
    <t>Pièces de rechange</t>
  </si>
  <si>
    <t>067604</t>
  </si>
  <si>
    <t>Pièces détachées techniques</t>
  </si>
  <si>
    <t>056102</t>
  </si>
  <si>
    <t>Piles</t>
  </si>
  <si>
    <t>055505</t>
  </si>
  <si>
    <t>Plaques de cuisson électriques et à gaz</t>
  </si>
  <si>
    <t>055903</t>
  </si>
  <si>
    <t>Plomberie – robinetterie – sanitaire</t>
  </si>
  <si>
    <t>067608</t>
  </si>
  <si>
    <t>Pneumatiques</t>
  </si>
  <si>
    <t>067602</t>
  </si>
  <si>
    <t>Produits d’entretien auto</t>
  </si>
  <si>
    <t>067506</t>
  </si>
  <si>
    <t>Produits d’entretien pour cycles, cyclomoteurs, motos</t>
  </si>
  <si>
    <t>055802</t>
  </si>
  <si>
    <t>Produits pour jardins</t>
  </si>
  <si>
    <t>078203</t>
  </si>
  <si>
    <t>Protège-bas</t>
  </si>
  <si>
    <t>078523</t>
  </si>
  <si>
    <t>Pulls, cardigans, sweat-shirts</t>
  </si>
  <si>
    <t>078511</t>
  </si>
  <si>
    <t>Pyjamas et chemises de nuit</t>
  </si>
  <si>
    <t>055902</t>
  </si>
  <si>
    <t>Quincaillerie générale et d’ameublement</t>
  </si>
  <si>
    <t>067201</t>
  </si>
  <si>
    <t>Radio et accessoires</t>
  </si>
  <si>
    <t>055405</t>
  </si>
  <si>
    <t>Récipients, bassines</t>
  </si>
  <si>
    <t>055502</t>
  </si>
  <si>
    <t>Réfrigérateurs et congélateurs domestiques</t>
  </si>
  <si>
    <t>067503</t>
  </si>
  <si>
    <t>Remorques</t>
  </si>
  <si>
    <t>055911</t>
  </si>
  <si>
    <t>Revêtements de sols</t>
  </si>
  <si>
    <t>055910</t>
  </si>
  <si>
    <t>Revêtements muraux</t>
  </si>
  <si>
    <t>055508</t>
  </si>
  <si>
    <t>Robots et ustensiles de cuisine électriques</t>
  </si>
  <si>
    <t>067103</t>
  </si>
  <si>
    <t>Sacs de sport</t>
  </si>
  <si>
    <t>067102</t>
  </si>
  <si>
    <t>Sacs de voyage</t>
  </si>
  <si>
    <t>078302</t>
  </si>
  <si>
    <t>Semelles – lacets</t>
  </si>
  <si>
    <t>055913</t>
  </si>
  <si>
    <t>Serrures, ferrures</t>
  </si>
  <si>
    <t>067800</t>
  </si>
  <si>
    <t>Service minute (clés, cordonnerie…)</t>
  </si>
  <si>
    <t>078513</t>
  </si>
  <si>
    <t>Sous-vêtements</t>
  </si>
  <si>
    <t>067004</t>
  </si>
  <si>
    <t>Souvenirs, cadeaux, bimbeloterie</t>
  </si>
  <si>
    <t>066802</t>
  </si>
  <si>
    <t>Supports d’écriture</t>
  </si>
  <si>
    <t>078506</t>
  </si>
  <si>
    <t>Survêtements et vêtements de sport</t>
  </si>
  <si>
    <t>085204</t>
  </si>
  <si>
    <t>Tabac à mâcher et à priser</t>
  </si>
  <si>
    <t>085203</t>
  </si>
  <si>
    <t>Tabac pour pipes et à rouler</t>
  </si>
  <si>
    <t>078522</t>
  </si>
  <si>
    <t>Tee-shirts, polos</t>
  </si>
  <si>
    <t>067208</t>
  </si>
  <si>
    <t>Téléphone et communication à distance</t>
  </si>
  <si>
    <t>067202</t>
  </si>
  <si>
    <t>Télévision et accessoires</t>
  </si>
  <si>
    <t>079901</t>
  </si>
  <si>
    <t>Tissus au mètre</t>
  </si>
  <si>
    <t>056201</t>
  </si>
  <si>
    <t>Tissus décoratifs et accessoires</t>
  </si>
  <si>
    <t>055402</t>
  </si>
  <si>
    <t>Ustensiles de cuisine</t>
  </si>
  <si>
    <t>055701</t>
  </si>
  <si>
    <t>Vaisselle</t>
  </si>
  <si>
    <t>055702</t>
  </si>
  <si>
    <t>Vaisselle orfévrée</t>
  </si>
  <si>
    <t>067104</t>
  </si>
  <si>
    <t>Valises, malles et mallettes</t>
  </si>
  <si>
    <t>056008</t>
  </si>
  <si>
    <t>Vannerie</t>
  </si>
  <si>
    <t>055801</t>
  </si>
  <si>
    <t>Végétaux</t>
  </si>
  <si>
    <t>055703</t>
  </si>
  <si>
    <t>Verrerie</t>
  </si>
  <si>
    <t>055704</t>
  </si>
  <si>
    <t>Verrerie cristal</t>
  </si>
  <si>
    <t>078518</t>
  </si>
  <si>
    <t>Vestes, blousons, anoraks, parkas</t>
  </si>
  <si>
    <t>078516</t>
  </si>
  <si>
    <t>Vêtements d’intérieur, tabliers</t>
  </si>
  <si>
    <t>078507</t>
  </si>
  <si>
    <t>Vêtements de travail</t>
  </si>
  <si>
    <t>055914</t>
  </si>
  <si>
    <t>Visserie, boulonnerie</t>
  </si>
  <si>
    <t>023700</t>
  </si>
  <si>
    <t>Alcools et eaux de vie</t>
  </si>
  <si>
    <t>Boissons</t>
  </si>
  <si>
    <t>023600</t>
  </si>
  <si>
    <t>Apéritifs</t>
  </si>
  <si>
    <t>023005</t>
  </si>
  <si>
    <t>Boissons aux fruits</t>
  </si>
  <si>
    <t>023500</t>
  </si>
  <si>
    <t>Champagnes et mousseux</t>
  </si>
  <si>
    <t>023102</t>
  </si>
  <si>
    <t>Cidres</t>
  </si>
  <si>
    <t>023200</t>
  </si>
  <si>
    <t>Eaux</t>
  </si>
  <si>
    <t>023900</t>
  </si>
  <si>
    <t>Emballage de regroupement des boissons</t>
  </si>
  <si>
    <t>023007</t>
  </si>
  <si>
    <t>Extraits pour boissons et sels effervescents</t>
  </si>
  <si>
    <t>023003</t>
  </si>
  <si>
    <t>Jus de fruits et concentrés</t>
  </si>
  <si>
    <t>034201</t>
  </si>
  <si>
    <t>Laits</t>
  </si>
  <si>
    <t>023001</t>
  </si>
  <si>
    <t>Limonades, limes</t>
  </si>
  <si>
    <t>023004</t>
  </si>
  <si>
    <t>Nectars</t>
  </si>
  <si>
    <t>023103</t>
  </si>
  <si>
    <t>Panachés</t>
  </si>
  <si>
    <t>023006</t>
  </si>
  <si>
    <t>Sirops et sucre de canne</t>
  </si>
  <si>
    <t>023002</t>
  </si>
  <si>
    <t>Sodas, colas et tonics</t>
  </si>
  <si>
    <t>023400</t>
  </si>
  <si>
    <t>Vins</t>
  </si>
  <si>
    <t>150000</t>
  </si>
  <si>
    <t>Bobines alimentaires</t>
  </si>
  <si>
    <t>Distribution</t>
  </si>
  <si>
    <t>160000</t>
  </si>
  <si>
    <t>Bobines non alimentaires</t>
  </si>
  <si>
    <t>120100</t>
  </si>
  <si>
    <t>Economat alimentaire destiné à une consommation immédiate</t>
  </si>
  <si>
    <t>120200</t>
  </si>
  <si>
    <t>Economat dédié à la restauration rapide</t>
  </si>
  <si>
    <t>120000</t>
  </si>
  <si>
    <t>Economats (hors sacs plastiques)</t>
  </si>
  <si>
    <t>130000</t>
  </si>
  <si>
    <t>Emballages d’expédition</t>
  </si>
  <si>
    <t>170000</t>
  </si>
  <si>
    <t>Gobelets</t>
  </si>
  <si>
    <t>124000</t>
  </si>
  <si>
    <t>Sacs plastiques &lt; 15 microns</t>
  </si>
  <si>
    <t>123000</t>
  </si>
  <si>
    <t>Sacs plastiques ≥ 15 et &lt; 50 microns</t>
  </si>
  <si>
    <t>121000</t>
  </si>
  <si>
    <t>Sacs plastiques ≥ 50 microns</t>
  </si>
  <si>
    <t>012502</t>
  </si>
  <si>
    <t>Aliments diététiques pour enfant</t>
  </si>
  <si>
    <t>Épicerie</t>
  </si>
  <si>
    <t>012801</t>
  </si>
  <si>
    <t>Aliments humides pour chiens et chats</t>
  </si>
  <si>
    <t>012802</t>
  </si>
  <si>
    <t>Aliments secs pour chiens et chats</t>
  </si>
  <si>
    <t>034002</t>
  </si>
  <si>
    <t>Articles de boulangerie</t>
  </si>
  <si>
    <t>010706</t>
  </si>
  <si>
    <t>Autres confiseries</t>
  </si>
  <si>
    <t>012804</t>
  </si>
  <si>
    <t>Autres nourritures pour autres animaux</t>
  </si>
  <si>
    <t>010603</t>
  </si>
  <si>
    <t>Barres de chocolat</t>
  </si>
  <si>
    <t>010100</t>
  </si>
  <si>
    <t>Biscottes et pains grillés</t>
  </si>
  <si>
    <t>010201</t>
  </si>
  <si>
    <t>Biscuits et snacks salés</t>
  </si>
  <si>
    <t>010202</t>
  </si>
  <si>
    <t>Biscuits sucrés</t>
  </si>
  <si>
    <t>010701</t>
  </si>
  <si>
    <t>Bonbons et gélifiés</t>
  </si>
  <si>
    <t>011301</t>
  </si>
  <si>
    <t>Bouillons et aides culinaires</t>
  </si>
  <si>
    <t>010301</t>
  </si>
  <si>
    <t>Café, chicorée, malt en grain</t>
  </si>
  <si>
    <t>010302</t>
  </si>
  <si>
    <t>Café, chicorée, malt moulus</t>
  </si>
  <si>
    <t>010303</t>
  </si>
  <si>
    <t>Café, chicorée, malt solubles</t>
  </si>
  <si>
    <t>012402</t>
  </si>
  <si>
    <t>Cassoulets</t>
  </si>
  <si>
    <t>010403</t>
  </si>
  <si>
    <t>Céréales prêtes à consommer ou à préparer</t>
  </si>
  <si>
    <t>010704</t>
  </si>
  <si>
    <t>Chewing-gum et bubble gum</t>
  </si>
  <si>
    <t>012401</t>
  </si>
  <si>
    <t>Chips</t>
  </si>
  <si>
    <t>010601</t>
  </si>
  <si>
    <t>Chocolat en tablettes</t>
  </si>
  <si>
    <t>010401</t>
  </si>
  <si>
    <t>Chocolat poudre</t>
  </si>
  <si>
    <t>012403</t>
  </si>
  <si>
    <t>Choucroutes garnies</t>
  </si>
  <si>
    <t>012001</t>
  </si>
  <si>
    <t>Compotes</t>
  </si>
  <si>
    <t>011401</t>
  </si>
  <si>
    <t>Condiments</t>
  </si>
  <si>
    <t>012002</t>
  </si>
  <si>
    <t>Confitures</t>
  </si>
  <si>
    <t>012100</t>
  </si>
  <si>
    <t>Conserves de légumes</t>
  </si>
  <si>
    <t>012200</t>
  </si>
  <si>
    <t>Conserves de poissons</t>
  </si>
  <si>
    <t>012803</t>
  </si>
  <si>
    <t>Conserves pour animaux</t>
  </si>
  <si>
    <t>012003</t>
  </si>
  <si>
    <t>Crèmes de marrons</t>
  </si>
  <si>
    <t>010801</t>
  </si>
  <si>
    <t>Desserts prêts à être consommés</t>
  </si>
  <si>
    <t>010702</t>
  </si>
  <si>
    <t>Dragées et pastilles</t>
  </si>
  <si>
    <t>011500</t>
  </si>
  <si>
    <t>Epices et poivres</t>
  </si>
  <si>
    <t>011001</t>
  </si>
  <si>
    <t>Farines</t>
  </si>
  <si>
    <t>012007</t>
  </si>
  <si>
    <t>Fruits au sirop</t>
  </si>
  <si>
    <t>011204</t>
  </si>
  <si>
    <t>Fruits et légumes lyophilisés et déshydratés</t>
  </si>
  <si>
    <t>011201</t>
  </si>
  <si>
    <t>Fruits secs</t>
  </si>
  <si>
    <t>012004</t>
  </si>
  <si>
    <t>Gelées</t>
  </si>
  <si>
    <t>011205</t>
  </si>
  <si>
    <t>Graines salées</t>
  </si>
  <si>
    <t>011602</t>
  </si>
  <si>
    <t>Gros sel</t>
  </si>
  <si>
    <t>011700</t>
  </si>
  <si>
    <t>Huiles alimentaires</t>
  </si>
  <si>
    <t>010901</t>
  </si>
  <si>
    <t>Lait concentré</t>
  </si>
  <si>
    <t>010902</t>
  </si>
  <si>
    <t>Lait en poudre</t>
  </si>
  <si>
    <t>012501</t>
  </si>
  <si>
    <t>Laits infantiles</t>
  </si>
  <si>
    <t>011202</t>
  </si>
  <si>
    <t>Légumes secs, tapioca, autres amidons et fécules</t>
  </si>
  <si>
    <t>012005</t>
  </si>
  <si>
    <t>Marmelades</t>
  </si>
  <si>
    <t>011402</t>
  </si>
  <si>
    <t>Mayonnaises</t>
  </si>
  <si>
    <t>012006</t>
  </si>
  <si>
    <t>Miel</t>
  </si>
  <si>
    <t>011403</t>
  </si>
  <si>
    <t>Moutardes</t>
  </si>
  <si>
    <t>034001</t>
  </si>
  <si>
    <t>Pains</t>
  </si>
  <si>
    <t>010203</t>
  </si>
  <si>
    <t>Pains d’épices, pâtisseries, viennoiseries de conservation</t>
  </si>
  <si>
    <t>010404</t>
  </si>
  <si>
    <t>Pâtes à tartiner</t>
  </si>
  <si>
    <t>011100</t>
  </si>
  <si>
    <t>Pâtes alimentaires</t>
  </si>
  <si>
    <t>010703</t>
  </si>
  <si>
    <t>Pâtes de fruits, fruits confits, marrons glacés</t>
  </si>
  <si>
    <t>034003</t>
  </si>
  <si>
    <t>Pâtisseries fraîches et entremets prêts à être consommés</t>
  </si>
  <si>
    <t>010402</t>
  </si>
  <si>
    <t>Petits déjeuners et boissons instantanées</t>
  </si>
  <si>
    <t>011302</t>
  </si>
  <si>
    <t>Potages déshydratés à préparer</t>
  </si>
  <si>
    <t>011303</t>
  </si>
  <si>
    <t>Potages instantanés</t>
  </si>
  <si>
    <t>011304</t>
  </si>
  <si>
    <t>Potages liquides</t>
  </si>
  <si>
    <t>010803</t>
  </si>
  <si>
    <t>Préparations pour entremets et desserts</t>
  </si>
  <si>
    <t>012601</t>
  </si>
  <si>
    <t>Produits de nutrition clinique</t>
  </si>
  <si>
    <t>012600</t>
  </si>
  <si>
    <t>Produits diététiques et de régime</t>
  </si>
  <si>
    <t>010802</t>
  </si>
  <si>
    <t>Produits pour la pâtisserie</t>
  </si>
  <si>
    <t>010101</t>
  </si>
  <si>
    <t>Produits similaires grillés</t>
  </si>
  <si>
    <t>011002</t>
  </si>
  <si>
    <t>Purées en flocons</t>
  </si>
  <si>
    <t>011203</t>
  </si>
  <si>
    <t>Riz</t>
  </si>
  <si>
    <t>011404</t>
  </si>
  <si>
    <t>Sauces déshydratées</t>
  </si>
  <si>
    <t>011405</t>
  </si>
  <si>
    <t>Sauces prêtes à l’emploi</t>
  </si>
  <si>
    <t>011406</t>
  </si>
  <si>
    <t>Sauces tomate et concentrés de tomates</t>
  </si>
  <si>
    <t>011601</t>
  </si>
  <si>
    <t>Sel fin</t>
  </si>
  <si>
    <t>011003</t>
  </si>
  <si>
    <t>Semoules et assimilés</t>
  </si>
  <si>
    <t>010705</t>
  </si>
  <si>
    <t>Sucettes et sucres d’orge</t>
  </si>
  <si>
    <t>011903</t>
  </si>
  <si>
    <t>Sucre cristallisé</t>
  </si>
  <si>
    <t>011901</t>
  </si>
  <si>
    <t>Sucre en morceaux</t>
  </si>
  <si>
    <t>011902</t>
  </si>
  <si>
    <t>Sucre semoule</t>
  </si>
  <si>
    <t>011904</t>
  </si>
  <si>
    <t>Sucres divers (sucre candi, sucre roux)</t>
  </si>
  <si>
    <t>010501</t>
  </si>
  <si>
    <t>Thés et infusions en feuilles</t>
  </si>
  <si>
    <t>010502</t>
  </si>
  <si>
    <t>Thés et infusions solubles</t>
  </si>
  <si>
    <t>011800</t>
  </si>
  <si>
    <t>Vinaigres</t>
  </si>
  <si>
    <t>011407</t>
  </si>
  <si>
    <t>Vinaigrettes</t>
  </si>
  <si>
    <t>034204</t>
  </si>
  <si>
    <t>Beurres</t>
  </si>
  <si>
    <t>Frais</t>
  </si>
  <si>
    <t>034800</t>
  </si>
  <si>
    <t>Boucherie et triperie</t>
  </si>
  <si>
    <t>012300</t>
  </si>
  <si>
    <t>Conserves de viandes, charcuterie et salaisons</t>
  </si>
  <si>
    <t>034203</t>
  </si>
  <si>
    <t>Crèmes et fromages blancs</t>
  </si>
  <si>
    <t>034207</t>
  </si>
  <si>
    <t>Desserts lactés et entremets</t>
  </si>
  <si>
    <t>012404</t>
  </si>
  <si>
    <t>Escargots</t>
  </si>
  <si>
    <t>034303</t>
  </si>
  <si>
    <t>Fromages de chèvre et de brebis</t>
  </si>
  <si>
    <t>034305</t>
  </si>
  <si>
    <t>Fromages fondus</t>
  </si>
  <si>
    <t>034306</t>
  </si>
  <si>
    <t>Fromages frais et assimilés</t>
  </si>
  <si>
    <t>034400</t>
  </si>
  <si>
    <t>Fruits frais</t>
  </si>
  <si>
    <t>034103</t>
  </si>
  <si>
    <t>Glaces en vrac</t>
  </si>
  <si>
    <t>034101</t>
  </si>
  <si>
    <t>Glaces familiales</t>
  </si>
  <si>
    <t>034102</t>
  </si>
  <si>
    <t>Glaces individuelles</t>
  </si>
  <si>
    <t>034701</t>
  </si>
  <si>
    <t>Hors d’œuvres</t>
  </si>
  <si>
    <t>034500</t>
  </si>
  <si>
    <t>Légumes frais</t>
  </si>
  <si>
    <t>034205</t>
  </si>
  <si>
    <t>Margarines ou graisses végétales</t>
  </si>
  <si>
    <t>034206</t>
  </si>
  <si>
    <t>Œufs</t>
  </si>
  <si>
    <t>034301</t>
  </si>
  <si>
    <t>Pâtes molles à croûte fleurie ou lavée</t>
  </si>
  <si>
    <t>034304</t>
  </si>
  <si>
    <t>Pâtes persillées</t>
  </si>
  <si>
    <t>034302</t>
  </si>
  <si>
    <t>Pâtes pressées, cuites ou non cuites</t>
  </si>
  <si>
    <t>012406</t>
  </si>
  <si>
    <t>Plats cuisinés à préparer</t>
  </si>
  <si>
    <t>034703</t>
  </si>
  <si>
    <t>Plats cuisinés et viandes à réchauffer</t>
  </si>
  <si>
    <t>034900</t>
  </si>
  <si>
    <t>Poissons – crustacés – coquillages</t>
  </si>
  <si>
    <t>034702</t>
  </si>
  <si>
    <t>Produits en pâte</t>
  </si>
  <si>
    <t>034700</t>
  </si>
  <si>
    <t>Produits traiteur</t>
  </si>
  <si>
    <t>012405</t>
  </si>
  <si>
    <t>Quenelles</t>
  </si>
  <si>
    <t>034704</t>
  </si>
  <si>
    <t>Sandwichs</t>
  </si>
  <si>
    <t>034106</t>
  </si>
  <si>
    <t>Surgelés abats – viandes – volailles</t>
  </si>
  <si>
    <t>034112</t>
  </si>
  <si>
    <t>Surgelés aliments pour animaux</t>
  </si>
  <si>
    <t>034104</t>
  </si>
  <si>
    <t>Surgelés entrées – charcuterie</t>
  </si>
  <si>
    <t>034110</t>
  </si>
  <si>
    <t>Surgelés fruits et jus de fruits</t>
  </si>
  <si>
    <t>034105</t>
  </si>
  <si>
    <t>Surgelés légumes</t>
  </si>
  <si>
    <t>034109</t>
  </si>
  <si>
    <t>Surgelés pâtisseries – viennoiseries – pâtes surgelées</t>
  </si>
  <si>
    <t>034108</t>
  </si>
  <si>
    <t>Surgelés plats cuisinés – sauces – potages</t>
  </si>
  <si>
    <t>034107</t>
  </si>
  <si>
    <t>Surgelés poissons – mollusques – crustacés</t>
  </si>
  <si>
    <t>034111</t>
  </si>
  <si>
    <t>Surgelés produits laitiers</t>
  </si>
  <si>
    <t>034601</t>
  </si>
  <si>
    <t>Volailles et gibiers</t>
  </si>
  <si>
    <t>046718</t>
  </si>
  <si>
    <t>Accessoires de parapharmacie</t>
  </si>
  <si>
    <t>Hygiène, beauté, santé, détergence</t>
  </si>
  <si>
    <t>046706</t>
  </si>
  <si>
    <t>Accessoires de toilette et de beauté</t>
  </si>
  <si>
    <t>046719</t>
  </si>
  <si>
    <t>Accessoires médicaux</t>
  </si>
  <si>
    <t>096755</t>
  </si>
  <si>
    <t>Acupuncture</t>
  </si>
  <si>
    <t>096731</t>
  </si>
  <si>
    <t>Allergologie</t>
  </si>
  <si>
    <t>096732</t>
  </si>
  <si>
    <t>Anesthésiologie</t>
  </si>
  <si>
    <t>046402</t>
  </si>
  <si>
    <t>Après shampooings, baumes embellisseurs</t>
  </si>
  <si>
    <t>046621</t>
  </si>
  <si>
    <t>Articles de puériculture</t>
  </si>
  <si>
    <t>046608</t>
  </si>
  <si>
    <t>Atomiseurs d’eau</t>
  </si>
  <si>
    <t>046509</t>
  </si>
  <si>
    <t>Beauté et soins des ongles</t>
  </si>
  <si>
    <t>096733</t>
  </si>
  <si>
    <t>Cancérologie</t>
  </si>
  <si>
    <t>096734</t>
  </si>
  <si>
    <t>Cardio-angéiologie</t>
  </si>
  <si>
    <t>046405</t>
  </si>
  <si>
    <t>Coloration capillaire</t>
  </si>
  <si>
    <t>046716</t>
  </si>
  <si>
    <t>Compléments nutritionnels</t>
  </si>
  <si>
    <t>046701</t>
  </si>
  <si>
    <t>Cotons</t>
  </si>
  <si>
    <t>046704</t>
  </si>
  <si>
    <t>Couches bébés</t>
  </si>
  <si>
    <t>046603</t>
  </si>
  <si>
    <t>Crèmes de beauté</t>
  </si>
  <si>
    <t>046607</t>
  </si>
  <si>
    <t>Démaquillants</t>
  </si>
  <si>
    <t>046505</t>
  </si>
  <si>
    <t>Déodorants</t>
  </si>
  <si>
    <t>096735</t>
  </si>
  <si>
    <t>Dermatologie</t>
  </si>
  <si>
    <t>055106</t>
  </si>
  <si>
    <t>Désodorisants et insecticides</t>
  </si>
  <si>
    <t>055005</t>
  </si>
  <si>
    <t>Détachants, apprêts, teintures</t>
  </si>
  <si>
    <t>096736</t>
  </si>
  <si>
    <t>Diagnostic</t>
  </si>
  <si>
    <t>096737</t>
  </si>
  <si>
    <t>Diététique pharmaceutique</t>
  </si>
  <si>
    <t>096758</t>
  </si>
  <si>
    <t>Divers pharmacie (antalgiques, etc.)</t>
  </si>
  <si>
    <t>055004</t>
  </si>
  <si>
    <t>Eau de Javel et désinfectants pour linge</t>
  </si>
  <si>
    <t>046506</t>
  </si>
  <si>
    <t>Eaux de toilette et eaux de cologne</t>
  </si>
  <si>
    <t>096738</t>
  </si>
  <si>
    <t>Endocrinologie et hormones</t>
  </si>
  <si>
    <t>055102</t>
  </si>
  <si>
    <t>Entretien des bois et des revêtements de sols</t>
  </si>
  <si>
    <t>055101</t>
  </si>
  <si>
    <t>Entretien des cuirs et chaussures</t>
  </si>
  <si>
    <t>055104</t>
  </si>
  <si>
    <t>Entretien des fours et fourneaux</t>
  </si>
  <si>
    <t>055103</t>
  </si>
  <si>
    <t>Entretien des métaux et des vitres</t>
  </si>
  <si>
    <t>046404</t>
  </si>
  <si>
    <t>Fixateurs et brillantines</t>
  </si>
  <si>
    <t>096739</t>
  </si>
  <si>
    <t>Gastro-entérologie</t>
  </si>
  <si>
    <t>096740</t>
  </si>
  <si>
    <t>Gynécologie</t>
  </si>
  <si>
    <t>096741</t>
  </si>
  <si>
    <t>Hématologie</t>
  </si>
  <si>
    <t>096742</t>
  </si>
  <si>
    <t>Hépatologie</t>
  </si>
  <si>
    <t>096757</t>
  </si>
  <si>
    <t>Homéopathie</t>
  </si>
  <si>
    <t>046705</t>
  </si>
  <si>
    <t>Hygiène féminine</t>
  </si>
  <si>
    <t>046714</t>
  </si>
  <si>
    <t>Hygiène intime</t>
  </si>
  <si>
    <t>096743</t>
  </si>
  <si>
    <t>Infections</t>
  </si>
  <si>
    <t>046723</t>
  </si>
  <si>
    <t>Instruments de mesure (thermomètre, baromètre…)</t>
  </si>
  <si>
    <t>046601</t>
  </si>
  <si>
    <t>Laits de toilette</t>
  </si>
  <si>
    <t>046407</t>
  </si>
  <si>
    <t>Laques</t>
  </si>
  <si>
    <t>046602</t>
  </si>
  <si>
    <t>Lotions et toniques</t>
  </si>
  <si>
    <t>046403</t>
  </si>
  <si>
    <t>Lotions et vitaliseurs</t>
  </si>
  <si>
    <t>046722</t>
  </si>
  <si>
    <t>Lunetterie</t>
  </si>
  <si>
    <t>096744</t>
  </si>
  <si>
    <t>Métabolisme, nutrition et vitamines</t>
  </si>
  <si>
    <t>046406</t>
  </si>
  <si>
    <t>Mise en plis et permanente</t>
  </si>
  <si>
    <t>046702</t>
  </si>
  <si>
    <t>Mouchoirs</t>
  </si>
  <si>
    <t>046604</t>
  </si>
  <si>
    <t>Nettoyants et crèmes gommantes</t>
  </si>
  <si>
    <t>096745</t>
  </si>
  <si>
    <t>Neurologie et psychisme</t>
  </si>
  <si>
    <t>096746</t>
  </si>
  <si>
    <t>Ophtalmologie</t>
  </si>
  <si>
    <t>046720</t>
  </si>
  <si>
    <t>Optique</t>
  </si>
  <si>
    <t>046721</t>
  </si>
  <si>
    <t>Optique non médicale</t>
  </si>
  <si>
    <t>096747</t>
  </si>
  <si>
    <t>Otologie</t>
  </si>
  <si>
    <t>046703</t>
  </si>
  <si>
    <t>Papier d’entretien et hygiénique</t>
  </si>
  <si>
    <t>096748</t>
  </si>
  <si>
    <t>Parasitologie</t>
  </si>
  <si>
    <t>046507</t>
  </si>
  <si>
    <t>Parfums et eaux de parfums</t>
  </si>
  <si>
    <t>096756</t>
  </si>
  <si>
    <t>Phytothérapie</t>
  </si>
  <si>
    <t>096749</t>
  </si>
  <si>
    <t>Pneumologie</t>
  </si>
  <si>
    <t>055002</t>
  </si>
  <si>
    <t>Poudres et liquides de lavage du linge</t>
  </si>
  <si>
    <t>055105</t>
  </si>
  <si>
    <t>Produits à récurer, détartrer, déboucher, nettoyer et désinfecter</t>
  </si>
  <si>
    <t>055007</t>
  </si>
  <si>
    <t>Produits à vaisselle</t>
  </si>
  <si>
    <t>046502</t>
  </si>
  <si>
    <t>Produits de bains et douches</t>
  </si>
  <si>
    <t>055006</t>
  </si>
  <si>
    <t>Produits de lessivage</t>
  </si>
  <si>
    <t>046609</t>
  </si>
  <si>
    <t>Produits de maquillage</t>
  </si>
  <si>
    <t>046715</t>
  </si>
  <si>
    <t>Produits de protection</t>
  </si>
  <si>
    <t>046717</t>
  </si>
  <si>
    <t>Produits de soins pour bébés</t>
  </si>
  <si>
    <t>055003</t>
  </si>
  <si>
    <t>Produits pour lavages délicats, adoucissants et assouplissants</t>
  </si>
  <si>
    <t>046508</t>
  </si>
  <si>
    <t>Produits pour le corps</t>
  </si>
  <si>
    <t>046510</t>
  </si>
  <si>
    <t>Produits solaires</t>
  </si>
  <si>
    <t>046504</t>
  </si>
  <si>
    <t>Rasoirs, lames, produits de rasage</t>
  </si>
  <si>
    <t>096750</t>
  </si>
  <si>
    <t>Rhinologie</t>
  </si>
  <si>
    <t>096751</t>
  </si>
  <si>
    <t>Rhumatologie et appareil locomoteur</t>
  </si>
  <si>
    <t>055001</t>
  </si>
  <si>
    <t>Savons</t>
  </si>
  <si>
    <t>046501</t>
  </si>
  <si>
    <t>Savons de toilette solides et liquides</t>
  </si>
  <si>
    <t>046401</t>
  </si>
  <si>
    <t>Shampooings</t>
  </si>
  <si>
    <t>046712</t>
  </si>
  <si>
    <t>Soins bucco-dentaires</t>
  </si>
  <si>
    <t>046503</t>
  </si>
  <si>
    <t>Soins des dents</t>
  </si>
  <si>
    <t>046606</t>
  </si>
  <si>
    <t>Soins des lèvres</t>
  </si>
  <si>
    <t>046713</t>
  </si>
  <si>
    <t>Soins des pieds</t>
  </si>
  <si>
    <t>046605</t>
  </si>
  <si>
    <t>Soins spécifiques du visage</t>
  </si>
  <si>
    <t>096752</t>
  </si>
  <si>
    <t>Stomatologie</t>
  </si>
  <si>
    <t>096753</t>
  </si>
  <si>
    <t>Toxicologie</t>
  </si>
  <si>
    <t>096754</t>
  </si>
  <si>
    <t>Urologie et néphrologie</t>
  </si>
  <si>
    <t>Aide</t>
  </si>
  <si>
    <t>décote + malus HM à appliquer</t>
  </si>
  <si>
    <t>ZONE DE CONTRÔLE</t>
  </si>
  <si>
    <t>R</t>
  </si>
  <si>
    <t>TARIFS</t>
  </si>
  <si>
    <t>Nb d'Erreurs Bloquantes</t>
  </si>
  <si>
    <t>Nb d'Erreurs Non Bloquantes</t>
  </si>
  <si>
    <t>Présence Malus</t>
  </si>
  <si>
    <t>Présence Bonus</t>
  </si>
  <si>
    <t>Secteur</t>
  </si>
  <si>
    <t>Tarif unitaire non modulé</t>
  </si>
  <si>
    <t>Tarif unitaire Recyclage + Déchets abandonnés (ct €) - Contribution à l'UVC 1/2</t>
  </si>
  <si>
    <t>Tarif unitaire "Financement du réemploi" - Contribution à l'UVC 2/2</t>
  </si>
  <si>
    <t>Contribution 
au poids</t>
  </si>
  <si>
    <t>Contribution 
Unitaire Totale
 Brute</t>
  </si>
  <si>
    <t>Bonus 1
Action de Sensibilisation</t>
  </si>
  <si>
    <t>Bonus 2
Action de Réduction</t>
  </si>
  <si>
    <t xml:space="preserve">Bonus 3
Action de Réemploi
100% </t>
  </si>
  <si>
    <t>Malus 1
10%</t>
  </si>
  <si>
    <t>Malus 2
50%</t>
  </si>
  <si>
    <t>Malus 3
100%</t>
  </si>
  <si>
    <t>Autre pénalité</t>
  </si>
  <si>
    <t>Contribution 
Unitaire Totale
 Nette</t>
  </si>
  <si>
    <t>Prime</t>
  </si>
  <si>
    <t>Surprime</t>
  </si>
  <si>
    <t>Contribution 
Unitaire Totale
- (prime + surprime)</t>
  </si>
  <si>
    <t>Contribution totale 
par ligne
Nette</t>
  </si>
  <si>
    <t>BOBINES</t>
  </si>
  <si>
    <t>ErrBlo</t>
  </si>
  <si>
    <t>ErrNBlo</t>
  </si>
  <si>
    <t>Sélectionnez votre nomenclature :</t>
  </si>
  <si>
    <t>TARIFS STANDARD</t>
  </si>
  <si>
    <t>BONUS</t>
  </si>
  <si>
    <t>MALUS</t>
  </si>
  <si>
    <t>LISTES</t>
  </si>
  <si>
    <t>TARIF SECTEUR</t>
  </si>
  <si>
    <t>CHARTE GRAPHIQUE</t>
  </si>
  <si>
    <t>Poids standards pour emballages sur bobines</t>
  </si>
  <si>
    <t>CP UVC</t>
  </si>
  <si>
    <t>UVC FR</t>
  </si>
  <si>
    <t>UVC EN</t>
  </si>
  <si>
    <t>Code Secteur</t>
  </si>
  <si>
    <t>Code Matériau</t>
  </si>
  <si>
    <t>Format Bobine ?</t>
  </si>
  <si>
    <t>Matériau FR</t>
  </si>
  <si>
    <t>Matériau EN</t>
  </si>
  <si>
    <t>Tarif Hors Bobine ct €/kg</t>
  </si>
  <si>
    <t>Alimentaire (150000)</t>
  </si>
  <si>
    <t>Non Alimentaire (160000)</t>
  </si>
  <si>
    <t>Action de Sensibilisation</t>
  </si>
  <si>
    <t>% Bonus</t>
  </si>
  <si>
    <t>CODE FDE</t>
  </si>
  <si>
    <t>Malus FR</t>
  </si>
  <si>
    <t>Malus EN</t>
  </si>
  <si>
    <t>% Malus</t>
  </si>
  <si>
    <t>% Prime</t>
  </si>
  <si>
    <t>% Surprime</t>
  </si>
  <si>
    <t>Oui.Non</t>
  </si>
  <si>
    <t>Tarif Unite</t>
  </si>
  <si>
    <t>Tarif Reemploi</t>
  </si>
  <si>
    <t>SOCIETE</t>
  </si>
  <si>
    <t>Hair accessories</t>
  </si>
  <si>
    <t>S1</t>
  </si>
  <si>
    <r>
      <rPr>
        <b/>
        <sz val="6"/>
        <color theme="1"/>
        <rFont val="Aptos Display"/>
        <family val="2"/>
      </rPr>
      <t xml:space="preserve">
</t>
    </r>
    <r>
      <rPr>
        <b/>
        <sz val="11"/>
        <color theme="1"/>
        <rFont val="Aptos Display"/>
        <family val="2"/>
      </rPr>
      <t>1. Steel</t>
    </r>
  </si>
  <si>
    <t>Année Déclaration</t>
  </si>
  <si>
    <t>Nom :</t>
  </si>
  <si>
    <t xml:space="preserve">Code : </t>
  </si>
  <si>
    <t>Langue :</t>
  </si>
  <si>
    <t>Baby clothing accessories</t>
  </si>
  <si>
    <t>Bouteilles, flacons et autres emballages plastiques rigides en PET, PE, PP dont la densité est &lt; 1 pour le PET et &gt; 1 pour le PE et PP</t>
  </si>
  <si>
    <t>PET, PE or PP bottles, dispenser bottles and other rigid packaging whose density is &lt;1 for PET and &gt;1 for PE and PP</t>
  </si>
  <si>
    <t>S2</t>
  </si>
  <si>
    <t>Citeo</t>
  </si>
  <si>
    <t>CT</t>
  </si>
  <si>
    <t>FR</t>
  </si>
  <si>
    <t>Baby hygiene accessories</t>
  </si>
  <si>
    <r>
      <rPr>
        <b/>
        <sz val="6"/>
        <color theme="1"/>
        <rFont val="Aptos Display"/>
        <family val="2"/>
      </rPr>
      <t xml:space="preserve">
</t>
    </r>
    <r>
      <rPr>
        <b/>
        <sz val="11"/>
        <color theme="1"/>
        <rFont val="Aptos Display"/>
        <family val="2"/>
      </rPr>
      <t>3. Paper &amp; Cardboard excl. Bricks</t>
    </r>
  </si>
  <si>
    <t>Action de 
Réduction</t>
  </si>
  <si>
    <t>Bouteilles, flacons et autres emballages rigides en PET avec présence de plastique rigide dont la densité est &gt;1</t>
  </si>
  <si>
    <t>PET bottles, dispenser bottles and other rigid packaging that incorporates rigid plastic whose density is &gt;1</t>
  </si>
  <si>
    <t>Yes</t>
  </si>
  <si>
    <t>S3</t>
  </si>
  <si>
    <t>Filing accessories</t>
  </si>
  <si>
    <r>
      <rPr>
        <b/>
        <sz val="6"/>
        <color theme="1"/>
        <rFont val="Aptos Display"/>
        <family val="2"/>
      </rPr>
      <t xml:space="preserve">
</t>
    </r>
    <r>
      <rPr>
        <b/>
        <sz val="11"/>
        <color theme="1"/>
        <rFont val="Aptos Display"/>
        <family val="2"/>
      </rPr>
      <t>4. Brick pack</t>
    </r>
  </si>
  <si>
    <t>Bouteilles et flacons en PET avec manchon en PETg, PLA ou PS non perforés</t>
  </si>
  <si>
    <t>PET bottles and dispenser bottles with an unperforated PETg, PLA or PS sleeve</t>
  </si>
  <si>
    <t>No</t>
  </si>
  <si>
    <t>S4</t>
  </si>
  <si>
    <t>Version</t>
  </si>
  <si>
    <t>Couleur primaire</t>
  </si>
  <si>
    <t>Couleur secondaire</t>
  </si>
  <si>
    <t>Couleur tertiaire</t>
  </si>
  <si>
    <t>Sewing accessories</t>
  </si>
  <si>
    <r>
      <rPr>
        <b/>
        <sz val="6"/>
        <color theme="1"/>
        <rFont val="Aptos Display"/>
        <family val="2"/>
      </rPr>
      <t xml:space="preserve">
</t>
    </r>
    <r>
      <rPr>
        <b/>
        <sz val="11"/>
        <color theme="1"/>
        <rFont val="Aptos Display"/>
        <family val="2"/>
      </rPr>
      <t>5. Glass</t>
    </r>
  </si>
  <si>
    <t>Mise en place d'une recharge 8%</t>
  </si>
  <si>
    <t>Use of refills 8%</t>
  </si>
  <si>
    <t>Cartons métallisés sur 100 % de la surface de toutes ses faces</t>
  </si>
  <si>
    <t>Boxes for which 100% of the area of all faces is metallised</t>
  </si>
  <si>
    <t>S5</t>
  </si>
  <si>
    <t>Drawing accessories</t>
  </si>
  <si>
    <r>
      <rPr>
        <b/>
        <sz val="6"/>
        <color theme="1"/>
        <rFont val="Aptos Display"/>
        <family val="2"/>
      </rPr>
      <t xml:space="preserve">
</t>
    </r>
    <r>
      <rPr>
        <b/>
        <sz val="11"/>
        <color theme="1"/>
        <rFont val="Aptos Display"/>
        <family val="2"/>
      </rPr>
      <t>6.1. Bottles 
and vials 
in clear PET</t>
    </r>
  </si>
  <si>
    <t>Réduction de poids 8%</t>
  </si>
  <si>
    <t>Reduction of weight 8%</t>
  </si>
  <si>
    <t>Emballages de groupement</t>
  </si>
  <si>
    <t>Group packaging</t>
  </si>
  <si>
    <t>S6</t>
  </si>
  <si>
    <t>Washing accessories</t>
  </si>
  <si>
    <r>
      <rPr>
        <b/>
        <sz val="6"/>
        <color theme="1"/>
        <rFont val="Aptos Display"/>
        <family val="2"/>
      </rPr>
      <t xml:space="preserve">
</t>
    </r>
    <r>
      <rPr>
        <b/>
        <sz val="11"/>
        <color theme="1"/>
        <rFont val="Aptos Display"/>
        <family val="2"/>
      </rPr>
      <t>6.2.1. Bottles 
and vials in PE</t>
    </r>
  </si>
  <si>
    <t>Suppression d'une unité 8%</t>
  </si>
  <si>
    <t>Elimination of a packaging unit 8%</t>
  </si>
  <si>
    <t>Récipients en matériau majoritaire plastique pour boissons à usage unique, dont les briques, de contenance inférieure ou égale à 0,5 L</t>
  </si>
  <si>
    <t>Single-use plastic beverage containers, including bricks, with a capacity of 0.5 L or less</t>
  </si>
  <si>
    <t>Doc Corrompu</t>
  </si>
  <si>
    <t>Household accessories</t>
  </si>
  <si>
    <r>
      <rPr>
        <b/>
        <sz val="6"/>
        <color theme="1"/>
        <rFont val="Aptos Display"/>
        <family val="2"/>
      </rPr>
      <t xml:space="preserve">
</t>
    </r>
    <r>
      <rPr>
        <b/>
        <sz val="11"/>
        <color theme="1"/>
        <rFont val="Aptos Display"/>
        <family val="2"/>
      </rPr>
      <t>6.2.2. Bottles 
and vials in PP</t>
    </r>
  </si>
  <si>
    <t>Action de 
réemploi</t>
  </si>
  <si>
    <t>Cumul : 10% Bouteilles, flacons et autres emballages plastiques rigides en PET, PE, PP dont la densité est &lt; 1 pour le PET et &gt; 1 pour le PE et PP + 10% Récipients en matériau majoritaire plastique pour boissons à usage unique, dont les briques, de contenance inférieure ou égale à 0,5 L</t>
  </si>
  <si>
    <t>Cumulative : 10% PET, PE or PP bottles, dispenser bottles and other rigid packaging whose density is &lt;1 for PET and &gt;1 for PE and PP + 10% Single-use plastic beverage containers, including bricks, with a capacity of 0.5 L or less</t>
  </si>
  <si>
    <t>Household goods</t>
  </si>
  <si>
    <t>Parapharmacy accessories</t>
  </si>
  <si>
    <r>
      <rPr>
        <b/>
        <sz val="6"/>
        <color theme="1"/>
        <rFont val="Aptos Display"/>
        <family val="2"/>
      </rPr>
      <t xml:space="preserve">
</t>
    </r>
    <r>
      <rPr>
        <b/>
        <sz val="11"/>
        <color theme="1"/>
        <rFont val="Aptos Display"/>
        <family val="2"/>
      </rPr>
      <t>6.2.3. Bottles 
and vials in dark/colored PET</t>
    </r>
  </si>
  <si>
    <t>Cumul : 10% Bouteilles, flacons et autres emballages rigides en PET avec présence de plastique rigide dont la densité est &gt;1 + 10% Récipients en matériau majoritaire plastique pour boissons à usage unique, dont les briques, de contenance inférieure ou égale à 0,5 L</t>
  </si>
  <si>
    <t>Cumulative : 10% PET bottles, dispenser bottles and other rigid packaging that incorporates rigid plastic whose density is &gt;1 + 10% Single-use plastic beverage containers, including bricks, with a capacity of 0.5 L or less</t>
  </si>
  <si>
    <t>Beverages</t>
  </si>
  <si>
    <t>Table accessories</t>
  </si>
  <si>
    <r>
      <rPr>
        <b/>
        <sz val="6"/>
        <color theme="1"/>
        <rFont val="Aptos Display"/>
        <family val="2"/>
      </rPr>
      <t xml:space="preserve">
</t>
    </r>
    <r>
      <rPr>
        <b/>
        <sz val="11"/>
        <color theme="1"/>
        <rFont val="Aptos Display"/>
        <family val="2"/>
      </rPr>
      <t>6.6.2. Other non-PVC bottles and vials (PLA, complex, ...)</t>
    </r>
  </si>
  <si>
    <t>Utilisation d’emballages réemployables et standardisés 100%</t>
  </si>
  <si>
    <t>Use of reusable and standard packaging 100%</t>
  </si>
  <si>
    <t>E1</t>
  </si>
  <si>
    <t>Cumul : 10% Bouteilles et flacons en PET avec manchon en PETg, PLA ou PS non perforés + 10% Récipients en matériau majoritaire plastique pour boissons à usage unique, dont les briques, de contenance inférieure ou égale à 0,5 L</t>
  </si>
  <si>
    <t>Cumulative : 10% PET bottles and dispenser bottles with an unperforated PETg, PLA or PS sleeve + 10% Single-use plastic beverage containers, including bricks, with a capacity of 0.5 L or less</t>
  </si>
  <si>
    <t>Retail</t>
  </si>
  <si>
    <t>Contrôle UVC</t>
  </si>
  <si>
    <t>Cleansing and beauty accessories</t>
  </si>
  <si>
    <r>
      <rPr>
        <b/>
        <sz val="6"/>
        <color theme="1"/>
        <rFont val="Aptos Display"/>
        <family val="2"/>
      </rPr>
      <t xml:space="preserve">
</t>
    </r>
    <r>
      <rPr>
        <b/>
        <sz val="11"/>
        <color theme="1"/>
        <rFont val="Aptos Display"/>
        <family val="2"/>
      </rPr>
      <t>6.3.3. Rigid PET packaging</t>
    </r>
  </si>
  <si>
    <t>Cumul : 10% Emballages de groupement + 10% Récipients en matériau majoritaire plastique pour boissons à usage unique, dont les briques, de contenance inférieure ou égale à 0,5 L</t>
  </si>
  <si>
    <t>Cumulative : 10% Group packaging + 10% Single-use plastic beverage containers, including bricks, with a capacity of 0.5 L or less</t>
  </si>
  <si>
    <t>Grocery</t>
  </si>
  <si>
    <t>Medical accessories</t>
  </si>
  <si>
    <r>
      <rPr>
        <b/>
        <sz val="6"/>
        <color theme="1"/>
        <rFont val="Aptos Display"/>
        <family val="2"/>
      </rPr>
      <t xml:space="preserve">
</t>
    </r>
    <r>
      <rPr>
        <b/>
        <sz val="11"/>
        <color theme="1"/>
        <rFont val="Aptos Display"/>
        <family val="2"/>
      </rPr>
      <t>6.3.1. Rigid PE packaging</t>
    </r>
  </si>
  <si>
    <t>Fresh products</t>
  </si>
  <si>
    <t>Accessories for animals</t>
  </si>
  <si>
    <r>
      <rPr>
        <b/>
        <sz val="6"/>
        <color theme="1"/>
        <rFont val="Aptos Display"/>
        <family val="2"/>
      </rPr>
      <t xml:space="preserve">
</t>
    </r>
    <r>
      <rPr>
        <b/>
        <sz val="11"/>
        <color theme="1"/>
        <rFont val="Aptos Display"/>
        <family val="2"/>
      </rPr>
      <t>6.3.2. Rigid PP packaging</t>
    </r>
  </si>
  <si>
    <t>Bouteille et flacon PET + billes en verre</t>
  </si>
  <si>
    <t>Bottle and vial in PET + glass beads</t>
  </si>
  <si>
    <t>Hygiene / Beauty / Health / Cleaning</t>
  </si>
  <si>
    <t>Check Final</t>
  </si>
  <si>
    <t>School, office and various accessories</t>
  </si>
  <si>
    <r>
      <rPr>
        <b/>
        <sz val="6"/>
        <color theme="1"/>
        <rFont val="Aptos Display"/>
        <family val="2"/>
      </rPr>
      <t xml:space="preserve">
</t>
    </r>
    <r>
      <rPr>
        <b/>
        <sz val="11"/>
        <color theme="1"/>
        <rFont val="Aptos Display"/>
        <family val="2"/>
      </rPr>
      <t>6.5. Rigid PS packaging</t>
    </r>
  </si>
  <si>
    <r>
      <rPr>
        <b/>
        <sz val="6"/>
        <color theme="1"/>
        <rFont val="Aptos Display"/>
        <family val="2"/>
      </rPr>
      <t xml:space="preserve">
</t>
    </r>
    <r>
      <rPr>
        <b/>
        <sz val="11"/>
        <color theme="1"/>
        <rFont val="Aptos Display"/>
        <family val="2"/>
      </rPr>
      <t>6.6.2. Other rigid packaging except PVC (PLA, complex,...)</t>
    </r>
  </si>
  <si>
    <t>Plastique rigide + noir de carbone</t>
  </si>
  <si>
    <t>Rigid plastic + carbon black</t>
  </si>
  <si>
    <t>Spirits and liqueurs</t>
  </si>
  <si>
    <r>
      <rPr>
        <b/>
        <sz val="6"/>
        <color theme="1"/>
        <rFont val="Aptos Display"/>
        <family val="2"/>
      </rPr>
      <t xml:space="preserve">
</t>
    </r>
    <r>
      <rPr>
        <b/>
        <sz val="11"/>
        <color theme="1"/>
        <rFont val="Aptos Display"/>
        <family val="2"/>
      </rPr>
      <t>6.4. Flexible PE packaging</t>
    </r>
  </si>
  <si>
    <t>Verre + acier non magnétique</t>
  </si>
  <si>
    <t>Glass + non-magnetic steel</t>
  </si>
  <si>
    <t>Health foods for children</t>
  </si>
  <si>
    <r>
      <rPr>
        <b/>
        <sz val="6"/>
        <color theme="1"/>
        <rFont val="Aptos Display"/>
        <family val="2"/>
      </rPr>
      <t xml:space="preserve">
</t>
    </r>
    <r>
      <rPr>
        <b/>
        <sz val="11"/>
        <color theme="1"/>
        <rFont val="Aptos Display"/>
        <family val="2"/>
      </rPr>
      <t>6.6.1. Flexible PP packaging</t>
    </r>
  </si>
  <si>
    <t>Papier-carton + huiles minérales</t>
  </si>
  <si>
    <t>Paper-Cardboard + mineral oils</t>
  </si>
  <si>
    <t>Wet foods for dogs and cats</t>
  </si>
  <si>
    <r>
      <rPr>
        <b/>
        <sz val="6"/>
        <color theme="1"/>
        <rFont val="Aptos Display"/>
        <family val="2"/>
      </rPr>
      <t xml:space="preserve">
</t>
    </r>
    <r>
      <rPr>
        <b/>
        <sz val="11"/>
        <color theme="1"/>
        <rFont val="Aptos Display"/>
        <family val="2"/>
      </rPr>
      <t>6.6.2. Other flexible packaging except PVC (PET, PLA, complex,...)</t>
    </r>
  </si>
  <si>
    <t>Bouteille et flacon PVC</t>
  </si>
  <si>
    <t>Bottle and vial in PVC</t>
  </si>
  <si>
    <t>Dry foods for dogs and cats</t>
  </si>
  <si>
    <r>
      <rPr>
        <b/>
        <sz val="6"/>
        <color theme="1"/>
        <rFont val="Aptos Display"/>
        <family val="2"/>
      </rPr>
      <t xml:space="preserve">
</t>
    </r>
    <r>
      <rPr>
        <b/>
        <sz val="11"/>
        <color theme="1"/>
        <rFont val="Aptos Display"/>
        <family val="2"/>
      </rPr>
      <t>6.7. Packaging containing PVC (flexible and rigid including bottles)</t>
    </r>
  </si>
  <si>
    <t>Papier-carton armé</t>
  </si>
  <si>
    <t>Reinforced Paper-Cardboard</t>
  </si>
  <si>
    <t>Allergology</t>
  </si>
  <si>
    <r>
      <rPr>
        <b/>
        <sz val="6"/>
        <color theme="1"/>
        <rFont val="Aptos Display"/>
        <family val="2"/>
      </rPr>
      <t xml:space="preserve">
</t>
    </r>
    <r>
      <rPr>
        <b/>
        <sz val="11"/>
        <color theme="1"/>
        <rFont val="Aptos Display"/>
        <family val="2"/>
      </rPr>
      <t>7.1. Wood, cork</t>
    </r>
  </si>
  <si>
    <t>PET rigide opaque</t>
  </si>
  <si>
    <t>Opaque rigid PET</t>
  </si>
  <si>
    <t>Matches and fire-lighters</t>
  </si>
  <si>
    <r>
      <rPr>
        <b/>
        <sz val="6"/>
        <color theme="1"/>
        <rFont val="Aptos Display"/>
        <family val="2"/>
      </rPr>
      <t xml:space="preserve">
</t>
    </r>
    <r>
      <rPr>
        <b/>
        <sz val="11"/>
        <color theme="1"/>
        <rFont val="Aptos Display"/>
        <family val="2"/>
      </rPr>
      <t>7.2. Textile, other materials, etc.</t>
    </r>
  </si>
  <si>
    <t>PET rigide + alu/PVC/silicone densité &gt; 1</t>
  </si>
  <si>
    <t>Rigid PET + alu/PVC/silicone with density &gt; 1</t>
  </si>
  <si>
    <t>Anaesthesiology</t>
  </si>
  <si>
    <r>
      <rPr>
        <b/>
        <sz val="6"/>
        <color theme="1"/>
        <rFont val="Aptos Display"/>
        <family val="2"/>
      </rPr>
      <t xml:space="preserve">
</t>
    </r>
    <r>
      <rPr>
        <b/>
        <sz val="11"/>
        <color theme="1"/>
        <rFont val="Aptos Display"/>
        <family val="2"/>
      </rPr>
      <t>7.3. Stoneware, porcelain, ceramics, other metals</t>
    </r>
  </si>
  <si>
    <t>Verre autre que sodo-calcique</t>
  </si>
  <si>
    <t>Glass other than soda-lime</t>
  </si>
  <si>
    <t>Aperitifs</t>
  </si>
  <si>
    <t>Verre + porcelaine/céramique</t>
  </si>
  <si>
    <t>Glass + porcelain/ceramic</t>
  </si>
  <si>
    <t>Lighting devices</t>
  </si>
  <si>
    <t>Heating devices</t>
  </si>
  <si>
    <t>Electrical devices for household cleaning</t>
  </si>
  <si>
    <t>Electrical devices for sewing and knitting</t>
  </si>
  <si>
    <t>Electrical devices and utensils for cleansing-beauty</t>
  </si>
  <si>
    <t>Conditioners, beautifying balms</t>
  </si>
  <si>
    <t>Other sports items</t>
  </si>
  <si>
    <t>Writing and office items</t>
  </si>
  <si>
    <t>Electrical items (battery, light)</t>
  </si>
  <si>
    <t>Exterior equipment items</t>
  </si>
  <si>
    <t>Interior equipment items</t>
  </si>
  <si>
    <t>Bakery items</t>
  </si>
  <si>
    <t>Cellar items and various ingredients</t>
  </si>
  <si>
    <t>Hunting items</t>
  </si>
  <si>
    <t>Physical fitness items</t>
  </si>
  <si>
    <t>Mountaineering items</t>
  </si>
  <si>
    <t>Yachting items</t>
  </si>
  <si>
    <t>Fishing items</t>
  </si>
  <si>
    <t>Childcare items</t>
  </si>
  <si>
    <t>Camping and beach items</t>
  </si>
  <si>
    <t>Smokers’ items</t>
  </si>
  <si>
    <t>Water atomisers</t>
  </si>
  <si>
    <t>Automotive sound systems</t>
  </si>
  <si>
    <t>Other confectionery products</t>
  </si>
  <si>
    <t>Other foods for other animals</t>
  </si>
  <si>
    <t>Planters and containers</t>
  </si>
  <si>
    <t>Chocolate bars</t>
  </si>
  <si>
    <t>Stockings</t>
  </si>
  <si>
    <t>Kitchenware</t>
  </si>
  <si>
    <t>Nail beauty and care</t>
  </si>
  <si>
    <t>Butters</t>
  </si>
  <si>
    <t>Beers</t>
  </si>
  <si>
    <t>Jewellery</t>
  </si>
  <si>
    <t>Rusks and toasted breads</t>
  </si>
  <si>
    <t>Savoury biscuits and snacks</t>
  </si>
  <si>
    <t>Sweet biscuits</t>
  </si>
  <si>
    <t>Food reels</t>
  </si>
  <si>
    <t>Non-food reels</t>
  </si>
  <si>
    <t>Wooden boards and carpentry</t>
  </si>
  <si>
    <t>Fruit drinks</t>
  </si>
  <si>
    <t>Sweets and jellied sweets</t>
  </si>
  <si>
    <t>Baby knitwear</t>
  </si>
  <si>
    <t>Red meats and offal</t>
  </si>
  <si>
    <t>Stock-cubes and culinary aids</t>
  </si>
  <si>
    <t>Lighters</t>
  </si>
  <si>
    <t>Brushware, brooms</t>
  </si>
  <si>
    <t>Office automation</t>
  </si>
  <si>
    <t>Whole grains of coffee, chicory, malt</t>
  </si>
  <si>
    <t>Ground coffee, chicory, malt</t>
  </si>
  <si>
    <t>Soluble coffee, chicory, malt</t>
  </si>
  <si>
    <t>Cancer research</t>
  </si>
  <si>
    <t>Cardio-angiology</t>
  </si>
  <si>
    <t>Tiling</t>
  </si>
  <si>
    <t>Cards</t>
  </si>
  <si>
    <t>Belts and braces</t>
  </si>
  <si>
    <t>Cereals ready-to-eat or to prepare</t>
  </si>
  <si>
    <t>Music centre, audio and video players</t>
  </si>
  <si>
    <t>Champagne and sparkling wines</t>
  </si>
  <si>
    <t>Hats headgear</t>
  </si>
  <si>
    <t>Socks, ankle socks</t>
  </si>
  <si>
    <t>Shoes</t>
  </si>
  <si>
    <t>Shirts, blouses, bodices</t>
  </si>
  <si>
    <t>Chewing gum and bubble gum</t>
  </si>
  <si>
    <t>Crisps</t>
  </si>
  <si>
    <t>Chocolate in slabs</t>
  </si>
  <si>
    <t>Chocolate powder</t>
  </si>
  <si>
    <t>Garnished sauerkrauts</t>
  </si>
  <si>
    <t>Ciders</t>
  </si>
  <si>
    <t>Cigars, cigarillos</t>
  </si>
  <si>
    <t>Tights</t>
  </si>
  <si>
    <t>Glues and adhesives</t>
  </si>
  <si>
    <t>Hair dyes</t>
  </si>
  <si>
    <t>Gaseous fuels</t>
  </si>
  <si>
    <t>Domestic liquid fuels</t>
  </si>
  <si>
    <t>Solid fuels</t>
  </si>
  <si>
    <t>Nutritional supplements</t>
  </si>
  <si>
    <t>Chocolate confectionery</t>
  </si>
  <si>
    <t>Jams</t>
  </si>
  <si>
    <t>Canned vegetables</t>
  </si>
  <si>
    <t>Canned fish</t>
  </si>
  <si>
    <t>Preserved meats, cooked meats and cured meats</t>
  </si>
  <si>
    <t>Canned pet food</t>
  </si>
  <si>
    <t>Offices supplies</t>
  </si>
  <si>
    <t>IT supplies</t>
  </si>
  <si>
    <t>Suits, ensembles</t>
  </si>
  <si>
    <t>Cottons</t>
  </si>
  <si>
    <t>Babies’ nappies</t>
  </si>
  <si>
    <t>Cutlery</t>
  </si>
  <si>
    <t>Cutlery and plates</t>
  </si>
  <si>
    <t>Ties</t>
  </si>
  <si>
    <t>Beauty creams</t>
  </si>
  <si>
    <t>Chestnut creams</t>
  </si>
  <si>
    <t>Creams and soft white cheeses</t>
  </si>
  <si>
    <t>Cycles, mopeds, motorcycles</t>
  </si>
  <si>
    <t>Make-up removers</t>
  </si>
  <si>
    <t>Deodorants</t>
  </si>
  <si>
    <t>Dermatology</t>
  </si>
  <si>
    <t>Deodorants and insecticides</t>
  </si>
  <si>
    <t>Milk desserts and desserts</t>
  </si>
  <si>
    <t>Ready-to-eat desserts</t>
  </si>
  <si>
    <t>Stain removers, starches, dyes</t>
  </si>
  <si>
    <t>Diagnosis</t>
  </si>
  <si>
    <t>Dictionaries - encyclopaedias</t>
  </si>
  <si>
    <t>Pharmaceutical dietetics</t>
  </si>
  <si>
    <t>Disks, magnetic tapes, cassettes</t>
  </si>
  <si>
    <t>Various pharmacy (painkillers, etc.)</t>
  </si>
  <si>
    <t>Sugar-coated nuts and drops</t>
  </si>
  <si>
    <t>Housewares and painting accessories</t>
  </si>
  <si>
    <t>Bleach and laundry disinfectants</t>
  </si>
  <si>
    <t>Waters</t>
  </si>
  <si>
    <t>Toilet waters and eaux de Cologne</t>
  </si>
  <si>
    <t>140000</t>
  </si>
  <si>
    <t>Echantillons</t>
  </si>
  <si>
    <t>Samples</t>
  </si>
  <si>
    <t>Scarves, squares, scarves</t>
  </si>
  <si>
    <t>Food economat intended for immediate consumption</t>
  </si>
  <si>
    <t>Economat for fast food</t>
  </si>
  <si>
    <t>Economat (Excluding plastic bags)</t>
  </si>
  <si>
    <t>Beverage multipack packaging*</t>
  </si>
  <si>
    <t>Shipping packaging</t>
  </si>
  <si>
    <t>Endocrinology and hormones</t>
  </si>
  <si>
    <t>Care of woods and floor coverings</t>
  </si>
  <si>
    <t>Care of leathers and footwear</t>
  </si>
  <si>
    <t>Care of ovens and furnaces</t>
  </si>
  <si>
    <t>Care of metals and glazing</t>
  </si>
  <si>
    <t>Spices and peppers</t>
  </si>
  <si>
    <t>Household sponges, dishcloths, similar</t>
  </si>
  <si>
    <t>Electrical equipment</t>
  </si>
  <si>
    <t>Protective equipment</t>
  </si>
  <si>
    <t>Cycle, moped and motorcycle equipment</t>
  </si>
  <si>
    <t>Snails</t>
  </si>
  <si>
    <t>Extracts for beverages and effervescent salts</t>
  </si>
  <si>
    <t>Flour</t>
  </si>
  <si>
    <t>Films</t>
  </si>
  <si>
    <t>Fixatives and oils</t>
  </si>
  <si>
    <t>Flowers and plants</t>
  </si>
  <si>
    <t>Sewing supplies</t>
  </si>
  <si>
    <t>Lingerie and trimmings supplies</t>
  </si>
  <si>
    <t>Ovens, microwave ovens</t>
  </si>
  <si>
    <t>Goat and sheep cheeses</t>
  </si>
  <si>
    <t>Processed cheeses</t>
  </si>
  <si>
    <t>Fresh cheeses and equivalent</t>
  </si>
  <si>
    <t>Fruit in syrup</t>
  </si>
  <si>
    <t>Freeze-dried and dehydrated fruit and vegetables</t>
  </si>
  <si>
    <t>Fresh fruit</t>
  </si>
  <si>
    <t>Dried fruit</t>
  </si>
  <si>
    <t>Gloves</t>
  </si>
  <si>
    <t>Gastroenterology</t>
  </si>
  <si>
    <t>Jellies</t>
  </si>
  <si>
    <t>Ice cream in bulk</t>
  </si>
  <si>
    <t>Family ice creams</t>
  </si>
  <si>
    <t>Individual Ice creams</t>
  </si>
  <si>
    <t>Cups</t>
  </si>
  <si>
    <t>Salted grains</t>
  </si>
  <si>
    <t>Structural work, building equipment and building materials</t>
  </si>
  <si>
    <t>Coarse salt</t>
  </si>
  <si>
    <t>Gynaecology</t>
  </si>
  <si>
    <t>Haematology</t>
  </si>
  <si>
    <t>Hepatology</t>
  </si>
  <si>
    <t>Homeopathy</t>
  </si>
  <si>
    <t>Clocks and watches</t>
  </si>
  <si>
    <t>Hoods and fans</t>
  </si>
  <si>
    <t>Food oils</t>
  </si>
  <si>
    <t>Feminine hygiene</t>
  </si>
  <si>
    <t>Intimate hygiene</t>
  </si>
  <si>
    <t>Raincoats</t>
  </si>
  <si>
    <t>Measuring instruments (thermometer, barometer, etc.)</t>
  </si>
  <si>
    <t>Musical instruments</t>
  </si>
  <si>
    <t>Games</t>
  </si>
  <si>
    <t>Toys</t>
  </si>
  <si>
    <t>Newspapers - specialised periodicals and journals</t>
  </si>
  <si>
    <t>Skirts, dresses</t>
  </si>
  <si>
    <t>Fruit juices and concentrates</t>
  </si>
  <si>
    <t>Concentrated milk</t>
  </si>
  <si>
    <t>Milk powder</t>
  </si>
  <si>
    <t>Milks</t>
  </si>
  <si>
    <t>Skin cleansing milks</t>
  </si>
  <si>
    <t>Infant milk</t>
  </si>
  <si>
    <t>Electric lamps</t>
  </si>
  <si>
    <t>Lacquers</t>
  </si>
  <si>
    <t>Dishwashers, washing machines, dryers</t>
  </si>
  <si>
    <t>Fresh vegetables</t>
  </si>
  <si>
    <t>Dried pulses, tapioca, other starches</t>
  </si>
  <si>
    <t>Lemonades, limes</t>
  </si>
  <si>
    <t>Table, kitchen, bathroom, bed linen</t>
  </si>
  <si>
    <t>Bedding</t>
  </si>
  <si>
    <t>Books</t>
  </si>
  <si>
    <t>Lotions and tonics</t>
  </si>
  <si>
    <t>Lotions and revitalisers</t>
  </si>
  <si>
    <t>Lubricants</t>
  </si>
  <si>
    <t>Eyewear</t>
  </si>
  <si>
    <t>Glasses</t>
  </si>
  <si>
    <t>Coats, overcoats</t>
  </si>
  <si>
    <t>Margarines or vegetable fats</t>
  </si>
  <si>
    <t>Marmalades</t>
  </si>
  <si>
    <t>Leather goods</t>
  </si>
  <si>
    <t>Cellar equipment</t>
  </si>
  <si>
    <t>Metabolism, nutrition and vitamins</t>
  </si>
  <si>
    <t>Honey</t>
  </si>
  <si>
    <t>Rollers and permanents</t>
  </si>
  <si>
    <t>Occasional furniture - accessories</t>
  </si>
  <si>
    <t>Office furniture</t>
  </si>
  <si>
    <t>Camping and beach furniture</t>
  </si>
  <si>
    <t>Bedroom furniture</t>
  </si>
  <si>
    <t>Kitchen furniture</t>
  </si>
  <si>
    <t>Garden furniture</t>
  </si>
  <si>
    <t>Dining room furniture</t>
  </si>
  <si>
    <t>Bathroom and toilet furniture</t>
  </si>
  <si>
    <t>Living room furniture</t>
  </si>
  <si>
    <t>Handkerchiefs</t>
  </si>
  <si>
    <t>Mustards</t>
  </si>
  <si>
    <t>Cleansers and exfoliating creams</t>
  </si>
  <si>
    <t>Neurology and psyche</t>
  </si>
  <si>
    <t>Decorative objects and accessories</t>
  </si>
  <si>
    <t>Eggs</t>
  </si>
  <si>
    <t>Ophthalmology</t>
  </si>
  <si>
    <t>Optics</t>
  </si>
  <si>
    <t>Non-medical optics</t>
  </si>
  <si>
    <t>Computers - IT</t>
  </si>
  <si>
    <t>Gold and silverware (other than table)</t>
  </si>
  <si>
    <t>Otology</t>
  </si>
  <si>
    <t>Tools</t>
  </si>
  <si>
    <t>Agricultural tools and horticulture</t>
  </si>
  <si>
    <t>Automotive tools</t>
  </si>
  <si>
    <t>Breads</t>
  </si>
  <si>
    <t>Gingerbreads, conservation pastries and Viennese pastries</t>
  </si>
  <si>
    <t>Shandies</t>
  </si>
  <si>
    <t>Trousers</t>
  </si>
  <si>
    <t>Kitchen and toilet paper</t>
  </si>
  <si>
    <t>Papers</t>
  </si>
  <si>
    <t>Umbrellas</t>
  </si>
  <si>
    <t>Parasitology</t>
  </si>
  <si>
    <t>Perfumes and fragrances</t>
  </si>
  <si>
    <t>Spreads</t>
  </si>
  <si>
    <t>Pasta</t>
  </si>
  <si>
    <t>Fruit pulp, candied fruit, marrons glacés</t>
  </si>
  <si>
    <t>Soft cheeses with mould or washed rind</t>
  </si>
  <si>
    <t>Blue-veined cheeses</t>
  </si>
  <si>
    <t>Cooked or uncooked pressed cheeses</t>
  </si>
  <si>
    <t>Fresh pastries and ready-to-eat desserts</t>
  </si>
  <si>
    <t>Patterns</t>
  </si>
  <si>
    <t>Paints and varnishes</t>
  </si>
  <si>
    <t>Packaging and conditioning films</t>
  </si>
  <si>
    <t>Small electrothermal household appliances</t>
  </si>
  <si>
    <t>Breakfasts and instant drinks</t>
  </si>
  <si>
    <t>Photo, cinema and accessories</t>
  </si>
  <si>
    <t>Herbal medicine</t>
  </si>
  <si>
    <t>Spare parts</t>
  </si>
  <si>
    <t>Technical spare parts</t>
  </si>
  <si>
    <t>Batteries</t>
  </si>
  <si>
    <t>Electrical and gas cooking rings</t>
  </si>
  <si>
    <t>Cooked dishes to prepare</t>
  </si>
  <si>
    <t>Cooked dishes and meats to re-heat</t>
  </si>
  <si>
    <t>Ready-to-eat dishes</t>
  </si>
  <si>
    <t>Plumbing - taps - sanitary ware</t>
  </si>
  <si>
    <t>Tyres</t>
  </si>
  <si>
    <t>Respirology</t>
  </si>
  <si>
    <t>Fish - crustaceans - shellfish</t>
  </si>
  <si>
    <t>Dehydrated soups to prepare</t>
  </si>
  <si>
    <t>Instant soups</t>
  </si>
  <si>
    <t>Liquid soups</t>
  </si>
  <si>
    <t>Laundry powders and liquids for linens</t>
  </si>
  <si>
    <t>Preparations for desserts and puddings</t>
  </si>
  <si>
    <t>Scouring, descaling, unblocking, cleaning and disinfecting products</t>
  </si>
  <si>
    <t>Dish-washing products</t>
  </si>
  <si>
    <t>Automotive cleaning products</t>
  </si>
  <si>
    <t>Cleaning products for cycles and mopeds, motorcycles</t>
  </si>
  <si>
    <t>Bathroom and shower products</t>
  </si>
  <si>
    <t>Laundry products</t>
  </si>
  <si>
    <t>Make-up products</t>
  </si>
  <si>
    <t>Clinical nutrition products</t>
  </si>
  <si>
    <t>Protective products</t>
  </si>
  <si>
    <t>Care products for babies</t>
  </si>
  <si>
    <t>Health and dietary products</t>
  </si>
  <si>
    <t>Pastry products</t>
  </si>
  <si>
    <t>Garden products</t>
  </si>
  <si>
    <t>Cake-making products</t>
  </si>
  <si>
    <t>Products for delicate washes, fabric softeners</t>
  </si>
  <si>
    <t>Body products</t>
  </si>
  <si>
    <t>Similar tasted products</t>
  </si>
  <si>
    <t>Sun products</t>
  </si>
  <si>
    <t>Caterer’s prepared products</t>
  </si>
  <si>
    <t>Protective stockings</t>
  </si>
  <si>
    <t>Sweaters, cardigans, sweat-shirts</t>
  </si>
  <si>
    <t>Instant mashed potatoes</t>
  </si>
  <si>
    <t>Pyjamas and night dresses</t>
  </si>
  <si>
    <t>Dumplings</t>
  </si>
  <si>
    <t>General hardware and furnishings</t>
  </si>
  <si>
    <t>Radio and accessories</t>
  </si>
  <si>
    <t>Razors, blades, shaving products</t>
  </si>
  <si>
    <t>Containers, bowls</t>
  </si>
  <si>
    <t>Refrigerators and home freezers</t>
  </si>
  <si>
    <t>Trailers</t>
  </si>
  <si>
    <t>Floor coverings</t>
  </si>
  <si>
    <t>Wall coverings</t>
  </si>
  <si>
    <t>Rhinology</t>
  </si>
  <si>
    <t>Rheumatology and musculoskeletal health</t>
  </si>
  <si>
    <t>Rice</t>
  </si>
  <si>
    <t>Electric mixers and kitchen utensils</t>
  </si>
  <si>
    <t>Sport bags</t>
  </si>
  <si>
    <t>Travel bags</t>
  </si>
  <si>
    <t>Plastic bags &lt; 15 microns</t>
  </si>
  <si>
    <t>Plastic bags ≥ 15 and &lt; 50 microns</t>
  </si>
  <si>
    <t>Plastic bags ≥ 50 microns</t>
  </si>
  <si>
    <t>Sandwiches</t>
  </si>
  <si>
    <t>Dehydrated sauces</t>
  </si>
  <si>
    <t>Ready-to-use sauces</t>
  </si>
  <si>
    <t>Tomato sauces and tomato concentrates</t>
  </si>
  <si>
    <t>Soaps</t>
  </si>
  <si>
    <t>Solid and liquid toilet soaps</t>
  </si>
  <si>
    <t>Fine salt</t>
  </si>
  <si>
    <t>Soles - laces</t>
  </si>
  <si>
    <t>Semolina and equivalent products</t>
  </si>
  <si>
    <t>Locks, fittings</t>
  </si>
  <si>
    <t>Quick services (keys, shoe repairs)</t>
  </si>
  <si>
    <t>Shampoo</t>
  </si>
  <si>
    <t>Syrups and sugar cane</t>
  </si>
  <si>
    <t>Sodas, colas and &amp; tonic waters</t>
  </si>
  <si>
    <t>Oral care</t>
  </si>
  <si>
    <t>Tooth care</t>
  </si>
  <si>
    <t>Lip care</t>
  </si>
  <si>
    <t>Foot care</t>
  </si>
  <si>
    <t>Targeted facial care products</t>
  </si>
  <si>
    <t>Underwear</t>
  </si>
  <si>
    <t>Souvenirs, gifts, knick-knacks</t>
  </si>
  <si>
    <t>Stomatology</t>
  </si>
  <si>
    <t>Lollipops and barley sugars</t>
  </si>
  <si>
    <t>Granulated sugar</t>
  </si>
  <si>
    <t>Sugar cubes</t>
  </si>
  <si>
    <t>Caster sugar</t>
  </si>
  <si>
    <t>Various sugars (candy sugar, brown sugar)</t>
  </si>
  <si>
    <t>Writing materials</t>
  </si>
  <si>
    <t>Frozen offal - meat - poultry</t>
  </si>
  <si>
    <t>Frozen food for animals</t>
  </si>
  <si>
    <t>Frozen appetizers – cooked meats</t>
  </si>
  <si>
    <t>Frozen fruit and fruit juices</t>
  </si>
  <si>
    <t>Frozen vegetables</t>
  </si>
  <si>
    <t>Frozen pastries - breakfast pastries - frozen pasta</t>
  </si>
  <si>
    <t>Frozen cooked dishes - sauces - soups</t>
  </si>
  <si>
    <t>Frozen fish - molluscs - crustaceans</t>
  </si>
  <si>
    <t>Frozen food dairy products</t>
  </si>
  <si>
    <t>Track suits and sport clothing</t>
  </si>
  <si>
    <t>Chewing tobacco and snuff</t>
  </si>
  <si>
    <t>Tobacco for pipes and to roll</t>
  </si>
  <si>
    <t>T-shirts, polo shirts</t>
  </si>
  <si>
    <t>Telephone and remote communications</t>
  </si>
  <si>
    <t>Television and accessories</t>
  </si>
  <si>
    <t>Tea and infusion leaves</t>
  </si>
  <si>
    <t>Soluble teas and infusions</t>
  </si>
  <si>
    <t>Fabrics by the metre</t>
  </si>
  <si>
    <t>Decorative fabrics and accessories</t>
  </si>
  <si>
    <t>Toxicology</t>
  </si>
  <si>
    <t>Urology and nephrology</t>
  </si>
  <si>
    <t>Kitchen utensils</t>
  </si>
  <si>
    <t>Crockery</t>
  </si>
  <si>
    <t>Decorative crockery</t>
  </si>
  <si>
    <t>Suitcases, trunks and briefcases</t>
  </si>
  <si>
    <t>Basketry</t>
  </si>
  <si>
    <t>Plants</t>
  </si>
  <si>
    <t>Glassware</t>
  </si>
  <si>
    <t>Crystal glassware</t>
  </si>
  <si>
    <t>Jackets, anoraks, parkas</t>
  </si>
  <si>
    <t>Indoor clothing, aprons</t>
  </si>
  <si>
    <t>Work clothing</t>
  </si>
  <si>
    <t>Vinegars</t>
  </si>
  <si>
    <t>Salad dressings</t>
  </si>
  <si>
    <t>Wines</t>
  </si>
  <si>
    <t>Screws, nuts and bolts</t>
  </si>
  <si>
    <t>Poultry and game</t>
  </si>
  <si>
    <t>Yoghurts and equivalent products</t>
  </si>
  <si>
    <t>Index</t>
  </si>
  <si>
    <t>Adresse</t>
  </si>
  <si>
    <t>Message</t>
  </si>
  <si>
    <t>Type</t>
  </si>
  <si>
    <t>20 % - Accent1</t>
  </si>
  <si>
    <t>Alphabet "alphanumérique restreint"</t>
  </si>
  <si>
    <t>Numéro ASCII</t>
  </si>
  <si>
    <t>Caractère</t>
  </si>
  <si>
    <t>Autorisation</t>
  </si>
  <si>
    <t>Compteur</t>
  </si>
  <si>
    <t>Liste numéros ASCII autorisés</t>
  </si>
  <si>
    <t>Liste caractères autorisés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</si>
</sst>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5">
    <numFmt numFmtId="43" formatCode="_(* #,##0.00_);_(* \(#,##0.00\);_(* &quot;-&quot;??_);_(@_)"/>
    <numFmt numFmtId="164" formatCode="#,##0.00\ &quot;€&quot;;\-#,##0.00\ &quot;€&quot;"/>
    <numFmt numFmtId="165" formatCode="_-* #,##0.00\ &quot;€&quot;_-;\-* #,##0.00\ &quot;€&quot;_-;_-* &quot;-&quot;??\ &quot;€&quot;_-;_-@_-"/>
    <numFmt numFmtId="166" formatCode="_(&quot;€&quot;* #,##0.00_);_(&quot;€&quot;* \(#,##0.00\);_(&quot;€&quot;* &quot;-&quot;??_);_(@_)"/>
    <numFmt numFmtId="167" formatCode="0.00&quot; ct € / kg&quot;"/>
    <numFmt numFmtId="168" formatCode="#,##0.0;[Red]\-#,##0.0;0.0"/>
    <numFmt numFmtId="169" formatCode="#,##0.0000"/>
    <numFmt numFmtId="170" formatCode="#,##0;[Red]&quot;(&quot;#,##0&quot;)&quot;;\-"/>
    <numFmt numFmtId="171" formatCode="[Blue]&quot;Fait&quot;;[Red]&quot;A faire&quot;;[Magenta]&quot;En-cours&quot;"/>
    <numFmt numFmtId="172" formatCode="_(* #,##0_);_(* \(#,##0\);_(* &quot;-&quot;??_);_(@_)"/>
    <numFmt numFmtId="173" formatCode="[Blue]&quot;Autorisé&quot;;[Red]&quot;Interdit&quot;;[Red]&quot;Interdit&quot;"/>
    <numFmt numFmtId="174" formatCode="&quot;N° (maxi utilisé = &quot;#,##0&quot;)&quot;"/>
    <numFmt numFmtId="175" formatCode="_-* #,##0\ _€_-;\-* #,##0\ _€_-;_-* &quot;-&quot;??\ _€_-;_-@_-"/>
    <numFmt numFmtId="176" formatCode="#,##0.00_ &quot;€&quot;&quot;  HT&quot;;\-#,##0.00_ &quot;€&quot;&quot; HT&quot;;\-"/>
    <numFmt numFmtId="177" formatCode="0.0"/>
    <numFmt numFmtId="178" formatCode="0&quot; g&quot;"/>
    <numFmt numFmtId="179" formatCode="0.0000"/>
    <numFmt numFmtId="180" formatCode="0.000000"/>
    <numFmt numFmtId="181" formatCode="_-* #,##0.0000\ &quot;€&quot;_-;\-* #,##0.0000\ &quot;€&quot;_-;_-* &quot;-&quot;??\ &quot;€&quot;_-;_-@_-"/>
    <numFmt numFmtId="182" formatCode="_-* #,##0.0000_-;\-* #,##0.0000_-;_-* &quot;-&quot;??_-;_-@_-"/>
    <numFmt numFmtId="183" formatCode="#,##0%;[Red]\-#,##0%;0%"/>
    <numFmt numFmtId="184" formatCode="#,###"/>
    <numFmt numFmtId="185" formatCode="#,##0.0000;[Red]\-#,##0.0000;0"/>
    <numFmt numFmtId="186" formatCode="#,##0.00%;[Red]\-#,##0.00%;0%"/>
    <numFmt numFmtId="187" formatCode="#,##0.00_ &quot;₹&quot;&quot;  HT&quot;;\-#,##0.00_ &quot;₹&quot;&quot; HT&quot;;\-"/>
  </numFmts>
  <fonts count="133" x14ac:knownFonts="1">
    <font>
      <sz val="11"/>
      <color theme="1"/>
      <name val="Book Antiqu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Book Antiqua"/>
      <family val="2"/>
    </font>
    <font>
      <sz val="11"/>
      <color theme="1"/>
      <name val="Book Antiqua"/>
      <family val="2"/>
    </font>
    <font>
      <sz val="11"/>
      <color theme="1"/>
      <name val="Calibri"/>
      <family val="2"/>
      <scheme val="minor"/>
    </font>
    <font>
      <b/>
      <sz val="12"/>
      <color rgb="FF800080"/>
      <name val="Calibri"/>
      <family val="2"/>
      <scheme val="minor"/>
    </font>
    <font>
      <b/>
      <sz val="16"/>
      <color rgb="FFFFFFFF"/>
      <name val="Calibri"/>
      <family val="2"/>
      <scheme val="minor"/>
    </font>
    <font>
      <b/>
      <sz val="9"/>
      <color rgb="FF0070C0"/>
      <name val="Calibri"/>
      <family val="2"/>
    </font>
    <font>
      <b/>
      <sz val="9"/>
      <color rgb="FF0070C0"/>
      <name val="Calibri"/>
      <family val="2"/>
      <scheme val="minor"/>
    </font>
    <font>
      <b/>
      <sz val="16"/>
      <name val="Cambria"/>
      <family val="2"/>
      <scheme val="major"/>
    </font>
    <font>
      <sz val="9"/>
      <color theme="0"/>
      <name val="Calibri"/>
      <family val="2"/>
      <scheme val="minor"/>
    </font>
    <font>
      <b/>
      <sz val="9"/>
      <color theme="0"/>
      <name val="Calibri"/>
      <family val="2"/>
      <scheme val="minor"/>
    </font>
    <font>
      <sz val="11"/>
      <name val="Calibri"/>
      <family val="2"/>
      <scheme val="minor"/>
    </font>
    <font>
      <sz val="16"/>
      <name val="Calibri"/>
      <family val="2"/>
      <scheme val="minor"/>
    </font>
    <font>
      <b/>
      <sz val="11"/>
      <color rgb="FFFF0000"/>
      <name val="Calibri"/>
      <family val="2"/>
      <scheme val="minor"/>
    </font>
    <font>
      <b/>
      <sz val="11"/>
      <name val="Calibri"/>
      <family val="2"/>
      <scheme val="minor"/>
    </font>
    <font>
      <sz val="11"/>
      <color theme="0"/>
      <name val="Book Antiqua"/>
      <family val="1"/>
    </font>
    <font>
      <b/>
      <sz val="14"/>
      <name val="Calibri"/>
      <family val="2"/>
      <scheme val="minor"/>
    </font>
    <font>
      <sz val="16"/>
      <color rgb="FFFFFFFF"/>
      <name val="Calibri"/>
      <family val="2"/>
      <scheme val="minor"/>
    </font>
    <font>
      <b/>
      <sz val="11"/>
      <color theme="0"/>
      <name val="Book Antiqua"/>
      <family val="1"/>
    </font>
    <font>
      <sz val="11"/>
      <color rgb="FF000000"/>
      <name val="Book Antiqua"/>
      <family val="1"/>
    </font>
    <font>
      <sz val="12"/>
      <color rgb="FF000000"/>
      <name val="Arial Narrow"/>
      <family val="2"/>
    </font>
    <font>
      <sz val="11"/>
      <color rgb="FF000000"/>
      <name val="Arial Narrow"/>
      <family val="2"/>
    </font>
    <font>
      <sz val="11"/>
      <color theme="1"/>
      <name val="Century Gothic"/>
      <family val="2"/>
    </font>
    <font>
      <b/>
      <sz val="16"/>
      <color rgb="FFFFFF00"/>
      <name val="Century Gothic"/>
      <family val="2"/>
    </font>
    <font>
      <b/>
      <sz val="11"/>
      <color rgb="FF0FA5FF"/>
      <name val="Arial Narrow"/>
      <family val="2"/>
    </font>
    <font>
      <sz val="10"/>
      <color rgb="FF000000"/>
      <name val="Arial Narrow"/>
      <family val="2"/>
    </font>
    <font>
      <b/>
      <sz val="14"/>
      <color rgb="FFFFFF00"/>
      <name val="Arial Narrow"/>
      <family val="2"/>
    </font>
    <font>
      <b/>
      <sz val="11"/>
      <color theme="1"/>
      <name val="Century Gothic"/>
      <family val="2"/>
    </font>
    <font>
      <i/>
      <sz val="10"/>
      <color theme="1"/>
      <name val="Arial Narrow"/>
      <family val="2"/>
    </font>
    <font>
      <sz val="8"/>
      <name val="Book Antiqua"/>
      <family val="2"/>
    </font>
    <font>
      <sz val="10"/>
      <color rgb="FF000000"/>
      <name val="Arial"/>
      <family val="2"/>
    </font>
    <font>
      <sz val="11"/>
      <name val="Gill Sans MT"/>
      <family val="2"/>
    </font>
    <font>
      <sz val="11"/>
      <color rgb="FFFF0000"/>
      <name val="Calibri"/>
      <family val="2"/>
      <scheme val="minor"/>
    </font>
    <font>
      <b/>
      <sz val="11"/>
      <color theme="1"/>
      <name val="Book Antiqua"/>
      <family val="1"/>
    </font>
    <font>
      <sz val="16"/>
      <name val="Gill Sans MT"/>
      <family val="2"/>
    </font>
    <font>
      <b/>
      <sz val="11"/>
      <name val="Gill Sans MT"/>
      <family val="2"/>
    </font>
    <font>
      <sz val="11"/>
      <color theme="1"/>
      <name val="Gill Sans MT"/>
      <family val="2"/>
    </font>
    <font>
      <sz val="11"/>
      <color theme="1" tint="0.49995422223578601"/>
      <name val="Calibri"/>
      <family val="2"/>
      <scheme val="minor"/>
    </font>
    <font>
      <sz val="11"/>
      <color indexed="8"/>
      <name val="Calibri"/>
      <family val="2"/>
      <scheme val="minor"/>
    </font>
    <font>
      <u/>
      <sz val="12"/>
      <color theme="3"/>
      <name val="Arial"/>
      <family val="2"/>
    </font>
    <font>
      <b/>
      <sz val="26"/>
      <color rgb="FFF76551"/>
      <name val="Aptos ExtraBold"/>
      <family val="2"/>
    </font>
    <font>
      <sz val="30"/>
      <color rgb="FF199EDC"/>
      <name val="Gill Sans MT"/>
      <family val="2"/>
    </font>
    <font>
      <sz val="10"/>
      <color theme="1"/>
      <name val="Aptos"/>
      <family val="2"/>
    </font>
    <font>
      <sz val="11"/>
      <name val="Aptos"/>
      <family val="2"/>
    </font>
    <font>
      <sz val="11"/>
      <color theme="1"/>
      <name val="Aptos"/>
      <family val="2"/>
    </font>
    <font>
      <b/>
      <sz val="12"/>
      <color theme="1"/>
      <name val="Aptos"/>
      <family val="2"/>
    </font>
    <font>
      <sz val="12"/>
      <color theme="1" tint="0.249977111117893"/>
      <name val="Aptos"/>
      <family val="2"/>
    </font>
    <font>
      <sz val="14"/>
      <name val="Aptos"/>
      <family val="2"/>
    </font>
    <font>
      <sz val="16"/>
      <color theme="1"/>
      <name val="Aptos"/>
      <family val="2"/>
    </font>
    <font>
      <i/>
      <sz val="9"/>
      <color theme="1"/>
      <name val="Aptos"/>
      <family val="2"/>
    </font>
    <font>
      <b/>
      <sz val="14"/>
      <color theme="0"/>
      <name val="Aptos"/>
      <family val="2"/>
    </font>
    <font>
      <b/>
      <sz val="14"/>
      <color theme="1"/>
      <name val="Aptos"/>
      <family val="2"/>
    </font>
    <font>
      <b/>
      <sz val="12"/>
      <name val="Aptos"/>
      <family val="2"/>
    </font>
    <font>
      <b/>
      <sz val="10"/>
      <name val="Aptos"/>
      <family val="2"/>
    </font>
    <font>
      <sz val="14"/>
      <color theme="1"/>
      <name val="Aptos"/>
      <family val="2"/>
    </font>
    <font>
      <sz val="10"/>
      <color theme="1" tint="0.249977111117893"/>
      <name val="Aptos"/>
      <family val="2"/>
    </font>
    <font>
      <sz val="11"/>
      <color theme="1" tint="4.9989318521683403E-2"/>
      <name val="Aptos"/>
      <family val="2"/>
    </font>
    <font>
      <i/>
      <sz val="11"/>
      <color theme="0" tint="-0.49995422223578601"/>
      <name val="Aptos"/>
      <family val="2"/>
    </font>
    <font>
      <sz val="12"/>
      <color theme="1"/>
      <name val="Aptos"/>
      <family val="2"/>
    </font>
    <font>
      <u/>
      <sz val="11"/>
      <color theme="10"/>
      <name val="Aptos"/>
      <family val="2"/>
    </font>
    <font>
      <sz val="12"/>
      <name val="Aptos"/>
      <family val="2"/>
    </font>
    <font>
      <b/>
      <sz val="16"/>
      <name val="Aptos"/>
      <family val="2"/>
    </font>
    <font>
      <b/>
      <sz val="16"/>
      <color theme="0"/>
      <name val="Aptos"/>
      <family val="2"/>
    </font>
    <font>
      <b/>
      <sz val="14"/>
      <name val="Aptos"/>
      <family val="2"/>
    </font>
    <font>
      <b/>
      <sz val="16"/>
      <color theme="1"/>
      <name val="Aptos"/>
      <family val="2"/>
    </font>
    <font>
      <sz val="20"/>
      <color theme="1"/>
      <name val="Aptos"/>
      <family val="2"/>
    </font>
    <font>
      <sz val="10"/>
      <name val="Aptos"/>
      <family val="2"/>
    </font>
    <font>
      <b/>
      <sz val="11"/>
      <color theme="0"/>
      <name val="Aptos"/>
      <family val="2"/>
    </font>
    <font>
      <b/>
      <sz val="11"/>
      <color theme="1"/>
      <name val="Aptos"/>
      <family val="2"/>
    </font>
    <font>
      <sz val="11"/>
      <color rgb="FF000000"/>
      <name val="Aptos"/>
      <family val="2"/>
    </font>
    <font>
      <b/>
      <sz val="16"/>
      <color theme="9" tint="-0.249977111117893"/>
      <name val="Aptos"/>
      <family val="2"/>
    </font>
    <font>
      <b/>
      <sz val="12"/>
      <color theme="9" tint="-0.249977111117893"/>
      <name val="Aptos"/>
      <family val="2"/>
    </font>
    <font>
      <b/>
      <sz val="11"/>
      <color theme="9" tint="-0.249977111117893"/>
      <name val="Aptos"/>
      <family val="2"/>
    </font>
    <font>
      <sz val="14"/>
      <color rgb="FFFF0000"/>
      <name val="Aptos"/>
      <family val="2"/>
    </font>
    <font>
      <b/>
      <sz val="11"/>
      <name val="Aptos"/>
      <family val="2"/>
    </font>
    <font>
      <b/>
      <sz val="10"/>
      <color theme="1"/>
      <name val="Aptos"/>
      <family val="2"/>
    </font>
    <font>
      <sz val="12"/>
      <color theme="0" tint="-4.9989318521683403E-2"/>
      <name val="Aptos"/>
      <family val="2"/>
    </font>
    <font>
      <sz val="12"/>
      <color theme="0"/>
      <name val="Aptos"/>
      <family val="2"/>
    </font>
    <font>
      <sz val="13"/>
      <color rgb="FF199EDC"/>
      <name val="Aptos"/>
      <family val="2"/>
    </font>
    <font>
      <sz val="13"/>
      <color rgb="FF5FBFED"/>
      <name val="Aptos"/>
      <family val="2"/>
    </font>
    <font>
      <b/>
      <sz val="12"/>
      <color theme="0"/>
      <name val="Aptos"/>
      <family val="2"/>
    </font>
    <font>
      <b/>
      <sz val="12"/>
      <color theme="7" tint="-0.249977111117893"/>
      <name val="Aptos"/>
      <family val="2"/>
    </font>
    <font>
      <b/>
      <i/>
      <sz val="12"/>
      <color theme="1" tint="0.249977111117893"/>
      <name val="Aptos"/>
      <family val="2"/>
    </font>
    <font>
      <b/>
      <u/>
      <sz val="12"/>
      <color theme="0"/>
      <name val="Aptos"/>
      <family val="2"/>
    </font>
    <font>
      <b/>
      <sz val="14"/>
      <color rgb="FFFFFFFF"/>
      <name val="Aptos"/>
      <family val="2"/>
    </font>
    <font>
      <b/>
      <sz val="12"/>
      <color theme="5"/>
      <name val="Aptos"/>
      <family val="2"/>
    </font>
    <font>
      <sz val="12"/>
      <color theme="5" tint="-0.499984740745262"/>
      <name val="Aptos"/>
      <family val="2"/>
    </font>
    <font>
      <sz val="10"/>
      <color theme="5" tint="-0.499984740745262"/>
      <name val="Aptos"/>
      <family val="2"/>
    </font>
    <font>
      <sz val="10"/>
      <color rgb="FF00ADEF"/>
      <name val="Aptos"/>
      <family val="2"/>
    </font>
    <font>
      <sz val="10"/>
      <color rgb="FF60497A"/>
      <name val="Aptos"/>
      <family val="2"/>
    </font>
    <font>
      <sz val="10"/>
      <color rgb="FF8064A2"/>
      <name val="Aptos"/>
      <family val="2"/>
    </font>
    <font>
      <b/>
      <sz val="10"/>
      <color theme="0"/>
      <name val="Aptos"/>
      <family val="2"/>
    </font>
    <font>
      <sz val="10"/>
      <color rgb="FFFFFFFF"/>
      <name val="Aptos"/>
      <family val="2"/>
    </font>
    <font>
      <sz val="10"/>
      <color rgb="FF4F2270"/>
      <name val="Aptos"/>
      <family val="2"/>
    </font>
    <font>
      <b/>
      <sz val="10"/>
      <color rgb="FFFFFFFF"/>
      <name val="Aptos"/>
      <family val="2"/>
    </font>
    <font>
      <sz val="16"/>
      <color rgb="FF0078F0"/>
      <name val="Aptos"/>
      <family val="2"/>
    </font>
    <font>
      <b/>
      <sz val="26"/>
      <color rgb="FF199EDC"/>
      <name val="Aptos"/>
      <family val="2"/>
    </font>
    <font>
      <sz val="9"/>
      <color rgb="FF000000"/>
      <name val="Arial"/>
      <family val="2"/>
    </font>
    <font>
      <sz val="11"/>
      <color theme="1"/>
      <name val="Aptos Display"/>
      <family val="2"/>
    </font>
    <font>
      <sz val="6"/>
      <color theme="1"/>
      <name val="Aptos Display"/>
      <family val="2"/>
    </font>
    <font>
      <sz val="9"/>
      <color theme="1"/>
      <name val="Aptos"/>
      <family val="2"/>
    </font>
    <font>
      <sz val="10"/>
      <color theme="9" tint="-0.249977111117893"/>
      <name val="Aptos"/>
      <family val="2"/>
    </font>
    <font>
      <sz val="36"/>
      <name val="Aptos"/>
      <family val="2"/>
    </font>
    <font>
      <b/>
      <sz val="11"/>
      <color theme="1"/>
      <name val="Aptos Display"/>
      <family val="2"/>
    </font>
    <font>
      <b/>
      <sz val="6"/>
      <name val="Aptos"/>
      <family val="2"/>
    </font>
    <font>
      <b/>
      <sz val="6"/>
      <color theme="1"/>
      <name val="Aptos"/>
      <family val="2"/>
    </font>
    <font>
      <b/>
      <sz val="6"/>
      <color theme="1"/>
      <name val="Aptos Display"/>
      <family val="2"/>
    </font>
    <font>
      <b/>
      <sz val="16"/>
      <color rgb="FF1F2937"/>
      <name val="Aptos"/>
      <family val="2"/>
    </font>
    <font>
      <b/>
      <sz val="24"/>
      <color rgb="FF1F2937"/>
      <name val="Aptos"/>
      <family val="2"/>
    </font>
    <font>
      <b/>
      <sz val="12"/>
      <color rgb="FF1F2937"/>
      <name val="Aptos"/>
      <family val="2"/>
    </font>
    <font>
      <sz val="16"/>
      <color rgb="FF1F2937"/>
      <name val="Aptos"/>
      <family val="2"/>
    </font>
    <font>
      <sz val="11"/>
      <color rgb="FF000000"/>
      <name val="Century Gothic"/>
      <family val="2"/>
    </font>
    <font>
      <b/>
      <sz val="18"/>
      <color rgb="FF1F2937"/>
      <name val="Aptos"/>
      <family val="2"/>
    </font>
    <font>
      <b/>
      <sz val="12"/>
      <color rgb="FFE27F00"/>
      <name val="Aptos"/>
      <family val="2"/>
    </font>
    <font>
      <sz val="10"/>
      <color theme="1"/>
      <name val="Arial Narrow"/>
      <family val="2"/>
    </font>
    <font>
      <sz val="16"/>
      <color theme="1"/>
      <name val="Century Gothic"/>
      <family val="2"/>
    </font>
    <font>
      <b/>
      <sz val="11"/>
      <color rgb="FFFFFFFF"/>
      <name val="Aptos"/>
      <family val="2"/>
    </font>
    <font>
      <sz val="11"/>
      <color rgb="FF000000"/>
      <name val="Aptos Narrow"/>
      <family val="2"/>
    </font>
    <font>
      <sz val="10"/>
      <color rgb="FF000000"/>
      <name val="Aptos"/>
      <family val="2"/>
    </font>
    <font>
      <b/>
      <sz val="16"/>
      <color rgb="FFFF0000"/>
      <name val="Calibri"/>
      <family val="2"/>
      <scheme val="minor"/>
    </font>
    <font>
      <sz val="16"/>
      <color rgb="FFFF0000"/>
      <name val="Calibri"/>
      <family val="2"/>
      <scheme val="minor"/>
    </font>
    <font>
      <sz val="11"/>
      <color rgb="FF000000"/>
      <name val="Gill Sans MT"/>
      <family val="2"/>
    </font>
    <font>
      <sz val="24"/>
      <color rgb="FF1F2937"/>
      <name val="Aptos"/>
      <family val="2"/>
    </font>
    <font>
      <sz val="11"/>
      <color theme="1"/>
      <name val="Aptos"/>
    </font>
  </fonts>
  <fills count="51">
    <fill>
      <patternFill patternType="none"/>
    </fill>
    <fill>
      <patternFill patternType="gray125"/>
    </fill>
    <fill>
      <patternFill patternType="solid">
        <fgColor rgb="FFCFD9E2"/>
        <bgColor indexed="64"/>
      </patternFill>
    </fill>
    <fill>
      <patternFill patternType="solid">
        <fgColor rgb="FFCCCCFF"/>
        <bgColor indexed="64"/>
      </patternFill>
    </fill>
    <fill>
      <patternFill patternType="solid">
        <fgColor rgb="FF60497A"/>
        <bgColor indexed="64"/>
      </patternFill>
    </fill>
    <fill>
      <patternFill patternType="solid">
        <fgColor rgb="FFCCFFCC"/>
        <bgColor indexed="64"/>
      </patternFill>
    </fill>
    <fill>
      <patternFill patternType="solid">
        <fgColor rgb="FFA6A6A6"/>
        <bgColor indexed="64"/>
      </patternFill>
    </fill>
    <fill>
      <patternFill patternType="solid">
        <fgColor rgb="FFFFD85D"/>
        <bgColor indexed="64"/>
      </patternFill>
    </fill>
    <fill>
      <patternFill patternType="solid">
        <fgColor rgb="FF849FB4"/>
        <bgColor indexed="64"/>
      </patternFill>
    </fill>
    <fill>
      <patternFill patternType="solid">
        <fgColor rgb="FF526472"/>
        <bgColor indexed="64"/>
      </patternFill>
    </fill>
    <fill>
      <patternFill patternType="solid">
        <fgColor theme="0"/>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rgb="FFF2F2F2"/>
        <bgColor indexed="64"/>
      </patternFill>
    </fill>
    <fill>
      <patternFill patternType="solid">
        <fgColor rgb="FFF7C7CD"/>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79998168889431442"/>
        <bgColor rgb="FFFFFFFF"/>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2"/>
        <bgColor indexed="64"/>
      </patternFill>
    </fill>
    <fill>
      <patternFill patternType="solid">
        <fgColor theme="1" tint="0.499984740745262"/>
        <bgColor indexed="64"/>
      </patternFill>
    </fill>
    <fill>
      <patternFill patternType="solid">
        <fgColor rgb="FF5FBFED"/>
        <bgColor indexed="64"/>
      </patternFill>
    </fill>
    <fill>
      <patternFill patternType="solid">
        <fgColor rgb="FFA0C88C"/>
        <bgColor indexed="64"/>
      </patternFill>
    </fill>
    <fill>
      <patternFill patternType="solid">
        <fgColor rgb="FFD0E4C6"/>
        <bgColor indexed="64"/>
      </patternFill>
    </fill>
    <fill>
      <patternFill patternType="solid">
        <fgColor rgb="FFE78D8D"/>
        <bgColor indexed="64"/>
      </patternFill>
    </fill>
    <fill>
      <patternFill patternType="solid">
        <fgColor theme="3"/>
        <bgColor indexed="64"/>
      </patternFill>
    </fill>
    <fill>
      <patternFill patternType="solid">
        <fgColor theme="3" tint="0.59999389629810485"/>
        <bgColor indexed="64"/>
      </patternFill>
    </fill>
    <fill>
      <patternFill patternType="solid">
        <fgColor rgb="FFFFED9F"/>
        <bgColor indexed="64"/>
      </patternFill>
    </fill>
    <fill>
      <patternFill patternType="solid">
        <fgColor rgb="FFFFD72D"/>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rgb="FFCDE9F7"/>
        <bgColor indexed="64"/>
      </patternFill>
    </fill>
    <fill>
      <patternFill patternType="solid">
        <fgColor rgb="FFFFFF00"/>
        <bgColor indexed="64"/>
      </patternFill>
    </fill>
    <fill>
      <patternFill patternType="solid">
        <fgColor theme="0" tint="-0.14996795556505021"/>
        <bgColor indexed="64"/>
      </patternFill>
    </fill>
    <fill>
      <patternFill patternType="solid">
        <fgColor rgb="FFFEEBE8"/>
        <bgColor indexed="64"/>
      </patternFill>
    </fill>
    <fill>
      <patternFill patternType="solid">
        <fgColor rgb="FF1F2937"/>
        <bgColor indexed="64"/>
      </patternFill>
    </fill>
    <fill>
      <patternFill patternType="solid">
        <fgColor rgb="FFF3F4F6"/>
        <bgColor indexed="64"/>
      </patternFill>
    </fill>
    <fill>
      <patternFill patternType="solid">
        <fgColor rgb="FFDBE6FE"/>
        <bgColor indexed="64"/>
      </patternFill>
    </fill>
    <fill>
      <patternFill patternType="solid">
        <fgColor rgb="FF3B76F6"/>
        <bgColor indexed="64"/>
      </patternFill>
    </fill>
    <fill>
      <patternFill patternType="solid">
        <fgColor rgb="FFE27F00"/>
        <bgColor indexed="64"/>
      </patternFill>
    </fill>
    <fill>
      <patternFill patternType="solid">
        <fgColor rgb="FF00B0F0"/>
        <bgColor rgb="FF000000"/>
      </patternFill>
    </fill>
    <fill>
      <patternFill patternType="solid">
        <fgColor rgb="FF00B050"/>
        <bgColor rgb="FF4472C4"/>
      </patternFill>
    </fill>
    <fill>
      <patternFill patternType="solid">
        <fgColor theme="4"/>
        <bgColor theme="4"/>
      </patternFill>
    </fill>
    <fill>
      <patternFill patternType="solid">
        <fgColor theme="4" tint="0.79998168889431442"/>
        <bgColor theme="4" tint="0.79998168889431442"/>
      </patternFill>
    </fill>
  </fills>
  <borders count="60">
    <border>
      <left/>
      <right/>
      <top/>
      <bottom/>
      <diagonal/>
    </border>
    <border>
      <left style="thin">
        <color rgb="FFE7EDF1"/>
      </left>
      <right style="thin">
        <color rgb="FFE7EDF1"/>
      </right>
      <top style="thin">
        <color rgb="FFE7EDF1"/>
      </top>
      <bottom style="thin">
        <color rgb="FFE7EDF1"/>
      </bottom>
      <diagonal/>
    </border>
    <border>
      <left style="double">
        <color rgb="FFAFAFFF"/>
      </left>
      <right style="double">
        <color rgb="FFCCECFF"/>
      </right>
      <top style="double">
        <color rgb="FFCCECFF"/>
      </top>
      <bottom style="double">
        <color rgb="FFAFAFFF"/>
      </bottom>
      <diagonal/>
    </border>
    <border>
      <left/>
      <right/>
      <top/>
      <bottom style="thin">
        <color rgb="FFE7EDF1"/>
      </bottom>
      <diagonal/>
    </border>
    <border>
      <left/>
      <right/>
      <top/>
      <bottom style="medium">
        <color rgb="FFE7EDF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DBE5F1"/>
      </left>
      <right style="thin">
        <color rgb="FFDBE5F1"/>
      </right>
      <top style="thin">
        <color rgb="FFDBE5F1"/>
      </top>
      <bottom style="thin">
        <color rgb="FFDBE5F1"/>
      </bottom>
      <diagonal/>
    </border>
    <border>
      <left style="thin">
        <color rgb="FFDBE5F1"/>
      </left>
      <right style="thin">
        <color rgb="FFDBE5F1"/>
      </right>
      <top style="thin">
        <color rgb="FFDBE5F1"/>
      </top>
      <bottom/>
      <diagonal/>
    </border>
    <border>
      <left style="thin">
        <color rgb="FFDBE5F1"/>
      </left>
      <right style="thin">
        <color rgb="FFDBE5F1"/>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right>
      <top/>
      <bottom style="thin">
        <color theme="0" tint="-0.499984740745262"/>
      </bottom>
      <diagonal/>
    </border>
    <border>
      <left style="thin">
        <color theme="0"/>
      </left>
      <right style="thin">
        <color theme="0"/>
      </right>
      <top/>
      <bottom style="thin">
        <color theme="0" tint="-0.499984740745262"/>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top/>
      <bottom style="thin">
        <color theme="0" tint="-0.499984740745262"/>
      </bottom>
      <diagonal/>
    </border>
    <border>
      <left/>
      <right/>
      <top/>
      <bottom style="thin">
        <color indexed="64"/>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499984740745262"/>
      </left>
      <right style="thin">
        <color theme="0" tint="-0.499984740745262"/>
      </right>
      <top style="thin">
        <color theme="0" tint="-0.499984740745262"/>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rgb="FFD9D9D9"/>
      </right>
      <top/>
      <bottom/>
      <diagonal/>
    </border>
    <border>
      <left style="thin">
        <color rgb="FFD9D9D9"/>
      </left>
      <right style="thin">
        <color rgb="FFD9D9D9"/>
      </right>
      <top/>
      <bottom/>
      <diagonal/>
    </border>
    <border>
      <left style="thin">
        <color rgb="FFD9D9D9"/>
      </left>
      <right/>
      <top/>
      <bottom/>
      <diagonal/>
    </border>
    <border>
      <left/>
      <right style="thin">
        <color theme="0"/>
      </right>
      <top style="thin">
        <color theme="0"/>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left>
      <right/>
      <top style="thin">
        <color theme="0"/>
      </top>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theme="4" tint="0.39997558519241921"/>
      </left>
      <right/>
      <top style="thin">
        <color theme="4" tint="0.39997558519241921"/>
      </top>
      <bottom/>
      <diagonal/>
    </border>
    <border>
      <left/>
      <right style="thin">
        <color rgb="FFD9D9D9"/>
      </right>
      <top style="thin">
        <color indexed="8"/>
      </top>
      <bottom/>
      <diagonal/>
    </border>
    <border>
      <left style="thin">
        <color rgb="FFD9D9D9"/>
      </left>
      <right style="thin">
        <color rgb="FFD9D9D9"/>
      </right>
      <top style="thin">
        <color indexed="8"/>
      </top>
      <bottom/>
      <diagonal/>
    </border>
    <border>
      <left style="thin">
        <color rgb="FFD9D9D9"/>
      </left>
      <right/>
      <top style="thin">
        <color indexed="8"/>
      </top>
      <bottom/>
      <diagonal/>
    </border>
  </borders>
  <cellStyleXfs count="399">
    <xf numFmtId="0" fontId="0" fillId="0" borderId="0"/>
    <xf numFmtId="172" fontId="12" fillId="2" borderId="1"/>
    <xf numFmtId="0" fontId="13" fillId="3" borderId="2">
      <alignment horizontal="center" vertical="center"/>
    </xf>
    <xf numFmtId="0" fontId="11" fillId="4" borderId="0" applyNumberFormat="0" applyFont="0" applyBorder="0" applyAlignment="0" applyProtection="0"/>
    <xf numFmtId="0" fontId="10" fillId="5" borderId="0" applyNumberFormat="0" applyFont="0" applyBorder="0" applyAlignment="0" applyProtection="0"/>
    <xf numFmtId="0" fontId="11" fillId="6" borderId="0" applyNumberFormat="0" applyFont="0" applyBorder="0" applyAlignment="0" applyProtection="0"/>
    <xf numFmtId="0" fontId="12" fillId="7" borderId="1">
      <alignment horizontal="left" vertical="center" wrapText="1"/>
    </xf>
    <xf numFmtId="0" fontId="15" fillId="0" borderId="0" applyNumberFormat="0" applyFill="0" applyBorder="0" applyProtection="0">
      <alignment vertical="center"/>
      <protection locked="0"/>
    </xf>
    <xf numFmtId="0" fontId="16" fillId="0" borderId="0" applyNumberFormat="0" applyFill="0" applyBorder="0" applyProtection="0">
      <alignment vertical="center"/>
    </xf>
    <xf numFmtId="43" fontId="1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1" fillId="0" borderId="0"/>
    <xf numFmtId="0" fontId="12" fillId="0" borderId="0"/>
    <xf numFmtId="0" fontId="12" fillId="0" borderId="0"/>
    <xf numFmtId="14" fontId="9" fillId="0" borderId="0"/>
    <xf numFmtId="0" fontId="12" fillId="0" borderId="0"/>
    <xf numFmtId="0" fontId="12" fillId="0" borderId="0"/>
    <xf numFmtId="9" fontId="12" fillId="0" borderId="0" applyFont="0" applyFill="0" applyBorder="0" applyAlignment="0" applyProtection="0"/>
    <xf numFmtId="0" fontId="17" fillId="2" borderId="3" applyNumberFormat="0" applyProtection="0"/>
    <xf numFmtId="0" fontId="18" fillId="8" borderId="4" applyNumberFormat="0" applyAlignment="0" applyProtection="0"/>
    <xf numFmtId="0" fontId="19" fillId="9" borderId="0" applyNumberFormat="0" applyProtection="0">
      <alignment vertical="center"/>
    </xf>
    <xf numFmtId="0" fontId="11" fillId="0" borderId="0"/>
    <xf numFmtId="43" fontId="11" fillId="0" borderId="0" applyFont="0" applyFill="0" applyBorder="0" applyAlignment="0" applyProtection="0"/>
    <xf numFmtId="0" fontId="11" fillId="0" borderId="0"/>
    <xf numFmtId="172" fontId="8" fillId="2" borderId="1"/>
    <xf numFmtId="0" fontId="8" fillId="7" borderId="1">
      <alignment horizontal="left" vertical="center" wrapText="1"/>
    </xf>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43" fontId="11" fillId="0" borderId="0" applyFont="0" applyFill="0" applyBorder="0" applyAlignment="0" applyProtection="0"/>
    <xf numFmtId="172" fontId="8" fillId="2" borderId="1"/>
    <xf numFmtId="0" fontId="8" fillId="7" borderId="1">
      <alignment horizontal="left" vertical="center" wrapText="1"/>
    </xf>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43" fontId="11"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71" fontId="6" fillId="7" borderId="1">
      <alignment horizontal="center" vertical="top"/>
    </xf>
    <xf numFmtId="9" fontId="11" fillId="0" borderId="0" applyFont="0" applyFill="0" applyBorder="0" applyAlignment="0" applyProtection="0"/>
    <xf numFmtId="172" fontId="5" fillId="2" borderId="1"/>
    <xf numFmtId="0" fontId="5" fillId="7" borderId="1">
      <alignment horizontal="left" vertical="center" wrapText="1"/>
    </xf>
    <xf numFmtId="43" fontId="1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11" fillId="0" borderId="0" applyFont="0" applyFill="0" applyBorder="0" applyAlignment="0" applyProtection="0"/>
    <xf numFmtId="172" fontId="5" fillId="2" borderId="1"/>
    <xf numFmtId="0" fontId="5" fillId="7" borderId="1">
      <alignment horizontal="left" vertical="center" wrapText="1"/>
    </xf>
    <xf numFmtId="43" fontId="1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11" fillId="0" borderId="0" applyFont="0" applyFill="0" applyBorder="0" applyAlignment="0" applyProtection="0"/>
    <xf numFmtId="172" fontId="5" fillId="2" borderId="1"/>
    <xf numFmtId="0" fontId="5" fillId="7" borderId="1">
      <alignment horizontal="left" vertical="center" wrapText="1"/>
    </xf>
    <xf numFmtId="43" fontId="1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11" fillId="0" borderId="0" applyFont="0" applyFill="0" applyBorder="0" applyAlignment="0" applyProtection="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166" fontId="11" fillId="0" borderId="0" applyFont="0" applyFill="0" applyBorder="0" applyAlignment="0" applyProtection="0"/>
    <xf numFmtId="0" fontId="68" fillId="0" borderId="0" applyNumberFormat="0" applyFill="0" applyBorder="0" applyAlignment="0" applyProtection="0"/>
    <xf numFmtId="0" fontId="4" fillId="0" borderId="0"/>
    <xf numFmtId="0" fontId="3" fillId="0" borderId="0"/>
    <xf numFmtId="172" fontId="2" fillId="2" borderId="1"/>
    <xf numFmtId="0" fontId="2" fillId="7" borderId="1">
      <alignment horizontal="left" vertical="center" wrapText="1"/>
    </xf>
    <xf numFmtId="0" fontId="15" fillId="0" borderId="0" applyNumberFormat="0" applyFill="0" applyBorder="0">
      <alignment vertical="center"/>
      <protection locked="0"/>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172" fontId="2" fillId="2" borderId="1"/>
    <xf numFmtId="0" fontId="2" fillId="7" borderId="1">
      <alignment horizontal="left" vertical="center" wrapText="1"/>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172" fontId="2" fillId="2" borderId="1"/>
    <xf numFmtId="0" fontId="2" fillId="7" borderId="1">
      <alignment horizontal="left" vertical="center" wrapText="1"/>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0" fontId="47" fillId="0" borderId="0"/>
    <xf numFmtId="0" fontId="9" fillId="0" borderId="0"/>
    <xf numFmtId="0" fontId="9" fillId="0" borderId="0"/>
    <xf numFmtId="0" fontId="2" fillId="0" borderId="0"/>
    <xf numFmtId="0" fontId="9" fillId="0" borderId="0"/>
    <xf numFmtId="0" fontId="2" fillId="0" borderId="0"/>
    <xf numFmtId="0" fontId="48" fillId="0" borderId="0" applyNumberForma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11" fillId="0" borderId="0"/>
    <xf numFmtId="172" fontId="2" fillId="2" borderId="1"/>
    <xf numFmtId="0" fontId="2" fillId="7" borderId="1">
      <alignment horizontal="left" vertical="center" wrapText="1"/>
    </xf>
    <xf numFmtId="0" fontId="16" fillId="0" borderId="0" applyNumberFormat="0" applyFill="0" applyBorder="0" applyProtection="0">
      <alignment vertical="center"/>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172" fontId="2" fillId="2" borderId="1"/>
    <xf numFmtId="0" fontId="2" fillId="7" borderId="1">
      <alignment horizontal="left" vertical="center" wrapText="1"/>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172" fontId="2" fillId="2" borderId="1"/>
    <xf numFmtId="0" fontId="2" fillId="7" borderId="1">
      <alignment horizontal="left" vertical="center" wrapText="1"/>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43" fontId="11" fillId="0" borderId="0" applyFont="0" applyFill="0" applyBorder="0" applyAlignment="0" applyProtection="0"/>
    <xf numFmtId="9" fontId="2" fillId="0" borderId="0" applyFont="0" applyFill="0" applyBorder="0" applyAlignment="0" applyProtection="0"/>
    <xf numFmtId="0" fontId="15" fillId="0" borderId="0" applyNumberFormat="0" applyFill="0" applyBorder="0">
      <alignment vertical="center"/>
      <protection locked="0"/>
    </xf>
    <xf numFmtId="0" fontId="47" fillId="0" borderId="0"/>
    <xf numFmtId="0" fontId="9" fillId="0" borderId="0"/>
    <xf numFmtId="0" fontId="2" fillId="0" borderId="0"/>
    <xf numFmtId="9"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5" fontId="11" fillId="0" borderId="0" applyFont="0" applyFill="0" applyBorder="0" applyAlignment="0" applyProtection="0"/>
    <xf numFmtId="0" fontId="68" fillId="0" borderId="0" applyNumberFormat="0" applyFill="0" applyBorder="0" applyAlignment="0" applyProtection="0"/>
    <xf numFmtId="0" fontId="1" fillId="0" borderId="0"/>
    <xf numFmtId="0" fontId="1" fillId="0" borderId="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43" fontId="11" fillId="0" borderId="0" applyFont="0" applyFill="0" applyBorder="0" applyAlignment="0" applyProtection="0"/>
    <xf numFmtId="9" fontId="1" fillId="0" borderId="0" applyFont="0" applyFill="0" applyBorder="0" applyAlignment="0" applyProtection="0"/>
    <xf numFmtId="0" fontId="1" fillId="0" borderId="0"/>
    <xf numFmtId="0" fontId="1" fillId="0" borderId="0"/>
  </cellStyleXfs>
  <cellXfs count="51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6" xfId="0" applyBorder="1" applyAlignment="1">
      <alignment horizontal="center" vertical="center"/>
    </xf>
    <xf numFmtId="0" fontId="24" fillId="11" borderId="6" xfId="0" applyFont="1" applyFill="1" applyBorder="1" applyAlignment="1">
      <alignment horizontal="center" vertical="center" wrapText="1"/>
    </xf>
    <xf numFmtId="0" fontId="24" fillId="0" borderId="7" xfId="0" applyFont="1" applyBorder="1" applyAlignment="1">
      <alignment horizontal="center" vertical="center" wrapText="1"/>
    </xf>
    <xf numFmtId="0" fontId="0" fillId="0" borderId="8" xfId="0" applyBorder="1" applyAlignment="1">
      <alignment horizontal="center" vertical="center"/>
    </xf>
    <xf numFmtId="174" fontId="24" fillId="11" borderId="6" xfId="0" applyNumberFormat="1" applyFont="1" applyFill="1" applyBorder="1" applyAlignment="1">
      <alignment horizontal="center" vertical="center" wrapText="1"/>
    </xf>
    <xf numFmtId="173" fontId="0" fillId="0" borderId="6" xfId="0" applyNumberFormat="1" applyBorder="1" applyAlignment="1">
      <alignment horizontal="center" vertical="center"/>
    </xf>
    <xf numFmtId="0" fontId="20" fillId="0" borderId="0" xfId="0" applyFont="1" applyProtection="1">
      <protection hidden="1"/>
    </xf>
    <xf numFmtId="0" fontId="20" fillId="0" borderId="0" xfId="0" applyFont="1" applyAlignment="1" applyProtection="1">
      <alignment horizontal="center" vertical="center"/>
      <protection hidden="1"/>
    </xf>
    <xf numFmtId="0" fontId="20" fillId="0" borderId="0" xfId="0" applyFont="1" applyAlignment="1" applyProtection="1">
      <alignment horizontal="center"/>
      <protection hidden="1"/>
    </xf>
    <xf numFmtId="0" fontId="26" fillId="0" borderId="0" xfId="3" applyFont="1" applyFill="1" applyAlignment="1" applyProtection="1">
      <alignment vertical="center"/>
      <protection hidden="1"/>
    </xf>
    <xf numFmtId="0" fontId="26" fillId="0" borderId="0" xfId="3" applyFont="1" applyFill="1" applyAlignment="1" applyProtection="1">
      <alignment horizontal="left" vertical="center"/>
      <protection hidden="1"/>
    </xf>
    <xf numFmtId="0" fontId="21" fillId="0" borderId="0" xfId="0" applyFont="1" applyAlignment="1" applyProtection="1">
      <alignment vertical="center"/>
      <protection hidden="1"/>
    </xf>
    <xf numFmtId="0" fontId="21" fillId="0" borderId="0" xfId="0" applyFont="1" applyAlignment="1" applyProtection="1">
      <alignment horizontal="center" vertical="center"/>
      <protection hidden="1"/>
    </xf>
    <xf numFmtId="0" fontId="21" fillId="0" borderId="0" xfId="0" applyFont="1" applyProtection="1">
      <protection hidden="1"/>
    </xf>
    <xf numFmtId="0" fontId="21" fillId="0" borderId="0" xfId="0" applyFont="1" applyAlignment="1" applyProtection="1">
      <alignment horizontal="center"/>
      <protection hidden="1"/>
    </xf>
    <xf numFmtId="0" fontId="20" fillId="0" borderId="5"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20" fillId="0" borderId="21" xfId="0" applyFont="1" applyBorder="1" applyAlignment="1" applyProtection="1">
      <alignment horizontal="center" vertical="center" wrapText="1"/>
      <protection hidden="1"/>
    </xf>
    <xf numFmtId="9" fontId="28" fillId="0" borderId="0" xfId="0" applyNumberFormat="1" applyFont="1" applyAlignment="1">
      <alignment horizontal="right" vertical="center" wrapText="1"/>
    </xf>
    <xf numFmtId="0" fontId="20" fillId="0" borderId="0" xfId="0" applyFont="1"/>
    <xf numFmtId="0" fontId="21" fillId="0" borderId="0" xfId="0" applyFont="1"/>
    <xf numFmtId="49" fontId="20" fillId="0" borderId="0" xfId="0" applyNumberFormat="1" applyFont="1" applyAlignment="1">
      <alignment horizontal="center" vertical="center"/>
    </xf>
    <xf numFmtId="170" fontId="20" fillId="0" borderId="0" xfId="0" applyNumberFormat="1" applyFont="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xf>
    <xf numFmtId="0" fontId="25" fillId="0" borderId="0" xfId="0" applyFont="1" applyProtection="1">
      <protection hidden="1"/>
    </xf>
    <xf numFmtId="9" fontId="20" fillId="0" borderId="17" xfId="0" quotePrefix="1" applyNumberFormat="1" applyFont="1" applyBorder="1" applyAlignment="1" applyProtection="1">
      <alignment horizontal="center" vertical="center"/>
      <protection hidden="1"/>
    </xf>
    <xf numFmtId="0" fontId="10" fillId="0" borderId="0" xfId="58" applyNumberFormat="1" applyFont="1" applyFill="1" applyBorder="1" applyAlignment="1" applyProtection="1">
      <alignment horizontal="center" vertical="center"/>
      <protection hidden="1"/>
    </xf>
    <xf numFmtId="0" fontId="35" fillId="0" borderId="0" xfId="0" applyFont="1" applyAlignment="1">
      <alignment horizontal="justify" vertical="center"/>
    </xf>
    <xf numFmtId="0" fontId="31" fillId="0" borderId="0" xfId="0" applyFont="1" applyAlignment="1">
      <alignment horizontal="left" vertical="center" indent="1"/>
    </xf>
    <xf numFmtId="0" fontId="34" fillId="0" borderId="0" xfId="0" applyFont="1" applyAlignment="1">
      <alignment horizontal="justify" vertical="center"/>
    </xf>
    <xf numFmtId="0" fontId="30" fillId="0" borderId="0" xfId="0" applyFont="1" applyAlignment="1">
      <alignment horizontal="justify" vertical="center"/>
    </xf>
    <xf numFmtId="0" fontId="37" fillId="0" borderId="0" xfId="0" applyFont="1" applyAlignment="1">
      <alignment horizontal="justify" vertical="center"/>
    </xf>
    <xf numFmtId="0" fontId="0" fillId="0" borderId="27" xfId="0" applyBorder="1"/>
    <xf numFmtId="0" fontId="0" fillId="0" borderId="28" xfId="0" applyBorder="1"/>
    <xf numFmtId="0" fontId="0" fillId="0" borderId="29" xfId="0" applyBorder="1"/>
    <xf numFmtId="0" fontId="0" fillId="0" borderId="29" xfId="0" applyBorder="1" applyAlignment="1">
      <alignment horizontal="center"/>
    </xf>
    <xf numFmtId="0" fontId="31" fillId="0" borderId="0" xfId="0" applyFont="1"/>
    <xf numFmtId="0" fontId="32" fillId="0" borderId="0" xfId="0" applyFont="1" applyAlignment="1">
      <alignment horizontal="left" vertical="center" indent="2"/>
    </xf>
    <xf numFmtId="0" fontId="33" fillId="0" borderId="0" xfId="0" applyFont="1" applyAlignment="1">
      <alignment horizontal="justify" vertical="top" wrapText="1"/>
    </xf>
    <xf numFmtId="0" fontId="0" fillId="0" borderId="29" xfId="0" applyBorder="1" applyAlignment="1">
      <alignment horizontal="center" vertical="center"/>
    </xf>
    <xf numFmtId="0" fontId="31" fillId="0" borderId="0" xfId="0" applyFont="1" applyAlignment="1">
      <alignment vertical="center" wrapText="1"/>
    </xf>
    <xf numFmtId="0" fontId="36" fillId="0" borderId="0" xfId="0" applyFont="1" applyAlignment="1">
      <alignment horizontal="left" vertical="center" indent="2"/>
    </xf>
    <xf numFmtId="0" fontId="31" fillId="0" borderId="0" xfId="0" applyFont="1" applyAlignment="1">
      <alignment horizontal="left" vertical="center" indent="4"/>
    </xf>
    <xf numFmtId="0" fontId="14" fillId="0" borderId="0" xfId="3" applyFont="1" applyFill="1" applyAlignment="1" applyProtection="1">
      <alignment horizontal="left" vertical="center" indent="1"/>
      <protection hidden="1"/>
    </xf>
    <xf numFmtId="0" fontId="22" fillId="0" borderId="0" xfId="0" applyFont="1" applyAlignment="1" applyProtection="1">
      <alignment horizontal="left" vertical="center" wrapText="1" indent="1"/>
      <protection hidden="1"/>
    </xf>
    <xf numFmtId="0" fontId="20" fillId="0" borderId="0" xfId="0" applyFont="1" applyAlignment="1">
      <alignment horizontal="left" indent="1"/>
    </xf>
    <xf numFmtId="181" fontId="10" fillId="0" borderId="0" xfId="102" applyNumberFormat="1" applyFont="1" applyFill="1" applyBorder="1" applyAlignment="1" applyProtection="1">
      <alignment horizontal="center" vertical="center"/>
      <protection hidden="1"/>
    </xf>
    <xf numFmtId="0" fontId="9" fillId="24" borderId="21" xfId="0" applyFont="1" applyFill="1" applyBorder="1" applyAlignment="1" applyProtection="1">
      <alignment horizontal="center" vertical="center" wrapText="1"/>
      <protection hidden="1"/>
    </xf>
    <xf numFmtId="0" fontId="9" fillId="24" borderId="22" xfId="0" applyFont="1" applyFill="1" applyBorder="1" applyAlignment="1" applyProtection="1">
      <alignment horizontal="center" vertical="center" wrapText="1"/>
      <protection hidden="1"/>
    </xf>
    <xf numFmtId="0" fontId="9" fillId="0" borderId="36" xfId="0" applyFont="1" applyBorder="1" applyAlignment="1" applyProtection="1">
      <alignment horizontal="center" vertical="center"/>
      <protection hidden="1"/>
    </xf>
    <xf numFmtId="178" fontId="39" fillId="0" borderId="36" xfId="0" applyNumberFormat="1" applyFont="1" applyBorder="1" applyAlignment="1">
      <alignment horizontal="center" vertical="center" wrapText="1"/>
    </xf>
    <xf numFmtId="178" fontId="39" fillId="0" borderId="37" xfId="0" applyNumberFormat="1" applyFont="1" applyBorder="1" applyAlignment="1">
      <alignment horizontal="center" vertical="center" wrapText="1"/>
    </xf>
    <xf numFmtId="0" fontId="9" fillId="0" borderId="38" xfId="0" applyFont="1" applyBorder="1" applyAlignment="1">
      <alignment horizontal="center" vertical="center"/>
    </xf>
    <xf numFmtId="178" fontId="39" fillId="0" borderId="38" xfId="0" applyNumberFormat="1" applyFont="1" applyBorder="1" applyAlignment="1">
      <alignment horizontal="center" vertical="center" wrapText="1"/>
    </xf>
    <xf numFmtId="178" fontId="39" fillId="0" borderId="39" xfId="0" applyNumberFormat="1" applyFont="1" applyBorder="1" applyAlignment="1">
      <alignment horizontal="center" vertical="center" wrapText="1"/>
    </xf>
    <xf numFmtId="0" fontId="9" fillId="0" borderId="38" xfId="0" applyFont="1" applyBorder="1" applyAlignment="1">
      <alignment vertical="center"/>
    </xf>
    <xf numFmtId="0" fontId="9" fillId="0" borderId="39" xfId="0" applyFont="1" applyBorder="1" applyAlignment="1">
      <alignment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41" xfId="0" applyFont="1" applyBorder="1" applyAlignment="1">
      <alignment horizontal="left" vertical="center"/>
    </xf>
    <xf numFmtId="167" fontId="9" fillId="0" borderId="41" xfId="25" applyNumberFormat="1" applyFont="1" applyBorder="1" applyAlignment="1" applyProtection="1">
      <alignment horizontal="center" vertical="center"/>
      <protection hidden="1"/>
    </xf>
    <xf numFmtId="180" fontId="9" fillId="0" borderId="41" xfId="25" applyNumberFormat="1" applyFont="1" applyBorder="1" applyAlignment="1" applyProtection="1">
      <alignment horizontal="center" vertical="center"/>
      <protection hidden="1"/>
    </xf>
    <xf numFmtId="0" fontId="9" fillId="0" borderId="41" xfId="0" applyFont="1" applyBorder="1" applyAlignment="1">
      <alignment vertical="center"/>
    </xf>
    <xf numFmtId="0" fontId="9" fillId="0" borderId="42" xfId="0" applyFont="1" applyBorder="1" applyAlignment="1">
      <alignment vertical="center"/>
    </xf>
    <xf numFmtId="178" fontId="9" fillId="0" borderId="38" xfId="0" applyNumberFormat="1" applyFont="1" applyBorder="1" applyAlignment="1">
      <alignment horizontal="center" vertical="center" wrapText="1"/>
    </xf>
    <xf numFmtId="178" fontId="9" fillId="0" borderId="39" xfId="0" applyNumberFormat="1" applyFont="1" applyBorder="1" applyAlignment="1">
      <alignment horizontal="center" vertical="center" wrapText="1"/>
    </xf>
    <xf numFmtId="0" fontId="41" fillId="0" borderId="0" xfId="0" applyFont="1"/>
    <xf numFmtId="0" fontId="9" fillId="10" borderId="44" xfId="47" applyFont="1" applyFill="1" applyBorder="1" applyAlignment="1" applyProtection="1">
      <alignment horizontal="center" vertical="center" wrapText="1"/>
      <protection hidden="1"/>
    </xf>
    <xf numFmtId="0" fontId="9" fillId="10" borderId="45" xfId="47" applyFont="1" applyFill="1" applyBorder="1" applyAlignment="1" applyProtection="1">
      <alignment horizontal="center" vertical="center" wrapText="1"/>
      <protection hidden="1"/>
    </xf>
    <xf numFmtId="0" fontId="9" fillId="10" borderId="46" xfId="47" applyFont="1" applyFill="1" applyBorder="1" applyAlignment="1" applyProtection="1">
      <alignment horizontal="center" vertical="center" wrapText="1"/>
      <protection hidden="1"/>
    </xf>
    <xf numFmtId="0" fontId="42" fillId="0" borderId="0" xfId="0" applyFont="1"/>
    <xf numFmtId="0" fontId="43" fillId="0" borderId="0" xfId="0" applyFont="1" applyProtection="1">
      <protection hidden="1"/>
    </xf>
    <xf numFmtId="0" fontId="44" fillId="0" borderId="0" xfId="58" applyNumberFormat="1" applyFont="1" applyFill="1" applyBorder="1" applyAlignment="1" applyProtection="1">
      <alignment horizontal="left" vertical="center"/>
      <protection hidden="1"/>
    </xf>
    <xf numFmtId="0" fontId="40" fillId="0" borderId="0" xfId="0" applyFont="1" applyProtection="1">
      <protection hidden="1"/>
    </xf>
    <xf numFmtId="0" fontId="45" fillId="0" borderId="0" xfId="0" applyFont="1"/>
    <xf numFmtId="0" fontId="40" fillId="0" borderId="5" xfId="0" applyFont="1" applyBorder="1" applyAlignment="1" applyProtection="1">
      <alignment horizontal="center" vertical="center" wrapText="1"/>
      <protection hidden="1"/>
    </xf>
    <xf numFmtId="0" fontId="40" fillId="0" borderId="0" xfId="0" applyFont="1" applyAlignment="1" applyProtection="1">
      <alignment horizontal="center" vertical="center" wrapText="1"/>
      <protection hidden="1"/>
    </xf>
    <xf numFmtId="0" fontId="44" fillId="38" borderId="5" xfId="0" applyFont="1" applyFill="1" applyBorder="1" applyAlignment="1" applyProtection="1">
      <alignment horizontal="center" vertical="center" wrapText="1"/>
      <protection hidden="1"/>
    </xf>
    <xf numFmtId="0" fontId="40" fillId="0" borderId="0" xfId="58" applyNumberFormat="1" applyFont="1" applyFill="1" applyBorder="1" applyAlignment="1" applyProtection="1">
      <alignment horizontal="center" vertical="center"/>
      <protection hidden="1"/>
    </xf>
    <xf numFmtId="0" fontId="40" fillId="0" borderId="0" xfId="0" applyFont="1"/>
    <xf numFmtId="1" fontId="46" fillId="40" borderId="17" xfId="0" quotePrefix="1" applyNumberFormat="1" applyFont="1" applyFill="1" applyBorder="1" applyAlignment="1" applyProtection="1">
      <alignment horizontal="center" vertical="center"/>
      <protection hidden="1"/>
    </xf>
    <xf numFmtId="0" fontId="0" fillId="0" borderId="0" xfId="0" applyProtection="1">
      <protection locked="0"/>
    </xf>
    <xf numFmtId="0" fontId="9" fillId="24" borderId="50" xfId="0" applyFont="1" applyFill="1" applyBorder="1" applyAlignment="1" applyProtection="1">
      <alignment horizontal="center" vertical="center" wrapText="1"/>
      <protection hidden="1"/>
    </xf>
    <xf numFmtId="0" fontId="23" fillId="20" borderId="50" xfId="0" applyFont="1" applyFill="1" applyBorder="1" applyAlignment="1" applyProtection="1">
      <alignment horizontal="center" vertical="center" wrapText="1"/>
      <protection hidden="1"/>
    </xf>
    <xf numFmtId="0" fontId="20" fillId="20" borderId="50" xfId="0" applyFont="1" applyFill="1" applyBorder="1" applyAlignment="1" applyProtection="1">
      <alignment horizontal="center" vertical="center" wrapText="1"/>
      <protection hidden="1"/>
    </xf>
    <xf numFmtId="0" fontId="23" fillId="21" borderId="50" xfId="0" applyFont="1" applyFill="1" applyBorder="1" applyAlignment="1" applyProtection="1">
      <alignment horizontal="center" vertical="center" wrapText="1"/>
      <protection hidden="1"/>
    </xf>
    <xf numFmtId="0" fontId="20" fillId="21" borderId="50" xfId="0" applyFont="1" applyFill="1" applyBorder="1" applyAlignment="1" applyProtection="1">
      <alignment horizontal="center" vertical="center" wrapText="1"/>
      <protection hidden="1"/>
    </xf>
    <xf numFmtId="0" fontId="29" fillId="0" borderId="50" xfId="0" applyFont="1" applyBorder="1" applyAlignment="1">
      <alignment vertical="center" wrapText="1"/>
    </xf>
    <xf numFmtId="9" fontId="28" fillId="0" borderId="50" xfId="0" applyNumberFormat="1" applyFont="1" applyBorder="1" applyAlignment="1">
      <alignment horizontal="center" vertical="center" wrapText="1"/>
    </xf>
    <xf numFmtId="1" fontId="28" fillId="0" borderId="50" xfId="0" applyNumberFormat="1" applyFont="1" applyBorder="1" applyAlignment="1">
      <alignment horizontal="center" vertical="center" wrapText="1"/>
    </xf>
    <xf numFmtId="0" fontId="29" fillId="0" borderId="50" xfId="0" applyFont="1" applyBorder="1" applyAlignment="1">
      <alignment horizontal="left" vertical="center" wrapText="1"/>
    </xf>
    <xf numFmtId="9" fontId="20" fillId="0" borderId="50" xfId="0" quotePrefix="1" applyNumberFormat="1" applyFont="1" applyBorder="1" applyAlignment="1" applyProtection="1">
      <alignment horizontal="center" vertical="center"/>
      <protection hidden="1"/>
    </xf>
    <xf numFmtId="1" fontId="46" fillId="39" borderId="50" xfId="0" quotePrefix="1" applyNumberFormat="1" applyFont="1" applyFill="1" applyBorder="1" applyAlignment="1" applyProtection="1">
      <alignment horizontal="center" vertical="center"/>
      <protection hidden="1"/>
    </xf>
    <xf numFmtId="9" fontId="10" fillId="0" borderId="50" xfId="58" applyFont="1" applyFill="1" applyBorder="1" applyAlignment="1" applyProtection="1">
      <alignment horizontal="center" vertical="center"/>
      <protection hidden="1"/>
    </xf>
    <xf numFmtId="0" fontId="10" fillId="0" borderId="50" xfId="58" applyNumberFormat="1" applyFont="1" applyFill="1" applyBorder="1" applyAlignment="1" applyProtection="1">
      <alignment horizontal="center" vertical="center"/>
      <protection hidden="1"/>
    </xf>
    <xf numFmtId="9" fontId="20" fillId="0" borderId="50" xfId="58" applyFont="1" applyFill="1" applyBorder="1" applyAlignment="1" applyProtection="1">
      <alignment horizontal="center" vertical="center"/>
    </xf>
    <xf numFmtId="0" fontId="40" fillId="0" borderId="50" xfId="58" applyNumberFormat="1" applyFont="1" applyFill="1" applyBorder="1" applyAlignment="1" applyProtection="1">
      <alignment horizontal="center" vertical="center"/>
      <protection hidden="1"/>
    </xf>
    <xf numFmtId="1" fontId="46" fillId="40" borderId="50" xfId="0" applyNumberFormat="1" applyFont="1" applyFill="1" applyBorder="1" applyAlignment="1">
      <alignment horizontal="center"/>
    </xf>
    <xf numFmtId="1" fontId="46" fillId="40" borderId="50" xfId="0" quotePrefix="1" applyNumberFormat="1" applyFont="1" applyFill="1" applyBorder="1" applyAlignment="1" applyProtection="1">
      <alignment horizontal="center" vertical="center"/>
      <protection hidden="1"/>
    </xf>
    <xf numFmtId="0" fontId="50" fillId="0" borderId="28" xfId="0" applyFont="1" applyBorder="1" applyAlignment="1">
      <alignment horizontal="left" wrapText="1" indent="3"/>
    </xf>
    <xf numFmtId="0" fontId="49" fillId="10" borderId="0" xfId="0" applyFont="1" applyFill="1" applyAlignment="1" applyProtection="1">
      <alignment horizontal="left" vertical="center"/>
      <protection hidden="1"/>
    </xf>
    <xf numFmtId="0" fontId="31" fillId="0" borderId="0" xfId="0" applyFont="1" applyAlignment="1">
      <alignment horizontal="center"/>
    </xf>
    <xf numFmtId="0" fontId="0" fillId="0" borderId="0" xfId="0" applyAlignment="1">
      <alignment horizontal="left" vertical="center" indent="1"/>
    </xf>
    <xf numFmtId="0" fontId="32" fillId="0" borderId="0" xfId="0" applyFont="1" applyAlignment="1">
      <alignment vertical="center" wrapText="1"/>
    </xf>
    <xf numFmtId="0" fontId="35" fillId="0" borderId="0" xfId="0" applyFont="1" applyAlignment="1">
      <alignment vertical="center"/>
    </xf>
    <xf numFmtId="0" fontId="0" fillId="0" borderId="29" xfId="0" applyBorder="1" applyAlignment="1">
      <alignment vertical="center"/>
    </xf>
    <xf numFmtId="0" fontId="0" fillId="0" borderId="0" xfId="0" applyAlignment="1">
      <alignment vertical="center"/>
    </xf>
    <xf numFmtId="0" fontId="51" fillId="0" borderId="0" xfId="0" applyFont="1"/>
    <xf numFmtId="0" fontId="52" fillId="0" borderId="0" xfId="0" applyFont="1" applyProtection="1">
      <protection hidden="1"/>
    </xf>
    <xf numFmtId="0" fontId="53" fillId="0" borderId="0" xfId="0" applyFont="1"/>
    <xf numFmtId="0" fontId="52" fillId="0" borderId="0" xfId="0" applyFont="1" applyAlignment="1" applyProtection="1">
      <alignment vertical="center"/>
      <protection hidden="1"/>
    </xf>
    <xf numFmtId="0" fontId="51" fillId="0" borderId="0" xfId="0" applyFont="1" applyProtection="1">
      <protection hidden="1"/>
    </xf>
    <xf numFmtId="0" fontId="56" fillId="10" borderId="0" xfId="0" applyFont="1" applyFill="1" applyAlignment="1" applyProtection="1">
      <alignment vertical="top"/>
      <protection hidden="1"/>
    </xf>
    <xf numFmtId="0" fontId="57" fillId="0" borderId="0" xfId="0" applyFont="1" applyAlignment="1">
      <alignment vertical="center" wrapText="1"/>
    </xf>
    <xf numFmtId="0" fontId="57" fillId="0" borderId="0" xfId="0" applyFont="1" applyAlignment="1" applyProtection="1">
      <alignment vertical="center" wrapText="1"/>
      <protection hidden="1"/>
    </xf>
    <xf numFmtId="0" fontId="52" fillId="0" borderId="0" xfId="0" applyFont="1" applyAlignment="1" applyProtection="1">
      <alignment horizontal="right"/>
      <protection hidden="1"/>
    </xf>
    <xf numFmtId="0" fontId="52" fillId="0" borderId="0" xfId="0" applyFont="1" applyAlignment="1" applyProtection="1">
      <alignment horizontal="center"/>
      <protection hidden="1"/>
    </xf>
    <xf numFmtId="0" fontId="58" fillId="0" borderId="0" xfId="0" applyFont="1"/>
    <xf numFmtId="0" fontId="52" fillId="0" borderId="0" xfId="0" applyFont="1" applyAlignment="1" applyProtection="1">
      <alignment vertical="top"/>
      <protection hidden="1"/>
    </xf>
    <xf numFmtId="0" fontId="52" fillId="0" borderId="0" xfId="0" applyFont="1" applyAlignment="1" applyProtection="1">
      <alignment horizontal="right" vertical="top"/>
      <protection hidden="1"/>
    </xf>
    <xf numFmtId="0" fontId="52" fillId="0" borderId="0" xfId="0" applyFont="1" applyAlignment="1" applyProtection="1">
      <alignment horizontal="center" vertical="top"/>
      <protection hidden="1"/>
    </xf>
    <xf numFmtId="0" fontId="51" fillId="0" borderId="0" xfId="0" applyFont="1" applyAlignment="1">
      <alignment horizontal="right"/>
    </xf>
    <xf numFmtId="0" fontId="52" fillId="0" borderId="0" xfId="0" applyFont="1" applyAlignment="1" applyProtection="1">
      <alignment horizontal="right" vertical="center"/>
      <protection hidden="1"/>
    </xf>
    <xf numFmtId="0" fontId="52" fillId="0" borderId="0" xfId="0" applyFont="1" applyAlignment="1" applyProtection="1">
      <alignment horizontal="center" vertical="center"/>
      <protection hidden="1"/>
    </xf>
    <xf numFmtId="0" fontId="59" fillId="0" borderId="0" xfId="0" applyFont="1" applyAlignment="1">
      <alignment horizontal="left" vertical="center" indent="5"/>
    </xf>
    <xf numFmtId="0" fontId="53" fillId="0" borderId="0" xfId="0" quotePrefix="1" applyFont="1"/>
    <xf numFmtId="0" fontId="60" fillId="0" borderId="0" xfId="0" quotePrefix="1" applyFont="1"/>
    <xf numFmtId="0" fontId="53" fillId="0" borderId="0" xfId="0" applyFont="1" applyAlignment="1">
      <alignment vertical="center"/>
    </xf>
    <xf numFmtId="0" fontId="63" fillId="0" borderId="0" xfId="0" applyFont="1"/>
    <xf numFmtId="0" fontId="63" fillId="0" borderId="0" xfId="0" quotePrefix="1" applyFont="1"/>
    <xf numFmtId="0" fontId="63" fillId="0" borderId="0" xfId="0" applyFont="1" applyAlignment="1">
      <alignment vertical="center"/>
    </xf>
    <xf numFmtId="0" fontId="63" fillId="0" borderId="0" xfId="0" quotePrefix="1" applyFont="1" applyAlignment="1">
      <alignment vertical="center"/>
    </xf>
    <xf numFmtId="0" fontId="64" fillId="0" borderId="0" xfId="0" applyFont="1" applyAlignment="1">
      <alignment horizontal="right" vertical="center"/>
    </xf>
    <xf numFmtId="0" fontId="60" fillId="0" borderId="0" xfId="0" quotePrefix="1" applyFont="1" applyAlignment="1">
      <alignment vertical="center"/>
    </xf>
    <xf numFmtId="0" fontId="65" fillId="0" borderId="0" xfId="0" quotePrefix="1" applyFont="1" applyAlignment="1">
      <alignment horizontal="left" vertical="center"/>
    </xf>
    <xf numFmtId="0" fontId="65" fillId="0" borderId="0" xfId="0" quotePrefix="1" applyFont="1" applyAlignment="1">
      <alignment vertical="center"/>
    </xf>
    <xf numFmtId="0" fontId="66" fillId="10" borderId="0" xfId="0" quotePrefix="1" applyFont="1" applyFill="1"/>
    <xf numFmtId="0" fontId="64" fillId="0" borderId="0" xfId="0" applyFont="1" applyAlignment="1">
      <alignment vertical="center"/>
    </xf>
    <xf numFmtId="0" fontId="51" fillId="10" borderId="0" xfId="0" applyFont="1" applyFill="1" applyAlignment="1">
      <alignment horizontal="centerContinuous"/>
    </xf>
    <xf numFmtId="0" fontId="51" fillId="0" borderId="0" xfId="0" applyFont="1" applyAlignment="1">
      <alignment horizontal="centerContinuous"/>
    </xf>
    <xf numFmtId="0" fontId="51" fillId="0" borderId="0" xfId="0" applyFont="1" applyAlignment="1">
      <alignment vertical="center"/>
    </xf>
    <xf numFmtId="179" fontId="69" fillId="0" borderId="0" xfId="105" applyNumberFormat="1" applyFont="1" applyAlignment="1" applyProtection="1">
      <alignment horizontal="left" indent="1"/>
      <protection hidden="1"/>
    </xf>
    <xf numFmtId="0" fontId="53" fillId="0" borderId="0" xfId="0" applyFont="1" applyAlignment="1">
      <alignment horizontal="right"/>
    </xf>
    <xf numFmtId="0" fontId="51" fillId="10" borderId="0" xfId="0" applyFont="1" applyFill="1"/>
    <xf numFmtId="0" fontId="57" fillId="10" borderId="0" xfId="0" applyFont="1" applyFill="1" applyAlignment="1">
      <alignment wrapText="1" shrinkToFit="1"/>
    </xf>
    <xf numFmtId="0" fontId="69" fillId="10" borderId="0" xfId="4" applyFont="1" applyFill="1" applyAlignment="1" applyProtection="1">
      <alignment horizontal="left" vertical="top" wrapText="1"/>
    </xf>
    <xf numFmtId="0" fontId="56" fillId="10" borderId="0" xfId="0" applyFont="1" applyFill="1" applyAlignment="1" applyProtection="1">
      <alignment vertical="center"/>
      <protection hidden="1"/>
    </xf>
    <xf numFmtId="0" fontId="51" fillId="0" borderId="0" xfId="0" applyFont="1" applyAlignment="1">
      <alignment horizontal="left" indent="4"/>
    </xf>
    <xf numFmtId="0" fontId="53" fillId="0" borderId="0" xfId="0" applyFont="1" applyAlignment="1">
      <alignment horizontal="left" indent="4"/>
    </xf>
    <xf numFmtId="0" fontId="70" fillId="0" borderId="0" xfId="103" applyFont="1" applyAlignment="1" applyProtection="1">
      <alignment horizontal="left" indent="4"/>
    </xf>
    <xf numFmtId="0" fontId="72" fillId="0" borderId="0" xfId="103" applyFont="1" applyAlignment="1" applyProtection="1">
      <alignment horizontal="left" indent="4"/>
    </xf>
    <xf numFmtId="0" fontId="73" fillId="0" borderId="0" xfId="0" applyFont="1" applyAlignment="1">
      <alignment horizontal="left" indent="4"/>
    </xf>
    <xf numFmtId="4" fontId="73" fillId="0" borderId="0" xfId="0" applyNumberFormat="1" applyFont="1" applyAlignment="1" applyProtection="1">
      <alignment horizontal="left" indent="4"/>
      <protection hidden="1"/>
    </xf>
    <xf numFmtId="0" fontId="74" fillId="0" borderId="0" xfId="0" applyFont="1" applyAlignment="1">
      <alignment horizontal="left" indent="4"/>
    </xf>
    <xf numFmtId="0" fontId="51" fillId="0" borderId="0" xfId="0" applyFont="1" applyAlignment="1">
      <alignment horizontal="left" vertical="top" indent="4"/>
    </xf>
    <xf numFmtId="0" fontId="52" fillId="0" borderId="0" xfId="103" applyFont="1" applyAlignment="1" applyProtection="1">
      <alignment horizontal="left" vertical="top" indent="4"/>
    </xf>
    <xf numFmtId="0" fontId="75" fillId="0" borderId="0" xfId="103" applyFont="1" applyAlignment="1" applyProtection="1">
      <alignment horizontal="left" vertical="top" indent="4"/>
    </xf>
    <xf numFmtId="4" fontId="51" fillId="0" borderId="0" xfId="0" applyNumberFormat="1" applyFont="1" applyAlignment="1" applyProtection="1">
      <alignment horizontal="left" vertical="top" indent="4"/>
      <protection hidden="1"/>
    </xf>
    <xf numFmtId="0" fontId="57" fillId="10" borderId="0" xfId="0" applyFont="1" applyFill="1" applyAlignment="1">
      <alignment vertical="center" wrapText="1"/>
    </xf>
    <xf numFmtId="0" fontId="51" fillId="12" borderId="0" xfId="0" applyFont="1" applyFill="1"/>
    <xf numFmtId="0" fontId="78" fillId="16" borderId="0" xfId="0" applyFont="1" applyFill="1" applyAlignment="1">
      <alignment horizontal="left" vertical="top" wrapText="1"/>
    </xf>
    <xf numFmtId="0" fontId="53" fillId="10" borderId="0" xfId="0" applyFont="1" applyFill="1"/>
    <xf numFmtId="0" fontId="57" fillId="0" borderId="0" xfId="0" applyFont="1" applyAlignment="1">
      <alignment wrapText="1" shrinkToFit="1"/>
    </xf>
    <xf numFmtId="0" fontId="69" fillId="0" borderId="0" xfId="4" applyFont="1" applyFill="1" applyAlignment="1" applyProtection="1">
      <alignment horizontal="centerContinuous" vertical="top" wrapText="1"/>
    </xf>
    <xf numFmtId="0" fontId="79" fillId="0" borderId="0" xfId="0" applyFont="1" applyAlignment="1">
      <alignment wrapText="1" shrinkToFit="1"/>
    </xf>
    <xf numFmtId="0" fontId="80" fillId="0" borderId="0" xfId="4" applyFont="1" applyFill="1" applyAlignment="1" applyProtection="1">
      <alignment horizontal="centerContinuous" vertical="top" wrapText="1"/>
    </xf>
    <xf numFmtId="0" fontId="81" fillId="0" borderId="0" xfId="0" applyFont="1"/>
    <xf numFmtId="0" fontId="53" fillId="0" borderId="0" xfId="17" applyFont="1"/>
    <xf numFmtId="0" fontId="53" fillId="0" borderId="0" xfId="17" applyFont="1" applyAlignment="1">
      <alignment vertical="center"/>
    </xf>
    <xf numFmtId="0" fontId="51" fillId="0" borderId="0" xfId="17" applyFont="1"/>
    <xf numFmtId="0" fontId="53" fillId="0" borderId="0" xfId="17" quotePrefix="1" applyFont="1"/>
    <xf numFmtId="0" fontId="77" fillId="0" borderId="0" xfId="17" applyFont="1"/>
    <xf numFmtId="0" fontId="67" fillId="0" borderId="0" xfId="0" applyFont="1"/>
    <xf numFmtId="0" fontId="56" fillId="0" borderId="0" xfId="4" applyFont="1" applyFill="1" applyProtection="1"/>
    <xf numFmtId="0" fontId="63" fillId="12" borderId="0" xfId="14" applyFont="1" applyFill="1"/>
    <xf numFmtId="0" fontId="67" fillId="0" borderId="0" xfId="0" applyFont="1" applyAlignment="1">
      <alignment horizontal="left" wrapText="1"/>
    </xf>
    <xf numFmtId="0" fontId="63" fillId="0" borderId="0" xfId="14" applyFont="1"/>
    <xf numFmtId="0" fontId="56" fillId="10" borderId="0" xfId="4" applyFont="1" applyFill="1" applyProtection="1"/>
    <xf numFmtId="0" fontId="82" fillId="10" borderId="0" xfId="4" applyFont="1" applyFill="1" applyProtection="1"/>
    <xf numFmtId="0" fontId="83" fillId="0" borderId="0" xfId="17" applyFont="1" applyAlignment="1" applyProtection="1">
      <alignment vertical="top"/>
      <protection hidden="1"/>
    </xf>
    <xf numFmtId="0" fontId="83" fillId="0" borderId="0" xfId="17" applyFont="1" applyAlignment="1" applyProtection="1">
      <alignment horizontal="right" vertical="top"/>
      <protection hidden="1"/>
    </xf>
    <xf numFmtId="0" fontId="83" fillId="0" borderId="0" xfId="17" applyFont="1" applyAlignment="1" applyProtection="1">
      <alignment horizontal="center" vertical="top"/>
      <protection hidden="1"/>
    </xf>
    <xf numFmtId="0" fontId="73" fillId="0" borderId="0" xfId="17" applyFont="1"/>
    <xf numFmtId="0" fontId="84" fillId="0" borderId="0" xfId="17" applyFont="1"/>
    <xf numFmtId="0" fontId="82" fillId="0" borderId="0" xfId="4" applyFont="1" applyFill="1" applyProtection="1"/>
    <xf numFmtId="0" fontId="69" fillId="0" borderId="0" xfId="4" applyFont="1" applyFill="1" applyProtection="1"/>
    <xf numFmtId="0" fontId="56" fillId="0" borderId="0" xfId="4" applyFont="1" applyFill="1" applyAlignment="1" applyProtection="1">
      <alignment horizontal="left" vertical="center" wrapText="1"/>
    </xf>
    <xf numFmtId="0" fontId="56" fillId="0" borderId="0" xfId="4" quotePrefix="1" applyFont="1" applyFill="1" applyProtection="1"/>
    <xf numFmtId="0" fontId="72" fillId="0" borderId="0" xfId="4" applyFont="1" applyFill="1" applyProtection="1"/>
    <xf numFmtId="0" fontId="63" fillId="0" borderId="0" xfId="4" applyFont="1" applyFill="1" applyProtection="1"/>
    <xf numFmtId="0" fontId="53" fillId="10" borderId="0" xfId="0" applyFont="1" applyFill="1" applyAlignment="1">
      <alignment horizontal="centerContinuous"/>
    </xf>
    <xf numFmtId="0" fontId="85" fillId="10" borderId="0" xfId="0" applyFont="1" applyFill="1" applyProtection="1">
      <protection hidden="1"/>
    </xf>
    <xf numFmtId="0" fontId="86" fillId="10" borderId="0" xfId="0" applyFont="1" applyFill="1" applyAlignment="1" applyProtection="1">
      <alignment horizontal="center" wrapText="1"/>
      <protection hidden="1"/>
    </xf>
    <xf numFmtId="0" fontId="69" fillId="10" borderId="0" xfId="0" applyFont="1" applyFill="1" applyAlignment="1" applyProtection="1">
      <alignment horizontal="center" vertical="top" wrapText="1"/>
      <protection hidden="1"/>
    </xf>
    <xf numFmtId="0" fontId="69" fillId="10" borderId="16" xfId="0" applyFont="1" applyFill="1" applyBorder="1" applyAlignment="1" applyProtection="1">
      <alignment horizontal="center" vertical="top" wrapText="1"/>
      <protection hidden="1"/>
    </xf>
    <xf numFmtId="0" fontId="67" fillId="10" borderId="0" xfId="0" applyFont="1" applyFill="1" applyProtection="1">
      <protection hidden="1"/>
    </xf>
    <xf numFmtId="0" fontId="67" fillId="10" borderId="0" xfId="0" applyFont="1" applyFill="1" applyAlignment="1" applyProtection="1">
      <alignment horizontal="left" vertical="center" indent="1"/>
      <protection hidden="1"/>
    </xf>
    <xf numFmtId="0" fontId="67" fillId="10" borderId="0" xfId="5" applyNumberFormat="1" applyFont="1" applyFill="1" applyAlignment="1" applyProtection="1">
      <alignment horizontal="center" vertical="center"/>
      <protection hidden="1"/>
    </xf>
    <xf numFmtId="0" fontId="67" fillId="10" borderId="0" xfId="0" applyFont="1" applyFill="1" applyAlignment="1" applyProtection="1">
      <alignment wrapText="1"/>
      <protection hidden="1"/>
    </xf>
    <xf numFmtId="0" fontId="89" fillId="10" borderId="0" xfId="5" applyFont="1" applyFill="1" applyBorder="1" applyAlignment="1" applyProtection="1">
      <alignment horizontal="center" vertical="center"/>
      <protection hidden="1"/>
    </xf>
    <xf numFmtId="0" fontId="67" fillId="0" borderId="0" xfId="0" applyFont="1" applyProtection="1">
      <protection hidden="1"/>
    </xf>
    <xf numFmtId="0" fontId="67" fillId="10" borderId="0" xfId="0" applyFont="1" applyFill="1" applyAlignment="1" applyProtection="1">
      <alignment horizontal="center" vertical="top"/>
      <protection hidden="1"/>
    </xf>
    <xf numFmtId="180" fontId="67" fillId="10" borderId="0" xfId="0" applyNumberFormat="1" applyFont="1" applyFill="1" applyAlignment="1" applyProtection="1">
      <alignment horizontal="center" vertical="top"/>
      <protection hidden="1"/>
    </xf>
    <xf numFmtId="0" fontId="54" fillId="0" borderId="0" xfId="0" applyFont="1" applyAlignment="1" applyProtection="1">
      <alignment vertical="center"/>
      <protection hidden="1"/>
    </xf>
    <xf numFmtId="0" fontId="90" fillId="10" borderId="0" xfId="0" applyFont="1" applyFill="1" applyAlignment="1" applyProtection="1">
      <alignment horizontal="left" vertical="center" indent="1"/>
      <protection hidden="1"/>
    </xf>
    <xf numFmtId="0" fontId="91" fillId="10" borderId="0" xfId="3" applyFont="1" applyFill="1" applyBorder="1" applyAlignment="1" applyProtection="1">
      <alignment horizontal="center" vertical="center" wrapText="1"/>
      <protection hidden="1"/>
    </xf>
    <xf numFmtId="176" fontId="89" fillId="0" borderId="0" xfId="0" applyNumberFormat="1" applyFont="1" applyAlignment="1" applyProtection="1">
      <alignment horizontal="center" vertical="center" wrapText="1"/>
      <protection hidden="1"/>
    </xf>
    <xf numFmtId="0" fontId="67" fillId="0" borderId="0" xfId="0" applyFont="1" applyAlignment="1" applyProtection="1">
      <alignment horizontal="center" vertical="center"/>
      <protection hidden="1"/>
    </xf>
    <xf numFmtId="0" fontId="67" fillId="0" borderId="0" xfId="0" applyFont="1" applyAlignment="1" applyProtection="1">
      <alignment vertical="center"/>
      <protection hidden="1"/>
    </xf>
    <xf numFmtId="180" fontId="67" fillId="0" borderId="0" xfId="0" applyNumberFormat="1" applyFont="1" applyAlignment="1" applyProtection="1">
      <alignment vertical="center"/>
      <protection hidden="1"/>
    </xf>
    <xf numFmtId="0" fontId="67" fillId="0" borderId="0" xfId="0" applyFont="1" applyAlignment="1" applyProtection="1">
      <alignment horizontal="center" vertical="top"/>
      <protection hidden="1"/>
    </xf>
    <xf numFmtId="0" fontId="90" fillId="10" borderId="0" xfId="0" applyFont="1" applyFill="1" applyAlignment="1" applyProtection="1">
      <alignment vertical="center"/>
      <protection hidden="1"/>
    </xf>
    <xf numFmtId="0" fontId="89" fillId="36" borderId="14" xfId="0" applyFont="1" applyFill="1" applyBorder="1" applyAlignment="1" applyProtection="1">
      <alignment horizontal="center" vertical="center"/>
      <protection hidden="1"/>
    </xf>
    <xf numFmtId="0" fontId="54" fillId="24" borderId="30" xfId="0" applyFont="1" applyFill="1" applyBorder="1" applyAlignment="1" applyProtection="1">
      <alignment horizontal="center" vertical="center"/>
      <protection hidden="1"/>
    </xf>
    <xf numFmtId="0" fontId="67" fillId="24" borderId="30" xfId="0" applyFont="1" applyFill="1" applyBorder="1" applyAlignment="1" applyProtection="1">
      <alignment horizontal="center" vertical="center"/>
      <protection hidden="1"/>
    </xf>
    <xf numFmtId="0" fontId="95" fillId="22" borderId="30" xfId="0" applyFont="1" applyFill="1" applyBorder="1" applyAlignment="1" applyProtection="1">
      <alignment horizontal="center" vertical="center" wrapText="1"/>
      <protection hidden="1"/>
    </xf>
    <xf numFmtId="0" fontId="54" fillId="0" borderId="0" xfId="0" applyFont="1" applyAlignment="1" applyProtection="1">
      <alignment vertical="center" wrapText="1"/>
      <protection hidden="1"/>
    </xf>
    <xf numFmtId="0" fontId="67" fillId="10" borderId="30" xfId="0" applyFont="1" applyFill="1" applyBorder="1" applyAlignment="1" applyProtection="1">
      <alignment horizontal="center" vertical="center" wrapText="1"/>
      <protection hidden="1"/>
    </xf>
    <xf numFmtId="0" fontId="67" fillId="18" borderId="30" xfId="0" applyFont="1" applyFill="1" applyBorder="1" applyAlignment="1" applyProtection="1">
      <alignment horizontal="center" vertical="center" wrapText="1"/>
      <protection hidden="1"/>
    </xf>
    <xf numFmtId="0" fontId="67" fillId="15" borderId="30" xfId="0" applyFont="1" applyFill="1" applyBorder="1" applyAlignment="1" applyProtection="1">
      <alignment horizontal="center" vertical="center" wrapText="1"/>
      <protection hidden="1"/>
    </xf>
    <xf numFmtId="0" fontId="67" fillId="23" borderId="30" xfId="0" applyFont="1" applyFill="1" applyBorder="1" applyAlignment="1" applyProtection="1">
      <alignment horizontal="center" vertical="center" wrapText="1"/>
      <protection hidden="1"/>
    </xf>
    <xf numFmtId="180" fontId="67" fillId="18" borderId="30" xfId="0" applyNumberFormat="1" applyFont="1" applyFill="1" applyBorder="1" applyAlignment="1" applyProtection="1">
      <alignment horizontal="center" vertical="center" wrapText="1"/>
      <protection hidden="1"/>
    </xf>
    <xf numFmtId="0" fontId="96" fillId="22" borderId="31" xfId="0" applyFont="1" applyFill="1" applyBorder="1" applyAlignment="1" applyProtection="1">
      <alignment horizontal="center" vertical="center"/>
      <protection hidden="1"/>
    </xf>
    <xf numFmtId="180" fontId="67" fillId="10" borderId="0" xfId="0" applyNumberFormat="1" applyFont="1" applyFill="1" applyProtection="1">
      <protection hidden="1"/>
    </xf>
    <xf numFmtId="0" fontId="67" fillId="10" borderId="0" xfId="0" applyFont="1" applyFill="1" applyAlignment="1" applyProtection="1">
      <alignment horizontal="center" vertical="center"/>
      <protection hidden="1"/>
    </xf>
    <xf numFmtId="169" fontId="67" fillId="10" borderId="0" xfId="0" applyNumberFormat="1" applyFont="1" applyFill="1" applyProtection="1">
      <protection hidden="1"/>
    </xf>
    <xf numFmtId="0" fontId="67" fillId="0" borderId="0" xfId="0" applyFont="1" applyAlignment="1" applyProtection="1">
      <alignment horizontal="center" vertical="center" wrapText="1"/>
      <protection hidden="1"/>
    </xf>
    <xf numFmtId="2" fontId="67" fillId="10" borderId="0" xfId="0" applyNumberFormat="1" applyFont="1" applyFill="1" applyProtection="1">
      <protection hidden="1"/>
    </xf>
    <xf numFmtId="180" fontId="53" fillId="0" borderId="0" xfId="0" applyNumberFormat="1" applyFont="1" applyProtection="1">
      <protection hidden="1"/>
    </xf>
    <xf numFmtId="177" fontId="67" fillId="10" borderId="0" xfId="0" applyNumberFormat="1" applyFont="1" applyFill="1" applyProtection="1">
      <protection hidden="1"/>
    </xf>
    <xf numFmtId="0" fontId="53" fillId="10" borderId="51" xfId="0" applyFont="1" applyFill="1" applyBorder="1" applyAlignment="1" applyProtection="1">
      <alignment horizontal="center" vertical="center" wrapText="1"/>
      <protection hidden="1"/>
    </xf>
    <xf numFmtId="0" fontId="67" fillId="0" borderId="0" xfId="0" applyFont="1" applyProtection="1">
      <protection locked="0"/>
    </xf>
    <xf numFmtId="0" fontId="67" fillId="0" borderId="0" xfId="0" applyFont="1" applyAlignment="1" applyProtection="1">
      <alignment horizontal="center"/>
      <protection locked="0"/>
    </xf>
    <xf numFmtId="0" fontId="67" fillId="0" borderId="0" xfId="0" applyFont="1" applyAlignment="1" applyProtection="1">
      <alignment horizontal="center" wrapText="1"/>
      <protection locked="0"/>
    </xf>
    <xf numFmtId="0" fontId="67" fillId="0" borderId="0" xfId="0" applyFont="1" applyAlignment="1" applyProtection="1">
      <alignment horizontal="left" wrapText="1" indent="2"/>
      <protection locked="0"/>
    </xf>
    <xf numFmtId="168" fontId="67" fillId="0" borderId="0" xfId="0" applyNumberFormat="1" applyFont="1" applyProtection="1">
      <protection locked="0"/>
    </xf>
    <xf numFmtId="43" fontId="67" fillId="0" borderId="0" xfId="9" applyFont="1" applyFill="1" applyProtection="1">
      <protection locked="0"/>
    </xf>
    <xf numFmtId="180" fontId="67" fillId="0" borderId="0" xfId="0" applyNumberFormat="1" applyFont="1" applyProtection="1">
      <protection locked="0"/>
    </xf>
    <xf numFmtId="0" fontId="97" fillId="10" borderId="0" xfId="0" applyFont="1" applyFill="1" applyAlignment="1" applyProtection="1">
      <alignment horizontal="left" vertical="center" wrapText="1"/>
      <protection hidden="1"/>
    </xf>
    <xf numFmtId="0" fontId="98" fillId="0" borderId="0" xfId="0" applyFont="1" applyAlignment="1" applyProtection="1">
      <alignment horizontal="left" vertical="center" indent="1"/>
      <protection hidden="1"/>
    </xf>
    <xf numFmtId="0" fontId="99" fillId="0" borderId="0" xfId="0" applyFont="1" applyAlignment="1" applyProtection="1">
      <alignment horizontal="left" vertical="center"/>
      <protection hidden="1"/>
    </xf>
    <xf numFmtId="0" fontId="75" fillId="0" borderId="0" xfId="0" applyFont="1" applyAlignment="1" applyProtection="1">
      <alignment horizontal="left" vertical="center"/>
      <protection hidden="1"/>
    </xf>
    <xf numFmtId="49" fontId="75" fillId="10" borderId="0" xfId="5" applyNumberFormat="1" applyFont="1" applyFill="1" applyBorder="1" applyAlignment="1" applyProtection="1">
      <alignment horizontal="center" vertical="center"/>
      <protection hidden="1"/>
    </xf>
    <xf numFmtId="0" fontId="75" fillId="10" borderId="0" xfId="5" applyFont="1" applyFill="1" applyBorder="1" applyAlignment="1" applyProtection="1">
      <alignment horizontal="left" vertical="center" indent="1"/>
      <protection hidden="1"/>
    </xf>
    <xf numFmtId="0" fontId="100" fillId="10" borderId="0" xfId="5" applyFont="1" applyFill="1" applyBorder="1" applyAlignment="1" applyProtection="1">
      <alignment horizontal="left" vertical="center"/>
      <protection hidden="1"/>
    </xf>
    <xf numFmtId="0" fontId="101" fillId="10" borderId="0" xfId="0" applyFont="1" applyFill="1" applyAlignment="1" applyProtection="1">
      <alignment horizontal="left" vertical="center"/>
      <protection hidden="1"/>
    </xf>
    <xf numFmtId="49" fontId="102" fillId="0" borderId="0" xfId="3" applyNumberFormat="1" applyFont="1" applyFill="1" applyAlignment="1" applyProtection="1">
      <alignment horizontal="center" vertical="center"/>
      <protection hidden="1"/>
    </xf>
    <xf numFmtId="0" fontId="75" fillId="10" borderId="0" xfId="0" applyFont="1" applyFill="1" applyAlignment="1" applyProtection="1">
      <alignment horizontal="left" vertical="center" indent="1"/>
      <protection hidden="1"/>
    </xf>
    <xf numFmtId="0" fontId="103" fillId="0" borderId="0" xfId="3" applyFont="1" applyFill="1" applyAlignment="1" applyProtection="1">
      <alignment horizontal="left" vertical="center"/>
      <protection hidden="1"/>
    </xf>
    <xf numFmtId="49" fontId="69" fillId="10" borderId="50" xfId="0" quotePrefix="1" applyNumberFormat="1" applyFont="1" applyFill="1" applyBorder="1" applyAlignment="1" applyProtection="1">
      <alignment horizontal="left" vertical="center" indent="1"/>
      <protection locked="0" hidden="1"/>
    </xf>
    <xf numFmtId="0" fontId="69" fillId="10" borderId="0" xfId="0" applyFont="1" applyFill="1" applyAlignment="1" applyProtection="1">
      <alignment horizontal="left" vertical="center" indent="1"/>
      <protection locked="0" hidden="1"/>
    </xf>
    <xf numFmtId="0" fontId="75" fillId="10" borderId="0" xfId="0" applyFont="1" applyFill="1" applyAlignment="1" applyProtection="1">
      <alignment horizontal="left" vertical="center"/>
      <protection hidden="1"/>
    </xf>
    <xf numFmtId="49" fontId="75" fillId="10" borderId="0" xfId="0" applyNumberFormat="1" applyFont="1" applyFill="1" applyAlignment="1" applyProtection="1">
      <alignment horizontal="center" vertical="center"/>
      <protection hidden="1"/>
    </xf>
    <xf numFmtId="0" fontId="75" fillId="0" borderId="0" xfId="0" applyFont="1" applyAlignment="1" applyProtection="1">
      <alignment horizontal="left" vertical="center" indent="1"/>
      <protection hidden="1"/>
    </xf>
    <xf numFmtId="0" fontId="75" fillId="0" borderId="0" xfId="0" applyFont="1" applyAlignment="1" applyProtection="1">
      <alignment horizontal="left" vertical="center" wrapText="1"/>
      <protection hidden="1"/>
    </xf>
    <xf numFmtId="0" fontId="84" fillId="0" borderId="0" xfId="0" applyFont="1" applyAlignment="1" applyProtection="1">
      <alignment horizontal="left" vertical="center" wrapText="1"/>
      <protection hidden="1"/>
    </xf>
    <xf numFmtId="0" fontId="77" fillId="0" borderId="0" xfId="0" applyFont="1" applyAlignment="1" applyProtection="1">
      <alignment vertical="center" wrapText="1"/>
      <protection hidden="1"/>
    </xf>
    <xf numFmtId="0" fontId="105" fillId="0" borderId="0" xfId="17" applyFont="1" applyAlignment="1">
      <alignment horizontal="left" vertical="top"/>
    </xf>
    <xf numFmtId="0" fontId="106" fillId="0" borderId="50" xfId="0" applyFont="1" applyBorder="1" applyAlignment="1">
      <alignment horizontal="right" vertical="center" wrapText="1" readingOrder="1"/>
    </xf>
    <xf numFmtId="0" fontId="109" fillId="10" borderId="52" xfId="0" applyFont="1" applyFill="1" applyBorder="1" applyAlignment="1" applyProtection="1">
      <alignment horizontal="center" vertical="center" wrapText="1"/>
      <protection hidden="1"/>
    </xf>
    <xf numFmtId="0" fontId="85" fillId="0" borderId="0" xfId="0" applyFont="1" applyProtection="1">
      <protection hidden="1"/>
    </xf>
    <xf numFmtId="0" fontId="77" fillId="0" borderId="0" xfId="0" applyFont="1" applyAlignment="1" applyProtection="1">
      <alignment horizontal="center" vertical="top" wrapText="1"/>
      <protection hidden="1"/>
    </xf>
    <xf numFmtId="0" fontId="67" fillId="0" borderId="0" xfId="9" applyNumberFormat="1" applyFont="1" applyFill="1" applyProtection="1">
      <protection locked="0"/>
    </xf>
    <xf numFmtId="0" fontId="0" fillId="0" borderId="0" xfId="0" applyAlignment="1" applyProtection="1">
      <alignment horizontal="center"/>
      <protection locked="0"/>
    </xf>
    <xf numFmtId="169" fontId="53" fillId="0" borderId="33" xfId="9" applyNumberFormat="1" applyFont="1" applyFill="1" applyBorder="1" applyAlignment="1" applyProtection="1">
      <alignment horizontal="right" vertical="center" wrapText="1"/>
      <protection locked="0" hidden="1"/>
    </xf>
    <xf numFmtId="4" fontId="53" fillId="0" borderId="33" xfId="9" applyNumberFormat="1" applyFont="1" applyFill="1" applyBorder="1" applyAlignment="1" applyProtection="1">
      <alignment horizontal="right" vertical="center" wrapText="1"/>
      <protection locked="0" hidden="1"/>
    </xf>
    <xf numFmtId="0" fontId="56" fillId="0" borderId="0" xfId="0" applyFont="1" applyAlignment="1" applyProtection="1">
      <alignment horizontal="left" vertical="center"/>
      <protection hidden="1"/>
    </xf>
    <xf numFmtId="0" fontId="112" fillId="13" borderId="11" xfId="0" applyFont="1" applyFill="1" applyBorder="1" applyAlignment="1" applyProtection="1">
      <alignment horizontal="left" vertical="top" wrapText="1" indent="1"/>
      <protection hidden="1"/>
    </xf>
    <xf numFmtId="0" fontId="54" fillId="13" borderId="10" xfId="0" applyFont="1" applyFill="1" applyBorder="1" applyAlignment="1" applyProtection="1">
      <alignment horizontal="center" vertical="top" wrapText="1"/>
      <protection hidden="1"/>
    </xf>
    <xf numFmtId="0" fontId="112" fillId="35" borderId="11" xfId="0" applyFont="1" applyFill="1" applyBorder="1" applyAlignment="1" applyProtection="1">
      <alignment horizontal="center" vertical="top" wrapText="1"/>
      <protection hidden="1"/>
    </xf>
    <xf numFmtId="0" fontId="77" fillId="33" borderId="11" xfId="0" applyFont="1" applyFill="1" applyBorder="1" applyAlignment="1" applyProtection="1">
      <alignment horizontal="center" vertical="top" wrapText="1"/>
      <protection hidden="1"/>
    </xf>
    <xf numFmtId="0" fontId="77" fillId="29" borderId="11" xfId="0" applyFont="1" applyFill="1" applyBorder="1" applyAlignment="1" applyProtection="1">
      <alignment horizontal="center" vertical="top" wrapText="1"/>
      <protection hidden="1"/>
    </xf>
    <xf numFmtId="0" fontId="77" fillId="17" borderId="11" xfId="0" applyFont="1" applyFill="1" applyBorder="1" applyAlignment="1" applyProtection="1">
      <alignment horizontal="center" vertical="top" wrapText="1"/>
      <protection hidden="1"/>
    </xf>
    <xf numFmtId="0" fontId="77" fillId="32" borderId="11" xfId="0" applyFont="1" applyFill="1" applyBorder="1" applyAlignment="1" applyProtection="1">
      <alignment horizontal="center" vertical="top" wrapText="1"/>
      <protection hidden="1"/>
    </xf>
    <xf numFmtId="0" fontId="77" fillId="13" borderId="11" xfId="0" applyFont="1" applyFill="1" applyBorder="1" applyAlignment="1" applyProtection="1">
      <alignment horizontal="center" vertical="top" wrapText="1"/>
      <protection hidden="1"/>
    </xf>
    <xf numFmtId="0" fontId="112" fillId="13" borderId="11" xfId="0" applyFont="1" applyFill="1" applyBorder="1" applyAlignment="1" applyProtection="1">
      <alignment horizontal="center" vertical="top" wrapText="1"/>
      <protection hidden="1"/>
    </xf>
    <xf numFmtId="0" fontId="67" fillId="25" borderId="30" xfId="0" applyFont="1" applyFill="1" applyBorder="1" applyAlignment="1" applyProtection="1">
      <alignment horizontal="center" vertical="top" wrapText="1"/>
      <protection hidden="1"/>
    </xf>
    <xf numFmtId="0" fontId="83" fillId="16" borderId="9" xfId="0" applyFont="1" applyFill="1" applyBorder="1" applyAlignment="1" applyProtection="1">
      <alignment horizontal="left" vertical="center" indent="1"/>
      <protection hidden="1"/>
    </xf>
    <xf numFmtId="49" fontId="53" fillId="16" borderId="9" xfId="0" applyNumberFormat="1" applyFont="1" applyFill="1" applyBorder="1" applyAlignment="1" applyProtection="1">
      <alignment horizontal="center" vertical="center"/>
      <protection hidden="1"/>
    </xf>
    <xf numFmtId="0" fontId="53" fillId="16" borderId="9" xfId="0" applyFont="1" applyFill="1" applyBorder="1" applyAlignment="1" applyProtection="1">
      <alignment horizontal="left" vertical="center" indent="1"/>
      <protection hidden="1"/>
    </xf>
    <xf numFmtId="0" fontId="53" fillId="16" borderId="9" xfId="0" applyFont="1" applyFill="1" applyBorder="1" applyAlignment="1" applyProtection="1">
      <alignment horizontal="center" vertical="center" wrapText="1"/>
      <protection hidden="1"/>
    </xf>
    <xf numFmtId="0" fontId="53" fillId="16" borderId="9" xfId="0" applyFont="1" applyFill="1" applyBorder="1" applyAlignment="1" applyProtection="1">
      <alignment horizontal="right" vertical="center" indent="2"/>
      <protection hidden="1"/>
    </xf>
    <xf numFmtId="0" fontId="53" fillId="16" borderId="9" xfId="0" applyFont="1" applyFill="1" applyBorder="1" applyAlignment="1" applyProtection="1">
      <alignment horizontal="right" vertical="center" wrapText="1" indent="2"/>
      <protection hidden="1"/>
    </xf>
    <xf numFmtId="179" fontId="53" fillId="16" borderId="9" xfId="0" applyNumberFormat="1" applyFont="1" applyFill="1" applyBorder="1" applyAlignment="1" applyProtection="1">
      <alignment horizontal="right" vertical="center" wrapText="1" indent="2"/>
      <protection hidden="1"/>
    </xf>
    <xf numFmtId="0" fontId="53" fillId="16" borderId="9" xfId="0" applyFont="1" applyFill="1" applyBorder="1" applyAlignment="1" applyProtection="1">
      <alignment horizontal="left" vertical="center" wrapText="1" indent="1"/>
      <protection hidden="1"/>
    </xf>
    <xf numFmtId="175" fontId="53" fillId="16" borderId="9" xfId="9" applyNumberFormat="1" applyFont="1" applyFill="1" applyBorder="1" applyAlignment="1" applyProtection="1">
      <alignment horizontal="center" vertical="center" wrapText="1"/>
      <protection hidden="1"/>
    </xf>
    <xf numFmtId="0" fontId="53" fillId="0" borderId="0" xfId="0" applyFont="1" applyProtection="1">
      <protection hidden="1"/>
    </xf>
    <xf numFmtId="179" fontId="53" fillId="16" borderId="9" xfId="0" applyNumberFormat="1" applyFont="1" applyFill="1" applyBorder="1" applyAlignment="1" applyProtection="1">
      <alignment horizontal="right" vertical="center" indent="2"/>
      <protection hidden="1"/>
    </xf>
    <xf numFmtId="182" fontId="53" fillId="16" borderId="9" xfId="9" applyNumberFormat="1" applyFont="1" applyFill="1" applyBorder="1" applyAlignment="1" applyProtection="1">
      <alignment horizontal="right" vertical="center" wrapText="1" indent="2"/>
      <protection hidden="1"/>
    </xf>
    <xf numFmtId="0" fontId="53" fillId="16" borderId="23" xfId="0" applyFont="1" applyFill="1" applyBorder="1" applyAlignment="1" applyProtection="1">
      <alignment horizontal="left" vertical="center" wrapText="1" indent="1"/>
      <protection hidden="1"/>
    </xf>
    <xf numFmtId="0" fontId="83" fillId="16" borderId="23" xfId="0" applyFont="1" applyFill="1" applyBorder="1" applyAlignment="1" applyProtection="1">
      <alignment horizontal="left" vertical="center" indent="1"/>
      <protection hidden="1"/>
    </xf>
    <xf numFmtId="49" fontId="53" fillId="16" borderId="23" xfId="0" applyNumberFormat="1" applyFont="1" applyFill="1" applyBorder="1" applyAlignment="1" applyProtection="1">
      <alignment horizontal="center" vertical="center"/>
      <protection hidden="1"/>
    </xf>
    <xf numFmtId="0" fontId="53" fillId="16" borderId="23" xfId="0" applyFont="1" applyFill="1" applyBorder="1" applyAlignment="1" applyProtection="1">
      <alignment horizontal="left" vertical="center" indent="1"/>
      <protection hidden="1"/>
    </xf>
    <xf numFmtId="0" fontId="53" fillId="16" borderId="23" xfId="0" applyFont="1" applyFill="1" applyBorder="1" applyAlignment="1" applyProtection="1">
      <alignment horizontal="center" vertical="center" wrapText="1"/>
      <protection hidden="1"/>
    </xf>
    <xf numFmtId="0" fontId="53" fillId="16" borderId="23" xfId="0" applyFont="1" applyFill="1" applyBorder="1" applyAlignment="1" applyProtection="1">
      <alignment horizontal="right" vertical="center" indent="2"/>
      <protection hidden="1"/>
    </xf>
    <xf numFmtId="179" fontId="53" fillId="16" borderId="23" xfId="0" applyNumberFormat="1" applyFont="1" applyFill="1" applyBorder="1" applyAlignment="1" applyProtection="1">
      <alignment horizontal="right" vertical="center" wrapText="1" indent="2"/>
      <protection hidden="1"/>
    </xf>
    <xf numFmtId="0" fontId="53" fillId="16" borderId="23" xfId="0" applyFont="1" applyFill="1" applyBorder="1" applyAlignment="1" applyProtection="1">
      <alignment horizontal="right" vertical="center" wrapText="1" indent="2"/>
      <protection hidden="1"/>
    </xf>
    <xf numFmtId="175" fontId="53" fillId="16" borderId="23" xfId="9" applyNumberFormat="1" applyFont="1" applyFill="1" applyBorder="1" applyAlignment="1" applyProtection="1">
      <alignment horizontal="center" vertical="center" wrapText="1"/>
      <protection hidden="1"/>
    </xf>
    <xf numFmtId="0" fontId="71" fillId="42" borderId="0" xfId="17" applyFont="1" applyFill="1" applyAlignment="1">
      <alignment horizontal="left" vertical="center" indent="1"/>
    </xf>
    <xf numFmtId="0" fontId="53" fillId="42" borderId="0" xfId="0" applyFont="1" applyFill="1" applyAlignment="1">
      <alignment vertical="center"/>
    </xf>
    <xf numFmtId="0" fontId="116" fillId="0" borderId="0" xfId="17" applyFont="1" applyAlignment="1">
      <alignment horizontal="left"/>
    </xf>
    <xf numFmtId="0" fontId="116" fillId="0" borderId="0" xfId="17" applyFont="1"/>
    <xf numFmtId="0" fontId="83" fillId="43" borderId="10" xfId="0" applyFont="1" applyFill="1" applyBorder="1" applyAlignment="1" applyProtection="1">
      <alignment horizontal="left" vertical="top" wrapText="1" indent="1"/>
      <protection hidden="1"/>
    </xf>
    <xf numFmtId="0" fontId="76" fillId="43" borderId="15" xfId="0" applyFont="1" applyFill="1" applyBorder="1" applyAlignment="1" applyProtection="1">
      <alignment horizontal="left" vertical="top" wrapText="1" indent="1"/>
      <protection hidden="1"/>
    </xf>
    <xf numFmtId="0" fontId="75" fillId="43" borderId="38" xfId="0" applyFont="1" applyFill="1" applyBorder="1" applyAlignment="1" applyProtection="1">
      <alignment horizontal="center" vertical="center" wrapText="1"/>
      <protection hidden="1"/>
    </xf>
    <xf numFmtId="0" fontId="75" fillId="43" borderId="38" xfId="0" applyFont="1" applyFill="1" applyBorder="1" applyAlignment="1" applyProtection="1">
      <alignment horizontal="left" vertical="center" wrapText="1" indent="1"/>
      <protection hidden="1"/>
    </xf>
    <xf numFmtId="0" fontId="117" fillId="10" borderId="0" xfId="0" applyFont="1" applyFill="1" applyAlignment="1" applyProtection="1">
      <alignment horizontal="left" vertical="center"/>
      <protection hidden="1"/>
    </xf>
    <xf numFmtId="0" fontId="118" fillId="0" borderId="0" xfId="0" applyFont="1" applyAlignment="1">
      <alignment horizontal="right" vertical="center" indent="1"/>
    </xf>
    <xf numFmtId="0" fontId="119" fillId="0" borderId="0" xfId="0" applyFont="1" applyAlignment="1">
      <alignment vertical="center" wrapText="1"/>
    </xf>
    <xf numFmtId="0" fontId="59" fillId="42" borderId="0" xfId="0" applyFont="1" applyFill="1" applyAlignment="1">
      <alignment vertical="center"/>
    </xf>
    <xf numFmtId="0" fontId="59" fillId="42" borderId="0" xfId="0" applyFont="1" applyFill="1" applyAlignment="1">
      <alignment horizontal="left" vertical="center" indent="1"/>
    </xf>
    <xf numFmtId="179" fontId="61" fillId="44" borderId="0" xfId="105" applyNumberFormat="1" applyFont="1" applyFill="1" applyAlignment="1" applyProtection="1">
      <alignment horizontal="left" vertical="center" indent="1"/>
      <protection hidden="1"/>
    </xf>
    <xf numFmtId="179" fontId="62" fillId="44" borderId="0" xfId="105" applyNumberFormat="1" applyFont="1" applyFill="1" applyAlignment="1" applyProtection="1">
      <alignment horizontal="left" vertical="center" indent="1"/>
      <protection hidden="1"/>
    </xf>
    <xf numFmtId="0" fontId="67" fillId="43" borderId="0" xfId="0" applyFont="1" applyFill="1" applyProtection="1">
      <protection locked="0"/>
    </xf>
    <xf numFmtId="0" fontId="67" fillId="43" borderId="0" xfId="0" applyFont="1" applyFill="1" applyAlignment="1" applyProtection="1">
      <alignment horizontal="center"/>
      <protection locked="0"/>
    </xf>
    <xf numFmtId="0" fontId="67" fillId="43" borderId="0" xfId="0" applyFont="1" applyFill="1" applyAlignment="1" applyProtection="1">
      <alignment horizontal="center" wrapText="1"/>
      <protection locked="0"/>
    </xf>
    <xf numFmtId="0" fontId="67" fillId="43" borderId="0" xfId="0" applyFont="1" applyFill="1" applyAlignment="1" applyProtection="1">
      <alignment horizontal="left" wrapText="1" indent="2"/>
      <protection locked="0"/>
    </xf>
    <xf numFmtId="168" fontId="67" fillId="43" borderId="0" xfId="0" applyNumberFormat="1" applyFont="1" applyFill="1" applyProtection="1">
      <protection locked="0"/>
    </xf>
    <xf numFmtId="43" fontId="67" fillId="43" borderId="0" xfId="9" applyFont="1" applyFill="1" applyProtection="1">
      <protection locked="0"/>
    </xf>
    <xf numFmtId="0" fontId="0" fillId="43" borderId="0" xfId="0" applyFill="1" applyAlignment="1" applyProtection="1">
      <alignment horizontal="center"/>
      <protection locked="0"/>
    </xf>
    <xf numFmtId="49" fontId="53" fillId="43" borderId="32" xfId="0" applyNumberFormat="1" applyFont="1" applyFill="1" applyBorder="1" applyAlignment="1" applyProtection="1">
      <alignment horizontal="center" vertical="center"/>
      <protection locked="0"/>
    </xf>
    <xf numFmtId="0" fontId="53" fillId="43" borderId="33" xfId="0" applyFont="1" applyFill="1" applyBorder="1" applyAlignment="1" applyProtection="1">
      <alignment vertical="center"/>
      <protection locked="0"/>
    </xf>
    <xf numFmtId="49" fontId="53" fillId="43" borderId="33" xfId="0" applyNumberFormat="1" applyFont="1" applyFill="1" applyBorder="1" applyAlignment="1" applyProtection="1">
      <alignment horizontal="center" vertical="center"/>
      <protection locked="0"/>
    </xf>
    <xf numFmtId="183" fontId="53" fillId="43" borderId="33" xfId="0" applyNumberFormat="1" applyFont="1" applyFill="1" applyBorder="1" applyAlignment="1" applyProtection="1">
      <alignment horizontal="center" vertical="center" wrapText="1"/>
      <protection locked="0"/>
    </xf>
    <xf numFmtId="169" fontId="53" fillId="43" borderId="33" xfId="0" applyNumberFormat="1" applyFont="1" applyFill="1" applyBorder="1" applyAlignment="1" applyProtection="1">
      <alignment horizontal="right" vertical="center" wrapText="1"/>
      <protection locked="0" hidden="1"/>
    </xf>
    <xf numFmtId="169" fontId="53" fillId="43" borderId="33" xfId="9" applyNumberFormat="1" applyFont="1" applyFill="1" applyBorder="1" applyAlignment="1" applyProtection="1">
      <alignment horizontal="right" vertical="center" wrapText="1"/>
      <protection locked="0" hidden="1"/>
    </xf>
    <xf numFmtId="4" fontId="53" fillId="43" borderId="33" xfId="9" applyNumberFormat="1" applyFont="1" applyFill="1" applyBorder="1" applyAlignment="1" applyProtection="1">
      <alignment horizontal="right" vertical="center" wrapText="1"/>
      <protection locked="0" hidden="1"/>
    </xf>
    <xf numFmtId="0" fontId="40" fillId="45" borderId="50" xfId="58" applyNumberFormat="1" applyFont="1" applyFill="1" applyBorder="1" applyAlignment="1" applyProtection="1">
      <alignment horizontal="center" vertical="center"/>
      <protection hidden="1"/>
    </xf>
    <xf numFmtId="0" fontId="40" fillId="44" borderId="50" xfId="58" applyNumberFormat="1" applyFont="1" applyFill="1" applyBorder="1" applyAlignment="1" applyProtection="1">
      <alignment horizontal="center" vertical="center"/>
      <protection hidden="1"/>
    </xf>
    <xf numFmtId="0" fontId="40" fillId="46" borderId="50" xfId="58" applyNumberFormat="1" applyFont="1" applyFill="1" applyBorder="1" applyAlignment="1" applyProtection="1">
      <alignment horizontal="center" vertical="center"/>
      <protection hidden="1"/>
    </xf>
    <xf numFmtId="3" fontId="61" fillId="44" borderId="0" xfId="105" applyNumberFormat="1" applyFont="1" applyFill="1" applyAlignment="1" applyProtection="1">
      <alignment horizontal="right" vertical="center" indent="1"/>
      <protection hidden="1"/>
    </xf>
    <xf numFmtId="3" fontId="63" fillId="0" borderId="0" xfId="0" applyNumberFormat="1" applyFont="1"/>
    <xf numFmtId="164" fontId="61" fillId="44" borderId="0" xfId="105" applyNumberFormat="1" applyFont="1" applyFill="1" applyAlignment="1" applyProtection="1">
      <alignment horizontal="right" vertical="center" indent="1"/>
      <protection hidden="1"/>
    </xf>
    <xf numFmtId="184" fontId="53" fillId="43" borderId="33" xfId="0" applyNumberFormat="1" applyFont="1" applyFill="1" applyBorder="1" applyAlignment="1" applyProtection="1">
      <alignment horizontal="right" vertical="center" wrapText="1"/>
      <protection locked="0"/>
    </xf>
    <xf numFmtId="185" fontId="53" fillId="43" borderId="33" xfId="0" applyNumberFormat="1" applyFont="1" applyFill="1" applyBorder="1" applyAlignment="1" applyProtection="1">
      <alignment vertical="center" wrapText="1"/>
      <protection locked="0"/>
    </xf>
    <xf numFmtId="179" fontId="69" fillId="0" borderId="0" xfId="105" applyNumberFormat="1" applyFont="1" applyProtection="1">
      <protection hidden="1"/>
    </xf>
    <xf numFmtId="0" fontId="53" fillId="0" borderId="0" xfId="0" applyFont="1" applyAlignment="1">
      <alignment vertical="top"/>
    </xf>
    <xf numFmtId="0" fontId="75" fillId="0" borderId="0" xfId="0" applyFont="1"/>
    <xf numFmtId="0" fontId="121" fillId="0" borderId="0" xfId="17" applyFont="1" applyAlignment="1">
      <alignment horizontal="centerContinuous" vertical="top"/>
    </xf>
    <xf numFmtId="0" fontId="52" fillId="0" borderId="0" xfId="0" applyFont="1" applyAlignment="1">
      <alignment horizontal="centerContinuous" vertical="top"/>
    </xf>
    <xf numFmtId="0" fontId="52" fillId="0" borderId="0" xfId="0" applyFont="1" applyAlignment="1">
      <alignment horizontal="centerContinuous" vertical="center"/>
    </xf>
    <xf numFmtId="0" fontId="52" fillId="0" borderId="0" xfId="0" applyFont="1"/>
    <xf numFmtId="0" fontId="122" fillId="0" borderId="0" xfId="4" applyFont="1" applyFill="1" applyAlignment="1" applyProtection="1">
      <alignment horizontal="centerContinuous" vertical="top" wrapText="1"/>
    </xf>
    <xf numFmtId="0" fontId="123" fillId="0" borderId="0" xfId="0" applyFont="1"/>
    <xf numFmtId="0" fontId="123" fillId="12" borderId="0" xfId="0" applyFont="1" applyFill="1"/>
    <xf numFmtId="0" fontId="124" fillId="0" borderId="0" xfId="0" applyFont="1" applyAlignment="1">
      <alignment vertical="center" wrapText="1"/>
    </xf>
    <xf numFmtId="0" fontId="120" fillId="16" borderId="0" xfId="0" applyFont="1" applyFill="1" applyAlignment="1">
      <alignment horizontal="left" vertical="center" wrapText="1" indent="1"/>
    </xf>
    <xf numFmtId="0" fontId="68" fillId="0" borderId="0" xfId="103" quotePrefix="1"/>
    <xf numFmtId="0" fontId="52" fillId="0" borderId="50" xfId="0" applyFont="1" applyBorder="1" applyAlignment="1">
      <alignment horizontal="left" vertical="center"/>
    </xf>
    <xf numFmtId="0" fontId="83" fillId="0" borderId="50" xfId="0" applyFont="1" applyBorder="1" applyAlignment="1">
      <alignment horizontal="left" vertical="center"/>
    </xf>
    <xf numFmtId="0" fontId="53" fillId="10" borderId="51" xfId="0" applyFont="1" applyFill="1" applyBorder="1" applyAlignment="1" applyProtection="1">
      <alignment horizontal="center" vertical="center"/>
      <protection hidden="1"/>
    </xf>
    <xf numFmtId="0" fontId="52" fillId="0" borderId="48" xfId="0" applyFont="1" applyBorder="1" applyAlignment="1">
      <alignment horizontal="left" vertical="center"/>
    </xf>
    <xf numFmtId="0" fontId="125" fillId="47" borderId="54" xfId="0" applyFont="1" applyFill="1" applyBorder="1" applyAlignment="1">
      <alignment horizontal="left" vertical="center" wrapText="1"/>
    </xf>
    <xf numFmtId="0" fontId="125" fillId="47" borderId="17" xfId="0" applyFont="1" applyFill="1" applyBorder="1" applyAlignment="1">
      <alignment horizontal="left" vertical="center" wrapText="1"/>
    </xf>
    <xf numFmtId="0" fontId="125" fillId="48" borderId="53" xfId="0" applyFont="1" applyFill="1" applyBorder="1" applyAlignment="1">
      <alignment vertical="center"/>
    </xf>
    <xf numFmtId="0" fontId="52" fillId="0" borderId="51" xfId="0" applyFont="1" applyBorder="1" applyAlignment="1">
      <alignment horizontal="left" vertical="center"/>
    </xf>
    <xf numFmtId="0" fontId="52" fillId="0" borderId="52" xfId="0" applyFont="1" applyBorder="1" applyAlignment="1">
      <alignment horizontal="left" vertical="center"/>
    </xf>
    <xf numFmtId="0" fontId="29" fillId="0" borderId="0" xfId="0" applyFont="1" applyAlignment="1">
      <alignment horizontal="left" vertical="center" wrapText="1"/>
    </xf>
    <xf numFmtId="9" fontId="10" fillId="0" borderId="0" xfId="58" applyFont="1" applyFill="1" applyBorder="1" applyAlignment="1" applyProtection="1">
      <alignment horizontal="center" vertical="center"/>
      <protection hidden="1"/>
    </xf>
    <xf numFmtId="0" fontId="126" fillId="0" borderId="50" xfId="0" applyFont="1" applyBorder="1"/>
    <xf numFmtId="0" fontId="127" fillId="0" borderId="50" xfId="0" applyFont="1" applyBorder="1" applyAlignment="1">
      <alignment vertical="center" wrapText="1"/>
    </xf>
    <xf numFmtId="49" fontId="52" fillId="0" borderId="49" xfId="0" applyNumberFormat="1" applyFont="1" applyBorder="1" applyAlignment="1">
      <alignment horizontal="left" vertical="center"/>
    </xf>
    <xf numFmtId="0" fontId="128" fillId="0" borderId="0" xfId="3" applyFont="1" applyFill="1" applyAlignment="1" applyProtection="1">
      <alignment horizontal="right" vertical="center"/>
      <protection hidden="1"/>
    </xf>
    <xf numFmtId="0" fontId="129" fillId="0" borderId="0" xfId="3" applyFont="1" applyFill="1" applyAlignment="1" applyProtection="1">
      <alignment horizontal="left" vertical="center"/>
      <protection hidden="1"/>
    </xf>
    <xf numFmtId="49" fontId="52" fillId="0" borderId="49" xfId="0" quotePrefix="1" applyNumberFormat="1" applyFont="1" applyBorder="1" applyAlignment="1">
      <alignment horizontal="left" vertical="center"/>
    </xf>
    <xf numFmtId="0" fontId="23" fillId="49" borderId="56" xfId="0" applyFont="1" applyFill="1" applyBorder="1" applyAlignment="1">
      <alignment horizontal="center" vertical="center" wrapText="1"/>
    </xf>
    <xf numFmtId="0" fontId="23" fillId="27" borderId="22" xfId="0" applyFont="1" applyFill="1" applyBorder="1" applyAlignment="1">
      <alignment horizontal="center" vertical="center" wrapText="1"/>
    </xf>
    <xf numFmtId="0" fontId="23" fillId="27" borderId="21" xfId="0" applyFont="1" applyFill="1" applyBorder="1" applyAlignment="1">
      <alignment horizontal="center" vertical="center" wrapText="1"/>
    </xf>
    <xf numFmtId="186" fontId="53" fillId="43" borderId="33" xfId="0" applyNumberFormat="1" applyFont="1" applyFill="1" applyBorder="1" applyAlignment="1" applyProtection="1">
      <alignment horizontal="center" vertical="center" wrapText="1"/>
      <protection locked="0"/>
    </xf>
    <xf numFmtId="1" fontId="46" fillId="39" borderId="17" xfId="0" quotePrefix="1" applyNumberFormat="1" applyFont="1" applyFill="1" applyBorder="1" applyAlignment="1" applyProtection="1">
      <alignment horizontal="center" vertical="center"/>
      <protection hidden="1"/>
    </xf>
    <xf numFmtId="0" fontId="130" fillId="0" borderId="50" xfId="0" applyFont="1" applyBorder="1" applyAlignment="1">
      <alignment horizontal="left" vertical="center" wrapText="1"/>
    </xf>
    <xf numFmtId="0" fontId="69" fillId="10" borderId="0" xfId="0" applyFont="1" applyFill="1" applyAlignment="1" applyProtection="1">
      <alignment horizontal="center" vertical="top"/>
      <protection hidden="1"/>
    </xf>
    <xf numFmtId="0" fontId="53" fillId="16" borderId="9" xfId="0" applyFont="1" applyFill="1" applyBorder="1" applyAlignment="1" applyProtection="1">
      <alignment horizontal="left" vertical="center"/>
      <protection hidden="1"/>
    </xf>
    <xf numFmtId="0" fontId="53" fillId="16" borderId="23" xfId="0" applyFont="1" applyFill="1" applyBorder="1" applyAlignment="1" applyProtection="1">
      <alignment horizontal="left" vertical="center"/>
      <protection hidden="1"/>
    </xf>
    <xf numFmtId="9" fontId="20" fillId="0" borderId="0" xfId="0" applyNumberFormat="1" applyFont="1"/>
    <xf numFmtId="0" fontId="56" fillId="0" borderId="0" xfId="0" applyFont="1" applyAlignment="1">
      <alignment horizontal="left" vertical="center"/>
    </xf>
    <xf numFmtId="49" fontId="111" fillId="0" borderId="0" xfId="0" applyNumberFormat="1" applyFont="1" applyAlignment="1">
      <alignment horizontal="left" vertical="center"/>
    </xf>
    <xf numFmtId="0" fontId="75" fillId="0" borderId="0" xfId="0" applyFont="1" applyAlignment="1">
      <alignment horizontal="left" vertical="center" indent="1"/>
    </xf>
    <xf numFmtId="0" fontId="75" fillId="0" borderId="0" xfId="0" applyFont="1" applyAlignment="1">
      <alignment horizontal="left" vertical="center"/>
    </xf>
    <xf numFmtId="49" fontId="61" fillId="10" borderId="0" xfId="0" applyNumberFormat="1" applyFont="1" applyFill="1" applyAlignment="1" applyProtection="1">
      <alignment horizontal="left" vertical="center"/>
      <protection hidden="1"/>
    </xf>
    <xf numFmtId="0" fontId="104" fillId="0" borderId="0" xfId="0" applyFont="1" applyAlignment="1">
      <alignment horizontal="left" vertical="center" wrapText="1" indent="1"/>
    </xf>
    <xf numFmtId="49" fontId="75" fillId="0" borderId="0" xfId="0" applyNumberFormat="1" applyFont="1" applyAlignment="1">
      <alignment horizontal="center" vertical="center"/>
    </xf>
    <xf numFmtId="49" fontId="52" fillId="0" borderId="55" xfId="0" applyNumberFormat="1" applyFont="1" applyBorder="1" applyAlignment="1">
      <alignment horizontal="left" vertical="center"/>
    </xf>
    <xf numFmtId="49" fontId="52" fillId="0" borderId="50" xfId="0" applyNumberFormat="1" applyFont="1" applyBorder="1" applyAlignment="1">
      <alignment horizontal="left" vertical="center"/>
    </xf>
    <xf numFmtId="49" fontId="52" fillId="50" borderId="50" xfId="0" applyNumberFormat="1" applyFont="1" applyFill="1" applyBorder="1" applyAlignment="1">
      <alignment horizontal="left" vertical="center"/>
    </xf>
    <xf numFmtId="0" fontId="52" fillId="50" borderId="50" xfId="0" applyFont="1" applyFill="1" applyBorder="1" applyAlignment="1">
      <alignment horizontal="left" vertical="center"/>
    </xf>
    <xf numFmtId="49" fontId="53" fillId="0" borderId="32" xfId="0" applyNumberFormat="1" applyFont="1" applyBorder="1" applyAlignment="1" applyProtection="1">
      <alignment horizontal="center" vertical="center"/>
      <protection locked="0"/>
    </xf>
    <xf numFmtId="0" fontId="53" fillId="0" borderId="33" xfId="0" applyFont="1" applyBorder="1" applyAlignment="1" applyProtection="1">
      <alignment vertical="center"/>
      <protection locked="0"/>
    </xf>
    <xf numFmtId="49" fontId="53" fillId="0" borderId="33" xfId="0" applyNumberFormat="1" applyFont="1" applyBorder="1" applyAlignment="1" applyProtection="1">
      <alignment horizontal="center" vertical="center"/>
      <protection locked="0"/>
    </xf>
    <xf numFmtId="185" fontId="53" fillId="0" borderId="33" xfId="0" applyNumberFormat="1" applyFont="1" applyBorder="1" applyAlignment="1" applyProtection="1">
      <alignment vertical="center" wrapText="1"/>
      <protection locked="0"/>
    </xf>
    <xf numFmtId="186" fontId="53" fillId="0" borderId="33" xfId="0" applyNumberFormat="1" applyFont="1" applyBorder="1" applyAlignment="1" applyProtection="1">
      <alignment horizontal="center" vertical="center" wrapText="1"/>
      <protection locked="0"/>
    </xf>
    <xf numFmtId="183" fontId="53" fillId="0" borderId="33" xfId="0" applyNumberFormat="1" applyFont="1" applyBorder="1" applyAlignment="1" applyProtection="1">
      <alignment horizontal="center" vertical="center" wrapText="1"/>
      <protection locked="0"/>
    </xf>
    <xf numFmtId="184" fontId="53" fillId="0" borderId="33" xfId="0" applyNumberFormat="1" applyFont="1" applyBorder="1" applyAlignment="1" applyProtection="1">
      <alignment horizontal="right" vertical="center" wrapText="1"/>
      <protection locked="0"/>
    </xf>
    <xf numFmtId="169" fontId="53" fillId="0" borderId="33" xfId="0" applyNumberFormat="1" applyFont="1" applyBorder="1" applyAlignment="1" applyProtection="1">
      <alignment horizontal="right" vertical="center" wrapText="1"/>
      <protection locked="0" hidden="1"/>
    </xf>
    <xf numFmtId="0" fontId="53" fillId="0" borderId="33" xfId="0" applyFont="1" applyBorder="1" applyAlignment="1" applyProtection="1">
      <alignment vertical="center" wrapText="1"/>
      <protection locked="0"/>
    </xf>
    <xf numFmtId="0" fontId="53" fillId="43" borderId="33" xfId="0" applyFont="1" applyFill="1" applyBorder="1" applyAlignment="1" applyProtection="1">
      <alignment vertical="center" wrapText="1"/>
      <protection locked="0"/>
    </xf>
    <xf numFmtId="0" fontId="53" fillId="0" borderId="34" xfId="0" applyFont="1" applyBorder="1" applyAlignment="1" applyProtection="1">
      <alignment horizontal="center" vertical="center" wrapText="1"/>
      <protection locked="0"/>
    </xf>
    <xf numFmtId="0" fontId="53" fillId="43" borderId="34" xfId="0" applyFont="1" applyFill="1" applyBorder="1" applyAlignment="1" applyProtection="1">
      <alignment horizontal="center" vertical="center" wrapText="1"/>
      <protection locked="0"/>
    </xf>
    <xf numFmtId="0" fontId="53" fillId="0" borderId="33" xfId="0" applyFont="1" applyBorder="1" applyAlignment="1" applyProtection="1">
      <alignment horizontal="left" vertical="center" wrapText="1"/>
      <protection locked="0"/>
    </xf>
    <xf numFmtId="0" fontId="53" fillId="43" borderId="33" xfId="0" applyFont="1" applyFill="1" applyBorder="1" applyAlignment="1" applyProtection="1">
      <alignment horizontal="left" vertical="center" wrapText="1"/>
      <protection locked="0"/>
    </xf>
    <xf numFmtId="0" fontId="53" fillId="0" borderId="33" xfId="0" applyFont="1" applyBorder="1" applyAlignment="1" applyProtection="1">
      <alignment horizontal="center" vertical="center" wrapText="1"/>
      <protection locked="0"/>
    </xf>
    <xf numFmtId="0" fontId="53" fillId="43" borderId="33" xfId="0" applyFont="1" applyFill="1" applyBorder="1" applyAlignment="1" applyProtection="1">
      <alignment horizontal="center" vertical="center" wrapText="1"/>
      <protection locked="0"/>
    </xf>
    <xf numFmtId="0" fontId="52" fillId="0" borderId="47" xfId="0" applyFont="1" applyBorder="1" applyAlignment="1" applyProtection="1">
      <alignment horizontal="center" vertical="center" wrapText="1"/>
      <protection hidden="1"/>
    </xf>
    <xf numFmtId="0" fontId="52" fillId="0" borderId="47" xfId="0" applyFont="1" applyBorder="1" applyAlignment="1" applyProtection="1">
      <alignment horizontal="left" vertical="center" wrapText="1" indent="1"/>
      <protection hidden="1"/>
    </xf>
    <xf numFmtId="0" fontId="51" fillId="0" borderId="0" xfId="0" applyFont="1" applyAlignment="1" applyProtection="1">
      <alignment horizontal="left" vertical="center"/>
      <protection hidden="1"/>
    </xf>
    <xf numFmtId="0" fontId="51" fillId="0" borderId="0" xfId="0" applyFont="1" applyAlignment="1">
      <alignment horizontal="left" vertical="center"/>
    </xf>
    <xf numFmtId="49" fontId="52" fillId="0" borderId="47" xfId="0" quotePrefix="1" applyNumberFormat="1" applyFont="1" applyBorder="1" applyAlignment="1" applyProtection="1">
      <alignment horizontal="center" vertical="center" wrapText="1"/>
      <protection hidden="1"/>
    </xf>
    <xf numFmtId="49" fontId="52" fillId="0" borderId="47" xfId="0" applyNumberFormat="1" applyFont="1" applyBorder="1" applyAlignment="1" applyProtection="1">
      <alignment horizontal="center" vertical="center" wrapText="1"/>
      <protection hidden="1"/>
    </xf>
    <xf numFmtId="0" fontId="52" fillId="0" borderId="47" xfId="0" applyFont="1" applyBorder="1" applyAlignment="1" applyProtection="1">
      <alignment horizontal="left" vertical="center" wrapText="1" indent="1"/>
      <protection locked="0" hidden="1"/>
    </xf>
    <xf numFmtId="0" fontId="56" fillId="0" borderId="0" xfId="0" applyFont="1" applyAlignment="1">
      <alignment horizontal="center" vertical="center"/>
    </xf>
    <xf numFmtId="0" fontId="56" fillId="0" borderId="0" xfId="0" applyFont="1" applyAlignment="1">
      <alignment horizontal="left" vertical="center" indent="1"/>
    </xf>
    <xf numFmtId="0" fontId="51" fillId="12" borderId="30" xfId="0" applyFont="1" applyFill="1" applyBorder="1" applyAlignment="1" applyProtection="1">
      <alignment horizontal="center" vertical="center" wrapText="1"/>
      <protection hidden="1"/>
    </xf>
    <xf numFmtId="0" fontId="53" fillId="0" borderId="35" xfId="0" applyFont="1" applyBorder="1" applyAlignment="1" applyProtection="1">
      <alignment horizontal="center" vertical="center" wrapText="1"/>
      <protection hidden="1"/>
    </xf>
    <xf numFmtId="0" fontId="53" fillId="12" borderId="31" xfId="0" applyFont="1" applyFill="1" applyBorder="1" applyAlignment="1" applyProtection="1">
      <alignment horizontal="center" vertical="center"/>
      <protection hidden="1"/>
    </xf>
    <xf numFmtId="49" fontId="132" fillId="43" borderId="32" xfId="0" applyNumberFormat="1" applyFont="1" applyFill="1" applyBorder="1" applyAlignment="1" applyProtection="1">
      <alignment horizontal="center" vertical="center"/>
      <protection locked="0"/>
    </xf>
    <xf numFmtId="0" fontId="132" fillId="43" borderId="33" xfId="0" applyFont="1" applyFill="1" applyBorder="1" applyAlignment="1" applyProtection="1">
      <alignment vertical="center"/>
      <protection locked="0"/>
    </xf>
    <xf numFmtId="49" fontId="132" fillId="43" borderId="33" xfId="0" applyNumberFormat="1" applyFont="1" applyFill="1" applyBorder="1" applyAlignment="1" applyProtection="1">
      <alignment horizontal="center" vertical="center"/>
      <protection locked="0"/>
    </xf>
    <xf numFmtId="185" fontId="132" fillId="43" borderId="33" xfId="0" applyNumberFormat="1" applyFont="1" applyFill="1" applyBorder="1" applyAlignment="1" applyProtection="1">
      <alignment vertical="center" wrapText="1"/>
      <protection locked="0"/>
    </xf>
    <xf numFmtId="186" fontId="132" fillId="43" borderId="33" xfId="0" applyNumberFormat="1" applyFont="1" applyFill="1" applyBorder="1" applyAlignment="1" applyProtection="1">
      <alignment horizontal="center" vertical="center" wrapText="1"/>
      <protection locked="0"/>
    </xf>
    <xf numFmtId="183" fontId="132" fillId="43" borderId="33" xfId="0" applyNumberFormat="1" applyFont="1" applyFill="1" applyBorder="1" applyAlignment="1" applyProtection="1">
      <alignment horizontal="center" vertical="center" wrapText="1"/>
      <protection locked="0"/>
    </xf>
    <xf numFmtId="184" fontId="132" fillId="43" borderId="33" xfId="0" applyNumberFormat="1" applyFont="1" applyFill="1" applyBorder="1" applyAlignment="1" applyProtection="1">
      <alignment horizontal="right" vertical="center" wrapText="1"/>
      <protection locked="0"/>
    </xf>
    <xf numFmtId="169" fontId="132" fillId="43" borderId="33" xfId="0" applyNumberFormat="1" applyFont="1" applyFill="1" applyBorder="1" applyAlignment="1" applyProtection="1">
      <alignment horizontal="right" vertical="center" wrapText="1"/>
      <protection locked="0" hidden="1"/>
    </xf>
    <xf numFmtId="169" fontId="132" fillId="43" borderId="33" xfId="9" applyNumberFormat="1" applyFont="1" applyFill="1" applyBorder="1" applyAlignment="1" applyProtection="1">
      <alignment horizontal="right" vertical="center" wrapText="1"/>
      <protection locked="0" hidden="1"/>
    </xf>
    <xf numFmtId="4" fontId="132" fillId="43" borderId="33" xfId="9" applyNumberFormat="1" applyFont="1" applyFill="1" applyBorder="1" applyAlignment="1" applyProtection="1">
      <alignment horizontal="right" vertical="center" wrapText="1"/>
      <protection locked="0" hidden="1"/>
    </xf>
    <xf numFmtId="49" fontId="132" fillId="0" borderId="32" xfId="0" applyNumberFormat="1" applyFont="1" applyBorder="1" applyAlignment="1" applyProtection="1">
      <alignment horizontal="center" vertical="center"/>
      <protection locked="0"/>
    </xf>
    <xf numFmtId="0" fontId="132" fillId="0" borderId="33" xfId="0" applyFont="1" applyBorder="1" applyAlignment="1" applyProtection="1">
      <alignment vertical="center"/>
      <protection locked="0"/>
    </xf>
    <xf numFmtId="49" fontId="132" fillId="0" borderId="33" xfId="0" applyNumberFormat="1" applyFont="1" applyBorder="1" applyAlignment="1" applyProtection="1">
      <alignment horizontal="center" vertical="center"/>
      <protection locked="0"/>
    </xf>
    <xf numFmtId="185" fontId="132" fillId="0" borderId="33" xfId="0" applyNumberFormat="1" applyFont="1" applyBorder="1" applyAlignment="1" applyProtection="1">
      <alignment vertical="center" wrapText="1"/>
      <protection locked="0"/>
    </xf>
    <xf numFmtId="186" fontId="132" fillId="0" borderId="33" xfId="0" applyNumberFormat="1" applyFont="1" applyBorder="1" applyAlignment="1" applyProtection="1">
      <alignment horizontal="center" vertical="center" wrapText="1"/>
      <protection locked="0"/>
    </xf>
    <xf numFmtId="183" fontId="132" fillId="0" borderId="33" xfId="0" applyNumberFormat="1" applyFont="1" applyBorder="1" applyAlignment="1" applyProtection="1">
      <alignment horizontal="center" vertical="center" wrapText="1"/>
      <protection locked="0"/>
    </xf>
    <xf numFmtId="184" fontId="132" fillId="0" borderId="33" xfId="0" applyNumberFormat="1" applyFont="1" applyBorder="1" applyAlignment="1" applyProtection="1">
      <alignment horizontal="right" vertical="center" wrapText="1"/>
      <protection locked="0"/>
    </xf>
    <xf numFmtId="169" fontId="132" fillId="0" borderId="33" xfId="0" applyNumberFormat="1" applyFont="1" applyBorder="1" applyAlignment="1" applyProtection="1">
      <alignment horizontal="right" vertical="center" wrapText="1"/>
      <protection locked="0" hidden="1"/>
    </xf>
    <xf numFmtId="169" fontId="132" fillId="0" borderId="33" xfId="9" applyNumberFormat="1" applyFont="1" applyFill="1" applyBorder="1" applyAlignment="1" applyProtection="1">
      <alignment horizontal="right" vertical="center" wrapText="1"/>
      <protection locked="0" hidden="1"/>
    </xf>
    <xf numFmtId="4" fontId="132" fillId="0" borderId="33" xfId="9" applyNumberFormat="1" applyFont="1" applyFill="1" applyBorder="1" applyAlignment="1" applyProtection="1">
      <alignment horizontal="right" vertical="center" wrapText="1"/>
      <protection locked="0" hidden="1"/>
    </xf>
    <xf numFmtId="0" fontId="132" fillId="43" borderId="58" xfId="0" applyFont="1" applyFill="1" applyBorder="1" applyAlignment="1" applyProtection="1">
      <alignment vertical="center"/>
      <protection locked="0"/>
    </xf>
    <xf numFmtId="49" fontId="132" fillId="43" borderId="58" xfId="0" applyNumberFormat="1" applyFont="1" applyFill="1" applyBorder="1" applyAlignment="1" applyProtection="1">
      <alignment horizontal="center" vertical="center"/>
      <protection locked="0"/>
    </xf>
    <xf numFmtId="0" fontId="0" fillId="0" borderId="0" xfId="0" applyAlignment="1">
      <alignment horizontal="center"/>
    </xf>
    <xf numFmtId="0" fontId="107" fillId="41" borderId="0" xfId="0" applyFont="1" applyFill="1" applyAlignment="1">
      <alignment horizontal="center" vertical="center" wrapText="1"/>
    </xf>
    <xf numFmtId="0" fontId="132" fillId="43" borderId="58" xfId="0" applyFont="1" applyFill="1" applyBorder="1" applyAlignment="1" applyProtection="1">
      <alignment vertical="center" wrapText="1"/>
      <protection locked="0"/>
    </xf>
    <xf numFmtId="0" fontId="132" fillId="0" borderId="33" xfId="0" applyFont="1" applyBorder="1" applyAlignment="1" applyProtection="1">
      <alignment vertical="center" wrapText="1"/>
      <protection locked="0"/>
    </xf>
    <xf numFmtId="0" fontId="132" fillId="43" borderId="33" xfId="0" applyFont="1" applyFill="1" applyBorder="1" applyAlignment="1" applyProtection="1">
      <alignment vertical="center" wrapText="1"/>
      <protection locked="0"/>
    </xf>
    <xf numFmtId="0" fontId="132" fillId="0" borderId="58" xfId="0" applyFont="1" applyBorder="1" applyAlignment="1" applyProtection="1">
      <alignment vertical="center" wrapText="1"/>
      <protection locked="0"/>
    </xf>
    <xf numFmtId="185" fontId="132" fillId="43" borderId="58" xfId="0" applyNumberFormat="1" applyFont="1" applyFill="1" applyBorder="1" applyAlignment="1" applyProtection="1">
      <alignment vertical="center" wrapText="1"/>
      <protection locked="0"/>
    </xf>
    <xf numFmtId="183" fontId="132" fillId="43" borderId="58" xfId="0" applyNumberFormat="1" applyFont="1" applyFill="1" applyBorder="1" applyAlignment="1" applyProtection="1">
      <alignment horizontal="center" vertical="center" wrapText="1"/>
      <protection locked="0"/>
    </xf>
    <xf numFmtId="186" fontId="132" fillId="43" borderId="58" xfId="0" applyNumberFormat="1" applyFont="1" applyFill="1" applyBorder="1" applyAlignment="1" applyProtection="1">
      <alignment horizontal="center" vertical="center" wrapText="1"/>
      <protection locked="0"/>
    </xf>
    <xf numFmtId="49" fontId="132" fillId="43" borderId="57" xfId="0" applyNumberFormat="1" applyFont="1" applyFill="1" applyBorder="1" applyAlignment="1" applyProtection="1">
      <alignment horizontal="center" vertical="center"/>
      <protection locked="0"/>
    </xf>
    <xf numFmtId="0" fontId="132" fillId="43" borderId="59" xfId="0" applyFont="1" applyFill="1" applyBorder="1" applyAlignment="1" applyProtection="1">
      <alignment horizontal="center" vertical="center" wrapText="1"/>
      <protection locked="0"/>
    </xf>
    <xf numFmtId="0" fontId="132" fillId="0" borderId="34" xfId="0" applyFont="1" applyBorder="1" applyAlignment="1" applyProtection="1">
      <alignment horizontal="center" vertical="center" wrapText="1"/>
      <protection locked="0"/>
    </xf>
    <xf numFmtId="0" fontId="132" fillId="43" borderId="34" xfId="0" applyFont="1" applyFill="1" applyBorder="1" applyAlignment="1" applyProtection="1">
      <alignment horizontal="center" vertical="center" wrapText="1"/>
      <protection locked="0"/>
    </xf>
    <xf numFmtId="0" fontId="132" fillId="43" borderId="58" xfId="0" applyFont="1" applyFill="1" applyBorder="1" applyAlignment="1" applyProtection="1">
      <alignment horizontal="left" vertical="center" wrapText="1"/>
      <protection locked="0"/>
    </xf>
    <xf numFmtId="0" fontId="132" fillId="0" borderId="33" xfId="0" applyFont="1" applyBorder="1" applyAlignment="1" applyProtection="1">
      <alignment horizontal="left" vertical="center" wrapText="1"/>
      <protection locked="0"/>
    </xf>
    <xf numFmtId="0" fontId="132" fillId="43" borderId="33" xfId="0" applyFont="1" applyFill="1" applyBorder="1" applyAlignment="1" applyProtection="1">
      <alignment horizontal="left" vertical="center" wrapText="1"/>
      <protection locked="0"/>
    </xf>
    <xf numFmtId="0" fontId="132" fillId="43" borderId="58" xfId="0" applyFont="1" applyFill="1" applyBorder="1" applyAlignment="1" applyProtection="1">
      <alignment horizontal="center" vertical="center" wrapText="1"/>
      <protection locked="0"/>
    </xf>
    <xf numFmtId="0" fontId="132" fillId="0" borderId="33" xfId="0" applyFont="1" applyBorder="1" applyAlignment="1" applyProtection="1">
      <alignment horizontal="center" vertical="center" wrapText="1"/>
      <protection locked="0"/>
    </xf>
    <xf numFmtId="0" fontId="132" fillId="43" borderId="33" xfId="0" applyFont="1" applyFill="1" applyBorder="1" applyAlignment="1" applyProtection="1">
      <alignment horizontal="center" vertical="center" wrapText="1"/>
      <protection locked="0"/>
    </xf>
    <xf numFmtId="184" fontId="132" fillId="43" borderId="58" xfId="0" applyNumberFormat="1" applyFont="1" applyFill="1" applyBorder="1" applyAlignment="1" applyProtection="1">
      <alignment horizontal="right" vertical="center" wrapText="1"/>
      <protection locked="0"/>
    </xf>
    <xf numFmtId="169" fontId="132" fillId="43" borderId="58" xfId="0" applyNumberFormat="1" applyFont="1" applyFill="1" applyBorder="1" applyAlignment="1" applyProtection="1">
      <alignment horizontal="right" vertical="center" wrapText="1"/>
      <protection locked="0" hidden="1"/>
    </xf>
    <xf numFmtId="169" fontId="132" fillId="43" borderId="58" xfId="9" applyNumberFormat="1" applyFont="1" applyFill="1" applyBorder="1" applyAlignment="1" applyProtection="1">
      <alignment horizontal="right" vertical="center" wrapText="1"/>
      <protection locked="0" hidden="1"/>
    </xf>
    <xf numFmtId="4" fontId="132" fillId="43" borderId="58" xfId="9" applyNumberFormat="1" applyFont="1" applyFill="1" applyBorder="1" applyAlignment="1" applyProtection="1">
      <alignment horizontal="right" vertical="center" wrapText="1"/>
      <protection locked="0" hidden="1"/>
    </xf>
    <xf numFmtId="0" fontId="67" fillId="0" borderId="0" xfId="0" applyFont="1" applyAlignment="1">
      <alignment horizontal="left" wrapText="1"/>
    </xf>
    <xf numFmtId="0" fontId="68" fillId="0" borderId="0" xfId="103" applyFill="1" applyBorder="1" applyAlignment="1" applyProtection="1">
      <alignment horizontal="left" vertical="center"/>
    </xf>
    <xf numFmtId="0" fontId="78" fillId="16" borderId="0" xfId="0" applyFont="1" applyFill="1" applyAlignment="1">
      <alignment horizontal="left" vertical="top" wrapText="1"/>
    </xf>
    <xf numFmtId="0" fontId="92" fillId="28" borderId="24" xfId="0" applyFont="1" applyFill="1" applyBorder="1" applyAlignment="1" applyProtection="1">
      <alignment horizontal="center" vertical="center" wrapText="1"/>
      <protection hidden="1"/>
    </xf>
    <xf numFmtId="0" fontId="92" fillId="28" borderId="25" xfId="0" applyFont="1" applyFill="1" applyBorder="1" applyAlignment="1" applyProtection="1">
      <alignment horizontal="center" vertical="center" wrapText="1"/>
      <protection hidden="1"/>
    </xf>
    <xf numFmtId="0" fontId="89" fillId="28" borderId="25" xfId="0" applyFont="1" applyFill="1" applyBorder="1" applyAlignment="1" applyProtection="1">
      <alignment horizontal="center" vertical="center" wrapText="1"/>
      <protection hidden="1"/>
    </xf>
    <xf numFmtId="0" fontId="89" fillId="28" borderId="26" xfId="0" applyFont="1" applyFill="1" applyBorder="1" applyAlignment="1" applyProtection="1">
      <alignment horizontal="center" vertical="center" wrapText="1"/>
      <protection hidden="1"/>
    </xf>
    <xf numFmtId="0" fontId="61" fillId="28" borderId="18" xfId="0" applyFont="1" applyFill="1" applyBorder="1" applyAlignment="1" applyProtection="1">
      <alignment horizontal="center" vertical="center" wrapText="1"/>
      <protection hidden="1"/>
    </xf>
    <xf numFmtId="0" fontId="61" fillId="28" borderId="19" xfId="0" applyFont="1" applyFill="1" applyBorder="1" applyAlignment="1" applyProtection="1">
      <alignment horizontal="center" vertical="center" wrapText="1"/>
      <protection hidden="1"/>
    </xf>
    <xf numFmtId="0" fontId="61" fillId="28" borderId="20" xfId="0" applyFont="1" applyFill="1" applyBorder="1" applyAlignment="1" applyProtection="1">
      <alignment horizontal="center" vertical="center" wrapText="1"/>
      <protection hidden="1"/>
    </xf>
    <xf numFmtId="0" fontId="61" fillId="28" borderId="12" xfId="0" applyFont="1" applyFill="1" applyBorder="1" applyAlignment="1" applyProtection="1">
      <alignment horizontal="center" vertical="center"/>
      <protection hidden="1"/>
    </xf>
    <xf numFmtId="0" fontId="61" fillId="28" borderId="0" xfId="0" applyFont="1" applyFill="1" applyAlignment="1" applyProtection="1">
      <alignment horizontal="center" vertical="center"/>
      <protection hidden="1"/>
    </xf>
    <xf numFmtId="0" fontId="61" fillId="28" borderId="13" xfId="0" applyFont="1" applyFill="1" applyBorder="1" applyAlignment="1" applyProtection="1">
      <alignment horizontal="center" vertical="center"/>
      <protection hidden="1"/>
    </xf>
    <xf numFmtId="0" fontId="89" fillId="14" borderId="12" xfId="0" applyFont="1" applyFill="1" applyBorder="1" applyAlignment="1" applyProtection="1">
      <alignment horizontal="center" vertical="center" wrapText="1"/>
      <protection hidden="1"/>
    </xf>
    <xf numFmtId="0" fontId="89" fillId="14" borderId="0" xfId="0" applyFont="1" applyFill="1" applyAlignment="1" applyProtection="1">
      <alignment horizontal="center" vertical="center" wrapText="1"/>
      <protection hidden="1"/>
    </xf>
    <xf numFmtId="0" fontId="117" fillId="10" borderId="0" xfId="0" applyFont="1" applyFill="1" applyAlignment="1" applyProtection="1">
      <alignment wrapText="1"/>
      <protection hidden="1"/>
    </xf>
    <xf numFmtId="0" fontId="117" fillId="10" borderId="0" xfId="0" applyFont="1" applyFill="1" applyProtection="1">
      <protection hidden="1"/>
    </xf>
    <xf numFmtId="0" fontId="87" fillId="10" borderId="0" xfId="0" applyFont="1" applyFill="1" applyAlignment="1" applyProtection="1">
      <alignment horizontal="left" vertical="top"/>
      <protection hidden="1"/>
    </xf>
    <xf numFmtId="0" fontId="88" fillId="10" borderId="0" xfId="0" applyFont="1" applyFill="1" applyAlignment="1" applyProtection="1">
      <alignment horizontal="left" vertical="top"/>
      <protection hidden="1"/>
    </xf>
    <xf numFmtId="0" fontId="89" fillId="36" borderId="14" xfId="0" applyFont="1" applyFill="1" applyBorder="1" applyAlignment="1" applyProtection="1">
      <alignment horizontal="center" vertical="center"/>
      <protection hidden="1"/>
    </xf>
    <xf numFmtId="0" fontId="89" fillId="37" borderId="24" xfId="0" applyFont="1" applyFill="1" applyBorder="1" applyAlignment="1" applyProtection="1">
      <alignment horizontal="center" vertical="center"/>
      <protection hidden="1"/>
    </xf>
    <xf numFmtId="0" fontId="89" fillId="37" borderId="25" xfId="0" applyFont="1" applyFill="1" applyBorder="1" applyAlignment="1" applyProtection="1">
      <alignment horizontal="center" vertical="center"/>
      <protection hidden="1"/>
    </xf>
    <xf numFmtId="0" fontId="89" fillId="14" borderId="0" xfId="0" applyFont="1" applyFill="1" applyAlignment="1" applyProtection="1">
      <alignment horizontal="center" vertical="center"/>
      <protection hidden="1"/>
    </xf>
    <xf numFmtId="0" fontId="89" fillId="14" borderId="13" xfId="0" applyFont="1" applyFill="1" applyBorder="1" applyAlignment="1" applyProtection="1">
      <alignment horizontal="center" vertical="center"/>
      <protection hidden="1"/>
    </xf>
    <xf numFmtId="0" fontId="89" fillId="36" borderId="12" xfId="0" applyFont="1" applyFill="1" applyBorder="1" applyAlignment="1" applyProtection="1">
      <alignment horizontal="center" vertical="center"/>
      <protection hidden="1"/>
    </xf>
    <xf numFmtId="0" fontId="89" fillId="36" borderId="0" xfId="0" applyFont="1" applyFill="1" applyAlignment="1" applyProtection="1">
      <alignment horizontal="center" vertical="center"/>
      <protection hidden="1"/>
    </xf>
    <xf numFmtId="0" fontId="61" fillId="34" borderId="14" xfId="0" applyFont="1" applyFill="1" applyBorder="1" applyAlignment="1" applyProtection="1">
      <alignment horizontal="center" vertical="center"/>
      <protection hidden="1"/>
    </xf>
    <xf numFmtId="0" fontId="89" fillId="30" borderId="12" xfId="0" applyFont="1" applyFill="1" applyBorder="1" applyAlignment="1" applyProtection="1">
      <alignment horizontal="center" vertical="center"/>
      <protection hidden="1"/>
    </xf>
    <xf numFmtId="0" fontId="89" fillId="30" borderId="0" xfId="0" applyFont="1" applyFill="1" applyAlignment="1" applyProtection="1">
      <alignment horizontal="center" vertical="center"/>
      <protection hidden="1"/>
    </xf>
    <xf numFmtId="0" fontId="89" fillId="30" borderId="13" xfId="0" applyFont="1" applyFill="1" applyBorder="1" applyAlignment="1" applyProtection="1">
      <alignment horizontal="center" vertical="center"/>
      <protection hidden="1"/>
    </xf>
    <xf numFmtId="187" fontId="93" fillId="26" borderId="0" xfId="0" applyNumberFormat="1" applyFont="1" applyFill="1" applyAlignment="1" applyProtection="1">
      <alignment horizontal="center" vertical="top" wrapText="1"/>
      <protection hidden="1"/>
    </xf>
    <xf numFmtId="176" fontId="93" fillId="26" borderId="0" xfId="0" applyNumberFormat="1" applyFont="1" applyFill="1" applyAlignment="1" applyProtection="1">
      <alignment horizontal="center" vertical="top" wrapText="1"/>
      <protection hidden="1"/>
    </xf>
    <xf numFmtId="0" fontId="89" fillId="36" borderId="43" xfId="0" applyFont="1" applyFill="1" applyBorder="1" applyAlignment="1" applyProtection="1">
      <alignment horizontal="center" vertical="center"/>
      <protection hidden="1"/>
    </xf>
    <xf numFmtId="0" fontId="89" fillId="36" borderId="35" xfId="0" applyFont="1" applyFill="1" applyBorder="1" applyAlignment="1" applyProtection="1">
      <alignment horizontal="center" vertical="center"/>
      <protection hidden="1"/>
    </xf>
    <xf numFmtId="0" fontId="89" fillId="31" borderId="14" xfId="0" applyFont="1" applyFill="1" applyBorder="1" applyAlignment="1" applyProtection="1">
      <alignment horizontal="center" vertical="center" wrapText="1"/>
      <protection hidden="1"/>
    </xf>
    <xf numFmtId="0" fontId="55" fillId="12" borderId="0" xfId="0" applyFont="1" applyFill="1" applyAlignment="1" applyProtection="1">
      <alignment horizontal="left" vertical="center" indent="1"/>
      <protection hidden="1"/>
    </xf>
    <xf numFmtId="0" fontId="67" fillId="0" borderId="0" xfId="0" applyFont="1" applyAlignment="1">
      <alignment horizontal="left" vertical="top" wrapText="1"/>
    </xf>
    <xf numFmtId="0" fontId="60" fillId="0" borderId="0" xfId="0" quotePrefix="1" applyFont="1" applyAlignment="1">
      <alignment horizontal="left" wrapText="1"/>
    </xf>
    <xf numFmtId="22" fontId="67" fillId="0" borderId="0" xfId="0" applyNumberFormat="1" applyFont="1" applyAlignment="1">
      <alignment horizontal="left"/>
    </xf>
    <xf numFmtId="0" fontId="117" fillId="10" borderId="0" xfId="0" applyFont="1" applyFill="1" applyAlignment="1" applyProtection="1">
      <alignment horizontal="left" vertical="center" wrapText="1"/>
      <protection hidden="1"/>
    </xf>
    <xf numFmtId="0" fontId="131" fillId="10" borderId="0" xfId="0" applyFont="1" applyFill="1" applyAlignment="1" applyProtection="1">
      <alignment horizontal="left" vertical="center" wrapText="1"/>
      <protection hidden="1"/>
    </xf>
    <xf numFmtId="0" fontId="31" fillId="0" borderId="0" xfId="0" applyFont="1" applyAlignment="1">
      <alignment horizontal="left" vertical="center" indent="1"/>
    </xf>
    <xf numFmtId="0" fontId="31" fillId="0" borderId="0" xfId="0" applyFont="1"/>
    <xf numFmtId="0" fontId="94" fillId="19" borderId="18" xfId="0" applyFont="1" applyFill="1" applyBorder="1" applyAlignment="1" applyProtection="1">
      <alignment horizontal="center" vertical="center"/>
      <protection hidden="1"/>
    </xf>
    <xf numFmtId="0" fontId="94" fillId="19" borderId="20" xfId="0" applyFont="1" applyFill="1" applyBorder="1" applyAlignment="1" applyProtection="1">
      <alignment horizontal="center" vertical="center"/>
      <protection hidden="1"/>
    </xf>
    <xf numFmtId="0" fontId="67" fillId="24" borderId="18" xfId="0" applyFont="1" applyFill="1" applyBorder="1" applyAlignment="1" applyProtection="1">
      <alignment horizontal="center" vertical="center" wrapText="1"/>
      <protection hidden="1"/>
    </xf>
    <xf numFmtId="0" fontId="67" fillId="24" borderId="20" xfId="0" applyFont="1" applyFill="1" applyBorder="1" applyAlignment="1" applyProtection="1">
      <alignment horizontal="center" vertical="center" wrapText="1"/>
      <protection hidden="1"/>
    </xf>
    <xf numFmtId="0" fontId="94" fillId="12" borderId="0" xfId="0" applyFont="1" applyFill="1" applyAlignment="1" applyProtection="1">
      <alignment horizontal="center" vertical="center"/>
      <protection hidden="1"/>
    </xf>
    <xf numFmtId="0" fontId="94" fillId="12" borderId="13" xfId="0" applyFont="1" applyFill="1" applyBorder="1" applyAlignment="1" applyProtection="1">
      <alignment horizontal="center" vertical="center"/>
      <protection hidden="1"/>
    </xf>
    <xf numFmtId="0" fontId="20" fillId="0" borderId="48" xfId="0" applyFont="1" applyBorder="1" applyAlignment="1" applyProtection="1">
      <alignment horizontal="center" vertical="center" wrapText="1"/>
      <protection hidden="1"/>
    </xf>
    <xf numFmtId="0" fontId="20" fillId="0" borderId="49" xfId="0" applyFont="1" applyBorder="1" applyAlignment="1" applyProtection="1">
      <alignment horizontal="center" vertical="center" wrapText="1"/>
      <protection hidden="1"/>
    </xf>
    <xf numFmtId="0" fontId="27" fillId="11" borderId="6" xfId="0" applyFont="1" applyFill="1" applyBorder="1" applyAlignment="1">
      <alignment horizontal="center" vertical="center"/>
    </xf>
  </cellXfs>
  <cellStyles count="399">
    <cellStyle name="Calcul 2" xfId="1" xr:uid="{00000000-0005-0000-0000-000000000000}"/>
    <cellStyle name="Calcul 2 2" xfId="38" xr:uid="{00000000-0005-0000-0000-000001000000}"/>
    <cellStyle name="Calcul 2 2 2" xfId="83" xr:uid="{00000000-0005-0000-0000-000002000000}"/>
    <cellStyle name="Calcul 2 2 2 2" xfId="186" xr:uid="{A66348CA-F5DA-4FF9-BDFD-5F0DFA4AEADC}"/>
    <cellStyle name="Calcul 2 2 2 2 2" xfId="375" xr:uid="{DDDF1261-CD49-47B9-ACF8-914C969D5EF7}"/>
    <cellStyle name="Calcul 2 2 2 3" xfId="280" xr:uid="{2F88D504-5A2A-466E-A483-8C458C3876DF}"/>
    <cellStyle name="Calcul 2 2 3" xfId="131" xr:uid="{B63D8DA1-6E4F-479E-A177-4EB3BFE04C7E}"/>
    <cellStyle name="Calcul 2 2 3 2" xfId="327" xr:uid="{D7599846-8443-485B-B931-F9B26E602D2C}"/>
    <cellStyle name="Calcul 2 2 4" xfId="237" xr:uid="{DE0AB742-A42D-4140-92D5-9DFE37FDF433}"/>
    <cellStyle name="Calcul 2 3" xfId="26" xr:uid="{00000000-0005-0000-0000-000003000000}"/>
    <cellStyle name="Calcul 2 3 2" xfId="71" xr:uid="{00000000-0005-0000-0000-000004000000}"/>
    <cellStyle name="Calcul 2 3 2 2" xfId="174" xr:uid="{2CDE42CE-A0B2-4743-8AAD-940E8EEA0BA8}"/>
    <cellStyle name="Calcul 2 3 2 2 2" xfId="363" xr:uid="{5FDD04DD-970F-42C8-A1F4-719F76D87FED}"/>
    <cellStyle name="Calcul 2 3 2 3" xfId="268" xr:uid="{358F7631-FE90-4CEB-8FB3-867E049C0F12}"/>
    <cellStyle name="Calcul 2 3 3" xfId="119" xr:uid="{3F183181-0961-4F77-95D6-9C15A561B5EA}"/>
    <cellStyle name="Calcul 2 3 3 2" xfId="315" xr:uid="{9EF117D7-A48B-4516-BDF1-E7ED25C83426}"/>
    <cellStyle name="Calcul 2 3 4" xfId="225" xr:uid="{A0B36EF0-A2AB-4704-94E8-F6AEC48AC05E}"/>
    <cellStyle name="Calcul 2 4" xfId="59" xr:uid="{00000000-0005-0000-0000-000005000000}"/>
    <cellStyle name="Calcul 2 4 2" xfId="161" xr:uid="{EC6A3CB2-03DB-41C6-9C35-09B27736F962}"/>
    <cellStyle name="Calcul 2 4 2 2" xfId="351" xr:uid="{EC853024-5E14-42E9-9AF7-0F0486FF385C}"/>
    <cellStyle name="Calcul 2 4 3" xfId="256" xr:uid="{231CA226-23A9-4351-BDFA-4C3A42F2964F}"/>
    <cellStyle name="Calcul 2 5" xfId="106" xr:uid="{D3836E4C-B793-47FC-BD2C-921735D813B5}"/>
    <cellStyle name="Calcul 2 5 2" xfId="303" xr:uid="{E6E48C04-2BF5-4022-B575-FF776D497895}"/>
    <cellStyle name="Calcul 2 6" xfId="213" xr:uid="{82338187-ED53-4894-8605-B6225B73D8DA}"/>
    <cellStyle name="Comma" xfId="9" builtinId="3"/>
    <cellStyle name="Currency" xfId="102" builtinId="4"/>
    <cellStyle name="EE_Bouton_Factice" xfId="2" xr:uid="{00000000-0005-0000-0000-000006000000}"/>
    <cellStyle name="EE_FOND_1" xfId="3" xr:uid="{00000000-0005-0000-0000-000007000000}"/>
    <cellStyle name="EE_FOND_ACCUEIL" xfId="4" xr:uid="{00000000-0005-0000-0000-000008000000}"/>
    <cellStyle name="EE_GRIS_1" xfId="5" xr:uid="{00000000-0005-0000-0000-000009000000}"/>
    <cellStyle name="Followed Hyperlink" xfId="8" builtinId="9" customBuiltin="1"/>
    <cellStyle name="Hyperlink" xfId="103" builtinId="8" customBuiltin="1"/>
    <cellStyle name="Input" xfId="6" xr:uid="{00000000-0005-0000-0000-00000A000000}"/>
    <cellStyle name="Input 2" xfId="39" xr:uid="{00000000-0005-0000-0000-00000B000000}"/>
    <cellStyle name="Input 2 2" xfId="84" xr:uid="{00000000-0005-0000-0000-00000C000000}"/>
    <cellStyle name="Input 2 2 2" xfId="187" xr:uid="{B11F8CF5-D25B-48F3-93A0-7A33637149C9}"/>
    <cellStyle name="Input 2 2 2 2" xfId="376" xr:uid="{831C60AD-8DA9-4B41-ADB9-ECCBB1375203}"/>
    <cellStyle name="Input 2 2 3" xfId="281" xr:uid="{6C8749AC-7BD1-427F-B93B-81A72617F3DD}"/>
    <cellStyle name="Input 2 3" xfId="132" xr:uid="{7C81F59A-1F86-4E6C-A7DA-06F9A4C99D19}"/>
    <cellStyle name="Input 2 3 2" xfId="328" xr:uid="{8AA93608-5CF4-45C1-A150-02C955E1A6C2}"/>
    <cellStyle name="Input 2 4" xfId="238" xr:uid="{B4A6E112-9884-45F1-A197-77CB06564AED}"/>
    <cellStyle name="Input 3" xfId="27" xr:uid="{00000000-0005-0000-0000-00000D000000}"/>
    <cellStyle name="Input 3 2" xfId="72" xr:uid="{00000000-0005-0000-0000-00000E000000}"/>
    <cellStyle name="Input 3 2 2" xfId="175" xr:uid="{3827EEB0-0F1F-4ACF-B77E-FC142CC72A2B}"/>
    <cellStyle name="Input 3 2 2 2" xfId="364" xr:uid="{5EE573C1-134C-47DB-8D1E-3CB4999449D6}"/>
    <cellStyle name="Input 3 2 3" xfId="269" xr:uid="{A6717538-4DF8-4907-9CE0-3ACCF9A4A794}"/>
    <cellStyle name="Input 3 3" xfId="120" xr:uid="{F9EC7209-587D-4880-B31B-A82CAD3B9E2A}"/>
    <cellStyle name="Input 3 3 2" xfId="316" xr:uid="{3B493B84-FF27-4BEC-8D67-691E7A8AD9A0}"/>
    <cellStyle name="Input 3 4" xfId="226" xr:uid="{1C431168-3BB9-45B1-81B2-96A403B9CA6E}"/>
    <cellStyle name="Input 4" xfId="60" xr:uid="{00000000-0005-0000-0000-00000F000000}"/>
    <cellStyle name="Input 4 2" xfId="162" xr:uid="{2767123D-1545-4A79-97C2-24D2A05950A9}"/>
    <cellStyle name="Input 4 2 2" xfId="352" xr:uid="{49011878-13C5-47DC-8BDB-5434BC6AD51B}"/>
    <cellStyle name="Input 4 3" xfId="257" xr:uid="{8DF861FD-869B-4FBE-95BB-EBC304640E89}"/>
    <cellStyle name="Input 5" xfId="107" xr:uid="{5EC9170B-DF8D-4355-984B-CCCC367246D7}"/>
    <cellStyle name="Input 5 2" xfId="304" xr:uid="{5645D9EB-24F3-4495-9B13-7DDDFF40D4D8}"/>
    <cellStyle name="Input 6" xfId="214" xr:uid="{FAB50FE4-4C06-4375-9CC8-7F2EECD67278}"/>
    <cellStyle name="Lien hypertexte 2" xfId="7" xr:uid="{00000000-0005-0000-0000-000010000000}"/>
    <cellStyle name="Lien hypertexte 2 2" xfId="208" xr:uid="{BE27EE3F-B825-4FA0-A0CA-569C7BC56108}"/>
    <cellStyle name="Lien hypertexte 2 3" xfId="108" xr:uid="{93F2F896-512D-4AD3-B071-2AE18029D6E1}"/>
    <cellStyle name="Lien hypertexte 3" xfId="149" xr:uid="{9E55578E-4CBF-4EBE-A654-A38FCA044C4A}"/>
    <cellStyle name="Lien hypertexte 4" xfId="300" xr:uid="{CE41F791-CE2B-48CE-B7BC-E5B1ABE0CE1F}"/>
    <cellStyle name="Lien hypertexte visité 2" xfId="163" xr:uid="{CE6EFFF5-5A21-40ED-8D13-D455938E7E18}"/>
    <cellStyle name="Milliers 10" xfId="215" xr:uid="{83AD3F31-DF0E-4807-AF27-C36ED1712C1A}"/>
    <cellStyle name="Milliers 2" xfId="10" xr:uid="{00000000-0005-0000-0000-000013000000}"/>
    <cellStyle name="Milliers 2 2" xfId="11" xr:uid="{00000000-0005-0000-0000-000014000000}"/>
    <cellStyle name="Milliers 2 2 2" xfId="42" xr:uid="{00000000-0005-0000-0000-000015000000}"/>
    <cellStyle name="Milliers 2 2 2 2" xfId="87" xr:uid="{00000000-0005-0000-0000-000016000000}"/>
    <cellStyle name="Milliers 2 2 2 2 2" xfId="190" xr:uid="{860C9F2B-AFEB-49FE-9D23-D3F3341F04DD}"/>
    <cellStyle name="Milliers 2 2 2 2 2 2" xfId="379" xr:uid="{66EE4F8C-4CB3-4E52-9D44-4C2B26D0FD70}"/>
    <cellStyle name="Milliers 2 2 2 2 3" xfId="284" xr:uid="{6A00714E-1EAA-4372-97B9-54CE805B11A2}"/>
    <cellStyle name="Milliers 2 2 2 3" xfId="135" xr:uid="{92DE934D-313C-4E43-B74E-B065D02EA46F}"/>
    <cellStyle name="Milliers 2 2 2 3 2" xfId="331" xr:uid="{5841A1F5-017D-4A08-BA87-6CDE68CE54D3}"/>
    <cellStyle name="Milliers 2 2 2 4" xfId="241" xr:uid="{F74CE395-19C3-4E8C-A726-F3DCAD67B0FB}"/>
    <cellStyle name="Milliers 2 2 3" xfId="30" xr:uid="{00000000-0005-0000-0000-000017000000}"/>
    <cellStyle name="Milliers 2 2 3 2" xfId="75" xr:uid="{00000000-0005-0000-0000-000018000000}"/>
    <cellStyle name="Milliers 2 2 3 2 2" xfId="178" xr:uid="{A016F65F-6A7A-4128-A567-A2B60BF8AA5C}"/>
    <cellStyle name="Milliers 2 2 3 2 2 2" xfId="367" xr:uid="{401C0C1D-7D7A-4A87-811F-F1D231A80291}"/>
    <cellStyle name="Milliers 2 2 3 2 3" xfId="272" xr:uid="{E2417E50-3BE5-4BFB-82E3-362F09353086}"/>
    <cellStyle name="Milliers 2 2 3 3" xfId="123" xr:uid="{FD160E65-6CB8-419E-8E95-5BBD5CB98211}"/>
    <cellStyle name="Milliers 2 2 3 3 2" xfId="319" xr:uid="{E124D325-5D63-4BCF-A7D2-D8FDD04AE953}"/>
    <cellStyle name="Milliers 2 2 3 4" xfId="229" xr:uid="{8F6978A4-8C69-4285-84AA-1AE4FCAFEA98}"/>
    <cellStyle name="Milliers 2 2 4" xfId="63" xr:uid="{00000000-0005-0000-0000-000019000000}"/>
    <cellStyle name="Milliers 2 2 4 2" xfId="166" xr:uid="{C239A6D2-FC24-4020-96F2-4C5B084A424D}"/>
    <cellStyle name="Milliers 2 2 4 2 2" xfId="355" xr:uid="{F3B79886-9446-49EF-8538-37CC24BBF9AA}"/>
    <cellStyle name="Milliers 2 2 4 3" xfId="260" xr:uid="{CF3F4EB7-DE36-497B-9A68-03C4568EAF9C}"/>
    <cellStyle name="Milliers 2 2 5" xfId="111" xr:uid="{F48903D8-53F9-4D50-9A7E-242E7B551CCA}"/>
    <cellStyle name="Milliers 2 2 5 2" xfId="307" xr:uid="{B9290BBA-DDA9-4555-BA62-8C351AA581AD}"/>
    <cellStyle name="Milliers 2 2 6" xfId="217" xr:uid="{540BEE18-DFF6-4996-B1CD-E709379006E0}"/>
    <cellStyle name="Milliers 2 3" xfId="41" xr:uid="{00000000-0005-0000-0000-00001A000000}"/>
    <cellStyle name="Milliers 2 3 2" xfId="86" xr:uid="{00000000-0005-0000-0000-00001B000000}"/>
    <cellStyle name="Milliers 2 3 2 2" xfId="189" xr:uid="{E0D48BC9-2264-4C30-AA5E-6844F0D06C75}"/>
    <cellStyle name="Milliers 2 3 2 2 2" xfId="378" xr:uid="{11671C24-03A9-401F-B5A9-86DB247DE762}"/>
    <cellStyle name="Milliers 2 3 2 3" xfId="283" xr:uid="{B601EE13-477A-4E0A-A3A6-53067409105A}"/>
    <cellStyle name="Milliers 2 3 3" xfId="134" xr:uid="{02BB67AF-67B1-44EB-AF1A-209352AACFB9}"/>
    <cellStyle name="Milliers 2 3 3 2" xfId="330" xr:uid="{7CABD464-818E-46D4-BFC8-73C08105A381}"/>
    <cellStyle name="Milliers 2 3 4" xfId="240" xr:uid="{3DE7EFA7-33B0-429D-B0A6-634A0444E357}"/>
    <cellStyle name="Milliers 2 4" xfId="29" xr:uid="{00000000-0005-0000-0000-00001C000000}"/>
    <cellStyle name="Milliers 2 4 2" xfId="74" xr:uid="{00000000-0005-0000-0000-00001D000000}"/>
    <cellStyle name="Milliers 2 4 2 2" xfId="177" xr:uid="{5CB6BAB1-B06E-459F-B2BE-A5B988955BAD}"/>
    <cellStyle name="Milliers 2 4 2 2 2" xfId="366" xr:uid="{CEF6875A-7900-4A83-912A-BF5E0D760546}"/>
    <cellStyle name="Milliers 2 4 2 3" xfId="271" xr:uid="{9F784FEC-4120-4BBE-B6B8-249E1DB04434}"/>
    <cellStyle name="Milliers 2 4 3" xfId="122" xr:uid="{90E03E54-650A-4024-AFBC-200345991786}"/>
    <cellStyle name="Milliers 2 4 3 2" xfId="318" xr:uid="{31C8CD5F-23F0-4299-B16B-58D77F6FD573}"/>
    <cellStyle name="Milliers 2 4 4" xfId="228" xr:uid="{B6C565F8-A0E3-44FD-A357-1E36C4CE70D9}"/>
    <cellStyle name="Milliers 2 5" xfId="53" xr:uid="{00000000-0005-0000-0000-00001E000000}"/>
    <cellStyle name="Milliers 2 5 2" xfId="98" xr:uid="{00000000-0005-0000-0000-00001F000000}"/>
    <cellStyle name="Milliers 2 5 2 2" xfId="201" xr:uid="{AB4DCE3C-62BA-418B-8451-E50EE7F6ACDC}"/>
    <cellStyle name="Milliers 2 5 2 2 2" xfId="390" xr:uid="{855F9297-83EA-417B-B60D-2291977B4A7C}"/>
    <cellStyle name="Milliers 2 5 2 3" xfId="295" xr:uid="{C113FB4F-42A0-4D09-9684-65A3CED296F6}"/>
    <cellStyle name="Milliers 2 5 3" xfId="156" xr:uid="{F266E316-0AF7-469F-A40F-0C3DDEE0A0B0}"/>
    <cellStyle name="Milliers 2 5 3 2" xfId="347" xr:uid="{049DF7BA-E955-43C4-AF06-CA60A121E7E1}"/>
    <cellStyle name="Milliers 2 5 4" xfId="252" xr:uid="{57A27F03-C92B-4AFA-94F2-27B060FA544C}"/>
    <cellStyle name="Milliers 2 6" xfId="62" xr:uid="{00000000-0005-0000-0000-000020000000}"/>
    <cellStyle name="Milliers 2 6 2" xfId="165" xr:uid="{A9A383F5-A157-4082-90BD-19B2EB97FE2D}"/>
    <cellStyle name="Milliers 2 6 2 2" xfId="354" xr:uid="{FF0909B6-3DD9-48F6-BFCD-C885C20BF901}"/>
    <cellStyle name="Milliers 2 6 3" xfId="259" xr:uid="{2907DECE-1C24-4037-AE5A-A06803BD9C7C}"/>
    <cellStyle name="Milliers 2 7" xfId="110" xr:uid="{DE77FEA4-ED6B-43A2-8832-1C3373563B74}"/>
    <cellStyle name="Milliers 2 7 2" xfId="306" xr:uid="{055A138B-0DDC-4003-8990-DF46891E5367}"/>
    <cellStyle name="Milliers 2 8" xfId="216" xr:uid="{59F1C826-BC35-4165-A929-0F43C4EC86C0}"/>
    <cellStyle name="Milliers 3" xfId="12" xr:uid="{00000000-0005-0000-0000-000021000000}"/>
    <cellStyle name="Milliers 3 2" xfId="43" xr:uid="{00000000-0005-0000-0000-000022000000}"/>
    <cellStyle name="Milliers 3 2 2" xfId="88" xr:uid="{00000000-0005-0000-0000-000023000000}"/>
    <cellStyle name="Milliers 3 2 2 2" xfId="191" xr:uid="{AAE2927C-80E5-4255-A297-1806CC35CED0}"/>
    <cellStyle name="Milliers 3 2 2 2 2" xfId="380" xr:uid="{8A1DF525-B9D0-4ED4-A7F7-4E5E1605D055}"/>
    <cellStyle name="Milliers 3 2 2 3" xfId="285" xr:uid="{AE7C1B48-99A3-445D-8E2C-0896FCBCD497}"/>
    <cellStyle name="Milliers 3 2 3" xfId="136" xr:uid="{142EAEA6-9D49-414E-9943-E97F18C9E8B3}"/>
    <cellStyle name="Milliers 3 2 3 2" xfId="332" xr:uid="{5568806B-BE67-498A-A014-33AB4C848980}"/>
    <cellStyle name="Milliers 3 2 4" xfId="242" xr:uid="{2C513D92-3E74-40AC-94F4-DAAA7D441155}"/>
    <cellStyle name="Milliers 3 3" xfId="31" xr:uid="{00000000-0005-0000-0000-000024000000}"/>
    <cellStyle name="Milliers 3 3 2" xfId="76" xr:uid="{00000000-0005-0000-0000-000025000000}"/>
    <cellStyle name="Milliers 3 3 2 2" xfId="179" xr:uid="{70C2BD26-6745-4712-967D-CF5F923EE932}"/>
    <cellStyle name="Milliers 3 3 2 2 2" xfId="368" xr:uid="{8B6FB681-6996-42C3-8D10-1BBDC755B6F2}"/>
    <cellStyle name="Milliers 3 3 2 3" xfId="273" xr:uid="{1FF9372D-18B3-40DF-8C7E-3E721C1F4A83}"/>
    <cellStyle name="Milliers 3 3 3" xfId="124" xr:uid="{F39CF332-879A-4FD5-8695-C0DD3AD22D5D}"/>
    <cellStyle name="Milliers 3 3 3 2" xfId="320" xr:uid="{37ED8CEF-31C0-458D-BB80-A315EE14E5D6}"/>
    <cellStyle name="Milliers 3 3 4" xfId="230" xr:uid="{6DAABAC7-D7F3-425A-A27B-EE0136619225}"/>
    <cellStyle name="Milliers 3 4" xfId="64" xr:uid="{00000000-0005-0000-0000-000026000000}"/>
    <cellStyle name="Milliers 3 4 2" xfId="167" xr:uid="{DD3B9054-6051-4587-AE33-D2EB0B00E85E}"/>
    <cellStyle name="Milliers 3 4 2 2" xfId="356" xr:uid="{57938F52-0D63-4EC9-AA08-E91CE709EDB7}"/>
    <cellStyle name="Milliers 3 4 3" xfId="261" xr:uid="{AE057996-F900-435F-9246-052529013105}"/>
    <cellStyle name="Milliers 3 5" xfId="112" xr:uid="{6C2C1526-87F8-4FA2-8EF0-1BFB079BE433}"/>
    <cellStyle name="Milliers 3 5 2" xfId="308" xr:uid="{CAA41989-3050-42D4-8415-25D33514571B}"/>
    <cellStyle name="Milliers 3 6" xfId="218" xr:uid="{82D304BD-E74E-4D6D-87F4-35C03FC83A20}"/>
    <cellStyle name="Milliers 4" xfId="24" xr:uid="{00000000-0005-0000-0000-000027000000}"/>
    <cellStyle name="Milliers 4 2" xfId="49" xr:uid="{00000000-0005-0000-0000-000028000000}"/>
    <cellStyle name="Milliers 4 2 2" xfId="94" xr:uid="{00000000-0005-0000-0000-000029000000}"/>
    <cellStyle name="Milliers 4 2 2 2" xfId="197" xr:uid="{D8A8CBBB-7F2F-4C2E-A3A7-C1695C1D7DE1}"/>
    <cellStyle name="Milliers 4 2 2 2 2" xfId="386" xr:uid="{371E3957-9645-4F62-8E24-028916D1718C}"/>
    <cellStyle name="Milliers 4 2 2 3" xfId="291" xr:uid="{CB798F20-182E-4921-B9B7-5377BDCF1C7E}"/>
    <cellStyle name="Milliers 4 2 3" xfId="142" xr:uid="{539A29F5-7C18-4A32-9585-788869290053}"/>
    <cellStyle name="Milliers 4 2 3 2" xfId="338" xr:uid="{49A78AF1-5E1B-4DD3-9983-10757602B502}"/>
    <cellStyle name="Milliers 4 2 4" xfId="248" xr:uid="{0692D7CB-03F0-483C-A909-49138FAEEEF9}"/>
    <cellStyle name="Milliers 4 3" xfId="37" xr:uid="{00000000-0005-0000-0000-00002A000000}"/>
    <cellStyle name="Milliers 4 3 2" xfId="82" xr:uid="{00000000-0005-0000-0000-00002B000000}"/>
    <cellStyle name="Milliers 4 3 2 2" xfId="185" xr:uid="{8EC1DA32-BC0C-45BD-BD86-6C7FD30C5C12}"/>
    <cellStyle name="Milliers 4 3 2 2 2" xfId="374" xr:uid="{79BCBC8E-42DA-465D-BE1F-47CC1F894218}"/>
    <cellStyle name="Milliers 4 3 2 3" xfId="279" xr:uid="{ACF4BA68-7196-46E9-B76C-92354C225F70}"/>
    <cellStyle name="Milliers 4 3 3" xfId="130" xr:uid="{BF076D73-3CB0-4A1F-8C53-896BA84485B0}"/>
    <cellStyle name="Milliers 4 3 3 2" xfId="326" xr:uid="{E04354C8-3520-42D8-838B-BFDAA5827E8A}"/>
    <cellStyle name="Milliers 4 3 4" xfId="236" xr:uid="{F849128B-A61A-4247-A072-3626F752D7B0}"/>
    <cellStyle name="Milliers 4 4" xfId="70" xr:uid="{00000000-0005-0000-0000-00002C000000}"/>
    <cellStyle name="Milliers 4 4 2" xfId="173" xr:uid="{38AA0E56-5D2B-4CCF-9187-E1BDCE679932}"/>
    <cellStyle name="Milliers 4 4 2 2" xfId="362" xr:uid="{BDB99DF5-6381-4141-BFF8-77D10EE39921}"/>
    <cellStyle name="Milliers 4 4 3" xfId="267" xr:uid="{966FD092-1383-4DA0-88DF-98B89C0510DD}"/>
    <cellStyle name="Milliers 4 5" xfId="118" xr:uid="{04BBD038-339A-4D94-A2D2-DA1E4D3C0D4C}"/>
    <cellStyle name="Milliers 4 5 2" xfId="314" xr:uid="{78367E7C-7AD8-4369-9549-89D56CBFB120}"/>
    <cellStyle name="Milliers 4 6" xfId="224" xr:uid="{27014E2D-A28F-4605-B27A-C1CD52C53452}"/>
    <cellStyle name="Milliers 5" xfId="40" xr:uid="{00000000-0005-0000-0000-00002D000000}"/>
    <cellStyle name="Milliers 5 2" xfId="85" xr:uid="{00000000-0005-0000-0000-00002E000000}"/>
    <cellStyle name="Milliers 5 2 2" xfId="188" xr:uid="{FECFEF02-5345-4096-9E1D-532DC116FDF9}"/>
    <cellStyle name="Milliers 5 2 2 2" xfId="377" xr:uid="{54714354-D04D-4D7D-895F-B714D25FC3A0}"/>
    <cellStyle name="Milliers 5 2 3" xfId="282" xr:uid="{2392239C-FD09-47AE-8716-96DB6D2164F3}"/>
    <cellStyle name="Milliers 5 3" xfId="133" xr:uid="{B2CE6CEA-7D54-45AB-995A-6D0CEA64788D}"/>
    <cellStyle name="Milliers 5 3 2" xfId="329" xr:uid="{12011FAB-D030-4FE2-BC2E-7DB884C71BB0}"/>
    <cellStyle name="Milliers 5 4" xfId="239" xr:uid="{0101A749-C892-4EB3-B7CD-C4E461643CB9}"/>
    <cellStyle name="Milliers 6" xfId="28" xr:uid="{00000000-0005-0000-0000-00002F000000}"/>
    <cellStyle name="Milliers 6 2" xfId="73" xr:uid="{00000000-0005-0000-0000-000030000000}"/>
    <cellStyle name="Milliers 6 2 2" xfId="176" xr:uid="{DB97240F-2337-4291-9D00-DB0C2AD9F2DC}"/>
    <cellStyle name="Milliers 6 2 2 2" xfId="365" xr:uid="{15A251E0-7C61-48FF-ADA4-99FBB15E469C}"/>
    <cellStyle name="Milliers 6 2 3" xfId="270" xr:uid="{2E5C57CF-126F-451D-B303-2D3F5D4C2BBC}"/>
    <cellStyle name="Milliers 6 3" xfId="121" xr:uid="{7AEBDA9C-3E07-4708-BEF1-010E2FAF1F5E}"/>
    <cellStyle name="Milliers 6 3 2" xfId="317" xr:uid="{2EF64E26-C1AA-4C7F-9D9A-A9EFCD7D6DF0}"/>
    <cellStyle name="Milliers 6 4" xfId="227" xr:uid="{05D9C941-5C80-4F4D-91C5-93A9A1FD9AA2}"/>
    <cellStyle name="Milliers 7" xfId="61" xr:uid="{00000000-0005-0000-0000-000031000000}"/>
    <cellStyle name="Milliers 7 2" xfId="164" xr:uid="{D536D3E0-2665-4668-A147-40F54CCCB37B}"/>
    <cellStyle name="Milliers 7 2 2" xfId="353" xr:uid="{586D6DDC-FFEC-449A-9C93-BF0C838121C0}"/>
    <cellStyle name="Milliers 7 3" xfId="154" xr:uid="{DE969B21-505A-40A9-8BE2-A86FAE804BD6}"/>
    <cellStyle name="Milliers 7 3 2" xfId="345" xr:uid="{F6CD5306-CA23-4F1D-B54D-1DF960AFB24D}"/>
    <cellStyle name="Milliers 7 4" xfId="258" xr:uid="{548370A7-A3CB-4BE7-9037-81FD34645B10}"/>
    <cellStyle name="Milliers 8" xfId="206" xr:uid="{89FE5A1A-A90C-4BCB-A49A-9F9E45065750}"/>
    <cellStyle name="Milliers 8 2" xfId="395" xr:uid="{D867269C-C09D-42CA-94EC-985751D0BF74}"/>
    <cellStyle name="Milliers 9" xfId="109" xr:uid="{87C8D58C-A0FA-45FD-8BCC-F52946C2BA9A}"/>
    <cellStyle name="Milliers 9 2" xfId="305" xr:uid="{30DF8CEE-FF65-4BA5-84DF-7A94F475E7CA}"/>
    <cellStyle name="Monétaire 2" xfId="299" xr:uid="{22329575-E3CF-42AE-A48C-C1E28B22412D}"/>
    <cellStyle name="Normal" xfId="0" builtinId="0"/>
    <cellStyle name="Normal 10" xfId="148" xr:uid="{B1F89C58-31F1-4B7A-85C7-DB84D11693F1}"/>
    <cellStyle name="Normal 10 2" xfId="211" xr:uid="{CA2B51F9-BFE7-45A3-A7FC-90B3E0C245D7}"/>
    <cellStyle name="Normal 10 2 2" xfId="397" xr:uid="{7052D0FF-7197-472B-A48E-784DE690A5E3}"/>
    <cellStyle name="Normal 10 3" xfId="340" xr:uid="{F5E6646C-67B1-44A1-A4C5-7A58EAEE666C}"/>
    <cellStyle name="Normal 11" xfId="13" xr:uid="{00000000-0005-0000-0000-000033000000}"/>
    <cellStyle name="Normal 12" xfId="151" xr:uid="{411D9E69-78FD-40EE-AFD8-DED5BE31BBA1}"/>
    <cellStyle name="Normal 12 2" xfId="342" xr:uid="{3DDF0144-3E87-4ECD-A0F2-30507E74D0D9}"/>
    <cellStyle name="Normal 13" xfId="159" xr:uid="{984DDD04-E32B-4859-A979-ECEBA266A278}"/>
    <cellStyle name="Normal 13 2" xfId="350" xr:uid="{E28E3D43-BD26-402C-9C53-0020481697ED}"/>
    <cellStyle name="Normal 14" xfId="14" xr:uid="{00000000-0005-0000-0000-000034000000}"/>
    <cellStyle name="Normal 14 2" xfId="44" xr:uid="{00000000-0005-0000-0000-000035000000}"/>
    <cellStyle name="Normal 14 2 2" xfId="89" xr:uid="{00000000-0005-0000-0000-000036000000}"/>
    <cellStyle name="Normal 14 2 2 2" xfId="192" xr:uid="{1C775245-32B4-4577-8082-8AE25989F888}"/>
    <cellStyle name="Normal 14 2 2 2 2" xfId="381" xr:uid="{A76D1C09-8F56-4DEA-B51E-2618714AE019}"/>
    <cellStyle name="Normal 14 2 2 3" xfId="286" xr:uid="{DE3E2938-E306-47B0-8D28-C93FFA42AEB1}"/>
    <cellStyle name="Normal 14 2 3" xfId="137" xr:uid="{FF0A386A-C91D-4FB2-991F-D2DB85DC9169}"/>
    <cellStyle name="Normal 14 2 3 2" xfId="333" xr:uid="{9CB657F7-8DD7-44BB-925C-39977D0A1957}"/>
    <cellStyle name="Normal 14 2 4" xfId="243" xr:uid="{69CDB202-C065-46DE-9667-68B44939081B}"/>
    <cellStyle name="Normal 14 3" xfId="32" xr:uid="{00000000-0005-0000-0000-000037000000}"/>
    <cellStyle name="Normal 14 3 2" xfId="77" xr:uid="{00000000-0005-0000-0000-000038000000}"/>
    <cellStyle name="Normal 14 3 2 2" xfId="180" xr:uid="{5D6B5C1D-3D32-47A1-A4E6-65421EA9DB6F}"/>
    <cellStyle name="Normal 14 3 2 2 2" xfId="369" xr:uid="{E55D20BC-24A2-4B18-8CD4-6FEBA7224782}"/>
    <cellStyle name="Normal 14 3 2 3" xfId="274" xr:uid="{B4299273-4A90-4AEF-AE09-4DA6DD7B214C}"/>
    <cellStyle name="Normal 14 3 3" xfId="125" xr:uid="{DEB9ED64-02FC-4AF3-8D48-2B9E01EF4424}"/>
    <cellStyle name="Normal 14 3 3 2" xfId="321" xr:uid="{AE7FF7C9-657B-4803-A51C-C36E83FA263A}"/>
    <cellStyle name="Normal 14 3 4" xfId="231" xr:uid="{3F95FB1A-74D3-49A3-80F5-4E51DE50892F}"/>
    <cellStyle name="Normal 14 4" xfId="65" xr:uid="{00000000-0005-0000-0000-000039000000}"/>
    <cellStyle name="Normal 14 4 2" xfId="150" xr:uid="{C63486BC-8FE2-4052-9DE5-72EE5E91A8E6}"/>
    <cellStyle name="Normal 14 4 2 2" xfId="341" xr:uid="{3143677D-9475-4D09-BD52-AD181B92A8C7}"/>
    <cellStyle name="Normal 14 4 3" xfId="262" xr:uid="{7EE1B911-A961-49F9-AA55-77D1ECC3830A}"/>
    <cellStyle name="Normal 14 5" xfId="168" xr:uid="{9859F866-1678-4206-9DE5-F01D855B03A3}"/>
    <cellStyle name="Normal 14 5 2" xfId="357" xr:uid="{C40E9FD6-197C-4E3C-A935-15D0E57D5A81}"/>
    <cellStyle name="Normal 14 6" xfId="113" xr:uid="{41329DC0-9BFA-4DB0-A79E-F5EA394EFF99}"/>
    <cellStyle name="Normal 14 6 2" xfId="309" xr:uid="{A01D87BB-32C4-40B2-841C-901009B3AF0B}"/>
    <cellStyle name="Normal 14 7" xfId="219" xr:uid="{AC350A54-C82F-4A2C-99B1-3EED80368B00}"/>
    <cellStyle name="Normal 2" xfId="15" xr:uid="{00000000-0005-0000-0000-00003A000000}"/>
    <cellStyle name="Normal 2 2" xfId="16" xr:uid="{00000000-0005-0000-0000-00003B000000}"/>
    <cellStyle name="Normal 2 2 2" xfId="55" xr:uid="{00000000-0005-0000-0000-00003C000000}"/>
    <cellStyle name="Normal 2 2 2 2" xfId="100" xr:uid="{00000000-0005-0000-0000-00003D000000}"/>
    <cellStyle name="Normal 2 2 2 2 2" xfId="203" xr:uid="{3060D8FB-FA29-4890-8CE6-64A6915874B6}"/>
    <cellStyle name="Normal 2 2 2 2 2 2" xfId="392" xr:uid="{100BE734-015B-4F91-AB84-C4183BE09144}"/>
    <cellStyle name="Normal 2 2 2 2 3" xfId="297" xr:uid="{74A1A964-10FA-4DC7-BCFE-FDE0DF72BB0E}"/>
    <cellStyle name="Normal 2 2 2 3" xfId="157" xr:uid="{063DE356-FFD0-46E3-8F78-6635C38E3AF5}"/>
    <cellStyle name="Normal 2 2 2 3 2" xfId="348" xr:uid="{12742750-0DC6-4B7F-B4E4-8F0978B552DB}"/>
    <cellStyle name="Normal 2 2 2 4" xfId="254" xr:uid="{36809468-D9DB-4233-8A9E-41A273AFD9C3}"/>
    <cellStyle name="Normal 2 3" xfId="45" xr:uid="{00000000-0005-0000-0000-00003E000000}"/>
    <cellStyle name="Normal 2 3 2" xfId="90" xr:uid="{00000000-0005-0000-0000-00003F000000}"/>
    <cellStyle name="Normal 2 3 2 2" xfId="147" xr:uid="{C07FA272-B3F0-4EB9-B7C0-2517CE9E9180}"/>
    <cellStyle name="Normal 2 3 2 3" xfId="287" xr:uid="{252DE0ED-6618-49BA-82B8-15AAF48434B5}"/>
    <cellStyle name="Normal 2 3 3" xfId="193" xr:uid="{E5902490-C1E3-4A56-B330-69185FE5AF11}"/>
    <cellStyle name="Normal 2 3 3 2" xfId="382" xr:uid="{07B4284A-DE01-45F2-986F-0FE3D41F9BA5}"/>
    <cellStyle name="Normal 2 3 4" xfId="138" xr:uid="{D5783AE3-761A-4CF1-AE3E-609FD7833126}"/>
    <cellStyle name="Normal 2 3 4 2" xfId="334" xr:uid="{7920E9C8-E5BF-4895-AD97-E2AFBEC70F0F}"/>
    <cellStyle name="Normal 2 3 5" xfId="244" xr:uid="{5280BB6C-2A77-4A90-B0EC-7BE6C6897C83}"/>
    <cellStyle name="Normal 2 4" xfId="33" xr:uid="{00000000-0005-0000-0000-000040000000}"/>
    <cellStyle name="Normal 2 4 2" xfId="78" xr:uid="{00000000-0005-0000-0000-000041000000}"/>
    <cellStyle name="Normal 2 4 2 2" xfId="181" xr:uid="{D50BFD69-C0D1-4D25-93D7-01CBFF2392B9}"/>
    <cellStyle name="Normal 2 4 2 2 2" xfId="370" xr:uid="{75C92A5D-A045-4107-9FAE-35A7840FC654}"/>
    <cellStyle name="Normal 2 4 2 3" xfId="275" xr:uid="{6E5ACDC8-16E9-4CD0-B056-AA0A33A7C390}"/>
    <cellStyle name="Normal 2 4 3" xfId="126" xr:uid="{7A58DD33-7309-455F-9EB0-4985D89BF291}"/>
    <cellStyle name="Normal 2 4 3 2" xfId="322" xr:uid="{6C83E0E7-399D-4A10-A39E-E640DE6B7ABB}"/>
    <cellStyle name="Normal 2 4 4" xfId="232" xr:uid="{E244BDD4-A9FB-4139-869A-4420FB942BC3}"/>
    <cellStyle name="Normal 2 5" xfId="66" xr:uid="{00000000-0005-0000-0000-000042000000}"/>
    <cellStyle name="Normal 2 5 2" xfId="145" xr:uid="{82F9F50D-5791-47C7-8022-5D17D9FF2663}"/>
    <cellStyle name="Normal 2 5 3" xfId="263" xr:uid="{71A048EA-A3ED-49C1-946C-4F8325B95296}"/>
    <cellStyle name="Normal 2 6" xfId="169" xr:uid="{CD3AFB11-38BB-4F1D-8CBA-C7234C73E175}"/>
    <cellStyle name="Normal 2 6 2" xfId="358" xr:uid="{F9F22E81-6B0C-43F0-AB28-8353E6804E3F}"/>
    <cellStyle name="Normal 2 7" xfId="114" xr:uid="{55FB5E31-5BDB-4E56-91FC-E34B09BA3C73}"/>
    <cellStyle name="Normal 2 7 2" xfId="310" xr:uid="{38CC2C02-0BC2-4568-A852-61FDFAA11493}"/>
    <cellStyle name="Normal 2 8" xfId="220" xr:uid="{CBEAABAA-87A1-481E-A789-26F2C96438ED}"/>
    <cellStyle name="Normal 3" xfId="17" xr:uid="{00000000-0005-0000-0000-000043000000}"/>
    <cellStyle name="Normal 3 2" xfId="46" xr:uid="{00000000-0005-0000-0000-000044000000}"/>
    <cellStyle name="Normal 3 2 2" xfId="91" xr:uid="{00000000-0005-0000-0000-000045000000}"/>
    <cellStyle name="Normal 3 2 2 2" xfId="194" xr:uid="{F64C54C7-05FE-47EA-9CF6-32E2E88311EB}"/>
    <cellStyle name="Normal 3 2 2 2 2" xfId="383" xr:uid="{BCA9FFA6-A9BE-402B-8868-8759D24DBB3A}"/>
    <cellStyle name="Normal 3 2 2 3" xfId="288" xr:uid="{5433E5C4-E1AA-4D8E-8676-6838D56654FB}"/>
    <cellStyle name="Normal 3 2 3" xfId="139" xr:uid="{561057F6-E8C2-44A3-BAE4-D28E831EDAEB}"/>
    <cellStyle name="Normal 3 2 3 2" xfId="335" xr:uid="{E41B9DC5-B58E-4EC7-B7B5-6D83D77FB8B0}"/>
    <cellStyle name="Normal 3 2 4" xfId="245" xr:uid="{88437FBC-95D9-4581-AEFB-424D4B34E138}"/>
    <cellStyle name="Normal 3 3" xfId="34" xr:uid="{00000000-0005-0000-0000-000046000000}"/>
    <cellStyle name="Normal 3 3 2" xfId="79" xr:uid="{00000000-0005-0000-0000-000047000000}"/>
    <cellStyle name="Normal 3 3 2 2" xfId="182" xr:uid="{725A483E-E49D-4082-90FE-8A25F4B24D03}"/>
    <cellStyle name="Normal 3 3 2 2 2" xfId="371" xr:uid="{56A3E389-9646-4D68-A0F0-8E6094E04256}"/>
    <cellStyle name="Normal 3 3 2 3" xfId="276" xr:uid="{45FCDF8A-679C-42A1-B591-47BBDBF9609A}"/>
    <cellStyle name="Normal 3 3 3" xfId="127" xr:uid="{67920607-41F7-4BB0-B6F7-9B5BA21D85BF}"/>
    <cellStyle name="Normal 3 3 3 2" xfId="323" xr:uid="{2FF710D2-93E6-428E-AA8E-A4253D8E1CDF}"/>
    <cellStyle name="Normal 3 3 4" xfId="233" xr:uid="{7CE394AF-3885-44B3-B521-CFA45870AEA4}"/>
    <cellStyle name="Normal 3 4" xfId="67" xr:uid="{00000000-0005-0000-0000-000048000000}"/>
    <cellStyle name="Normal 3 4 2" xfId="170" xr:uid="{FBB8B650-AC49-4E4A-9A92-2D74311FA747}"/>
    <cellStyle name="Normal 3 4 2 2" xfId="359" xr:uid="{1A91EF83-8478-42EA-BE7D-3F0A90B8CCAE}"/>
    <cellStyle name="Normal 3 4 3" xfId="264" xr:uid="{3EAA0C60-45BD-4092-9FD9-37225DF0E50C}"/>
    <cellStyle name="Normal 3 5" xfId="115" xr:uid="{D710F6DB-CC01-4309-B6C1-B56A766DDEB7}"/>
    <cellStyle name="Normal 3 5 2" xfId="311" xr:uid="{D1B2A330-296C-4944-B6CD-A180306549F1}"/>
    <cellStyle name="Normal 3 6" xfId="398" xr:uid="{F49DCE71-D1A1-4DE9-8F31-2884094729F3}"/>
    <cellStyle name="Normal 3 7" xfId="221" xr:uid="{F414C42B-960F-4C02-B491-2EF299E00C0E}"/>
    <cellStyle name="Normal 32" xfId="56" xr:uid="{00000000-0005-0000-0000-000049000000}"/>
    <cellStyle name="Normal 32 2" xfId="101" xr:uid="{00000000-0005-0000-0000-00004A000000}"/>
    <cellStyle name="Normal 32 2 2" xfId="204" xr:uid="{5C4424BC-08D3-4DB5-A7B1-8A75A49AC865}"/>
    <cellStyle name="Normal 32 2 2 2" xfId="393" xr:uid="{B99A9095-E1B2-4D98-82A2-7248B0460D87}"/>
    <cellStyle name="Normal 32 2 3" xfId="298" xr:uid="{99EEF2CF-3321-429D-968C-D36F075388DD}"/>
    <cellStyle name="Normal 32 3" xfId="158" xr:uid="{BA64AD83-FA6C-4CCA-9858-4EE44FF2E053}"/>
    <cellStyle name="Normal 32 3 2" xfId="349" xr:uid="{B5D0026D-C97D-42A9-B6DF-27702EE8C159}"/>
    <cellStyle name="Normal 32 4" xfId="255" xr:uid="{387CEF11-19F4-4AE5-BFC0-352611C442CD}"/>
    <cellStyle name="Normal 4" xfId="18" xr:uid="{00000000-0005-0000-0000-00004B000000}"/>
    <cellStyle name="Normal 4 2" xfId="47" xr:uid="{00000000-0005-0000-0000-00004C000000}"/>
    <cellStyle name="Normal 4 2 2" xfId="52" xr:uid="{00000000-0005-0000-0000-00004D000000}"/>
    <cellStyle name="Normal 4 2 2 2" xfId="97" xr:uid="{00000000-0005-0000-0000-00004E000000}"/>
    <cellStyle name="Normal 4 2 2 2 2" xfId="200" xr:uid="{279DE481-5E9F-493A-8C03-528C5ACB81DF}"/>
    <cellStyle name="Normal 4 2 2 2 2 2" xfId="389" xr:uid="{C729E2F6-0EF3-4CAB-B735-67964D07B87B}"/>
    <cellStyle name="Normal 4 2 2 2 3" xfId="294" xr:uid="{5263E40E-85B3-4C34-BABC-894F63DE2D6A}"/>
    <cellStyle name="Normal 4 2 2 3" xfId="153" xr:uid="{9B1CABC8-B5EC-4787-8BBD-423D7EC71A3E}"/>
    <cellStyle name="Normal 4 2 2 3 2" xfId="344" xr:uid="{4CB9E38B-96F4-4B39-92FE-876BB4F7C99F}"/>
    <cellStyle name="Normal 4 2 2 4" xfId="251" xr:uid="{6A2DAA04-020B-49BE-9BBB-29CECB8DB31D}"/>
    <cellStyle name="Normal 4 2 3" xfId="92" xr:uid="{00000000-0005-0000-0000-00004F000000}"/>
    <cellStyle name="Normal 4 2 3 2" xfId="195" xr:uid="{F4420DF5-D53E-4802-AAF5-D50D73D0FF35}"/>
    <cellStyle name="Normal 4 2 3 2 2" xfId="384" xr:uid="{D5D48D28-F542-4880-8693-FCB3B3B52B08}"/>
    <cellStyle name="Normal 4 2 3 3" xfId="289" xr:uid="{93E53DF8-79D5-4A42-9C1B-470E4CDD514F}"/>
    <cellStyle name="Normal 4 2 4" xfId="140" xr:uid="{DDB5224E-D5E7-4FC3-8E9D-5224486E3C04}"/>
    <cellStyle name="Normal 4 2 4 2" xfId="336" xr:uid="{4117E7B3-AA0D-4FFF-A85E-6DE179C84FCA}"/>
    <cellStyle name="Normal 4 2 5" xfId="246" xr:uid="{EFDB7F04-E3AA-4FCA-86C7-518BF8DAD2EF}"/>
    <cellStyle name="Normal 4 3" xfId="35" xr:uid="{00000000-0005-0000-0000-000050000000}"/>
    <cellStyle name="Normal 4 3 2" xfId="80" xr:uid="{00000000-0005-0000-0000-000051000000}"/>
    <cellStyle name="Normal 4 3 2 2" xfId="183" xr:uid="{E90B7B71-EF2C-40C2-8AD2-3AD61FCBE76B}"/>
    <cellStyle name="Normal 4 3 2 2 2" xfId="372" xr:uid="{B0FD09C2-4E00-433B-B290-CCDAE3605715}"/>
    <cellStyle name="Normal 4 3 2 3" xfId="277" xr:uid="{03CB3B90-D1E9-4680-87F6-421D2E5716E9}"/>
    <cellStyle name="Normal 4 3 3" xfId="128" xr:uid="{49F81A02-EE01-4B72-8517-B15983EA518B}"/>
    <cellStyle name="Normal 4 3 3 2" xfId="324" xr:uid="{3F7DF8C3-C594-48E0-B1B7-ACDAFA5BD867}"/>
    <cellStyle name="Normal 4 3 4" xfId="234" xr:uid="{A517CFB4-9007-4DB1-8A7A-AC28EC7A1352}"/>
    <cellStyle name="Normal 4 4" xfId="51" xr:uid="{00000000-0005-0000-0000-000052000000}"/>
    <cellStyle name="Normal 4 4 2" xfId="96" xr:uid="{00000000-0005-0000-0000-000053000000}"/>
    <cellStyle name="Normal 4 4 2 2" xfId="199" xr:uid="{0506D816-7F18-4797-A180-54634D7D5C16}"/>
    <cellStyle name="Normal 4 4 2 2 2" xfId="388" xr:uid="{5942B2AE-55EC-4A5A-84FB-ADC03C0AA11E}"/>
    <cellStyle name="Normal 4 4 2 3" xfId="293" xr:uid="{0CF269E6-1A19-48D5-9DBA-79FEA9C69038}"/>
    <cellStyle name="Normal 4 4 3" xfId="152" xr:uid="{7B54F8B8-3E0A-4C1A-80ED-CAF36A47DC07}"/>
    <cellStyle name="Normal 4 4 3 2" xfId="343" xr:uid="{CA4F699B-5394-4F9E-8555-B8B61C15C9B9}"/>
    <cellStyle name="Normal 4 4 4" xfId="250" xr:uid="{3F1CD638-A615-42C5-8B3F-F47CC30B30F4}"/>
    <cellStyle name="Normal 4 5" xfId="68" xr:uid="{00000000-0005-0000-0000-000054000000}"/>
    <cellStyle name="Normal 4 5 2" xfId="171" xr:uid="{1B2E20AF-70EB-4A40-A04E-AAD90C0AC07B}"/>
    <cellStyle name="Normal 4 5 2 2" xfId="360" xr:uid="{0097AAE0-6916-4447-814D-04958871A2FE}"/>
    <cellStyle name="Normal 4 5 3" xfId="265" xr:uid="{B205332D-6592-47BD-B3B8-177CC080CF4B}"/>
    <cellStyle name="Normal 4 6" xfId="105" xr:uid="{D0D1C6AC-0067-4EE5-A5A0-7CA6565A3D91}"/>
    <cellStyle name="Normal 4 6 2" xfId="302" xr:uid="{6B781A49-F133-4B4C-90B7-28617A71315C}"/>
    <cellStyle name="Normal 4 7" xfId="116" xr:uid="{7010B223-A169-45D1-8CEB-70A765475669}"/>
    <cellStyle name="Normal 4 7 2" xfId="312" xr:uid="{161D9679-0E3F-4635-B386-BA6DA0FC5302}"/>
    <cellStyle name="Normal 4 8" xfId="222" xr:uid="{AAD2C936-66E3-4980-A312-D64F79110CC0}"/>
    <cellStyle name="Normal 5" xfId="23" xr:uid="{00000000-0005-0000-0000-000055000000}"/>
    <cellStyle name="Normal 6" xfId="25" xr:uid="{00000000-0005-0000-0000-000056000000}"/>
    <cellStyle name="Normal 7" xfId="50" xr:uid="{00000000-0005-0000-0000-000057000000}"/>
    <cellStyle name="Normal 7 2" xfId="95" xr:uid="{00000000-0005-0000-0000-000058000000}"/>
    <cellStyle name="Normal 7 2 2" xfId="209" xr:uid="{E4A34AB5-9AC5-430C-8274-21C59C4F5586}"/>
    <cellStyle name="Normal 7 2 3" xfId="292" xr:uid="{7DC9B9D0-FB07-41C4-BEED-82F87B42C231}"/>
    <cellStyle name="Normal 7 3" xfId="198" xr:uid="{2B843251-6C77-4FD3-8F18-23DAB11364EB}"/>
    <cellStyle name="Normal 7 3 2" xfId="387" xr:uid="{BE353631-8C2D-4FE7-843B-579772BFB7C7}"/>
    <cellStyle name="Normal 7 4" xfId="143" xr:uid="{AD8C469F-CFF8-4A69-A7D0-4D8472BCEA63}"/>
    <cellStyle name="Normal 7 5" xfId="249" xr:uid="{8AE16245-2D56-4C81-ADA8-98B42DE1EED5}"/>
    <cellStyle name="Normal 8" xfId="144" xr:uid="{57EA77B1-7FF6-426D-A8A1-F24F24320017}"/>
    <cellStyle name="Normal 8 2" xfId="210" xr:uid="{53BEA13B-397D-4D04-95DD-ADACF2770423}"/>
    <cellStyle name="Normal 8 3" xfId="160" xr:uid="{98A6D9E6-6F07-4EEB-9FAC-A6D6C25E91A6}"/>
    <cellStyle name="Normal 9" xfId="104" xr:uid="{E4480FC9-D853-4149-9A56-68EE0ACB50A5}"/>
    <cellStyle name="Normal 9 2" xfId="205" xr:uid="{2EC71EC5-A0BC-443A-9207-AA13F30878AA}"/>
    <cellStyle name="Normal 9 2 2" xfId="394" xr:uid="{8407E138-EFAE-4F83-9E70-B734BF825213}"/>
    <cellStyle name="Normal 9 3" xfId="146" xr:uid="{09C55A75-4383-4DF9-B283-7713BE4884CA}"/>
    <cellStyle name="Normal 9 3 2" xfId="339" xr:uid="{112CEDD9-9ACB-4B30-B6AB-83212D7B21E7}"/>
    <cellStyle name="Normal 9 4" xfId="301" xr:uid="{5B3DD8F3-7E27-41FF-A5BC-ED629846F091}"/>
    <cellStyle name="Per cent" xfId="58" builtinId="5"/>
    <cellStyle name="Pourcentage 2" xfId="19" xr:uid="{00000000-0005-0000-0000-00005A000000}"/>
    <cellStyle name="Pourcentage 2 2" xfId="48" xr:uid="{00000000-0005-0000-0000-00005B000000}"/>
    <cellStyle name="Pourcentage 2 2 2" xfId="93" xr:uid="{00000000-0005-0000-0000-00005C000000}"/>
    <cellStyle name="Pourcentage 2 2 2 2" xfId="196" xr:uid="{75B5330E-75D2-497B-A12E-7C1A9ECC9D7D}"/>
    <cellStyle name="Pourcentage 2 2 2 2 2" xfId="385" xr:uid="{45319C01-BBE4-4036-9B68-C70BB3AECA78}"/>
    <cellStyle name="Pourcentage 2 2 2 3" xfId="290" xr:uid="{A1A00994-92F9-4BEF-A9EB-941DABD44833}"/>
    <cellStyle name="Pourcentage 2 2 3" xfId="141" xr:uid="{256D4711-C0FD-4262-97E4-FBEFD31D263F}"/>
    <cellStyle name="Pourcentage 2 2 3 2" xfId="337" xr:uid="{F03E8105-C830-4C88-9C64-D9E72F6A0837}"/>
    <cellStyle name="Pourcentage 2 2 4" xfId="247" xr:uid="{609D0B44-A5BD-4569-A0B4-24DB7D8B949A}"/>
    <cellStyle name="Pourcentage 2 3" xfId="36" xr:uid="{00000000-0005-0000-0000-00005D000000}"/>
    <cellStyle name="Pourcentage 2 3 2" xfId="81" xr:uid="{00000000-0005-0000-0000-00005E000000}"/>
    <cellStyle name="Pourcentage 2 3 2 2" xfId="184" xr:uid="{DE4EA3DD-00C1-4ED1-924E-A3EC7128CA94}"/>
    <cellStyle name="Pourcentage 2 3 2 2 2" xfId="373" xr:uid="{FA8F7AC7-7156-46CC-9EF6-CF1226D140A7}"/>
    <cellStyle name="Pourcentage 2 3 2 3" xfId="278" xr:uid="{EE40D85A-4425-4D90-B77E-C428695487F2}"/>
    <cellStyle name="Pourcentage 2 3 3" xfId="129" xr:uid="{68C1F458-2F9F-42E2-A4A9-FACFC07145AA}"/>
    <cellStyle name="Pourcentage 2 3 3 2" xfId="325" xr:uid="{9E3FB409-019F-4194-A0D8-CB758F1399C2}"/>
    <cellStyle name="Pourcentage 2 3 4" xfId="235" xr:uid="{D525263A-FA33-48B0-AD23-1AC5F552FF3D}"/>
    <cellStyle name="Pourcentage 2 4" xfId="69" xr:uid="{00000000-0005-0000-0000-00005F000000}"/>
    <cellStyle name="Pourcentage 2 4 2" xfId="172" xr:uid="{7C5CBBF3-8477-4BC3-90BD-A84605C6B978}"/>
    <cellStyle name="Pourcentage 2 4 2 2" xfId="361" xr:uid="{4EFFCDC2-708A-4893-AF78-D368BF619A99}"/>
    <cellStyle name="Pourcentage 2 4 3" xfId="266" xr:uid="{BB0B11CC-50E6-4D94-8656-07E2C6CB0149}"/>
    <cellStyle name="Pourcentage 2 5" xfId="117" xr:uid="{2C472ECD-EEF2-4FF8-B065-9AA1641448C1}"/>
    <cellStyle name="Pourcentage 2 5 2" xfId="313" xr:uid="{9AA3C0D1-2806-47B6-B3D3-F56B5FF37250}"/>
    <cellStyle name="Pourcentage 2 6" xfId="223" xr:uid="{C1D99E58-6419-40EF-8D51-421EA6F26804}"/>
    <cellStyle name="Pourcentage 3" xfId="54" xr:uid="{00000000-0005-0000-0000-000060000000}"/>
    <cellStyle name="Pourcentage 3 2" xfId="99" xr:uid="{00000000-0005-0000-0000-000061000000}"/>
    <cellStyle name="Pourcentage 3 2 2" xfId="202" xr:uid="{76B4D236-FF2C-4766-9FB7-1D66C2A588EF}"/>
    <cellStyle name="Pourcentage 3 2 2 2" xfId="391" xr:uid="{1319BDA4-2D26-4B40-8D9E-BA92D2556270}"/>
    <cellStyle name="Pourcentage 3 2 3" xfId="296" xr:uid="{C7970B79-DD44-4373-82F3-6A3EDD3362F7}"/>
    <cellStyle name="Pourcentage 3 3" xfId="155" xr:uid="{2EB5874F-8365-471E-A584-BBFD1A893AE5}"/>
    <cellStyle name="Pourcentage 3 3 2" xfId="346" xr:uid="{C8DB22D2-49D4-46F0-9E2F-75101AD4CE35}"/>
    <cellStyle name="Pourcentage 3 4" xfId="253" xr:uid="{1B92E851-9956-4E11-AC0B-5126DB1BC847}"/>
    <cellStyle name="Pourcentage 4" xfId="212" xr:uid="{C51D9E38-E7C4-42C7-915B-C7C63563D7CE}"/>
    <cellStyle name="Pourcentage 5" xfId="207" xr:uid="{860AC63D-BB41-45B1-8BBA-6AE94F1F3CF5}"/>
    <cellStyle name="Pourcentage 5 2" xfId="396" xr:uid="{03A56EF3-16A2-4F99-A83D-A8E940F00A04}"/>
    <cellStyle name="Statut_Input" xfId="57" xr:uid="{00000000-0005-0000-0000-000062000000}"/>
    <cellStyle name="Titre 1 2" xfId="21" xr:uid="{00000000-0005-0000-0000-000064000000}"/>
    <cellStyle name="Titre 2" xfId="20" xr:uid="{00000000-0005-0000-0000-000063000000}"/>
    <cellStyle name="Titre 2 2" xfId="22" xr:uid="{00000000-0005-0000-0000-000065000000}"/>
  </cellStyles>
  <dxfs count="10">
    <dxf>
      <font>
        <b val="0"/>
        <i val="0"/>
        <strike val="0"/>
        <condense val="0"/>
        <extend val="0"/>
        <outline val="0"/>
        <shadow val="0"/>
        <u val="none"/>
        <vertAlign val="baseline"/>
        <sz val="11"/>
        <color auto="1"/>
        <name val="Aptos"/>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ptos"/>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family val="2"/>
        <scheme val="none"/>
      </font>
      <numFmt numFmtId="30" formatCode="@"/>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family val="2"/>
        <scheme val="none"/>
      </font>
      <fill>
        <patternFill patternType="solid">
          <fgColor rgb="FF000000"/>
          <bgColor rgb="FF00B0F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bgColor rgb="FF199EDC"/>
        </patternFill>
      </fill>
    </dxf>
    <dxf>
      <fill>
        <patternFill>
          <bgColor rgb="FF23A7E6"/>
        </patternFill>
      </fill>
    </dxf>
  </dxfs>
  <tableStyles count="1" defaultTableStyle="TableStyleMedium2" defaultPivotStyle="PivotStyleLight16">
    <tableStyle name="Style de tableau 1" pivot="0" count="0" xr9:uid="{00000000-0011-0000-FFFF-FFFF00000000}"/>
  </tableStyles>
  <colors>
    <mruColors>
      <color rgb="FF3B76F6"/>
      <color rgb="FFE27F00"/>
      <color rgb="FFDBE6FE"/>
      <color rgb="FF1F2937"/>
      <color rgb="FFF3F4F6"/>
      <color rgb="FF199EDC"/>
      <color rgb="FFFFD72D"/>
      <color rgb="FFE78D8D"/>
      <color rgb="FFC2E7FA"/>
      <color rgb="FF23A7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externalLinks/externalLink1.xml" Type="http://schemas.openxmlformats.org/officeDocument/2006/relationships/externalLink"/><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14" Target="calcChain.xml" Type="http://schemas.openxmlformats.org/officeDocument/2006/relationships/calcChain"/><Relationship Id="rId15" Target="../customXml/item1.xml" Type="http://schemas.openxmlformats.org/officeDocument/2006/relationships/customXml"/><Relationship Id="rId16" Target="../customXml/item2.xml" Type="http://schemas.openxmlformats.org/officeDocument/2006/relationships/customXml"/><Relationship Id="rId17" Target="../customXml/item3.xml" Type="http://schemas.openxmlformats.org/officeDocument/2006/relationships/customXml"/><Relationship Id="rId18" Target="vbaProject.bin" Type="http://schemas.microsoft.com/office/2006/relationships/vbaProjec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10" Target="../media/image9.svg" Type="http://schemas.openxmlformats.org/officeDocument/2006/relationships/image"/><Relationship Id="rId11" Target="#Sommaire!B1" Type="http://schemas.openxmlformats.org/officeDocument/2006/relationships/hyperlink"/><Relationship Id="rId12" Target="../media/image10.svg" Type="http://schemas.openxmlformats.org/officeDocument/2006/relationships/image"/><Relationship Id="rId13" Target="../media/image11.png" Type="http://schemas.openxmlformats.org/officeDocument/2006/relationships/image"/><Relationship Id="rId14" Target="../media/image12.jpeg" Type="http://schemas.openxmlformats.org/officeDocument/2006/relationships/image"/><Relationship Id="rId15" Target="https://clients.citeo.com/fr/emballage/home/faq/home" TargetMode="External" Type="http://schemas.openxmlformats.org/officeDocument/2006/relationships/hyperlink"/><Relationship Id="rId16" Target="../media/image13.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Sommaire!B35" Type="http://schemas.openxmlformats.org/officeDocument/2006/relationships/hyperlink"/><Relationship Id="rId7" Target="../media/image6.png" Type="http://schemas.openxmlformats.org/officeDocument/2006/relationships/image"/><Relationship Id="rId8" Target="../media/image7.svg" Type="http://schemas.openxmlformats.org/officeDocument/2006/relationships/image"/><Relationship Id="rId9" Target="../media/image8.png" Type="http://schemas.openxmlformats.org/officeDocument/2006/relationships/image"/></Relationships>
</file>

<file path=xl/drawings/_rels/drawing2.xml.rels><?xml version="1.0" encoding="UTF-8" standalone="yes"?><Relationships xmlns="http://schemas.openxmlformats.org/package/2006/relationships"><Relationship Id="rId1" Target="../media/image14.png" Type="http://schemas.openxmlformats.org/officeDocument/2006/relationships/image"/><Relationship Id="rId10" Target="../media/image23.svg" Type="http://schemas.openxmlformats.org/officeDocument/2006/relationships/image"/><Relationship Id="rId11" Target="#Aide!A1" Type="http://schemas.openxmlformats.org/officeDocument/2006/relationships/hyperlink"/><Relationship Id="rId12" Target="../media/image24.png" Type="http://schemas.openxmlformats.org/officeDocument/2006/relationships/image"/><Relationship Id="rId13" Target="../media/image25.svg" Type="http://schemas.openxmlformats.org/officeDocument/2006/relationships/image"/><Relationship Id="rId14" Target="../media/image26.png" Type="http://schemas.openxmlformats.org/officeDocument/2006/relationships/image"/><Relationship Id="rId15" Target="../media/image27.svg" Type="http://schemas.openxmlformats.org/officeDocument/2006/relationships/image"/><Relationship Id="rId2" Target="../media/image15.svg" Type="http://schemas.openxmlformats.org/officeDocument/2006/relationships/image"/><Relationship Id="rId3" Target="../media/image16.png" Type="http://schemas.openxmlformats.org/officeDocument/2006/relationships/image"/><Relationship Id="rId4" Target="../media/image17.svg" Type="http://schemas.openxmlformats.org/officeDocument/2006/relationships/image"/><Relationship Id="rId5" Target="../media/image18.png" Type="http://schemas.openxmlformats.org/officeDocument/2006/relationships/image"/><Relationship Id="rId6" Target="../media/image19.svg" Type="http://schemas.openxmlformats.org/officeDocument/2006/relationships/image"/><Relationship Id="rId7" Target="../media/image20.png" Type="http://schemas.openxmlformats.org/officeDocument/2006/relationships/image"/><Relationship Id="rId8" Target="../media/image21.svg" Type="http://schemas.openxmlformats.org/officeDocument/2006/relationships/image"/><Relationship Id="rId9" Target="../media/image22.png" Type="http://schemas.openxmlformats.org/officeDocument/2006/relationships/image"/></Relationships>
</file>

<file path=xl/drawings/_rels/drawing3.xml.rels><?xml version="1.0" encoding="UTF-8" standalone="yes"?><Relationships xmlns="http://schemas.openxmlformats.org/package/2006/relationships"><Relationship Id="rId1" Target="../media/image28.png" Type="http://schemas.openxmlformats.org/officeDocument/2006/relationships/image"/><Relationship Id="rId2" Target="../media/image29.svg" Type="http://schemas.openxmlformats.org/officeDocument/2006/relationships/image"/><Relationship Id="rId3" Target="../media/image14.png" Type="http://schemas.openxmlformats.org/officeDocument/2006/relationships/image"/><Relationship Id="rId4" Target="../media/image15.svg" Type="http://schemas.openxmlformats.org/officeDocument/2006/relationships/image"/><Relationship Id="rId5" Target="../media/image30.jpeg" Type="http://schemas.openxmlformats.org/officeDocument/2006/relationships/image"/><Relationship Id="rId6" Target="https://clients.citeo.com/fr/emballage/home/faq/home" TargetMode="External" Type="http://schemas.openxmlformats.org/officeDocument/2006/relationships/hyperlink"/><Relationship Id="rId7" Target="../media/image13.png" Type="http://schemas.openxmlformats.org/officeDocument/2006/relationships/image"/></Relationships>
</file>

<file path=xl/drawings/_rels/drawing4.xml.rels><?xml version="1.0" encoding="UTF-8" standalone="yes"?><Relationships xmlns="http://schemas.openxmlformats.org/package/2006/relationships"><Relationship Id="rId1" Target="../media/image31.png" Type="http://schemas.openxmlformats.org/officeDocument/2006/relationships/image"/><Relationship Id="rId2" Target="../media/image32.svg" Type="http://schemas.openxmlformats.org/officeDocument/2006/relationships/image"/><Relationship Id="rId3" Target="../media/image8.png" Type="http://schemas.openxmlformats.org/officeDocument/2006/relationships/image"/><Relationship Id="rId4" Target="../media/image10.svg" Type="http://schemas.openxmlformats.org/officeDocument/2006/relationships/image"/><Relationship Id="rId5" Target="../media/image33.png" Type="http://schemas.openxmlformats.org/officeDocument/2006/relationships/image"/><Relationship Id="rId6" Target="../media/image34.svg" Type="http://schemas.openxmlformats.org/officeDocument/2006/relationships/image"/><Relationship Id="rId7" Target="../media/image35.jpeg" Type="http://schemas.openxmlformats.org/officeDocument/2006/relationships/image"/></Relationships>
</file>

<file path=xl/drawings/_rels/drawing5.xml.rels><?xml version="1.0" encoding="UTF-8" standalone="yes"?><Relationships xmlns="http://schemas.openxmlformats.org/package/2006/relationships"><Relationship Id="rId1" Target="../media/image36.png" Type="http://schemas.openxmlformats.org/officeDocument/2006/relationships/image"/><Relationship Id="rId2" Target="../media/image8.png" Type="http://schemas.openxmlformats.org/officeDocument/2006/relationships/image"/><Relationship Id="rId3" Target="../media/image10.svg" Type="http://schemas.openxmlformats.org/officeDocument/2006/relationships/image"/><Relationship Id="rId4" Target="https://clients.citeo.com/fr/emballage/home/faq/home" TargetMode="External" Type="http://schemas.openxmlformats.org/officeDocument/2006/relationships/hyperlink"/><Relationship Id="rId5" Target="https://campuscirculaire.citeo.com/" TargetMode="External" Type="http://schemas.openxmlformats.org/officeDocument/2006/relationships/hyperlink"/><Relationship Id="rId6" Target="../media/image37.png" Type="http://schemas.openxmlformats.org/officeDocument/2006/relationships/image"/><Relationship Id="rId7" Target="../media/image38.jpeg" Type="http://schemas.openxmlformats.org/officeDocument/2006/relationships/image"/></Relationships>
</file>

<file path=xl/drawings/_rels/drawing6.xml.rels><?xml version="1.0" encoding="UTF-8" standalone="yes"?><Relationships xmlns="http://schemas.openxmlformats.org/package/2006/relationships"><Relationship Id="rId1" Target="../media/image39.jpeg" Type="http://schemas.openxmlformats.org/officeDocument/2006/relationships/image"/><Relationship Id="rId2" Target="https://clients.citeo.com/fr/emballage/home/faq/home" TargetMode="External" Type="http://schemas.openxmlformats.org/officeDocument/2006/relationships/hyperlink"/><Relationship Id="rId3" Target="../media/image1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2</xdr:col>
      <xdr:colOff>436723</xdr:colOff>
      <xdr:row>65</xdr:row>
      <xdr:rowOff>46140</xdr:rowOff>
    </xdr:from>
    <xdr:to>
      <xdr:col>8</xdr:col>
      <xdr:colOff>396828</xdr:colOff>
      <xdr:row>95</xdr:row>
      <xdr:rowOff>21482</xdr:rowOff>
    </xdr:to>
    <xdr:pic>
      <xdr:nvPicPr>
        <xdr:cNvPr id="31" name="Help_2">
          <a:extLst>
            <a:ext uri="{FF2B5EF4-FFF2-40B4-BE49-F238E27FC236}">
              <a16:creationId xmlns:a16="http://schemas.microsoft.com/office/drawing/2014/main" id="{7A00F6FC-CD6C-4002-A937-01852266BAE5}"/>
            </a:ext>
          </a:extLst>
        </xdr:cNvPr>
        <xdr:cNvPicPr>
          <a:picLocks noChangeAspect="1"/>
        </xdr:cNvPicPr>
      </xdr:nvPicPr>
      <xdr:blipFill>
        <a:blip xmlns:r="http://schemas.openxmlformats.org/officeDocument/2006/relationships" r:embed="rId1"/>
        <a:stretch>
          <a:fillRect/>
        </a:stretch>
      </xdr:blipFill>
      <xdr:spPr>
        <a:xfrm>
          <a:off x="1639254" y="14678921"/>
          <a:ext cx="6754288" cy="6775240"/>
        </a:xfrm>
        <a:prstGeom prst="rect">
          <a:avLst/>
        </a:prstGeom>
      </xdr:spPr>
    </xdr:pic>
    <xdr:clientData/>
  </xdr:twoCellAnchor>
  <xdr:twoCellAnchor editAs="oneCell">
    <xdr:from>
      <xdr:col>2</xdr:col>
      <xdr:colOff>416720</xdr:colOff>
      <xdr:row>101</xdr:row>
      <xdr:rowOff>93346</xdr:rowOff>
    </xdr:from>
    <xdr:to>
      <xdr:col>8</xdr:col>
      <xdr:colOff>132874</xdr:colOff>
      <xdr:row>121</xdr:row>
      <xdr:rowOff>16282</xdr:rowOff>
    </xdr:to>
    <xdr:pic>
      <xdr:nvPicPr>
        <xdr:cNvPr id="32" name="Help_3">
          <a:extLst>
            <a:ext uri="{FF2B5EF4-FFF2-40B4-BE49-F238E27FC236}">
              <a16:creationId xmlns:a16="http://schemas.microsoft.com/office/drawing/2014/main" id="{ECBB6C0E-10D9-48A0-B8D0-385C9A4601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619251" y="23286721"/>
          <a:ext cx="6485572" cy="52112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436722</xdr:colOff>
      <xdr:row>123</xdr:row>
      <xdr:rowOff>200502</xdr:rowOff>
    </xdr:from>
    <xdr:to>
      <xdr:col>8</xdr:col>
      <xdr:colOff>479245</xdr:colOff>
      <xdr:row>142</xdr:row>
      <xdr:rowOff>22383</xdr:rowOff>
    </xdr:to>
    <xdr:pic>
      <xdr:nvPicPr>
        <xdr:cNvPr id="33" name="Help_4">
          <a:extLst>
            <a:ext uri="{FF2B5EF4-FFF2-40B4-BE49-F238E27FC236}">
              <a16:creationId xmlns:a16="http://schemas.microsoft.com/office/drawing/2014/main" id="{8AE84EFB-E7F6-4D71-9382-44C0EF9DF4A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554" t="16827" r="4433" b="19051"/>
        <a:stretch/>
      </xdr:blipFill>
      <xdr:spPr bwMode="auto">
        <a:xfrm>
          <a:off x="1639253" y="29061252"/>
          <a:ext cx="6832896" cy="41195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396240</xdr:colOff>
      <xdr:row>147</xdr:row>
      <xdr:rowOff>183358</xdr:rowOff>
    </xdr:from>
    <xdr:to>
      <xdr:col>7</xdr:col>
      <xdr:colOff>970121</xdr:colOff>
      <xdr:row>167</xdr:row>
      <xdr:rowOff>93090</xdr:rowOff>
    </xdr:to>
    <xdr:pic>
      <xdr:nvPicPr>
        <xdr:cNvPr id="34" name="Help_5">
          <a:extLst>
            <a:ext uri="{FF2B5EF4-FFF2-40B4-BE49-F238E27FC236}">
              <a16:creationId xmlns:a16="http://schemas.microsoft.com/office/drawing/2014/main" id="{B60662D4-C6D5-41DF-B503-D52F40F3B47A}"/>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9567" t="17838" r="3141" b="2849"/>
        <a:stretch/>
      </xdr:blipFill>
      <xdr:spPr bwMode="auto">
        <a:xfrm>
          <a:off x="1598771" y="34187608"/>
          <a:ext cx="6235541" cy="45131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730092</xdr:colOff>
      <xdr:row>38</xdr:row>
      <xdr:rowOff>119062</xdr:rowOff>
    </xdr:from>
    <xdr:to>
      <xdr:col>6</xdr:col>
      <xdr:colOff>249432</xdr:colOff>
      <xdr:row>62</xdr:row>
      <xdr:rowOff>19519</xdr:rowOff>
    </xdr:to>
    <xdr:pic>
      <xdr:nvPicPr>
        <xdr:cNvPr id="36" name="Help_1">
          <a:extLst>
            <a:ext uri="{FF2B5EF4-FFF2-40B4-BE49-F238E27FC236}">
              <a16:creationId xmlns:a16="http://schemas.microsoft.com/office/drawing/2014/main" id="{6727876D-9256-4162-A5A9-F5F0E1E3BF6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32623" y="13025437"/>
          <a:ext cx="4063718" cy="5339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450850</xdr:colOff>
      <xdr:row>6</xdr:row>
      <xdr:rowOff>127000</xdr:rowOff>
    </xdr:from>
    <xdr:to>
      <xdr:col>6</xdr:col>
      <xdr:colOff>793750</xdr:colOff>
      <xdr:row>7</xdr:row>
      <xdr:rowOff>203200</xdr:rowOff>
    </xdr:to>
    <xdr:grpSp>
      <xdr:nvGrpSpPr>
        <xdr:cNvPr id="2" name="Btn_Sommaire_Aide" descr="Atteindre la section Aide à l'activation des macros">
          <a:hlinkClick xmlns:r="http://schemas.openxmlformats.org/officeDocument/2006/relationships" r:id="rId6" tooltip="Retour/Back"/>
          <a:extLst>
            <a:ext uri="{FF2B5EF4-FFF2-40B4-BE49-F238E27FC236}">
              <a16:creationId xmlns:a16="http://schemas.microsoft.com/office/drawing/2014/main" id="{DBDFE7C3-322E-42CF-9419-F924E6E06A19}"/>
            </a:ext>
          </a:extLst>
        </xdr:cNvPr>
        <xdr:cNvGrpSpPr/>
      </xdr:nvGrpSpPr>
      <xdr:grpSpPr>
        <a:xfrm>
          <a:off x="5613026" y="2495176"/>
          <a:ext cx="1590489" cy="292848"/>
          <a:chOff x="2976086" y="2734628"/>
          <a:chExt cx="1771620" cy="378798"/>
        </a:xfrm>
        <a:effectLst/>
      </xdr:grpSpPr>
      <xdr:sp macro="[0]!CT_Actualiser_DeclarationUVC" textlink="">
        <xdr:nvSpPr>
          <xdr:cNvPr id="3" name="Btn_Fond_Aide">
            <a:extLst>
              <a:ext uri="{FF2B5EF4-FFF2-40B4-BE49-F238E27FC236}">
                <a16:creationId xmlns:a16="http://schemas.microsoft.com/office/drawing/2014/main" id="{ED4573A8-98EB-A3E9-ECDC-CA5518050ADC}"/>
              </a:ext>
            </a:extLst>
          </xdr:cNvPr>
          <xdr:cNvSpPr>
            <a:spLocks/>
          </xdr:cNvSpPr>
        </xdr:nvSpPr>
        <xdr:spPr>
          <a:xfrm>
            <a:off x="2976086" y="2734628"/>
            <a:ext cx="1771620" cy="378798"/>
          </a:xfrm>
          <a:prstGeom prst="roundRect">
            <a:avLst/>
          </a:prstGeom>
          <a:solidFill>
            <a:srgbClr val="E27F0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96000" rtlCol="0" anchor="ctr"/>
          <a:lstStyle/>
          <a:p>
            <a:pPr lvl="0" algn="l"/>
            <a:r>
              <a:rPr lang="fr-FR" sz="1200" b="0">
                <a:solidFill>
                  <a:schemeClr val="bg1">
                    <a:lumMod val="95000"/>
                  </a:schemeClr>
                </a:solidFill>
                <a:latin typeface="Aptos" panose="020B0004020202020204" pitchFamily="34" charset="0"/>
              </a:rPr>
              <a:t>Aide "Macros"</a:t>
            </a:r>
          </a:p>
        </xdr:txBody>
      </xdr:sp>
      <xdr:pic>
        <xdr:nvPicPr>
          <xdr:cNvPr id="5" name="Graphique 4" descr="Badge point d’interrogation avec un remplissage uni">
            <a:extLst>
              <a:ext uri="{FF2B5EF4-FFF2-40B4-BE49-F238E27FC236}">
                <a16:creationId xmlns:a16="http://schemas.microsoft.com/office/drawing/2014/main" id="{CD67706F-D032-3DB0-4865-D46D8D0992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066440" y="2767642"/>
            <a:ext cx="255522" cy="297313"/>
          </a:xfrm>
          <a:prstGeom prst="rect">
            <a:avLst/>
          </a:prstGeom>
        </xdr:spPr>
      </xdr:pic>
    </xdr:grpSp>
    <xdr:clientData/>
  </xdr:twoCellAnchor>
  <xdr:twoCellAnchor editAs="oneCell">
    <xdr:from>
      <xdr:col>2</xdr:col>
      <xdr:colOff>76200</xdr:colOff>
      <xdr:row>10</xdr:row>
      <xdr:rowOff>267970</xdr:rowOff>
    </xdr:from>
    <xdr:to>
      <xdr:col>2</xdr:col>
      <xdr:colOff>396240</xdr:colOff>
      <xdr:row>11</xdr:row>
      <xdr:rowOff>80010</xdr:rowOff>
    </xdr:to>
    <xdr:pic macro="[0]!Btn_GoToUvc">
      <xdr:nvPicPr>
        <xdr:cNvPr id="9" name="Btn_UVC" descr="Atteindre la déclaration Tous produits confondus">
          <a:extLst>
            <a:ext uri="{FF2B5EF4-FFF2-40B4-BE49-F238E27FC236}">
              <a16:creationId xmlns:a16="http://schemas.microsoft.com/office/drawing/2014/main" id="{5C54FFC1-EA7F-45AE-8AA7-8373F64B8F0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rot="10800000">
          <a:off x="1422400" y="3874770"/>
          <a:ext cx="320040" cy="320040"/>
        </a:xfrm>
        <a:prstGeom prst="rect">
          <a:avLst/>
        </a:prstGeom>
      </xdr:spPr>
    </xdr:pic>
    <xdr:clientData/>
  </xdr:twoCellAnchor>
  <xdr:twoCellAnchor editAs="oneCell">
    <xdr:from>
      <xdr:col>9</xdr:col>
      <xdr:colOff>190500</xdr:colOff>
      <xdr:row>97</xdr:row>
      <xdr:rowOff>345281</xdr:rowOff>
    </xdr:from>
    <xdr:to>
      <xdr:col>9</xdr:col>
      <xdr:colOff>1293283</xdr:colOff>
      <xdr:row>97</xdr:row>
      <xdr:rowOff>665321</xdr:rowOff>
    </xdr:to>
    <xdr:grpSp>
      <xdr:nvGrpSpPr>
        <xdr:cNvPr id="4" name="Btn_Sommaire_Retour1" descr="Retour au haut de la page.">
          <a:hlinkClick xmlns:r="http://schemas.openxmlformats.org/officeDocument/2006/relationships" r:id="rId11" tooltip="Retour/Back"/>
          <a:extLst>
            <a:ext uri="{FF2B5EF4-FFF2-40B4-BE49-F238E27FC236}">
              <a16:creationId xmlns:a16="http://schemas.microsoft.com/office/drawing/2014/main" id="{939CEFE0-8C3A-4D7D-B7D3-21E60DF58DC0}"/>
            </a:ext>
          </a:extLst>
        </xdr:cNvPr>
        <xdr:cNvGrpSpPr/>
      </xdr:nvGrpSpPr>
      <xdr:grpSpPr>
        <a:xfrm>
          <a:off x="10178676" y="26649222"/>
          <a:ext cx="1102783" cy="320040"/>
          <a:chOff x="7054691" y="5649754"/>
          <a:chExt cx="1089184" cy="369093"/>
        </a:xfrm>
        <a:effectLst/>
      </xdr:grpSpPr>
      <xdr:sp macro="[0]!CT_Actualiser_DeclarationUVC" textlink="">
        <xdr:nvSpPr>
          <xdr:cNvPr id="6" name="Btn_Fond_Retour1">
            <a:extLst>
              <a:ext uri="{FF2B5EF4-FFF2-40B4-BE49-F238E27FC236}">
                <a16:creationId xmlns:a16="http://schemas.microsoft.com/office/drawing/2014/main" id="{8F1B0D36-0191-B738-31EA-D9530D0DBD25}"/>
              </a:ext>
            </a:extLst>
          </xdr:cNvPr>
          <xdr:cNvSpPr>
            <a:spLocks/>
          </xdr:cNvSpPr>
        </xdr:nvSpPr>
        <xdr:spPr>
          <a:xfrm>
            <a:off x="7054691" y="5649754"/>
            <a:ext cx="1089184" cy="369093"/>
          </a:xfrm>
          <a:prstGeom prst="roundRect">
            <a:avLst/>
          </a:prstGeom>
          <a:noFill/>
          <a:ln w="12700">
            <a:solidFill>
              <a:srgbClr val="3B76F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32000" rtlCol="0" anchor="ctr"/>
          <a:lstStyle/>
          <a:p>
            <a:pPr lvl="0" algn="l"/>
            <a:r>
              <a:rPr lang="fr-FR" sz="1200" b="0">
                <a:solidFill>
                  <a:srgbClr val="3B76F6"/>
                </a:solidFill>
                <a:latin typeface="Aptos SemiBold" panose="020B0004020202020204" pitchFamily="34" charset="0"/>
              </a:rPr>
              <a:t>Retour</a:t>
            </a:r>
          </a:p>
        </xdr:txBody>
      </xdr:sp>
      <xdr:pic>
        <xdr:nvPicPr>
          <xdr:cNvPr id="7" name="Graphique 6" descr="Cercle avec flèche gauche avec un remplissage uni">
            <a:extLst>
              <a:ext uri="{FF2B5EF4-FFF2-40B4-BE49-F238E27FC236}">
                <a16:creationId xmlns:a16="http://schemas.microsoft.com/office/drawing/2014/main" id="{EA1C578F-B1BF-21BA-5101-5B6E4059888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rot="5400000">
            <a:off x="7141934" y="5705351"/>
            <a:ext cx="296924" cy="270937"/>
          </a:xfrm>
          <a:prstGeom prst="rect">
            <a:avLst/>
          </a:prstGeom>
        </xdr:spPr>
      </xdr:pic>
    </xdr:grpSp>
    <xdr:clientData/>
  </xdr:twoCellAnchor>
  <xdr:twoCellAnchor editAs="oneCell">
    <xdr:from>
      <xdr:col>9</xdr:col>
      <xdr:colOff>0</xdr:colOff>
      <xdr:row>168</xdr:row>
      <xdr:rowOff>0</xdr:rowOff>
    </xdr:from>
    <xdr:to>
      <xdr:col>9</xdr:col>
      <xdr:colOff>1089448</xdr:colOff>
      <xdr:row>169</xdr:row>
      <xdr:rowOff>79532</xdr:rowOff>
    </xdr:to>
    <xdr:grpSp>
      <xdr:nvGrpSpPr>
        <xdr:cNvPr id="8" name="Btn_Sommaire_Retour2" descr="Retour au haut de la page.">
          <a:hlinkClick xmlns:r="http://schemas.openxmlformats.org/officeDocument/2006/relationships" r:id="rId11" tooltip="Retour/Back"/>
          <a:extLst>
            <a:ext uri="{FF2B5EF4-FFF2-40B4-BE49-F238E27FC236}">
              <a16:creationId xmlns:a16="http://schemas.microsoft.com/office/drawing/2014/main" id="{FD0B571D-60DE-4DDF-8838-8579DEEFE876}"/>
            </a:ext>
          </a:extLst>
        </xdr:cNvPr>
        <xdr:cNvGrpSpPr/>
      </xdr:nvGrpSpPr>
      <xdr:grpSpPr>
        <a:xfrm>
          <a:off x="9988176" y="44472412"/>
          <a:ext cx="1089448" cy="318591"/>
          <a:chOff x="7054691" y="5649754"/>
          <a:chExt cx="1089184" cy="369093"/>
        </a:xfrm>
        <a:effectLst/>
      </xdr:grpSpPr>
      <xdr:sp macro="[0]!CT_Actualiser_DeclarationUVC" textlink="">
        <xdr:nvSpPr>
          <xdr:cNvPr id="12" name="Btn_Fond_Retour2">
            <a:extLst>
              <a:ext uri="{FF2B5EF4-FFF2-40B4-BE49-F238E27FC236}">
                <a16:creationId xmlns:a16="http://schemas.microsoft.com/office/drawing/2014/main" id="{538F7172-9187-CDD1-3548-565EC0FE4020}"/>
              </a:ext>
            </a:extLst>
          </xdr:cNvPr>
          <xdr:cNvSpPr>
            <a:spLocks/>
          </xdr:cNvSpPr>
        </xdr:nvSpPr>
        <xdr:spPr>
          <a:xfrm>
            <a:off x="7054691" y="5649754"/>
            <a:ext cx="1089184" cy="369093"/>
          </a:xfrm>
          <a:prstGeom prst="roundRect">
            <a:avLst/>
          </a:prstGeom>
          <a:noFill/>
          <a:ln w="12700">
            <a:solidFill>
              <a:srgbClr val="3B76F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32000" rtlCol="0" anchor="ctr"/>
          <a:lstStyle/>
          <a:p>
            <a:pPr lvl="0" algn="l"/>
            <a:r>
              <a:rPr lang="fr-FR" sz="1200" b="0">
                <a:solidFill>
                  <a:srgbClr val="3B76F6"/>
                </a:solidFill>
                <a:latin typeface="Aptos SemiBold" panose="020B0004020202020204" pitchFamily="34" charset="0"/>
              </a:rPr>
              <a:t>Retour</a:t>
            </a:r>
          </a:p>
        </xdr:txBody>
      </xdr:sp>
      <xdr:pic>
        <xdr:nvPicPr>
          <xdr:cNvPr id="13" name="Graphique 12" descr="Cercle avec flèche gauche avec un remplissage uni">
            <a:extLst>
              <a:ext uri="{FF2B5EF4-FFF2-40B4-BE49-F238E27FC236}">
                <a16:creationId xmlns:a16="http://schemas.microsoft.com/office/drawing/2014/main" id="{BE243B46-87B6-7D7B-9DEE-619B4BBB4DE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rot="5400000">
            <a:off x="7141934" y="5705351"/>
            <a:ext cx="296924" cy="270937"/>
          </a:xfrm>
          <a:prstGeom prst="rect">
            <a:avLst/>
          </a:prstGeom>
        </xdr:spPr>
      </xdr:pic>
    </xdr:grpSp>
    <xdr:clientData/>
  </xdr:twoCellAnchor>
  <xdr:twoCellAnchor editAs="oneCell">
    <xdr:from>
      <xdr:col>2</xdr:col>
      <xdr:colOff>76200</xdr:colOff>
      <xdr:row>10</xdr:row>
      <xdr:rowOff>254000</xdr:rowOff>
    </xdr:from>
    <xdr:to>
      <xdr:col>4</xdr:col>
      <xdr:colOff>50800</xdr:colOff>
      <xdr:row>12</xdr:row>
      <xdr:rowOff>25400</xdr:rowOff>
    </xdr:to>
    <xdr:sp macro="[0]!Btn_GoToUvc" textlink="">
      <xdr:nvSpPr>
        <xdr:cNvPr id="14" name="Btn_NavigUVC">
          <a:extLst>
            <a:ext uri="{FF2B5EF4-FFF2-40B4-BE49-F238E27FC236}">
              <a16:creationId xmlns:a16="http://schemas.microsoft.com/office/drawing/2014/main" id="{4CC00D90-FC0E-615C-FE28-4E2376ABCBD8}"/>
            </a:ext>
          </a:extLst>
        </xdr:cNvPr>
        <xdr:cNvSpPr/>
      </xdr:nvSpPr>
      <xdr:spPr>
        <a:xfrm>
          <a:off x="1422400" y="3860800"/>
          <a:ext cx="2540000" cy="508000"/>
        </a:xfrm>
        <a:prstGeom prst="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2</xdr:col>
      <xdr:colOff>76200</xdr:colOff>
      <xdr:row>38</xdr:row>
      <xdr:rowOff>228600</xdr:rowOff>
    </xdr:from>
    <xdr:to>
      <xdr:col>4</xdr:col>
      <xdr:colOff>604592</xdr:colOff>
      <xdr:row>41</xdr:row>
      <xdr:rowOff>12700</xdr:rowOff>
    </xdr:to>
    <xdr:pic macro="[0]!CT_OuvrirAide">
      <xdr:nvPicPr>
        <xdr:cNvPr id="11" name="Btn_AideDoc">
          <a:extLst>
            <a:ext uri="{FF2B5EF4-FFF2-40B4-BE49-F238E27FC236}">
              <a16:creationId xmlns:a16="http://schemas.microsoft.com/office/drawing/2014/main" id="{818244CD-49F3-4FE7-A141-55E42277843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22400" y="12420600"/>
          <a:ext cx="3093792" cy="508000"/>
        </a:xfrm>
        <a:prstGeom prst="rect">
          <a:avLst/>
        </a:prstGeom>
      </xdr:spPr>
    </xdr:pic>
    <xdr:clientData/>
  </xdr:twoCellAnchor>
  <xdr:twoCellAnchor editAs="oneCell">
    <xdr:from>
      <xdr:col>1</xdr:col>
      <xdr:colOff>0</xdr:colOff>
      <xdr:row>0</xdr:row>
      <xdr:rowOff>190500</xdr:rowOff>
    </xdr:from>
    <xdr:to>
      <xdr:col>2</xdr:col>
      <xdr:colOff>977900</xdr:colOff>
      <xdr:row>1</xdr:row>
      <xdr:rowOff>610260</xdr:rowOff>
    </xdr:to>
    <xdr:pic>
      <xdr:nvPicPr>
        <xdr:cNvPr id="23" name="Logo_CT_FR" descr="Logo Citeo">
          <a:extLst>
            <a:ext uri="{FF2B5EF4-FFF2-40B4-BE49-F238E27FC236}">
              <a16:creationId xmlns:a16="http://schemas.microsoft.com/office/drawing/2014/main" id="{F3EE8991-BA89-46EB-B3F4-405228163A9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t="7105" b="7105"/>
        <a:stretch/>
      </xdr:blipFill>
      <xdr:spPr>
        <a:xfrm>
          <a:off x="1054100" y="190500"/>
          <a:ext cx="1270000" cy="699160"/>
        </a:xfrm>
        <a:prstGeom prst="rect">
          <a:avLst/>
        </a:prstGeom>
      </xdr:spPr>
    </xdr:pic>
    <xdr:clientData/>
  </xdr:twoCellAnchor>
  <xdr:twoCellAnchor editAs="oneCell">
    <xdr:from>
      <xdr:col>1</xdr:col>
      <xdr:colOff>0</xdr:colOff>
      <xdr:row>172</xdr:row>
      <xdr:rowOff>0</xdr:rowOff>
    </xdr:from>
    <xdr:to>
      <xdr:col>11</xdr:col>
      <xdr:colOff>0</xdr:colOff>
      <xdr:row>183</xdr:row>
      <xdr:rowOff>175638</xdr:rowOff>
    </xdr:to>
    <xdr:pic>
      <xdr:nvPicPr>
        <xdr:cNvPr id="16" name="Pied_CT_FR">
          <a:hlinkClick xmlns:r="http://schemas.openxmlformats.org/officeDocument/2006/relationships" r:id="rId15"/>
          <a:extLst>
            <a:ext uri="{FF2B5EF4-FFF2-40B4-BE49-F238E27FC236}">
              <a16:creationId xmlns:a16="http://schemas.microsoft.com/office/drawing/2014/main" id="{75DF49A3-CEBD-4FEE-83D0-271B49E065D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1054100" y="45643800"/>
          <a:ext cx="10680700" cy="20933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2</xdr:row>
      <xdr:rowOff>127000</xdr:rowOff>
    </xdr:from>
    <xdr:to>
      <xdr:col>1</xdr:col>
      <xdr:colOff>914400</xdr:colOff>
      <xdr:row>3</xdr:row>
      <xdr:rowOff>215900</xdr:rowOff>
    </xdr:to>
    <xdr:sp macro="" textlink="">
      <xdr:nvSpPr>
        <xdr:cNvPr id="21" name="Btn_Anomalies" descr="Afficher les anomalies bloquantes" hidden="1">
          <a:extLst>
            <a:ext uri="{FF2B5EF4-FFF2-40B4-BE49-F238E27FC236}">
              <a16:creationId xmlns:a16="http://schemas.microsoft.com/office/drawing/2014/main" id="{D9DF723C-54FD-45DF-8BD2-834F6042BF66}"/>
            </a:ext>
          </a:extLst>
        </xdr:cNvPr>
        <xdr:cNvSpPr/>
      </xdr:nvSpPr>
      <xdr:spPr>
        <a:xfrm>
          <a:off x="241300" y="850900"/>
          <a:ext cx="889000" cy="330200"/>
        </a:xfrm>
        <a:prstGeom prst="roundRect">
          <a:avLst/>
        </a:prstGeom>
        <a:solidFill>
          <a:sysClr val="window" lastClr="FFFFF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8100" tIns="46800" rIns="36000" bIns="46800" rtlCol="0" anchor="ctr">
          <a:noAutofit/>
        </a:bodyPr>
        <a:lstStyle/>
        <a:p>
          <a:pPr lvl="0" algn="l"/>
          <a:r>
            <a:rPr lang="fr-FR" sz="1200" b="0">
              <a:solidFill>
                <a:sysClr val="windowText" lastClr="000000"/>
              </a:solidFill>
              <a:latin typeface="Aptos SemiBold" panose="020B0004020202020204" pitchFamily="34" charset="0"/>
              <a:cs typeface="Arial" panose="020B0604020202020204" pitchFamily="34" charset="0"/>
            </a:rPr>
            <a:t>Anomalies</a:t>
          </a:r>
        </a:p>
      </xdr:txBody>
    </xdr:sp>
    <xdr:clientData/>
  </xdr:twoCellAnchor>
  <xdr:twoCellAnchor editAs="oneCell">
    <xdr:from>
      <xdr:col>2</xdr:col>
      <xdr:colOff>2971800</xdr:colOff>
      <xdr:row>2</xdr:row>
      <xdr:rowOff>127000</xdr:rowOff>
    </xdr:from>
    <xdr:to>
      <xdr:col>2</xdr:col>
      <xdr:colOff>4114800</xdr:colOff>
      <xdr:row>3</xdr:row>
      <xdr:rowOff>215900</xdr:rowOff>
    </xdr:to>
    <xdr:grpSp>
      <xdr:nvGrpSpPr>
        <xdr:cNvPr id="5" name="Btn_Actualiser_UVC" descr="Effectuer le contrôle des données saisies.">
          <a:extLst>
            <a:ext uri="{FF2B5EF4-FFF2-40B4-BE49-F238E27FC236}">
              <a16:creationId xmlns:a16="http://schemas.microsoft.com/office/drawing/2014/main" id="{0A86E7B4-2C89-4F5D-9026-9DD34AB57F2E}"/>
            </a:ext>
          </a:extLst>
        </xdr:cNvPr>
        <xdr:cNvGrpSpPr/>
      </xdr:nvGrpSpPr>
      <xdr:grpSpPr>
        <a:xfrm>
          <a:off x="4434840" y="858520"/>
          <a:ext cx="1143000" cy="332740"/>
          <a:chOff x="2921580" y="2749445"/>
          <a:chExt cx="911140" cy="298790"/>
        </a:xfrm>
      </xdr:grpSpPr>
      <xdr:sp macro="[0]!CB_UVC_Controle" textlink="">
        <xdr:nvSpPr>
          <xdr:cNvPr id="6" name="Btn_Fond_Actualiser">
            <a:extLst>
              <a:ext uri="{FF2B5EF4-FFF2-40B4-BE49-F238E27FC236}">
                <a16:creationId xmlns:a16="http://schemas.microsoft.com/office/drawing/2014/main" id="{D1F04467-6F1C-B710-AC5E-9C258B2C9AE1}"/>
              </a:ext>
            </a:extLst>
          </xdr:cNvPr>
          <xdr:cNvSpPr>
            <a:spLocks/>
          </xdr:cNvSpPr>
        </xdr:nvSpPr>
        <xdr:spPr>
          <a:xfrm>
            <a:off x="2921580" y="2749445"/>
            <a:ext cx="911140" cy="298790"/>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0" tIns="46800" bIns="46800" rtlCol="0" anchor="ctr">
            <a:spAutoFit/>
          </a:bodyPr>
          <a:lstStyle/>
          <a:p>
            <a:pPr lvl="0" algn="l"/>
            <a:r>
              <a:rPr lang="fr-FR" sz="1200" b="0">
                <a:solidFill>
                  <a:schemeClr val="bg1"/>
                </a:solidFill>
                <a:latin typeface="Aptos SemiBold" panose="020B0004020202020204" pitchFamily="34" charset="0"/>
                <a:cs typeface="Arial" panose="020B0604020202020204" pitchFamily="34" charset="0"/>
              </a:rPr>
              <a:t>Contrôle</a:t>
            </a:r>
          </a:p>
        </xdr:txBody>
      </xdr:sp>
      <xdr:pic macro="[0]!CB_UVC_Controle">
        <xdr:nvPicPr>
          <xdr:cNvPr id="7" name="Graphique 6" descr="Badge Tick1 avec un remplissage uni">
            <a:extLst>
              <a:ext uri="{FF2B5EF4-FFF2-40B4-BE49-F238E27FC236}">
                <a16:creationId xmlns:a16="http://schemas.microsoft.com/office/drawing/2014/main" id="{70B371F0-968E-88E3-1BA4-66D08EAF60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983221" y="2787171"/>
            <a:ext cx="204095" cy="237461"/>
          </a:xfrm>
          <a:prstGeom prst="rect">
            <a:avLst/>
          </a:prstGeom>
        </xdr:spPr>
      </xdr:pic>
    </xdr:grpSp>
    <xdr:clientData/>
  </xdr:twoCellAnchor>
  <xdr:twoCellAnchor editAs="oneCell">
    <xdr:from>
      <xdr:col>2</xdr:col>
      <xdr:colOff>4178300</xdr:colOff>
      <xdr:row>2</xdr:row>
      <xdr:rowOff>127000</xdr:rowOff>
    </xdr:from>
    <xdr:to>
      <xdr:col>2</xdr:col>
      <xdr:colOff>4508500</xdr:colOff>
      <xdr:row>3</xdr:row>
      <xdr:rowOff>215900</xdr:rowOff>
    </xdr:to>
    <xdr:grpSp>
      <xdr:nvGrpSpPr>
        <xdr:cNvPr id="8" name="Btn_ResetGr" descr="Supprime les lignes de la déclaration ">
          <a:extLst>
            <a:ext uri="{FF2B5EF4-FFF2-40B4-BE49-F238E27FC236}">
              <a16:creationId xmlns:a16="http://schemas.microsoft.com/office/drawing/2014/main" id="{EE10CB73-BAA6-4540-9378-B70DE68F52E6}"/>
            </a:ext>
          </a:extLst>
        </xdr:cNvPr>
        <xdr:cNvGrpSpPr/>
      </xdr:nvGrpSpPr>
      <xdr:grpSpPr>
        <a:xfrm>
          <a:off x="5641340" y="858520"/>
          <a:ext cx="330200" cy="332740"/>
          <a:chOff x="5346700" y="1403350"/>
          <a:chExt cx="332740" cy="346075"/>
        </a:xfrm>
      </xdr:grpSpPr>
      <xdr:sp macro="[0]!CB_UVC_RAZ" textlink="">
        <xdr:nvSpPr>
          <xdr:cNvPr id="9" name="Btn_Reset_UVC">
            <a:extLst>
              <a:ext uri="{FF2B5EF4-FFF2-40B4-BE49-F238E27FC236}">
                <a16:creationId xmlns:a16="http://schemas.microsoft.com/office/drawing/2014/main" id="{E806D02E-A8F3-3D99-48D2-6999A319EC74}"/>
              </a:ext>
            </a:extLst>
          </xdr:cNvPr>
          <xdr:cNvSpPr>
            <a:spLocks/>
          </xdr:cNvSpPr>
        </xdr:nvSpPr>
        <xdr:spPr>
          <a:xfrm>
            <a:off x="5346700" y="1403350"/>
            <a:ext cx="332740" cy="346075"/>
          </a:xfrm>
          <a:prstGeom prst="ellipse">
            <a:avLst/>
          </a:prstGeom>
          <a:noFill/>
          <a:ln w="12700">
            <a:solidFill>
              <a:srgbClr val="3B76F6"/>
            </a:solidFill>
          </a:ln>
          <a:effectLst/>
        </xdr:spPr>
        <xdr:style>
          <a:lnRef idx="2">
            <a:schemeClr val="accent2"/>
          </a:lnRef>
          <a:fillRef idx="1">
            <a:schemeClr val="lt1"/>
          </a:fillRef>
          <a:effectRef idx="0">
            <a:schemeClr val="accent2"/>
          </a:effectRef>
          <a:fontRef idx="minor">
            <a:schemeClr val="dk1"/>
          </a:fontRef>
        </xdr:style>
        <xdr:txBody>
          <a:bodyPr vertOverflow="clip" horzOverflow="clip" lIns="72000" rIns="72000" rtlCol="0" anchor="ctr"/>
          <a:lstStyle/>
          <a:p>
            <a:pPr algn="ctr"/>
            <a:endParaRPr lang="fr-FR" sz="1100" b="0">
              <a:solidFill>
                <a:schemeClr val="bg1">
                  <a:lumMod val="95000"/>
                </a:schemeClr>
              </a:solidFill>
              <a:latin typeface="Arial" panose="020B0604020202020204" pitchFamily="34" charset="0"/>
              <a:cs typeface="Arial" panose="020B0604020202020204" pitchFamily="34" charset="0"/>
            </a:endParaRPr>
          </a:p>
        </xdr:txBody>
      </xdr:sp>
      <xdr:pic macro="[0]!CB_UVC_RAZ">
        <xdr:nvPicPr>
          <xdr:cNvPr id="10" name="Graphique 9" descr="Ordures avec un remplissage uni">
            <a:extLst>
              <a:ext uri="{FF2B5EF4-FFF2-40B4-BE49-F238E27FC236}">
                <a16:creationId xmlns:a16="http://schemas.microsoft.com/office/drawing/2014/main" id="{D89EB521-89BF-8841-297A-4DC11CDC90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427048" y="1474735"/>
            <a:ext cx="185630" cy="196543"/>
          </a:xfrm>
          <a:prstGeom prst="rect">
            <a:avLst/>
          </a:prstGeom>
        </xdr:spPr>
      </xdr:pic>
    </xdr:grpSp>
    <xdr:clientData/>
  </xdr:twoCellAnchor>
  <xdr:twoCellAnchor editAs="oneCell">
    <xdr:from>
      <xdr:col>2</xdr:col>
      <xdr:colOff>609600</xdr:colOff>
      <xdr:row>4</xdr:row>
      <xdr:rowOff>622300</xdr:rowOff>
    </xdr:from>
    <xdr:to>
      <xdr:col>2</xdr:col>
      <xdr:colOff>1498600</xdr:colOff>
      <xdr:row>4</xdr:row>
      <xdr:rowOff>901700</xdr:rowOff>
    </xdr:to>
    <xdr:sp macro="[0]!CT_UVC_Exemples" textlink="">
      <xdr:nvSpPr>
        <xdr:cNvPr id="11" name="Btn_Exemples_Text">
          <a:extLst>
            <a:ext uri="{FF2B5EF4-FFF2-40B4-BE49-F238E27FC236}">
              <a16:creationId xmlns:a16="http://schemas.microsoft.com/office/drawing/2014/main" id="{53143D28-F041-4207-AC93-3076C13E73AE}"/>
            </a:ext>
          </a:extLst>
        </xdr:cNvPr>
        <xdr:cNvSpPr>
          <a:spLocks/>
        </xdr:cNvSpPr>
      </xdr:nvSpPr>
      <xdr:spPr>
        <a:xfrm>
          <a:off x="2070100" y="1930400"/>
          <a:ext cx="889000" cy="279400"/>
        </a:xfrm>
        <a:prstGeom prst="roundRect">
          <a:avLst/>
        </a:prstGeom>
        <a:noFill/>
        <a:ln>
          <a:noFill/>
        </a:ln>
        <a:effectLst>
          <a:innerShdw blurRad="63500" dist="50800" dir="13500000">
            <a:srgbClr val="C2E7FA">
              <a:alpha val="50000"/>
            </a:srgb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tlCol="0" anchor="ctr"/>
        <a:lstStyle/>
        <a:p>
          <a:pPr lvl="0" algn="l"/>
          <a:r>
            <a:rPr lang="fr-FR" sz="1100" b="0">
              <a:solidFill>
                <a:sysClr val="windowText" lastClr="000000"/>
              </a:solidFill>
              <a:latin typeface="Aptos" panose="020B0004020202020204" pitchFamily="34" charset="0"/>
            </a:rPr>
            <a:t>Exemples</a:t>
          </a:r>
        </a:p>
      </xdr:txBody>
    </xdr:sp>
    <xdr:clientData/>
  </xdr:twoCellAnchor>
  <xdr:twoCellAnchor editAs="oneCell">
    <xdr:from>
      <xdr:col>2</xdr:col>
      <xdr:colOff>317500</xdr:colOff>
      <xdr:row>4</xdr:row>
      <xdr:rowOff>622300</xdr:rowOff>
    </xdr:from>
    <xdr:to>
      <xdr:col>2</xdr:col>
      <xdr:colOff>596900</xdr:colOff>
      <xdr:row>4</xdr:row>
      <xdr:rowOff>901700</xdr:rowOff>
    </xdr:to>
    <xdr:pic macro="[0]!CT_UVC_Exemples">
      <xdr:nvPicPr>
        <xdr:cNvPr id="12" name="Btn_ExemplesVisible_UVC" descr="Badge à suivre avec un remplissage uni">
          <a:extLst>
            <a:ext uri="{FF2B5EF4-FFF2-40B4-BE49-F238E27FC236}">
              <a16:creationId xmlns:a16="http://schemas.microsoft.com/office/drawing/2014/main" id="{7C38E76D-2295-48B4-9F4E-35E92882B4A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778000" y="1930400"/>
          <a:ext cx="279400" cy="279400"/>
        </a:xfrm>
        <a:prstGeom prst="rect">
          <a:avLst/>
        </a:prstGeom>
      </xdr:spPr>
    </xdr:pic>
    <xdr:clientData/>
  </xdr:twoCellAnchor>
  <xdr:twoCellAnchor editAs="oneCell">
    <xdr:from>
      <xdr:col>2</xdr:col>
      <xdr:colOff>1752600</xdr:colOff>
      <xdr:row>4</xdr:row>
      <xdr:rowOff>622300</xdr:rowOff>
    </xdr:from>
    <xdr:to>
      <xdr:col>2</xdr:col>
      <xdr:colOff>3657600</xdr:colOff>
      <xdr:row>4</xdr:row>
      <xdr:rowOff>901700</xdr:rowOff>
    </xdr:to>
    <xdr:sp macro="[0]!BTN_AideSaisieLibelle" textlink="">
      <xdr:nvSpPr>
        <xdr:cNvPr id="14" name="TexteSaisie">
          <a:extLst>
            <a:ext uri="{FF2B5EF4-FFF2-40B4-BE49-F238E27FC236}">
              <a16:creationId xmlns:a16="http://schemas.microsoft.com/office/drawing/2014/main" id="{329FDC29-E4B4-BB8D-4A5A-0804B7CD4376}"/>
            </a:ext>
          </a:extLst>
        </xdr:cNvPr>
        <xdr:cNvSpPr txBox="1"/>
      </xdr:nvSpPr>
      <xdr:spPr>
        <a:xfrm>
          <a:off x="3213100" y="1930400"/>
          <a:ext cx="1905000" cy="27940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r>
            <a:rPr lang="fr-FR" sz="1100" b="0">
              <a:solidFill>
                <a:sysClr val="windowText" lastClr="000000"/>
              </a:solidFill>
              <a:effectLst/>
              <a:latin typeface="Aptos" panose="020B0004020202020204" pitchFamily="34" charset="0"/>
              <a:ea typeface="Times New Roman" panose="02020603050405020304" pitchFamily="18" charset="0"/>
            </a:rPr>
            <a:t>Comment saisir le libellé</a:t>
          </a:r>
          <a:r>
            <a:rPr lang="fr-FR" sz="1100" b="0" baseline="0">
              <a:solidFill>
                <a:sysClr val="windowText" lastClr="000000"/>
              </a:solidFill>
              <a:effectLst/>
              <a:latin typeface="Aptos" panose="020B0004020202020204" pitchFamily="34" charset="0"/>
              <a:ea typeface="Times New Roman" panose="02020603050405020304" pitchFamily="18" charset="0"/>
            </a:rPr>
            <a:t> ?</a:t>
          </a:r>
          <a:endParaRPr lang="fr-FR" sz="1100" b="0">
            <a:solidFill>
              <a:sysClr val="windowText" lastClr="000000"/>
            </a:solidFill>
            <a:effectLst/>
            <a:latin typeface="Aptos" panose="020B0004020202020204" pitchFamily="34" charset="0"/>
            <a:ea typeface="Times New Roman" panose="02020603050405020304" pitchFamily="18" charset="0"/>
          </a:endParaRPr>
        </a:p>
        <a:p>
          <a:pPr>
            <a:lnSpc>
              <a:spcPct val="107000"/>
            </a:lnSpc>
            <a:spcAft>
              <a:spcPts val="800"/>
            </a:spcAft>
          </a:pP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a:t>
          </a:r>
        </a:p>
      </xdr:txBody>
    </xdr:sp>
    <xdr:clientData/>
  </xdr:twoCellAnchor>
  <xdr:twoCellAnchor editAs="oneCell">
    <xdr:from>
      <xdr:col>2</xdr:col>
      <xdr:colOff>1524000</xdr:colOff>
      <xdr:row>4</xdr:row>
      <xdr:rowOff>622300</xdr:rowOff>
    </xdr:from>
    <xdr:to>
      <xdr:col>2</xdr:col>
      <xdr:colOff>1803400</xdr:colOff>
      <xdr:row>4</xdr:row>
      <xdr:rowOff>901700</xdr:rowOff>
    </xdr:to>
    <xdr:pic macro="[0]!BTN_AideSaisieLibelle">
      <xdr:nvPicPr>
        <xdr:cNvPr id="15" name="Btn_Saisie" descr="Informations avec un remplissage uni">
          <a:extLst>
            <a:ext uri="{FF2B5EF4-FFF2-40B4-BE49-F238E27FC236}">
              <a16:creationId xmlns:a16="http://schemas.microsoft.com/office/drawing/2014/main" id="{D898A949-07C9-4FC3-4C03-290ABA84BA5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984500" y="1930400"/>
          <a:ext cx="279400" cy="279400"/>
        </a:xfrm>
        <a:prstGeom prst="rect">
          <a:avLst/>
        </a:prstGeom>
      </xdr:spPr>
    </xdr:pic>
    <xdr:clientData/>
  </xdr:twoCellAnchor>
  <xdr:twoCellAnchor editAs="oneCell">
    <xdr:from>
      <xdr:col>2</xdr:col>
      <xdr:colOff>317500</xdr:colOff>
      <xdr:row>4</xdr:row>
      <xdr:rowOff>622300</xdr:rowOff>
    </xdr:from>
    <xdr:to>
      <xdr:col>2</xdr:col>
      <xdr:colOff>596900</xdr:colOff>
      <xdr:row>4</xdr:row>
      <xdr:rowOff>901700</xdr:rowOff>
    </xdr:to>
    <xdr:pic macro="[0]!CT_UVC_Exemples">
      <xdr:nvPicPr>
        <xdr:cNvPr id="16" name="Btn_ExemplesMasquer_UVC" descr="Badge à ne plus suivre avec un remplissage uni" hidden="1">
          <a:extLst>
            <a:ext uri="{FF2B5EF4-FFF2-40B4-BE49-F238E27FC236}">
              <a16:creationId xmlns:a16="http://schemas.microsoft.com/office/drawing/2014/main" id="{03BF0034-8731-442C-A278-73DB0B88AFF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778000" y="1930400"/>
          <a:ext cx="279400" cy="279400"/>
        </a:xfrm>
        <a:prstGeom prst="rect">
          <a:avLst/>
        </a:prstGeom>
      </xdr:spPr>
    </xdr:pic>
    <xdr:clientData/>
  </xdr:twoCellAnchor>
  <xdr:twoCellAnchor editAs="oneCell">
    <xdr:from>
      <xdr:col>2</xdr:col>
      <xdr:colOff>469900</xdr:colOff>
      <xdr:row>2</xdr:row>
      <xdr:rowOff>127000</xdr:rowOff>
    </xdr:from>
    <xdr:to>
      <xdr:col>2</xdr:col>
      <xdr:colOff>1295400</xdr:colOff>
      <xdr:row>3</xdr:row>
      <xdr:rowOff>215900</xdr:rowOff>
    </xdr:to>
    <xdr:sp macro="[0]!CT_UVC_AfficherAnomalies" textlink="">
      <xdr:nvSpPr>
        <xdr:cNvPr id="18" name="Btn_Anomalies_UVC" descr="Afficher les anomalies bloquantes" hidden="1">
          <a:extLst>
            <a:ext uri="{FF2B5EF4-FFF2-40B4-BE49-F238E27FC236}">
              <a16:creationId xmlns:a16="http://schemas.microsoft.com/office/drawing/2014/main" id="{AF9AB9CC-9B3E-4E40-B6D9-4A2E2DE97494}"/>
            </a:ext>
          </a:extLst>
        </xdr:cNvPr>
        <xdr:cNvSpPr/>
      </xdr:nvSpPr>
      <xdr:spPr>
        <a:xfrm>
          <a:off x="1930400" y="850900"/>
          <a:ext cx="825500" cy="330200"/>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8100" tIns="46800" rIns="36000" bIns="46800" rtlCol="0" anchor="ctr">
          <a:noAutofit/>
        </a:bodyPr>
        <a:lstStyle/>
        <a:p>
          <a:pPr lvl="0" algn="ctr"/>
          <a:r>
            <a:rPr lang="fr-FR" sz="1200" b="0">
              <a:solidFill>
                <a:schemeClr val="bg1"/>
              </a:solidFill>
              <a:latin typeface="Aptos SemiBold" panose="020B0004020202020204" pitchFamily="34" charset="0"/>
              <a:cs typeface="Arial" panose="020B0604020202020204" pitchFamily="34" charset="0"/>
            </a:rPr>
            <a:t>Voir (44)</a:t>
          </a:r>
        </a:p>
      </xdr:txBody>
    </xdr:sp>
    <xdr:clientData/>
  </xdr:twoCellAnchor>
  <xdr:twoCellAnchor editAs="oneCell">
    <xdr:from>
      <xdr:col>1</xdr:col>
      <xdr:colOff>914400</xdr:colOff>
      <xdr:row>2</xdr:row>
      <xdr:rowOff>127000</xdr:rowOff>
    </xdr:from>
    <xdr:to>
      <xdr:col>2</xdr:col>
      <xdr:colOff>368300</xdr:colOff>
      <xdr:row>3</xdr:row>
      <xdr:rowOff>215900</xdr:rowOff>
    </xdr:to>
    <xdr:sp macro="[0]!CT_UVC_FiltrerAnomalies" textlink="">
      <xdr:nvSpPr>
        <xdr:cNvPr id="17" name="Btn_Anomalies_Filtre" descr="Afficher les anomalies bloquantes" hidden="1">
          <a:extLst>
            <a:ext uri="{FF2B5EF4-FFF2-40B4-BE49-F238E27FC236}">
              <a16:creationId xmlns:a16="http://schemas.microsoft.com/office/drawing/2014/main" id="{64DFBCFC-DA96-47E0-A49A-DAA0FA91B2A4}"/>
            </a:ext>
          </a:extLst>
        </xdr:cNvPr>
        <xdr:cNvSpPr/>
      </xdr:nvSpPr>
      <xdr:spPr>
        <a:xfrm>
          <a:off x="1130300" y="850900"/>
          <a:ext cx="698500" cy="330200"/>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8100" tIns="46800" rIns="36000" bIns="46800" rtlCol="0" anchor="ctr">
          <a:noAutofit/>
        </a:bodyPr>
        <a:lstStyle/>
        <a:p>
          <a:pPr lvl="0" algn="ctr"/>
          <a:r>
            <a:rPr lang="fr-FR" sz="1200" b="0">
              <a:solidFill>
                <a:schemeClr val="bg1"/>
              </a:solidFill>
              <a:latin typeface="Aptos SemiBold" panose="020B0004020202020204" pitchFamily="34" charset="0"/>
              <a:cs typeface="Arial" panose="020B0604020202020204" pitchFamily="34" charset="0"/>
            </a:rPr>
            <a:t>Filtrer</a:t>
          </a:r>
        </a:p>
      </xdr:txBody>
    </xdr:sp>
    <xdr:clientData/>
  </xdr:twoCellAnchor>
  <xdr:oneCellAnchor>
    <xdr:from>
      <xdr:col>1</xdr:col>
      <xdr:colOff>25400</xdr:colOff>
      <xdr:row>0</xdr:row>
      <xdr:rowOff>495300</xdr:rowOff>
    </xdr:from>
    <xdr:ext cx="2509309" cy="312427"/>
    <xdr:sp macro="[0]!Btn_Vues" textlink="">
      <xdr:nvSpPr>
        <xdr:cNvPr id="22" name="Btn_Vues" descr="Afficher les anomalies bloquantes">
          <a:extLst>
            <a:ext uri="{FF2B5EF4-FFF2-40B4-BE49-F238E27FC236}">
              <a16:creationId xmlns:a16="http://schemas.microsoft.com/office/drawing/2014/main" id="{9AF0FE83-BF6E-4CAD-956B-FF720BBDCB91}"/>
            </a:ext>
          </a:extLst>
        </xdr:cNvPr>
        <xdr:cNvSpPr/>
      </xdr:nvSpPr>
      <xdr:spPr>
        <a:xfrm>
          <a:off x="241300" y="495300"/>
          <a:ext cx="2509309" cy="312427"/>
        </a:xfrm>
        <a:prstGeom prst="roundRect">
          <a:avLst/>
        </a:prstGeom>
        <a:solidFill>
          <a:sysClr val="window" lastClr="FFFFF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288000" tIns="46800" rIns="36000" bIns="46800" rtlCol="0" anchor="ctr">
          <a:spAutoFit/>
        </a:bodyPr>
        <a:lstStyle/>
        <a:p>
          <a:pPr lvl="0" algn="l"/>
          <a:r>
            <a:rPr lang="fr-FR" sz="1200" b="0" i="0">
              <a:solidFill>
                <a:sysClr val="windowText" lastClr="000000"/>
              </a:solidFill>
              <a:latin typeface="Aptos SemiBold" panose="020B0004020202020204" pitchFamily="34" charset="0"/>
              <a:cs typeface="Arial" panose="020B0604020202020204" pitchFamily="34" charset="0"/>
            </a:rPr>
            <a:t>Paramètres d'affichage</a:t>
          </a:r>
        </a:p>
      </xdr:txBody>
    </xdr:sp>
    <xdr:clientData/>
  </xdr:oneCellAnchor>
  <xdr:twoCellAnchor>
    <xdr:from>
      <xdr:col>3</xdr:col>
      <xdr:colOff>129964</xdr:colOff>
      <xdr:row>0</xdr:row>
      <xdr:rowOff>77431</xdr:rowOff>
    </xdr:from>
    <xdr:to>
      <xdr:col>10</xdr:col>
      <xdr:colOff>972609</xdr:colOff>
      <xdr:row>1</xdr:row>
      <xdr:rowOff>105750</xdr:rowOff>
    </xdr:to>
    <xdr:grpSp>
      <xdr:nvGrpSpPr>
        <xdr:cNvPr id="24" name="Groupe 23">
          <a:extLst>
            <a:ext uri="{FF2B5EF4-FFF2-40B4-BE49-F238E27FC236}">
              <a16:creationId xmlns:a16="http://schemas.microsoft.com/office/drawing/2014/main" id="{6C8A77BB-7CE4-4311-933A-79E88F5BF26E}"/>
            </a:ext>
          </a:extLst>
        </xdr:cNvPr>
        <xdr:cNvGrpSpPr/>
      </xdr:nvGrpSpPr>
      <xdr:grpSpPr>
        <a:xfrm>
          <a:off x="6225964" y="77431"/>
          <a:ext cx="10819765" cy="566799"/>
          <a:chOff x="5062552" y="185517"/>
          <a:chExt cx="7112171" cy="861859"/>
        </a:xfrm>
      </xdr:grpSpPr>
      <xdr:sp macro="" textlink="">
        <xdr:nvSpPr>
          <xdr:cNvPr id="27" name="Zone de texte 30">
            <a:extLst>
              <a:ext uri="{FF2B5EF4-FFF2-40B4-BE49-F238E27FC236}">
                <a16:creationId xmlns:a16="http://schemas.microsoft.com/office/drawing/2014/main" id="{14537BAE-495E-E622-4E7A-748CAF5E9D75}"/>
              </a:ext>
            </a:extLst>
          </xdr:cNvPr>
          <xdr:cNvSpPr txBox="1"/>
        </xdr:nvSpPr>
        <xdr:spPr>
          <a:xfrm>
            <a:off x="5093915" y="185517"/>
            <a:ext cx="6934153" cy="686934"/>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r>
              <a:rPr lang="fr-FR" sz="1050">
                <a:effectLst/>
                <a:latin typeface="Aptos" panose="020B0004020202020204" pitchFamily="34" charset="0"/>
                <a:ea typeface="Times New Roman" panose="02020603050405020304" pitchFamily="18" charset="0"/>
              </a:rPr>
              <a:t>Déclarez le poids unitaire de vos UVC en </a:t>
            </a:r>
            <a:r>
              <a:rPr lang="fr-FR" sz="1050" b="1">
                <a:effectLst/>
                <a:latin typeface="Aptos" panose="020B0004020202020204" pitchFamily="34" charset="0"/>
                <a:ea typeface="Times New Roman" panose="02020603050405020304" pitchFamily="18" charset="0"/>
              </a:rPr>
              <a:t>GRAMME</a:t>
            </a:r>
            <a:r>
              <a:rPr lang="fr-FR" sz="1050">
                <a:effectLst/>
                <a:latin typeface="Aptos" panose="020B0004020202020204" pitchFamily="34" charset="0"/>
                <a:ea typeface="Times New Roman" panose="02020603050405020304" pitchFamily="18" charset="0"/>
              </a:rPr>
              <a:t>.</a:t>
            </a:r>
          </a:p>
          <a:p>
            <a:pPr>
              <a:spcAft>
                <a:spcPts val="0"/>
              </a:spcAft>
            </a:pPr>
            <a:r>
              <a:rPr lang="fr-FR" sz="1050">
                <a:effectLst/>
                <a:latin typeface="Aptos" panose="020B0004020202020204" pitchFamily="34" charset="0"/>
                <a:ea typeface="Times New Roman" panose="02020603050405020304" pitchFamily="18" charset="0"/>
              </a:rPr>
              <a:t>ATTENTION</a:t>
            </a:r>
            <a:r>
              <a:rPr lang="fr-FR" sz="1050" baseline="0">
                <a:effectLst/>
                <a:latin typeface="Aptos" panose="020B0004020202020204" pitchFamily="34" charset="0"/>
                <a:ea typeface="Times New Roman" panose="02020603050405020304" pitchFamily="18" charset="0"/>
              </a:rPr>
              <a:t> : Pour les bobines (codes produits 150000 et 160000) le nombre d'UVC est calculé automatiquement sur la base de vos poids déclarés en </a:t>
            </a:r>
            <a:r>
              <a:rPr lang="fr-FR" sz="1050" b="1" baseline="0">
                <a:effectLst/>
                <a:latin typeface="Aptos" panose="020B0004020202020204" pitchFamily="34" charset="0"/>
                <a:ea typeface="Times New Roman" panose="02020603050405020304" pitchFamily="18" charset="0"/>
              </a:rPr>
              <a:t>KILOGRAMME</a:t>
            </a:r>
            <a:r>
              <a:rPr lang="fr-FR" sz="1050" baseline="0">
                <a:effectLst/>
                <a:latin typeface="Aptos" panose="020B0004020202020204" pitchFamily="34" charset="0"/>
                <a:ea typeface="Times New Roman" panose="02020603050405020304" pitchFamily="18" charset="0"/>
              </a:rPr>
              <a:t>.</a:t>
            </a:r>
          </a:p>
          <a:p>
            <a:pPr>
              <a:spcAft>
                <a:spcPts val="0"/>
              </a:spcAft>
            </a:pPr>
            <a:r>
              <a:rPr lang="fr-FR" sz="1050">
                <a:effectLst/>
                <a:latin typeface="Aptos" panose="020B0004020202020204" pitchFamily="34" charset="0"/>
                <a:ea typeface="Times New Roman" panose="02020603050405020304" pitchFamily="18" charset="0"/>
              </a:rPr>
              <a:t>Les emballages de </a:t>
            </a:r>
            <a:r>
              <a:rPr lang="fr-FR" sz="1050" b="1">
                <a:effectLst/>
                <a:latin typeface="Aptos" panose="020B0004020202020204" pitchFamily="34" charset="0"/>
                <a:ea typeface="Times New Roman" panose="02020603050405020304" pitchFamily="18" charset="0"/>
              </a:rPr>
              <a:t>regroupement des boissons</a:t>
            </a:r>
            <a:r>
              <a:rPr lang="fr-FR" sz="1050">
                <a:effectLst/>
                <a:latin typeface="Aptos" panose="020B0004020202020204" pitchFamily="34" charset="0"/>
                <a:ea typeface="Times New Roman" panose="02020603050405020304" pitchFamily="18" charset="0"/>
              </a:rPr>
              <a:t> sont à déclarer sur une </a:t>
            </a:r>
            <a:r>
              <a:rPr lang="fr-FR" sz="1050" b="1">
                <a:effectLst/>
                <a:latin typeface="Aptos" panose="020B0004020202020204" pitchFamily="34" charset="0"/>
                <a:ea typeface="Times New Roman" panose="02020603050405020304" pitchFamily="18" charset="0"/>
              </a:rPr>
              <a:t>ligne distincte</a:t>
            </a:r>
            <a:r>
              <a:rPr lang="fr-FR" sz="1050">
                <a:effectLst/>
                <a:latin typeface="Aptos" panose="020B0004020202020204" pitchFamily="34" charset="0"/>
                <a:ea typeface="Times New Roman" panose="02020603050405020304" pitchFamily="18" charset="0"/>
              </a:rPr>
              <a:t> sous le code produit </a:t>
            </a:r>
            <a:r>
              <a:rPr lang="fr-FR" sz="1050" b="1">
                <a:effectLst/>
                <a:latin typeface="Aptos" panose="020B0004020202020204" pitchFamily="34" charset="0"/>
                <a:ea typeface="Times New Roman" panose="02020603050405020304" pitchFamily="18" charset="0"/>
              </a:rPr>
              <a:t>023900</a:t>
            </a:r>
            <a:r>
              <a:rPr lang="fr-FR" sz="1050">
                <a:effectLst/>
                <a:latin typeface="Aptos" panose="020B0004020202020204" pitchFamily="34" charset="0"/>
                <a:ea typeface="Times New Roman" panose="02020603050405020304" pitchFamily="18" charset="0"/>
              </a:rPr>
              <a:t>.</a:t>
            </a:r>
          </a:p>
          <a:p>
            <a:pPr>
              <a:lnSpc>
                <a:spcPct val="107000"/>
              </a:lnSpc>
              <a:spcAft>
                <a:spcPts val="800"/>
              </a:spcAft>
            </a:pPr>
            <a:r>
              <a:rPr lang="fr-FR" sz="1050">
                <a:effectLst/>
                <a:latin typeface="Aptos" panose="020B0004020202020204" pitchFamily="34" charset="0"/>
                <a:ea typeface="Calibri" panose="020F0502020204030204" pitchFamily="34" charset="0"/>
                <a:cs typeface="Times New Roman" panose="02020603050405020304" pitchFamily="18" charset="0"/>
              </a:rPr>
              <a:t> </a:t>
            </a:r>
          </a:p>
        </xdr:txBody>
      </xdr:sp>
      <xdr:sp macro="" textlink="">
        <xdr:nvSpPr>
          <xdr:cNvPr id="25" name="Rectangle 24">
            <a:extLst>
              <a:ext uri="{FF2B5EF4-FFF2-40B4-BE49-F238E27FC236}">
                <a16:creationId xmlns:a16="http://schemas.microsoft.com/office/drawing/2014/main" id="{F1DF68F8-2F67-BF42-7890-5B94948BC1ED}"/>
              </a:ext>
            </a:extLst>
          </xdr:cNvPr>
          <xdr:cNvSpPr/>
        </xdr:nvSpPr>
        <xdr:spPr>
          <a:xfrm>
            <a:off x="5062552" y="206693"/>
            <a:ext cx="7112171" cy="840683"/>
          </a:xfrm>
          <a:prstGeom prst="rect">
            <a:avLst/>
          </a:prstGeom>
          <a:ln w="12700">
            <a:solidFill>
              <a:srgbClr val="3B76F6"/>
            </a:solidFill>
          </a:ln>
        </xdr:spPr>
        <xdr:txBody>
          <a:bodyPr wrap="square" lIns="144000" rIns="144000">
            <a:noAutofit/>
          </a:bodyPr>
          <a:lstStyle/>
          <a:p>
            <a:pPr>
              <a:spcAft>
                <a:spcPts val="0"/>
              </a:spcAft>
            </a:pPr>
            <a:r>
              <a:rPr lang="fr-FR" sz="1050">
                <a:effectLst/>
                <a:latin typeface="Aptos" panose="020B0004020202020204" pitchFamily="34" charset="0"/>
                <a:ea typeface="Times New Roman" panose="02020603050405020304" pitchFamily="18" charset="0"/>
              </a:rPr>
              <a:t> </a:t>
            </a:r>
          </a:p>
        </xdr:txBody>
      </xdr:sp>
    </xdr:grpSp>
    <xdr:clientData/>
  </xdr:twoCellAnchor>
  <xdr:twoCellAnchor>
    <xdr:from>
      <xdr:col>10</xdr:col>
      <xdr:colOff>1087117</xdr:colOff>
      <xdr:row>0</xdr:row>
      <xdr:rowOff>211588</xdr:rowOff>
    </xdr:from>
    <xdr:to>
      <xdr:col>14</xdr:col>
      <xdr:colOff>379096</xdr:colOff>
      <xdr:row>0</xdr:row>
      <xdr:rowOff>517342</xdr:rowOff>
    </xdr:to>
    <xdr:grpSp>
      <xdr:nvGrpSpPr>
        <xdr:cNvPr id="28" name="Groupe 27">
          <a:hlinkClick xmlns:r="http://schemas.openxmlformats.org/officeDocument/2006/relationships" r:id="rId11" tooltip=" "/>
          <a:extLst>
            <a:ext uri="{FF2B5EF4-FFF2-40B4-BE49-F238E27FC236}">
              <a16:creationId xmlns:a16="http://schemas.microsoft.com/office/drawing/2014/main" id="{07E5596F-5384-4F09-9147-8E672985716B}"/>
            </a:ext>
          </a:extLst>
        </xdr:cNvPr>
        <xdr:cNvGrpSpPr/>
      </xdr:nvGrpSpPr>
      <xdr:grpSpPr>
        <a:xfrm>
          <a:off x="17160237" y="211588"/>
          <a:ext cx="4209419" cy="305754"/>
          <a:chOff x="5497625" y="779355"/>
          <a:chExt cx="3611039" cy="317501"/>
        </a:xfrm>
      </xdr:grpSpPr>
      <xdr:sp macro="" textlink="">
        <xdr:nvSpPr>
          <xdr:cNvPr id="29" name="TexteAide">
            <a:extLst>
              <a:ext uri="{FF2B5EF4-FFF2-40B4-BE49-F238E27FC236}">
                <a16:creationId xmlns:a16="http://schemas.microsoft.com/office/drawing/2014/main" id="{BA92C247-EF8B-ACC0-6B2C-84D6BEAECBDD}"/>
              </a:ext>
            </a:extLst>
          </xdr:cNvPr>
          <xdr:cNvSpPr txBox="1"/>
        </xdr:nvSpPr>
        <xdr:spPr>
          <a:xfrm>
            <a:off x="5749502" y="811107"/>
            <a:ext cx="3359162" cy="285749"/>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r>
              <a:rPr lang="fr-FR" sz="1100" b="1">
                <a:effectLst/>
                <a:latin typeface="Aptos" panose="020B0004020202020204" pitchFamily="34" charset="0"/>
                <a:ea typeface="Times New Roman" panose="02020603050405020304" pitchFamily="18" charset="0"/>
              </a:rPr>
              <a:t>Un doute ? </a:t>
            </a:r>
            <a:r>
              <a:rPr lang="fr-FR" sz="1100">
                <a:effectLst/>
                <a:latin typeface="Aptos" panose="020B0004020202020204" pitchFamily="34" charset="0"/>
                <a:ea typeface="Times New Roman" panose="02020603050405020304" pitchFamily="18" charset="0"/>
              </a:rPr>
              <a:t>Cliquez pour consulter</a:t>
            </a:r>
            <a:r>
              <a:rPr lang="fr-FR" sz="1100" baseline="0">
                <a:effectLst/>
                <a:latin typeface="Aptos" panose="020B0004020202020204" pitchFamily="34" charset="0"/>
                <a:ea typeface="Times New Roman" panose="02020603050405020304" pitchFamily="18" charset="0"/>
              </a:rPr>
              <a:t> la notice d'aide.</a:t>
            </a:r>
            <a:endParaRPr lang="fr-FR" sz="1100">
              <a:effectLst/>
              <a:latin typeface="Aptos" panose="020B0004020202020204" pitchFamily="34" charset="0"/>
              <a:ea typeface="Times New Roman" panose="02020603050405020304" pitchFamily="18" charset="0"/>
            </a:endParaRPr>
          </a:p>
          <a:p>
            <a:pPr>
              <a:lnSpc>
                <a:spcPct val="107000"/>
              </a:lnSpc>
              <a:spcAft>
                <a:spcPts val="800"/>
              </a:spcAft>
            </a:pPr>
            <a:r>
              <a:rPr lang="fr-FR" sz="1100">
                <a:effectLst/>
                <a:latin typeface="Aptos" panose="020B0004020202020204" pitchFamily="34" charset="0"/>
                <a:ea typeface="Calibri" panose="020F0502020204030204" pitchFamily="34" charset="0"/>
                <a:cs typeface="Times New Roman" panose="02020603050405020304" pitchFamily="18" charset="0"/>
              </a:rPr>
              <a:t> </a:t>
            </a:r>
          </a:p>
        </xdr:txBody>
      </xdr:sp>
      <xdr:pic>
        <xdr:nvPicPr>
          <xdr:cNvPr id="30" name="Graphique 29" descr="Informations avec un remplissage uni">
            <a:extLst>
              <a:ext uri="{FF2B5EF4-FFF2-40B4-BE49-F238E27FC236}">
                <a16:creationId xmlns:a16="http://schemas.microsoft.com/office/drawing/2014/main" id="{1DC467EF-7C49-F770-1C55-85B192952A1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497625" y="779355"/>
            <a:ext cx="305280" cy="302050"/>
          </a:xfrm>
          <a:prstGeom prst="rect">
            <a:avLst/>
          </a:prstGeom>
        </xdr:spPr>
      </xdr:pic>
    </xdr:grpSp>
    <xdr:clientData/>
  </xdr:twoCellAnchor>
  <xdr:twoCellAnchor editAs="oneCell">
    <xdr:from>
      <xdr:col>1</xdr:col>
      <xdr:colOff>25400</xdr:colOff>
      <xdr:row>0</xdr:row>
      <xdr:rowOff>508000</xdr:rowOff>
    </xdr:from>
    <xdr:to>
      <xdr:col>1</xdr:col>
      <xdr:colOff>304800</xdr:colOff>
      <xdr:row>2</xdr:row>
      <xdr:rowOff>63500</xdr:rowOff>
    </xdr:to>
    <xdr:pic>
      <xdr:nvPicPr>
        <xdr:cNvPr id="3" name="Icon_Vue" descr="Engrenage avec un remplissage uni">
          <a:extLst>
            <a:ext uri="{FF2B5EF4-FFF2-40B4-BE49-F238E27FC236}">
              <a16:creationId xmlns:a16="http://schemas.microsoft.com/office/drawing/2014/main" id="{849AF01B-F1BE-A450-7362-D91FC8DF2347}"/>
            </a:ext>
          </a:extLst>
        </xdr:cNvPr>
        <xdr:cNvPicPr>
          <a:picLocks/>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1300" y="508000"/>
          <a:ext cx="279400" cy="27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23</xdr:row>
      <xdr:rowOff>136525</xdr:rowOff>
    </xdr:from>
    <xdr:to>
      <xdr:col>4</xdr:col>
      <xdr:colOff>248285</xdr:colOff>
      <xdr:row>23</xdr:row>
      <xdr:rowOff>466725</xdr:rowOff>
    </xdr:to>
    <xdr:grpSp>
      <xdr:nvGrpSpPr>
        <xdr:cNvPr id="8" name="Btn_Final_DepotOff" descr="Contrôlez les données de tous les onglets" hidden="1">
          <a:extLst>
            <a:ext uri="{FF2B5EF4-FFF2-40B4-BE49-F238E27FC236}">
              <a16:creationId xmlns:a16="http://schemas.microsoft.com/office/drawing/2014/main" id="{26174997-B84F-438B-AC14-8C31BC2D28E3}"/>
            </a:ext>
          </a:extLst>
        </xdr:cNvPr>
        <xdr:cNvGrpSpPr/>
      </xdr:nvGrpSpPr>
      <xdr:grpSpPr>
        <a:xfrm>
          <a:off x="1063625" y="7581900"/>
          <a:ext cx="2375535" cy="330200"/>
          <a:chOff x="2918504" y="2716529"/>
          <a:chExt cx="3457700" cy="264516"/>
        </a:xfrm>
        <a:effectLst/>
      </xdr:grpSpPr>
      <xdr:sp macro="" textlink="">
        <xdr:nvSpPr>
          <xdr:cNvPr id="9" name="Btn_Fond_DepotOff" hidden="1">
            <a:extLst>
              <a:ext uri="{FF2B5EF4-FFF2-40B4-BE49-F238E27FC236}">
                <a16:creationId xmlns:a16="http://schemas.microsoft.com/office/drawing/2014/main" id="{58636DC4-5076-7466-40CA-18E93F9FECDC}"/>
              </a:ext>
            </a:extLst>
          </xdr:cNvPr>
          <xdr:cNvSpPr>
            <a:spLocks/>
          </xdr:cNvSpPr>
        </xdr:nvSpPr>
        <xdr:spPr>
          <a:xfrm>
            <a:off x="2918504" y="2716529"/>
            <a:ext cx="3457700" cy="264516"/>
          </a:xfrm>
          <a:prstGeom prst="roundRect">
            <a:avLst/>
          </a:prstGeom>
          <a:solidFill>
            <a:srgbClr val="C3C3C3"/>
          </a:solidFill>
          <a:ln>
            <a:noFill/>
          </a:ln>
          <a:effectLst>
            <a:outerShdw blurRad="50800" dist="25400" dir="5400000" algn="t"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0" rtlCol="0" anchor="ctr"/>
          <a:lstStyle/>
          <a:p>
            <a:pPr lvl="0" algn="l"/>
            <a:r>
              <a:rPr lang="fr-FR" sz="1200" b="0">
                <a:solidFill>
                  <a:schemeClr val="bg1"/>
                </a:solidFill>
                <a:latin typeface="Aptos SemiBold" panose="020B0004020202020204" pitchFamily="34" charset="0"/>
              </a:rPr>
              <a:t>DEPOSER SUR LE PORTAIL</a:t>
            </a:r>
          </a:p>
        </xdr:txBody>
      </xdr:sp>
      <xdr:pic>
        <xdr:nvPicPr>
          <xdr:cNvPr id="10" name="Btn_Icone_Controle" descr="Charger avec un remplissage uni" hidden="1">
            <a:extLst>
              <a:ext uri="{FF2B5EF4-FFF2-40B4-BE49-F238E27FC236}">
                <a16:creationId xmlns:a16="http://schemas.microsoft.com/office/drawing/2014/main" id="{4BF2DCB0-FFF5-041B-BC7F-5A17EBFC2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2993439" y="2753164"/>
            <a:ext cx="326557" cy="188014"/>
          </a:xfrm>
          <a:prstGeom prst="rect">
            <a:avLst/>
          </a:prstGeom>
        </xdr:spPr>
      </xdr:pic>
    </xdr:grpSp>
    <xdr:clientData/>
  </xdr:twoCellAnchor>
  <xdr:twoCellAnchor editAs="oneCell">
    <xdr:from>
      <xdr:col>2</xdr:col>
      <xdr:colOff>0</xdr:colOff>
      <xdr:row>12</xdr:row>
      <xdr:rowOff>130809</xdr:rowOff>
    </xdr:from>
    <xdr:to>
      <xdr:col>3</xdr:col>
      <xdr:colOff>56515</xdr:colOff>
      <xdr:row>12</xdr:row>
      <xdr:rowOff>461009</xdr:rowOff>
    </xdr:to>
    <xdr:grpSp>
      <xdr:nvGrpSpPr>
        <xdr:cNvPr id="11" name="Btn_Final_Controle" descr="Contrôlez les données de tous les onglets">
          <a:extLst>
            <a:ext uri="{FF2B5EF4-FFF2-40B4-BE49-F238E27FC236}">
              <a16:creationId xmlns:a16="http://schemas.microsoft.com/office/drawing/2014/main" id="{809B3F58-B257-4134-8CCF-AF537953DAEB}"/>
            </a:ext>
          </a:extLst>
        </xdr:cNvPr>
        <xdr:cNvGrpSpPr/>
      </xdr:nvGrpSpPr>
      <xdr:grpSpPr>
        <a:xfrm>
          <a:off x="1063625" y="4147184"/>
          <a:ext cx="1405890" cy="330200"/>
          <a:chOff x="2918504" y="2711653"/>
          <a:chExt cx="1139582" cy="269130"/>
        </a:xfrm>
        <a:effectLst/>
      </xdr:grpSpPr>
      <xdr:sp macro="[0]!CB_UVC_Controle" textlink="">
        <xdr:nvSpPr>
          <xdr:cNvPr id="12" name="Btn_Fond_Controle">
            <a:extLst>
              <a:ext uri="{FF2B5EF4-FFF2-40B4-BE49-F238E27FC236}">
                <a16:creationId xmlns:a16="http://schemas.microsoft.com/office/drawing/2014/main" id="{3A98DC23-3BCB-9BAD-CD0B-B4ECF2920E07}"/>
              </a:ext>
            </a:extLst>
          </xdr:cNvPr>
          <xdr:cNvSpPr>
            <a:spLocks/>
          </xdr:cNvSpPr>
        </xdr:nvSpPr>
        <xdr:spPr>
          <a:xfrm>
            <a:off x="2918504" y="2711653"/>
            <a:ext cx="1139582" cy="269130"/>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0" rtlCol="0" anchor="ctr"/>
          <a:lstStyle/>
          <a:p>
            <a:pPr lvl="0" algn="l"/>
            <a:r>
              <a:rPr lang="fr-FR" sz="1200" b="0">
                <a:solidFill>
                  <a:schemeClr val="bg1"/>
                </a:solidFill>
                <a:latin typeface="Aptos SemiBold" panose="020B0004020202020204" pitchFamily="34" charset="0"/>
              </a:rPr>
              <a:t>Contrôle</a:t>
            </a:r>
          </a:p>
        </xdr:txBody>
      </xdr:sp>
      <xdr:pic>
        <xdr:nvPicPr>
          <xdr:cNvPr id="13" name="Btn_Icone_Controle" descr="Badge Tick1 avec un remplissage uni">
            <a:extLst>
              <a:ext uri="{FF2B5EF4-FFF2-40B4-BE49-F238E27FC236}">
                <a16:creationId xmlns:a16="http://schemas.microsoft.com/office/drawing/2014/main" id="{511DCAAB-3DB3-9DA9-82D9-F9CD5B181FE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980882" y="2758163"/>
            <a:ext cx="205586" cy="187452"/>
          </a:xfrm>
          <a:prstGeom prst="rect">
            <a:avLst/>
          </a:prstGeom>
        </xdr:spPr>
      </xdr:pic>
    </xdr:grpSp>
    <xdr:clientData/>
  </xdr:twoCellAnchor>
  <xdr:twoCellAnchor editAs="oneCell">
    <xdr:from>
      <xdr:col>2</xdr:col>
      <xdr:colOff>0</xdr:colOff>
      <xdr:row>23</xdr:row>
      <xdr:rowOff>136525</xdr:rowOff>
    </xdr:from>
    <xdr:to>
      <xdr:col>4</xdr:col>
      <xdr:colOff>248285</xdr:colOff>
      <xdr:row>23</xdr:row>
      <xdr:rowOff>466725</xdr:rowOff>
    </xdr:to>
    <xdr:grpSp>
      <xdr:nvGrpSpPr>
        <xdr:cNvPr id="6" name="Btn_Final_DepotOn" descr="Contrôlez les données de tous les onglets">
          <a:extLst>
            <a:ext uri="{FF2B5EF4-FFF2-40B4-BE49-F238E27FC236}">
              <a16:creationId xmlns:a16="http://schemas.microsoft.com/office/drawing/2014/main" id="{0D9C1049-C961-4F6C-86A7-E3E90F49118A}"/>
            </a:ext>
          </a:extLst>
        </xdr:cNvPr>
        <xdr:cNvGrpSpPr/>
      </xdr:nvGrpSpPr>
      <xdr:grpSpPr>
        <a:xfrm>
          <a:off x="1063625" y="7581900"/>
          <a:ext cx="2375535" cy="330200"/>
          <a:chOff x="2918504" y="2716529"/>
          <a:chExt cx="3457700" cy="264516"/>
        </a:xfrm>
        <a:effectLst/>
      </xdr:grpSpPr>
      <xdr:sp macro="" textlink="">
        <xdr:nvSpPr>
          <xdr:cNvPr id="7" name="Btn_Fond_DepotOff">
            <a:extLst>
              <a:ext uri="{FF2B5EF4-FFF2-40B4-BE49-F238E27FC236}">
                <a16:creationId xmlns:a16="http://schemas.microsoft.com/office/drawing/2014/main" id="{6F9C9D0A-AC06-FCD8-0468-690F919DD64D}"/>
              </a:ext>
            </a:extLst>
          </xdr:cNvPr>
          <xdr:cNvSpPr>
            <a:spLocks/>
          </xdr:cNvSpPr>
        </xdr:nvSpPr>
        <xdr:spPr>
          <a:xfrm>
            <a:off x="2918504" y="2716529"/>
            <a:ext cx="3457700" cy="264516"/>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0" rtlCol="0" anchor="ctr"/>
          <a:lstStyle/>
          <a:p>
            <a:pPr lvl="0" algn="l"/>
            <a:r>
              <a:rPr lang="fr-FR" sz="1200" b="0">
                <a:solidFill>
                  <a:schemeClr val="bg1"/>
                </a:solidFill>
                <a:latin typeface="Aptos SemiBold" panose="020B0004020202020204" pitchFamily="34" charset="0"/>
              </a:rPr>
              <a:t>Déposer</a:t>
            </a:r>
            <a:r>
              <a:rPr lang="fr-FR" sz="1200" b="0" baseline="0">
                <a:solidFill>
                  <a:schemeClr val="bg1"/>
                </a:solidFill>
                <a:latin typeface="Aptos SemiBold" panose="020B0004020202020204" pitchFamily="34" charset="0"/>
              </a:rPr>
              <a:t> sur le portail</a:t>
            </a:r>
            <a:endParaRPr lang="fr-FR" sz="1200" b="0">
              <a:solidFill>
                <a:schemeClr val="bg1"/>
              </a:solidFill>
              <a:latin typeface="Aptos SemiBold" panose="020B0004020202020204" pitchFamily="34" charset="0"/>
            </a:endParaRPr>
          </a:p>
        </xdr:txBody>
      </xdr:sp>
      <xdr:pic>
        <xdr:nvPicPr>
          <xdr:cNvPr id="14" name="Btn_Icone_Controle" descr="Charger avec un remplissage uni">
            <a:extLst>
              <a:ext uri="{FF2B5EF4-FFF2-40B4-BE49-F238E27FC236}">
                <a16:creationId xmlns:a16="http://schemas.microsoft.com/office/drawing/2014/main" id="{C1BC4404-B5AD-DF46-7FD1-80FF430B9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3050545" y="2753164"/>
            <a:ext cx="365706" cy="175774"/>
          </a:xfrm>
          <a:prstGeom prst="rect">
            <a:avLst/>
          </a:prstGeom>
        </xdr:spPr>
      </xdr:pic>
    </xdr:grpSp>
    <xdr:clientData/>
  </xdr:twoCellAnchor>
  <xdr:twoCellAnchor editAs="oneCell">
    <xdr:from>
      <xdr:col>8</xdr:col>
      <xdr:colOff>1138555</xdr:colOff>
      <xdr:row>1</xdr:row>
      <xdr:rowOff>65405</xdr:rowOff>
    </xdr:from>
    <xdr:to>
      <xdr:col>10</xdr:col>
      <xdr:colOff>5715</xdr:colOff>
      <xdr:row>1</xdr:row>
      <xdr:rowOff>858255</xdr:rowOff>
    </xdr:to>
    <xdr:pic>
      <xdr:nvPicPr>
        <xdr:cNvPr id="3" name="Logo_CT_FR" descr="Logo Citeo">
          <a:extLst>
            <a:ext uri="{FF2B5EF4-FFF2-40B4-BE49-F238E27FC236}">
              <a16:creationId xmlns:a16="http://schemas.microsoft.com/office/drawing/2014/main" id="{9E6DDA9F-E056-4985-9FCC-69700908939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t="7105" b="7105"/>
        <a:stretch/>
      </xdr:blipFill>
      <xdr:spPr>
        <a:xfrm>
          <a:off x="8339455" y="198755"/>
          <a:ext cx="1391285" cy="792850"/>
        </a:xfrm>
        <a:prstGeom prst="rect">
          <a:avLst/>
        </a:prstGeom>
      </xdr:spPr>
    </xdr:pic>
    <xdr:clientData/>
  </xdr:twoCellAnchor>
  <xdr:twoCellAnchor editAs="oneCell">
    <xdr:from>
      <xdr:col>0</xdr:col>
      <xdr:colOff>693420</xdr:colOff>
      <xdr:row>27</xdr:row>
      <xdr:rowOff>9525</xdr:rowOff>
    </xdr:from>
    <xdr:to>
      <xdr:col>10</xdr:col>
      <xdr:colOff>18415</xdr:colOff>
      <xdr:row>34</xdr:row>
      <xdr:rowOff>193406</xdr:rowOff>
    </xdr:to>
    <xdr:pic>
      <xdr:nvPicPr>
        <xdr:cNvPr id="2" name="Pied_CT_FR">
          <a:hlinkClick xmlns:r="http://schemas.openxmlformats.org/officeDocument/2006/relationships" r:id="rId6"/>
          <a:extLst>
            <a:ext uri="{FF2B5EF4-FFF2-40B4-BE49-F238E27FC236}">
              <a16:creationId xmlns:a16="http://schemas.microsoft.com/office/drawing/2014/main" id="{CCF48153-B95A-4691-BB87-9D9FED1CDCE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693420" y="8924925"/>
          <a:ext cx="9050020" cy="18507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65087</xdr:colOff>
      <xdr:row>5</xdr:row>
      <xdr:rowOff>110823</xdr:rowOff>
    </xdr:from>
    <xdr:to>
      <xdr:col>2</xdr:col>
      <xdr:colOff>143527</xdr:colOff>
      <xdr:row>5</xdr:row>
      <xdr:rowOff>403527</xdr:rowOff>
    </xdr:to>
    <xdr:sp macro="[0]!FT_filterOnOff" textlink="">
      <xdr:nvSpPr>
        <xdr:cNvPr id="3" name="FT_BiensMenagers" descr="Filtre les produits de la catégorie &quot;Boissons&quot;">
          <a:extLst>
            <a:ext uri="{FF2B5EF4-FFF2-40B4-BE49-F238E27FC236}">
              <a16:creationId xmlns:a16="http://schemas.microsoft.com/office/drawing/2014/main" id="{7626D687-29C6-474C-BB60-7357126DA32E}"/>
            </a:ext>
          </a:extLst>
        </xdr:cNvPr>
        <xdr:cNvSpPr>
          <a:spLocks/>
        </xdr:cNvSpPr>
      </xdr:nvSpPr>
      <xdr:spPr>
        <a:xfrm>
          <a:off x="319087" y="1380823"/>
          <a:ext cx="1437340" cy="292704"/>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FFFFFF"/>
              </a:solidFill>
              <a:effectLst/>
              <a:latin typeface="Aptos" panose="020B0004020202020204" pitchFamily="34" charset="0"/>
              <a:ea typeface="+mn-ea"/>
              <a:cs typeface="+mn-cs"/>
            </a:rPr>
            <a:t>BIENS MÉNAGERS</a:t>
          </a:r>
          <a:r>
            <a:rPr lang="fr-FR">
              <a:solidFill>
                <a:srgbClr val="FFFFFF"/>
              </a:solidFill>
              <a:latin typeface="Aptos" panose="020B0004020202020204" pitchFamily="34" charset="0"/>
            </a:rPr>
            <a:t> </a:t>
          </a:r>
          <a:endParaRPr lang="fr-FR" sz="1100" b="0">
            <a:solidFill>
              <a:srgbClr val="FFFFFF"/>
            </a:solidFill>
            <a:effectLst/>
            <a:latin typeface="Aptos" panose="020B0004020202020204" pitchFamily="34" charset="0"/>
          </a:endParaRPr>
        </a:p>
      </xdr:txBody>
    </xdr:sp>
    <xdr:clientData/>
  </xdr:twoCellAnchor>
  <xdr:twoCellAnchor editAs="oneCell">
    <xdr:from>
      <xdr:col>2</xdr:col>
      <xdr:colOff>1295400</xdr:colOff>
      <xdr:row>5</xdr:row>
      <xdr:rowOff>130175</xdr:rowOff>
    </xdr:from>
    <xdr:to>
      <xdr:col>2</xdr:col>
      <xdr:colOff>2454182</xdr:colOff>
      <xdr:row>5</xdr:row>
      <xdr:rowOff>384175</xdr:rowOff>
    </xdr:to>
    <xdr:sp macro="[0]!FT_filterOnOff" textlink="">
      <xdr:nvSpPr>
        <xdr:cNvPr id="4" name="FT_Distribution" descr="Filtre les produits de la catégorie &quot;Bricolage&quot;">
          <a:extLst>
            <a:ext uri="{FF2B5EF4-FFF2-40B4-BE49-F238E27FC236}">
              <a16:creationId xmlns:a16="http://schemas.microsoft.com/office/drawing/2014/main" id="{7C19AEB7-4F27-4DDB-AA6E-3CACE0122D5B}"/>
            </a:ext>
          </a:extLst>
        </xdr:cNvPr>
        <xdr:cNvSpPr>
          <a:spLocks/>
        </xdr:cNvSpPr>
      </xdr:nvSpPr>
      <xdr:spPr>
        <a:xfrm>
          <a:off x="2743200" y="1435100"/>
          <a:ext cx="1158782"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DISTRIBUTION</a:t>
          </a:r>
          <a:endParaRPr lang="fr-FR" sz="1100" b="0">
            <a:solidFill>
              <a:srgbClr val="000000"/>
            </a:solidFill>
            <a:effectLst/>
            <a:latin typeface="Aptos" panose="020B0004020202020204" pitchFamily="34" charset="0"/>
          </a:endParaRPr>
        </a:p>
      </xdr:txBody>
    </xdr:sp>
    <xdr:clientData/>
  </xdr:twoCellAnchor>
  <xdr:twoCellAnchor editAs="oneCell">
    <xdr:from>
      <xdr:col>2</xdr:col>
      <xdr:colOff>3445510</xdr:colOff>
      <xdr:row>5</xdr:row>
      <xdr:rowOff>130175</xdr:rowOff>
    </xdr:from>
    <xdr:to>
      <xdr:col>2</xdr:col>
      <xdr:colOff>4088819</xdr:colOff>
      <xdr:row>5</xdr:row>
      <xdr:rowOff>384175</xdr:rowOff>
    </xdr:to>
    <xdr:sp macro="[0]!FT_filterOnOff" textlink="">
      <xdr:nvSpPr>
        <xdr:cNvPr id="6" name="FT_Frais" descr="Filtre les produits de la catégorie &quot;Aménagement et mobilier&quot;">
          <a:extLst>
            <a:ext uri="{FF2B5EF4-FFF2-40B4-BE49-F238E27FC236}">
              <a16:creationId xmlns:a16="http://schemas.microsoft.com/office/drawing/2014/main" id="{369FFE8C-DEFC-4AAA-B687-0A4183337059}"/>
            </a:ext>
          </a:extLst>
        </xdr:cNvPr>
        <xdr:cNvSpPr>
          <a:spLocks/>
        </xdr:cNvSpPr>
      </xdr:nvSpPr>
      <xdr:spPr>
        <a:xfrm>
          <a:off x="4893310" y="1435100"/>
          <a:ext cx="643309"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FRAIS</a:t>
          </a:r>
        </a:p>
      </xdr:txBody>
    </xdr:sp>
    <xdr:clientData/>
  </xdr:twoCellAnchor>
  <xdr:twoCellAnchor editAs="oneCell">
    <xdr:from>
      <xdr:col>1</xdr:col>
      <xdr:colOff>64135</xdr:colOff>
      <xdr:row>5</xdr:row>
      <xdr:rowOff>424513</xdr:rowOff>
    </xdr:from>
    <xdr:to>
      <xdr:col>2</xdr:col>
      <xdr:colOff>1551928</xdr:colOff>
      <xdr:row>5</xdr:row>
      <xdr:rowOff>717217</xdr:rowOff>
    </xdr:to>
    <xdr:sp macro="[0]!FT_filterOnOff" textlink="">
      <xdr:nvSpPr>
        <xdr:cNvPr id="7" name="FT_Hygiene" descr="Filtre les produits de la catégorie &quot;Animaux&quot;">
          <a:extLst>
            <a:ext uri="{FF2B5EF4-FFF2-40B4-BE49-F238E27FC236}">
              <a16:creationId xmlns:a16="http://schemas.microsoft.com/office/drawing/2014/main" id="{FBFDA7F7-FB7C-4EFA-9A87-3ACEA57BE0D8}"/>
            </a:ext>
          </a:extLst>
        </xdr:cNvPr>
        <xdr:cNvSpPr>
          <a:spLocks/>
        </xdr:cNvSpPr>
      </xdr:nvSpPr>
      <xdr:spPr>
        <a:xfrm>
          <a:off x="318135" y="1694513"/>
          <a:ext cx="2846693" cy="292704"/>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HYGIÈNE, BEAUTÉ, SANTÉ, DÉTERGENCE</a:t>
          </a:r>
          <a:r>
            <a:rPr lang="fr-FR">
              <a:solidFill>
                <a:srgbClr val="000000"/>
              </a:solidFill>
              <a:latin typeface="Aptos" panose="020B0004020202020204" pitchFamily="34" charset="0"/>
            </a:rPr>
            <a:t> </a:t>
          </a:r>
          <a:endParaRPr lang="fr-FR" sz="1100" b="0">
            <a:solidFill>
              <a:srgbClr val="000000"/>
            </a:solidFill>
            <a:effectLst/>
            <a:latin typeface="Aptos" panose="020B0004020202020204" pitchFamily="34" charset="0"/>
          </a:endParaRPr>
        </a:p>
      </xdr:txBody>
    </xdr:sp>
    <xdr:clientData/>
  </xdr:twoCellAnchor>
  <xdr:twoCellAnchor editAs="oneCell">
    <xdr:from>
      <xdr:col>2</xdr:col>
      <xdr:colOff>2533015</xdr:colOff>
      <xdr:row>5</xdr:row>
      <xdr:rowOff>110823</xdr:rowOff>
    </xdr:from>
    <xdr:to>
      <xdr:col>2</xdr:col>
      <xdr:colOff>3387066</xdr:colOff>
      <xdr:row>5</xdr:row>
      <xdr:rowOff>403527</xdr:rowOff>
    </xdr:to>
    <xdr:sp macro="[0]!FT_filterOnOff" textlink="">
      <xdr:nvSpPr>
        <xdr:cNvPr id="8" name="FT_Epicerie" descr="Filtre les produits de la catégorie &quot;Alimentation&quot;">
          <a:extLst>
            <a:ext uri="{FF2B5EF4-FFF2-40B4-BE49-F238E27FC236}">
              <a16:creationId xmlns:a16="http://schemas.microsoft.com/office/drawing/2014/main" id="{4DA69813-815D-4D69-BD00-621EC7784404}"/>
            </a:ext>
          </a:extLst>
        </xdr:cNvPr>
        <xdr:cNvSpPr>
          <a:spLocks/>
        </xdr:cNvSpPr>
      </xdr:nvSpPr>
      <xdr:spPr>
        <a:xfrm>
          <a:off x="4145915" y="1380823"/>
          <a:ext cx="854051" cy="292704"/>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a:solidFill>
                <a:srgbClr val="000000"/>
              </a:solidFill>
              <a:effectLst/>
              <a:latin typeface="Aptos" panose="020B0004020202020204" pitchFamily="34" charset="0"/>
            </a:rPr>
            <a:t>ÉPICERIE</a:t>
          </a:r>
        </a:p>
      </xdr:txBody>
    </xdr:sp>
    <xdr:clientData/>
  </xdr:twoCellAnchor>
  <xdr:twoCellAnchor editAs="oneCell">
    <xdr:from>
      <xdr:col>2</xdr:col>
      <xdr:colOff>283210</xdr:colOff>
      <xdr:row>5</xdr:row>
      <xdr:rowOff>130175</xdr:rowOff>
    </xdr:from>
    <xdr:to>
      <xdr:col>2</xdr:col>
      <xdr:colOff>1232216</xdr:colOff>
      <xdr:row>5</xdr:row>
      <xdr:rowOff>384175</xdr:rowOff>
    </xdr:to>
    <xdr:sp macro="[0]!FT_filterOnOff" textlink="">
      <xdr:nvSpPr>
        <xdr:cNvPr id="9" name="FT_Boissons" descr="Filtre les produits de la catégorie &quot;Aménagement et mobilier&quot;">
          <a:extLst>
            <a:ext uri="{FF2B5EF4-FFF2-40B4-BE49-F238E27FC236}">
              <a16:creationId xmlns:a16="http://schemas.microsoft.com/office/drawing/2014/main" id="{C2D66E5A-A32D-4310-9AD2-E95E5970A87E}"/>
            </a:ext>
          </a:extLst>
        </xdr:cNvPr>
        <xdr:cNvSpPr>
          <a:spLocks/>
        </xdr:cNvSpPr>
      </xdr:nvSpPr>
      <xdr:spPr>
        <a:xfrm>
          <a:off x="1731010" y="1435100"/>
          <a:ext cx="949006"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BOISSONS</a:t>
          </a:r>
        </a:p>
      </xdr:txBody>
    </xdr:sp>
    <xdr:clientData/>
  </xdr:twoCellAnchor>
  <xdr:twoCellAnchor editAs="oneCell">
    <xdr:from>
      <xdr:col>3</xdr:col>
      <xdr:colOff>533400</xdr:colOff>
      <xdr:row>3</xdr:row>
      <xdr:rowOff>63500</xdr:rowOff>
    </xdr:from>
    <xdr:to>
      <xdr:col>3</xdr:col>
      <xdr:colOff>838200</xdr:colOff>
      <xdr:row>5</xdr:row>
      <xdr:rowOff>12700</xdr:rowOff>
    </xdr:to>
    <xdr:grpSp>
      <xdr:nvGrpSpPr>
        <xdr:cNvPr id="33" name="Btn_ResetGr" descr="Supprime le texte saisi à rechercher et supprime le filtre sur le tableau">
          <a:extLst>
            <a:ext uri="{FF2B5EF4-FFF2-40B4-BE49-F238E27FC236}">
              <a16:creationId xmlns:a16="http://schemas.microsoft.com/office/drawing/2014/main" id="{3394C97A-614C-469B-8E71-D5AEB4B52FDB}"/>
            </a:ext>
          </a:extLst>
        </xdr:cNvPr>
        <xdr:cNvGrpSpPr/>
      </xdr:nvGrpSpPr>
      <xdr:grpSpPr>
        <a:xfrm>
          <a:off x="8310282" y="974912"/>
          <a:ext cx="304800" cy="300317"/>
          <a:chOff x="7732077" y="1467485"/>
          <a:chExt cx="301625" cy="314960"/>
        </a:xfrm>
      </xdr:grpSpPr>
      <xdr:sp macro="[0]!CT_RAZ_Prod" textlink="">
        <xdr:nvSpPr>
          <xdr:cNvPr id="34" name="Btn_Reset">
            <a:extLst>
              <a:ext uri="{FF2B5EF4-FFF2-40B4-BE49-F238E27FC236}">
                <a16:creationId xmlns:a16="http://schemas.microsoft.com/office/drawing/2014/main" id="{27221DC3-77A7-A69D-1CBE-4F8AC9187069}"/>
              </a:ext>
            </a:extLst>
          </xdr:cNvPr>
          <xdr:cNvSpPr>
            <a:spLocks/>
          </xdr:cNvSpPr>
        </xdr:nvSpPr>
        <xdr:spPr>
          <a:xfrm>
            <a:off x="7732077" y="1467485"/>
            <a:ext cx="301625" cy="314960"/>
          </a:xfrm>
          <a:prstGeom prst="ellipse">
            <a:avLst/>
          </a:prstGeom>
          <a:noFill/>
          <a:ln w="12700">
            <a:solidFill>
              <a:srgbClr val="3B76F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0" rtlCol="0" anchor="ctr"/>
          <a:lstStyle/>
          <a:p>
            <a:pPr algn="l"/>
            <a:endParaRPr lang="fr-FR" sz="1100" b="0">
              <a:ln>
                <a:noFill/>
              </a:ln>
              <a:solidFill>
                <a:schemeClr val="bg1"/>
              </a:solidFill>
              <a:latin typeface="Arial" panose="020B0604020202020204" pitchFamily="34" charset="0"/>
            </a:endParaRPr>
          </a:p>
        </xdr:txBody>
      </xdr:sp>
      <xdr:pic macro="[0]!CT_RAZ_Prod">
        <xdr:nvPicPr>
          <xdr:cNvPr id="35" name="Graphique 34" descr="Fermer avec un remplissage uni">
            <a:extLst>
              <a:ext uri="{FF2B5EF4-FFF2-40B4-BE49-F238E27FC236}">
                <a16:creationId xmlns:a16="http://schemas.microsoft.com/office/drawing/2014/main" id="{518A27CB-1DFB-0ECA-DC75-73627D2396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06821" y="1545673"/>
            <a:ext cx="152557" cy="157449"/>
          </a:xfrm>
          <a:prstGeom prst="rect">
            <a:avLst/>
          </a:prstGeom>
        </xdr:spPr>
      </xdr:pic>
    </xdr:grpSp>
    <xdr:clientData/>
  </xdr:twoCellAnchor>
  <xdr:twoCellAnchor editAs="oneCell">
    <xdr:from>
      <xdr:col>1</xdr:col>
      <xdr:colOff>266700</xdr:colOff>
      <xdr:row>2</xdr:row>
      <xdr:rowOff>0</xdr:rowOff>
    </xdr:from>
    <xdr:to>
      <xdr:col>2</xdr:col>
      <xdr:colOff>701358</xdr:colOff>
      <xdr:row>3</xdr:row>
      <xdr:rowOff>12700</xdr:rowOff>
    </xdr:to>
    <xdr:sp macro="[0]!Btn_GoToUvc" textlink="">
      <xdr:nvSpPr>
        <xdr:cNvPr id="36" name="TexteRetourN">
          <a:extLst>
            <a:ext uri="{FF2B5EF4-FFF2-40B4-BE49-F238E27FC236}">
              <a16:creationId xmlns:a16="http://schemas.microsoft.com/office/drawing/2014/main" id="{A7113414-D953-4CBB-B51C-414687240351}"/>
            </a:ext>
          </a:extLst>
        </xdr:cNvPr>
        <xdr:cNvSpPr txBox="1"/>
      </xdr:nvSpPr>
      <xdr:spPr>
        <a:xfrm>
          <a:off x="520700" y="635000"/>
          <a:ext cx="1793558" cy="292100"/>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r>
            <a:rPr lang="fr-FR" sz="1050" b="0">
              <a:solidFill>
                <a:srgbClr val="3B76F6"/>
              </a:solidFill>
              <a:effectLst/>
              <a:latin typeface="Aptos" panose="020B0004020202020204" pitchFamily="34" charset="0"/>
              <a:ea typeface="Times New Roman" panose="02020603050405020304" pitchFamily="18" charset="0"/>
            </a:rPr>
            <a:t>Retour à la déclaration</a:t>
          </a:r>
          <a:endParaRPr lang="fr-FR" sz="1050" b="0">
            <a:solidFill>
              <a:srgbClr val="3B76F6"/>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50800</xdr:colOff>
      <xdr:row>2</xdr:row>
      <xdr:rowOff>0</xdr:rowOff>
    </xdr:from>
    <xdr:to>
      <xdr:col>1</xdr:col>
      <xdr:colOff>317500</xdr:colOff>
      <xdr:row>2</xdr:row>
      <xdr:rowOff>266700</xdr:rowOff>
    </xdr:to>
    <xdr:pic macro="[0]!Btn_GoToUvc">
      <xdr:nvPicPr>
        <xdr:cNvPr id="37" name="IconRetourN" descr="Cercle avec flèche gauche avec un remplissage uni">
          <a:extLst>
            <a:ext uri="{FF2B5EF4-FFF2-40B4-BE49-F238E27FC236}">
              <a16:creationId xmlns:a16="http://schemas.microsoft.com/office/drawing/2014/main" id="{DC03F992-140F-435C-A243-0FF683AD2385}"/>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304800" y="635000"/>
          <a:ext cx="266700" cy="266700"/>
        </a:xfrm>
        <a:prstGeom prst="rect">
          <a:avLst/>
        </a:prstGeom>
      </xdr:spPr>
    </xdr:pic>
    <xdr:clientData/>
  </xdr:twoCellAnchor>
  <xdr:twoCellAnchor editAs="oneCell">
    <xdr:from>
      <xdr:col>3</xdr:col>
      <xdr:colOff>127000</xdr:colOff>
      <xdr:row>3</xdr:row>
      <xdr:rowOff>63500</xdr:rowOff>
    </xdr:from>
    <xdr:to>
      <xdr:col>3</xdr:col>
      <xdr:colOff>431800</xdr:colOff>
      <xdr:row>5</xdr:row>
      <xdr:rowOff>12700</xdr:rowOff>
    </xdr:to>
    <xdr:grpSp>
      <xdr:nvGrpSpPr>
        <xdr:cNvPr id="42" name="Btn_Loupe">
          <a:extLst>
            <a:ext uri="{FF2B5EF4-FFF2-40B4-BE49-F238E27FC236}">
              <a16:creationId xmlns:a16="http://schemas.microsoft.com/office/drawing/2014/main" id="{A5A1883F-0EFB-AC2D-914E-001C02AED2AB}"/>
            </a:ext>
          </a:extLst>
        </xdr:cNvPr>
        <xdr:cNvGrpSpPr/>
      </xdr:nvGrpSpPr>
      <xdr:grpSpPr>
        <a:xfrm>
          <a:off x="7903882" y="974912"/>
          <a:ext cx="304800" cy="300317"/>
          <a:chOff x="6989885" y="1641231"/>
          <a:chExt cx="303530" cy="320251"/>
        </a:xfrm>
      </xdr:grpSpPr>
      <xdr:sp macro="[0]!CT_Search_Prod" textlink="">
        <xdr:nvSpPr>
          <xdr:cNvPr id="40" name="Ellipse 39">
            <a:extLst>
              <a:ext uri="{FF2B5EF4-FFF2-40B4-BE49-F238E27FC236}">
                <a16:creationId xmlns:a16="http://schemas.microsoft.com/office/drawing/2014/main" id="{F3BF485D-C8E6-F655-8F7D-51F83D4CCF27}"/>
              </a:ext>
            </a:extLst>
          </xdr:cNvPr>
          <xdr:cNvSpPr>
            <a:spLocks/>
          </xdr:cNvSpPr>
        </xdr:nvSpPr>
        <xdr:spPr>
          <a:xfrm>
            <a:off x="6989885" y="1641231"/>
            <a:ext cx="303530" cy="320251"/>
          </a:xfrm>
          <a:prstGeom prst="ellipse">
            <a:avLst/>
          </a:prstGeom>
          <a:solidFill>
            <a:srgbClr val="3B76F6"/>
          </a:solid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macro="[0]!CT_Search_Prod">
        <xdr:nvPicPr>
          <xdr:cNvPr id="41" name="Graphique 40" descr="Loupe avec un remplissage uni">
            <a:extLst>
              <a:ext uri="{FF2B5EF4-FFF2-40B4-BE49-F238E27FC236}">
                <a16:creationId xmlns:a16="http://schemas.microsoft.com/office/drawing/2014/main" id="{E52AA5F8-7FEF-801A-6954-3A0577A0EF5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019741" y="1672369"/>
            <a:ext cx="235215" cy="256363"/>
          </a:xfrm>
          <a:prstGeom prst="rect">
            <a:avLst/>
          </a:prstGeom>
        </xdr:spPr>
      </xdr:pic>
    </xdr:grpSp>
    <xdr:clientData/>
  </xdr:twoCellAnchor>
  <xdr:twoCellAnchor editAs="oneCell">
    <xdr:from>
      <xdr:col>3</xdr:col>
      <xdr:colOff>1600200</xdr:colOff>
      <xdr:row>1</xdr:row>
      <xdr:rowOff>63500</xdr:rowOff>
    </xdr:from>
    <xdr:to>
      <xdr:col>4</xdr:col>
      <xdr:colOff>0</xdr:colOff>
      <xdr:row>3</xdr:row>
      <xdr:rowOff>59095</xdr:rowOff>
    </xdr:to>
    <xdr:pic>
      <xdr:nvPicPr>
        <xdr:cNvPr id="5" name="Logo_CT_FR" descr="Logo Citeo">
          <a:extLst>
            <a:ext uri="{FF2B5EF4-FFF2-40B4-BE49-F238E27FC236}">
              <a16:creationId xmlns:a16="http://schemas.microsoft.com/office/drawing/2014/main" id="{34777847-E345-4F15-847C-389CE09E455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t="7105" b="7105"/>
        <a:stretch/>
      </xdr:blipFill>
      <xdr:spPr>
        <a:xfrm>
          <a:off x="9372600" y="241300"/>
          <a:ext cx="1270000" cy="7321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50800</xdr:colOff>
      <xdr:row>3</xdr:row>
      <xdr:rowOff>0</xdr:rowOff>
    </xdr:from>
    <xdr:ext cx="4445000" cy="1270000"/>
    <xdr:sp macro="" textlink="">
      <xdr:nvSpPr>
        <xdr:cNvPr id="2" name="TexteAide">
          <a:extLst>
            <a:ext uri="{FF2B5EF4-FFF2-40B4-BE49-F238E27FC236}">
              <a16:creationId xmlns:a16="http://schemas.microsoft.com/office/drawing/2014/main" id="{302805DC-FA21-412F-B09C-E7500E36B4E3}"/>
            </a:ext>
          </a:extLst>
        </xdr:cNvPr>
        <xdr:cNvSpPr/>
      </xdr:nvSpPr>
      <xdr:spPr>
        <a:xfrm>
          <a:off x="355600" y="1346200"/>
          <a:ext cx="4445000" cy="1270000"/>
        </a:xfrm>
        <a:prstGeom prst="rect">
          <a:avLst/>
        </a:prstGeom>
        <a:solidFill>
          <a:sysClr val="window" lastClr="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l" defTabSz="457200" rtl="0" eaLnBrk="1" fontAlgn="auto" latinLnBrk="0" hangingPunct="1">
            <a:lnSpc>
              <a:spcPct val="100000"/>
            </a:lnSpc>
            <a:spcBef>
              <a:spcPts val="0"/>
            </a:spcBef>
            <a:spcAft>
              <a:spcPts val="0"/>
            </a:spcAft>
            <a:buClrTx/>
            <a:buSzTx/>
            <a:buFontTx/>
            <a:buNone/>
            <a:tabLst/>
            <a:defRPr/>
          </a:pPr>
          <a:r>
            <a:rPr lang="fr-FR" sz="1400" b="1" kern="1200">
              <a:solidFill>
                <a:schemeClr val="tx1"/>
              </a:solidFill>
              <a:effectLst/>
              <a:latin typeface="Aptos" panose="020B0004020202020204" pitchFamily="34" charset="0"/>
              <a:ea typeface="+mn-ea"/>
              <a:cs typeface="+mn-cs"/>
            </a:rPr>
            <a:t>Vous retrouverez dans</a:t>
          </a:r>
          <a:r>
            <a:rPr lang="fr-FR" sz="1400" b="1" kern="1200" baseline="0">
              <a:solidFill>
                <a:schemeClr val="tx1"/>
              </a:solidFill>
              <a:effectLst/>
              <a:latin typeface="Aptos" panose="020B0004020202020204" pitchFamily="34" charset="0"/>
              <a:ea typeface="+mn-ea"/>
              <a:cs typeface="+mn-cs"/>
            </a:rPr>
            <a:t> cette notice une explication détaillée pour chaque élément</a:t>
          </a:r>
          <a:r>
            <a:rPr lang="fr-FR" sz="1400" b="1" strike="noStrike" kern="1200" baseline="0">
              <a:solidFill>
                <a:schemeClr val="tx1"/>
              </a:solidFill>
              <a:effectLst/>
              <a:latin typeface="Aptos" panose="020B0004020202020204" pitchFamily="34" charset="0"/>
              <a:ea typeface="+mn-ea"/>
              <a:cs typeface="+mn-cs"/>
            </a:rPr>
            <a:t> </a:t>
          </a:r>
          <a:r>
            <a:rPr lang="fr-FR" sz="1400" b="1" kern="1200" baseline="0">
              <a:solidFill>
                <a:schemeClr val="tx1"/>
              </a:solidFill>
              <a:effectLst/>
              <a:latin typeface="Aptos" panose="020B0004020202020204" pitchFamily="34" charset="0"/>
              <a:ea typeface="+mn-ea"/>
              <a:cs typeface="+mn-cs"/>
            </a:rPr>
            <a:t>de la déclaration.</a:t>
          </a:r>
        </a:p>
        <a:p>
          <a:pPr rtl="0" eaLnBrk="1" fontAlgn="auto" latinLnBrk="0" hangingPunct="1"/>
          <a:r>
            <a:rPr lang="fr-FR" sz="1100" kern="1200">
              <a:solidFill>
                <a:sysClr val="windowText" lastClr="000000"/>
              </a:solidFill>
              <a:effectLst/>
              <a:latin typeface="Aptos" panose="020B0004020202020204" pitchFamily="34" charset="0"/>
              <a:ea typeface="+mn-ea"/>
              <a:cs typeface="+mn-cs"/>
            </a:rPr>
            <a:t>Retrouvez tous les documents et les outils mis à votre disposition pour votre déclaration sur votre espace client</a:t>
          </a:r>
          <a:r>
            <a:rPr lang="fr-FR" sz="1100" kern="1200" baseline="0">
              <a:solidFill>
                <a:sysClr val="windowText" lastClr="000000"/>
              </a:solidFill>
              <a:effectLst/>
              <a:latin typeface="Aptos" panose="020B0004020202020204" pitchFamily="34" charset="0"/>
              <a:ea typeface="+mn-ea"/>
              <a:cs typeface="+mn-cs"/>
            </a:rPr>
            <a:t> </a:t>
          </a:r>
          <a:r>
            <a:rPr lang="fr-FR" sz="1100" kern="1200">
              <a:solidFill>
                <a:sysClr val="windowText" lastClr="000000"/>
              </a:solidFill>
              <a:effectLst/>
              <a:latin typeface="Aptos" panose="020B0004020202020204" pitchFamily="34" charset="0"/>
              <a:ea typeface="+mn-ea"/>
              <a:cs typeface="+mn-cs"/>
            </a:rPr>
            <a:t>(rubriques déclaration</a:t>
          </a:r>
          <a:r>
            <a:rPr lang="fr-FR" sz="1100" kern="1200" baseline="0">
              <a:solidFill>
                <a:sysClr val="windowText" lastClr="000000"/>
              </a:solidFill>
              <a:effectLst/>
              <a:latin typeface="Aptos" panose="020B0004020202020204" pitchFamily="34" charset="0"/>
              <a:ea typeface="+mn-ea"/>
              <a:cs typeface="+mn-cs"/>
            </a:rPr>
            <a:t> </a:t>
          </a:r>
          <a:r>
            <a:rPr lang="fr-FR" sz="1100" kern="1200">
              <a:solidFill>
                <a:sysClr val="windowText" lastClr="000000"/>
              </a:solidFill>
              <a:effectLst/>
              <a:latin typeface="Aptos" panose="020B0004020202020204" pitchFamily="34" charset="0"/>
              <a:ea typeface="+mn-ea"/>
              <a:cs typeface="+mn-cs"/>
            </a:rPr>
            <a:t>/ centre d'aide / documents</a:t>
          </a:r>
          <a:r>
            <a:rPr lang="fr-FR" sz="1100" kern="1200" baseline="0">
              <a:solidFill>
                <a:sysClr val="windowText" lastClr="000000"/>
              </a:solidFill>
              <a:effectLst/>
              <a:latin typeface="Aptos" panose="020B0004020202020204" pitchFamily="34" charset="0"/>
              <a:ea typeface="+mn-ea"/>
              <a:cs typeface="+mn-cs"/>
            </a:rPr>
            <a:t> utiles) et sur notre campus circulaire</a:t>
          </a:r>
          <a:r>
            <a:rPr lang="fr-FR" sz="1100" baseline="0">
              <a:solidFill>
                <a:sysClr val="windowText" lastClr="000000"/>
              </a:solidFill>
              <a:latin typeface="Aptos" panose="020B0004020202020204" pitchFamily="34" charset="0"/>
            </a:rPr>
            <a:t>.</a:t>
          </a:r>
        </a:p>
      </xdr:txBody>
    </xdr:sp>
    <xdr:clientData/>
  </xdr:oneCellAnchor>
  <xdr:oneCellAnchor>
    <xdr:from>
      <xdr:col>2</xdr:col>
      <xdr:colOff>139700</xdr:colOff>
      <xdr:row>7</xdr:row>
      <xdr:rowOff>0</xdr:rowOff>
    </xdr:from>
    <xdr:ext cx="4680000" cy="4445000"/>
    <xdr:sp macro="" textlink="">
      <xdr:nvSpPr>
        <xdr:cNvPr id="5" name="I_Produits1">
          <a:extLst>
            <a:ext uri="{FF2B5EF4-FFF2-40B4-BE49-F238E27FC236}">
              <a16:creationId xmlns:a16="http://schemas.microsoft.com/office/drawing/2014/main" id="{1B56D867-A866-416C-A796-4A297A6CB235}"/>
            </a:ext>
          </a:extLst>
        </xdr:cNvPr>
        <xdr:cNvSpPr txBox="1"/>
      </xdr:nvSpPr>
      <xdr:spPr>
        <a:xfrm>
          <a:off x="1638300" y="4279900"/>
          <a:ext cx="4680000" cy="4445000"/>
        </a:xfrm>
        <a:prstGeom prst="rect">
          <a:avLst/>
        </a:prstGeom>
        <a:solidFill>
          <a:srgbClr val="F9FAFC"/>
        </a:solidFill>
        <a:ln w="12700" cmpd="sng">
          <a:noFill/>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4000"/>
            </a:lnSpc>
            <a:spcAft>
              <a:spcPts val="300"/>
            </a:spcAft>
          </a:pPr>
          <a:r>
            <a:rPr lang="fr-FR" sz="1100" b="1" kern="1200">
              <a:solidFill>
                <a:schemeClr val="dk1"/>
              </a:solidFill>
              <a:effectLst/>
              <a:latin typeface="Aptos" panose="020B0004020202020204" pitchFamily="34" charset="0"/>
              <a:ea typeface="+mn-ea"/>
              <a:cs typeface="+mn-cs"/>
            </a:rPr>
            <a:t>LIBELLÉ PRODUIT </a:t>
          </a:r>
        </a:p>
        <a:p>
          <a:pPr algn="l">
            <a:lnSpc>
              <a:spcPct val="114000"/>
            </a:lnSpc>
          </a:pPr>
          <a:r>
            <a:rPr lang="fr-FR" sz="1100" b="0" kern="1200">
              <a:solidFill>
                <a:schemeClr val="dk1"/>
              </a:solidFill>
              <a:effectLst/>
              <a:latin typeface="Aptos" panose="020B0004020202020204" pitchFamily="34" charset="0"/>
              <a:ea typeface="+mn-ea"/>
              <a:cs typeface="+mn-cs"/>
            </a:rPr>
            <a:t>Renseignez un libellé signifiant pour décrire votre UVC en indiquant la contenance de votre emballage.</a:t>
          </a:r>
        </a:p>
        <a:p>
          <a:pPr algn="l">
            <a:lnSpc>
              <a:spcPct val="114000"/>
            </a:lnSpc>
          </a:pPr>
          <a:endParaRPr lang="fr-FR" sz="1100">
            <a:effectLst/>
            <a:latin typeface="Aptos" panose="020B0004020202020204" pitchFamily="34" charset="0"/>
          </a:endParaRPr>
        </a:p>
        <a:p>
          <a:pPr marL="0" indent="0" algn="l" defTabSz="457200" rtl="0" eaLnBrk="1" latinLnBrk="0" hangingPunct="1">
            <a:lnSpc>
              <a:spcPct val="114000"/>
            </a:lnSpc>
            <a:spcAft>
              <a:spcPts val="300"/>
            </a:spcAft>
          </a:pPr>
          <a:r>
            <a:rPr lang="fr-FR" sz="1100" b="1" kern="1200">
              <a:solidFill>
                <a:schemeClr val="dk1"/>
              </a:solidFill>
              <a:effectLst/>
              <a:latin typeface="Aptos" panose="020B0004020202020204" pitchFamily="34" charset="0"/>
              <a:ea typeface="+mn-ea"/>
              <a:cs typeface="+mn-cs"/>
            </a:rPr>
            <a:t>CODE PRODUIT  </a:t>
          </a:r>
        </a:p>
        <a:p>
          <a:pPr algn="l">
            <a:lnSpc>
              <a:spcPct val="114000"/>
            </a:lnSpc>
          </a:pPr>
          <a:r>
            <a:rPr lang="fr-FR" sz="1100" b="0" kern="1200">
              <a:solidFill>
                <a:schemeClr val="dk1"/>
              </a:solidFill>
              <a:effectLst/>
              <a:latin typeface="Aptos" panose="020B0004020202020204" pitchFamily="34" charset="0"/>
              <a:ea typeface="+mn-ea"/>
              <a:cs typeface="+mn-cs"/>
            </a:rPr>
            <a:t>Indiquez le code produit en vous référant à la nomenclature.</a:t>
          </a:r>
        </a:p>
        <a:p>
          <a:pPr algn="l">
            <a:lnSpc>
              <a:spcPct val="114000"/>
            </a:lnSpc>
          </a:pPr>
          <a:endParaRPr lang="fr-FR" sz="1100">
            <a:effectLst/>
            <a:latin typeface="Aptos" panose="020B0004020202020204" pitchFamily="34" charset="0"/>
          </a:endParaRPr>
        </a:p>
        <a:p>
          <a:pPr marL="0" indent="0" algn="l" defTabSz="457200" rtl="0" eaLnBrk="1" latinLnBrk="0" hangingPunct="1">
            <a:lnSpc>
              <a:spcPct val="114000"/>
            </a:lnSpc>
            <a:spcAft>
              <a:spcPts val="300"/>
            </a:spcAft>
          </a:pPr>
          <a:r>
            <a:rPr lang="fr-FR" sz="1100" b="1" kern="1200">
              <a:solidFill>
                <a:schemeClr val="dk1"/>
              </a:solidFill>
              <a:effectLst/>
              <a:latin typeface="Aptos" panose="020B0004020202020204" pitchFamily="34" charset="0"/>
              <a:ea typeface="+mn-ea"/>
              <a:cs typeface="+mn-cs"/>
            </a:rPr>
            <a:t>NOMBRE D'UNITÉS D'EMBALLAGE DE VOTRE UVC</a:t>
          </a:r>
        </a:p>
        <a:p>
          <a:pPr algn="l">
            <a:lnSpc>
              <a:spcPct val="114000"/>
            </a:lnSpc>
          </a:pPr>
          <a:r>
            <a:rPr lang="fr-FR" sz="1100" b="0" kern="1200">
              <a:solidFill>
                <a:schemeClr val="dk1"/>
              </a:solidFill>
              <a:effectLst/>
              <a:latin typeface="Aptos" panose="020B0004020202020204" pitchFamily="34" charset="0"/>
              <a:ea typeface="+mn-ea"/>
              <a:cs typeface="+mn-cs"/>
            </a:rPr>
            <a:t>L’Unité de Vente Consommateur (UVC) est une unité de produit conditionné qu'un consommateur peut acheter séparément des autres.</a:t>
          </a:r>
          <a:endParaRPr lang="fr-FR" sz="1100">
            <a:effectLst/>
            <a:latin typeface="Aptos" panose="020B0004020202020204" pitchFamily="34" charset="0"/>
          </a:endParaRPr>
        </a:p>
        <a:p>
          <a:pPr algn="l">
            <a:lnSpc>
              <a:spcPct val="114000"/>
            </a:lnSpc>
          </a:pPr>
          <a:r>
            <a:rPr lang="fr-FR" sz="1100" b="0" kern="1200">
              <a:solidFill>
                <a:schemeClr val="dk1"/>
              </a:solidFill>
              <a:effectLst/>
              <a:latin typeface="Aptos" panose="020B0004020202020204" pitchFamily="34" charset="0"/>
              <a:ea typeface="+mn-ea"/>
              <a:cs typeface="+mn-cs"/>
            </a:rPr>
            <a:t>Pour l’eau, les jus, les boissons rafraichissantes sans alcool et le lait vendus en pack et pouvant être délotés, l’UVC est la bouteille, la canette ou la brique, qu’elle soit achetée à l’unité ou en lot.</a:t>
          </a:r>
          <a:endParaRPr lang="fr-FR" sz="1100">
            <a:effectLst/>
            <a:latin typeface="Aptos" panose="020B0004020202020204" pitchFamily="34" charset="0"/>
          </a:endParaRPr>
        </a:p>
        <a:p>
          <a:pPr algn="l">
            <a:lnSpc>
              <a:spcPct val="114000"/>
            </a:lnSpc>
          </a:pPr>
          <a:r>
            <a:rPr lang="fr-FR" sz="1100" b="0" kern="1200">
              <a:solidFill>
                <a:schemeClr val="dk1"/>
              </a:solidFill>
              <a:effectLst/>
              <a:latin typeface="Aptos" panose="020B0004020202020204" pitchFamily="34" charset="0"/>
              <a:ea typeface="+mn-ea"/>
              <a:cs typeface="+mn-cs"/>
            </a:rPr>
            <a:t>Les emballages de colisage et d’économat correspondent chacun à une unité indépendante et équivalente à une UVC.</a:t>
          </a:r>
        </a:p>
        <a:p>
          <a:pPr algn="l">
            <a:lnSpc>
              <a:spcPct val="114000"/>
            </a:lnSpc>
          </a:pPr>
          <a:endParaRPr lang="fr-FR" sz="1100">
            <a:effectLst/>
            <a:latin typeface="Aptos" panose="020B0004020202020204" pitchFamily="34" charset="0"/>
          </a:endParaRPr>
        </a:p>
        <a:p>
          <a:pPr algn="l">
            <a:lnSpc>
              <a:spcPct val="114000"/>
            </a:lnSpc>
            <a:spcAft>
              <a:spcPts val="300"/>
            </a:spcAft>
          </a:pPr>
          <a:r>
            <a:rPr lang="fr-FR" sz="1100" b="1" kern="1200">
              <a:solidFill>
                <a:schemeClr val="dk1"/>
              </a:solidFill>
              <a:effectLst/>
              <a:latin typeface="Aptos" panose="020B0004020202020204" pitchFamily="34" charset="0"/>
              <a:ea typeface="+mn-ea"/>
              <a:cs typeface="+mn-cs"/>
            </a:rPr>
            <a:t>Qu'est-ce qu'une unité d'emballage ? </a:t>
          </a:r>
          <a:endParaRPr lang="fr-FR" sz="1100" b="1">
            <a:effectLst/>
            <a:latin typeface="Aptos" panose="020B0004020202020204" pitchFamily="34" charset="0"/>
          </a:endParaRPr>
        </a:p>
        <a:p>
          <a:pPr algn="l">
            <a:lnSpc>
              <a:spcPct val="114000"/>
            </a:lnSpc>
          </a:pPr>
          <a:r>
            <a:rPr lang="fr-FR" sz="1100" b="0" kern="1200">
              <a:solidFill>
                <a:schemeClr val="dk1"/>
              </a:solidFill>
              <a:effectLst/>
              <a:latin typeface="Aptos" panose="020B0004020202020204" pitchFamily="34" charset="0"/>
              <a:ea typeface="+mn-ea"/>
              <a:cs typeface="+mn-cs"/>
            </a:rPr>
            <a:t>L'unité d’emballage est un composant de l’emballage qui peut être séparé du produit lors de sa consommation ou de son utilisation par le ménage.</a:t>
          </a:r>
          <a:endParaRPr lang="fr-FR" sz="1100">
            <a:effectLst/>
            <a:latin typeface="Aptos" panose="020B0004020202020204" pitchFamily="34" charset="0"/>
          </a:endParaRPr>
        </a:p>
      </xdr:txBody>
    </xdr:sp>
    <xdr:clientData/>
  </xdr:oneCellAnchor>
  <xdr:oneCellAnchor>
    <xdr:from>
      <xdr:col>1</xdr:col>
      <xdr:colOff>0</xdr:colOff>
      <xdr:row>7</xdr:row>
      <xdr:rowOff>0</xdr:rowOff>
    </xdr:from>
    <xdr:ext cx="1080000" cy="4445000"/>
    <xdr:sp macro="" textlink="">
      <xdr:nvSpPr>
        <xdr:cNvPr id="6" name="B_Produits">
          <a:extLst>
            <a:ext uri="{FF2B5EF4-FFF2-40B4-BE49-F238E27FC236}">
              <a16:creationId xmlns:a16="http://schemas.microsoft.com/office/drawing/2014/main" id="{F26EED64-2B5D-4D88-9F11-6A47E77D3F86}"/>
            </a:ext>
          </a:extLst>
        </xdr:cNvPr>
        <xdr:cNvSpPr/>
      </xdr:nvSpPr>
      <xdr:spPr>
        <a:xfrm>
          <a:off x="304800" y="4279900"/>
          <a:ext cx="1080000" cy="4445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Produits</a:t>
          </a:r>
          <a:endParaRPr kumimoji="0" lang="fr-FR" sz="1200" b="0" i="0" u="none" strike="noStrike" kern="0" cap="none" spc="0" normalizeH="0" baseline="0">
            <a:ln>
              <a:noFill/>
            </a:ln>
            <a:solidFill>
              <a:schemeClr val="bg1"/>
            </a:solidFill>
            <a:effectLst/>
            <a:uLnTx/>
            <a:uFillTx/>
            <a:latin typeface="Aptos" panose="020B0004020202020204" pitchFamily="34" charset="0"/>
            <a:ea typeface="+mn-ea"/>
            <a:cs typeface="Arial" panose="020B0604020202020204" pitchFamily="34" charset="0"/>
          </a:endParaRPr>
        </a:p>
      </xdr:txBody>
    </xdr:sp>
    <xdr:clientData/>
  </xdr:oneCellAnchor>
  <xdr:oneCellAnchor>
    <xdr:from>
      <xdr:col>2</xdr:col>
      <xdr:colOff>139700</xdr:colOff>
      <xdr:row>130</xdr:row>
      <xdr:rowOff>63500</xdr:rowOff>
    </xdr:from>
    <xdr:ext cx="4680000" cy="1905000"/>
    <xdr:sp macro="" textlink="">
      <xdr:nvSpPr>
        <xdr:cNvPr id="7" name="I_Quantites1">
          <a:extLst>
            <a:ext uri="{FF2B5EF4-FFF2-40B4-BE49-F238E27FC236}">
              <a16:creationId xmlns:a16="http://schemas.microsoft.com/office/drawing/2014/main" id="{5B02E49C-8B3E-4D4C-AAC8-005A07365CC6}"/>
            </a:ext>
          </a:extLst>
        </xdr:cNvPr>
        <xdr:cNvSpPr txBox="1"/>
      </xdr:nvSpPr>
      <xdr:spPr>
        <a:xfrm>
          <a:off x="1638300" y="27774900"/>
          <a:ext cx="4680000" cy="1905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QUANTITÉS </a:t>
          </a:r>
        </a:p>
        <a:p>
          <a:pPr algn="l"/>
          <a:r>
            <a:rPr lang="fr-FR" sz="1100" b="0" kern="1200">
              <a:solidFill>
                <a:srgbClr val="000000"/>
              </a:solidFill>
              <a:effectLst/>
              <a:latin typeface="Aptos" panose="020B0004020202020204" pitchFamily="34" charset="0"/>
              <a:ea typeface="FuturaStd-Book"/>
              <a:cs typeface="FuturaStd-Book"/>
            </a:rPr>
            <a:t>Indiquez le nombre d’Unités de Vente Consommateur mis sur le marché français.</a:t>
          </a:r>
          <a:r>
            <a:rPr lang="fr-FR" sz="1100" b="0" kern="1200" baseline="0">
              <a:solidFill>
                <a:srgbClr val="000000"/>
              </a:solidFill>
              <a:effectLst/>
              <a:latin typeface="Aptos" panose="020B0004020202020204" pitchFamily="34" charset="0"/>
              <a:ea typeface="FuturaStd-Book"/>
              <a:cs typeface="FuturaStd-Book"/>
            </a:rPr>
            <a:t> </a:t>
          </a:r>
          <a:r>
            <a:rPr lang="fr-FR" sz="1100" b="0" kern="1200">
              <a:solidFill>
                <a:srgbClr val="000000"/>
              </a:solidFill>
              <a:effectLst/>
              <a:latin typeface="Aptos" panose="020B0004020202020204" pitchFamily="34" charset="0"/>
              <a:ea typeface="FuturaStd-Book"/>
              <a:cs typeface="FuturaStd-Book"/>
            </a:rPr>
            <a:t>Depuis la déclaration 2024, vous devez inclure vos Emballages Mixtes Alimentaires (EMA).</a:t>
          </a:r>
        </a:p>
        <a:p>
          <a:pPr algn="l"/>
          <a:endParaRPr lang="fr-FR" sz="1100" b="0" kern="1200">
            <a:solidFill>
              <a:srgbClr val="000000"/>
            </a:solidFill>
            <a:effectLst/>
            <a:latin typeface="Aptos" panose="020B0004020202020204" pitchFamily="34" charset="0"/>
            <a:ea typeface="FuturaStd-Book"/>
            <a:cs typeface="FuturaStd-Book"/>
          </a:endParaRPr>
        </a:p>
        <a:p>
          <a:pPr algn="l"/>
          <a:r>
            <a:rPr lang="fr-FR" sz="1100" b="1" kern="1200">
              <a:solidFill>
                <a:srgbClr val="000000"/>
              </a:solidFill>
              <a:effectLst/>
              <a:latin typeface="Aptos" panose="020B0004020202020204" pitchFamily="34" charset="0"/>
              <a:ea typeface="FuturaStd-Book"/>
              <a:cs typeface="FuturaStd-Book"/>
            </a:rPr>
            <a:t>EMA</a:t>
          </a:r>
          <a:r>
            <a:rPr lang="fr-FR" sz="1100" b="0" kern="1200">
              <a:solidFill>
                <a:srgbClr val="000000"/>
              </a:solidFill>
              <a:effectLst/>
              <a:latin typeface="Aptos" panose="020B0004020202020204" pitchFamily="34" charset="0"/>
              <a:ea typeface="FuturaStd-Book"/>
              <a:cs typeface="FuturaStd-Book"/>
            </a:rPr>
            <a:t> : Tous les produits alimentaires emballés "petits formats" qui tombent dans le périmètre de la REP des emballages ménagers, quel que soit le circuit de distribution.</a:t>
          </a:r>
        </a:p>
        <a:p>
          <a:pPr algn="l"/>
          <a:endParaRPr lang="fr-FR" sz="1100" b="0" kern="1200">
            <a:solidFill>
              <a:srgbClr val="000000"/>
            </a:solidFill>
            <a:effectLst/>
            <a:latin typeface="Aptos" panose="020B0004020202020204" pitchFamily="34" charset="0"/>
            <a:ea typeface="FuturaStd-Book"/>
            <a:cs typeface="FuturaStd-Book"/>
          </a:endParaRPr>
        </a:p>
      </xdr:txBody>
    </xdr:sp>
    <xdr:clientData/>
  </xdr:oneCellAnchor>
  <xdr:oneCellAnchor>
    <xdr:from>
      <xdr:col>1</xdr:col>
      <xdr:colOff>0</xdr:colOff>
      <xdr:row>130</xdr:row>
      <xdr:rowOff>63500</xdr:rowOff>
    </xdr:from>
    <xdr:ext cx="1080000" cy="1905000"/>
    <xdr:sp macro="" textlink="">
      <xdr:nvSpPr>
        <xdr:cNvPr id="8" name="B_Quantites">
          <a:extLst>
            <a:ext uri="{FF2B5EF4-FFF2-40B4-BE49-F238E27FC236}">
              <a16:creationId xmlns:a16="http://schemas.microsoft.com/office/drawing/2014/main" id="{810469B3-4977-4BBF-88AB-DAE85F11514B}"/>
            </a:ext>
          </a:extLst>
        </xdr:cNvPr>
        <xdr:cNvSpPr/>
      </xdr:nvSpPr>
      <xdr:spPr>
        <a:xfrm>
          <a:off x="304800" y="27774900"/>
          <a:ext cx="1080000" cy="1905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Quantités</a:t>
          </a:r>
          <a:endParaRPr lang="fr-FR" sz="1600" b="0">
            <a:solidFill>
              <a:schemeClr val="bg1"/>
            </a:solidFill>
            <a:latin typeface="Aptos" panose="020B0004020202020204" pitchFamily="34" charset="0"/>
          </a:endParaRPr>
        </a:p>
      </xdr:txBody>
    </xdr:sp>
    <xdr:clientData/>
  </xdr:oneCellAnchor>
  <xdr:twoCellAnchor editAs="oneCell">
    <xdr:from>
      <xdr:col>3</xdr:col>
      <xdr:colOff>1917700</xdr:colOff>
      <xdr:row>33</xdr:row>
      <xdr:rowOff>0</xdr:rowOff>
    </xdr:from>
    <xdr:to>
      <xdr:col>5</xdr:col>
      <xdr:colOff>1961493</xdr:colOff>
      <xdr:row>53</xdr:row>
      <xdr:rowOff>0</xdr:rowOff>
    </xdr:to>
    <xdr:pic>
      <xdr:nvPicPr>
        <xdr:cNvPr id="9" name="I_Materiaux2">
          <a:extLst>
            <a:ext uri="{FF2B5EF4-FFF2-40B4-BE49-F238E27FC236}">
              <a16:creationId xmlns:a16="http://schemas.microsoft.com/office/drawing/2014/main" id="{4C687516-D198-467E-AA55-19B0FDD3E1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578600" y="9232900"/>
          <a:ext cx="5123793" cy="3810000"/>
        </a:xfrm>
        <a:prstGeom prst="rect">
          <a:avLst/>
        </a:prstGeom>
      </xdr:spPr>
    </xdr:pic>
    <xdr:clientData/>
  </xdr:twoCellAnchor>
  <xdr:twoCellAnchor editAs="oneCell">
    <xdr:from>
      <xdr:col>1</xdr:col>
      <xdr:colOff>266700</xdr:colOff>
      <xdr:row>2</xdr:row>
      <xdr:rowOff>0</xdr:rowOff>
    </xdr:from>
    <xdr:to>
      <xdr:col>2</xdr:col>
      <xdr:colOff>860637</xdr:colOff>
      <xdr:row>2</xdr:row>
      <xdr:rowOff>292100</xdr:rowOff>
    </xdr:to>
    <xdr:sp macro="[0]!Btn_GoToUvc" textlink="">
      <xdr:nvSpPr>
        <xdr:cNvPr id="10" name="TexteRetourA">
          <a:extLst>
            <a:ext uri="{FF2B5EF4-FFF2-40B4-BE49-F238E27FC236}">
              <a16:creationId xmlns:a16="http://schemas.microsoft.com/office/drawing/2014/main" id="{226498AC-DCBC-48B8-9E44-0EF876267BED}"/>
            </a:ext>
          </a:extLst>
        </xdr:cNvPr>
        <xdr:cNvSpPr txBox="1"/>
      </xdr:nvSpPr>
      <xdr:spPr>
        <a:xfrm>
          <a:off x="571500" y="800100"/>
          <a:ext cx="1787737" cy="292100"/>
        </a:xfrm>
        <a:prstGeom prst="rect">
          <a:avLst/>
        </a:prstGeom>
        <a:solidFill>
          <a:schemeClr val="lt1"/>
        </a:solidFill>
        <a:ln w="6350">
          <a:noFill/>
        </a:ln>
      </xdr:spPr>
      <xdr:txBody>
        <a:bodyPr rot="0" spcFirstLastPara="0" vert="horz" wrap="square" lIns="108000" tIns="45720" rIns="91440" bIns="45720" numCol="1" spcCol="0" rtlCol="0" fromWordArt="0" anchor="t" anchorCtr="0" forceAA="0" compatLnSpc="1">
          <a:prstTxWarp prst="textNoShape">
            <a:avLst/>
          </a:prstTxWarp>
          <a:noAutofit/>
        </a:bodyPr>
        <a:lstStyle/>
        <a:p>
          <a:r>
            <a:rPr lang="fr-FR" sz="1050" b="0">
              <a:solidFill>
                <a:srgbClr val="3B76F6"/>
              </a:solidFill>
              <a:effectLst/>
              <a:latin typeface="Aptos" panose="020B0004020202020204" pitchFamily="34" charset="0"/>
              <a:ea typeface="Times New Roman" panose="02020603050405020304" pitchFamily="18" charset="0"/>
            </a:rPr>
            <a:t>Retour à la déclaration</a:t>
          </a:r>
          <a:endParaRPr lang="fr-FR" sz="1050" b="0">
            <a:solidFill>
              <a:srgbClr val="3B76F6"/>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50800</xdr:colOff>
      <xdr:row>2</xdr:row>
      <xdr:rowOff>0</xdr:rowOff>
    </xdr:from>
    <xdr:to>
      <xdr:col>1</xdr:col>
      <xdr:colOff>317500</xdr:colOff>
      <xdr:row>2</xdr:row>
      <xdr:rowOff>266700</xdr:rowOff>
    </xdr:to>
    <xdr:pic macro="[0]!Btn_GoToUvc">
      <xdr:nvPicPr>
        <xdr:cNvPr id="11" name="IconRetourA" descr="Cercle avec flèche gauche avec un remplissage uni">
          <a:extLst>
            <a:ext uri="{FF2B5EF4-FFF2-40B4-BE49-F238E27FC236}">
              <a16:creationId xmlns:a16="http://schemas.microsoft.com/office/drawing/2014/main" id="{98F9C065-6B19-4F8D-8E8B-92C6890966BD}"/>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355600" y="800100"/>
          <a:ext cx="266700" cy="266700"/>
        </a:xfrm>
        <a:prstGeom prst="rect">
          <a:avLst/>
        </a:prstGeom>
      </xdr:spPr>
    </xdr:pic>
    <xdr:clientData/>
  </xdr:twoCellAnchor>
  <xdr:twoCellAnchor editAs="oneCell">
    <xdr:from>
      <xdr:col>1</xdr:col>
      <xdr:colOff>266700</xdr:colOff>
      <xdr:row>5</xdr:row>
      <xdr:rowOff>0</xdr:rowOff>
    </xdr:from>
    <xdr:to>
      <xdr:col>2</xdr:col>
      <xdr:colOff>244263</xdr:colOff>
      <xdr:row>5</xdr:row>
      <xdr:rowOff>292100</xdr:rowOff>
    </xdr:to>
    <xdr:sp macro="[0]!Btn_GoToUvc" textlink="">
      <xdr:nvSpPr>
        <xdr:cNvPr id="12" name="TexteFAQ">
          <a:hlinkClick xmlns:r="http://schemas.openxmlformats.org/officeDocument/2006/relationships" r:id="rId4"/>
          <a:extLst>
            <a:ext uri="{FF2B5EF4-FFF2-40B4-BE49-F238E27FC236}">
              <a16:creationId xmlns:a16="http://schemas.microsoft.com/office/drawing/2014/main" id="{EDE78B0F-3828-4989-8242-B7EDD81BFB00}"/>
            </a:ext>
          </a:extLst>
        </xdr:cNvPr>
        <xdr:cNvSpPr txBox="1"/>
      </xdr:nvSpPr>
      <xdr:spPr>
        <a:xfrm>
          <a:off x="571500" y="2692400"/>
          <a:ext cx="1171363" cy="292100"/>
        </a:xfrm>
        <a:prstGeom prst="rect">
          <a:avLst/>
        </a:prstGeom>
        <a:solidFill>
          <a:schemeClr val="lt1"/>
        </a:solidFill>
        <a:ln w="6350">
          <a:noFill/>
        </a:ln>
      </xdr:spPr>
      <xdr:txBody>
        <a:bodyPr rot="0" spcFirstLastPara="0" vert="horz" wrap="square" lIns="108000" tIns="45720" rIns="91440" bIns="45720" numCol="1" spcCol="0" rtlCol="0" fromWordArt="0" anchor="t" anchorCtr="0" forceAA="0" compatLnSpc="1">
          <a:prstTxWarp prst="textNoShape">
            <a:avLst/>
          </a:prstTxWarp>
          <a:noAutofit/>
        </a:bodyPr>
        <a:lstStyle/>
        <a:p>
          <a:r>
            <a:rPr lang="fr-FR" sz="1050" b="0">
              <a:solidFill>
                <a:srgbClr val="3B76F6"/>
              </a:solidFill>
              <a:effectLst/>
              <a:latin typeface="Aptos" panose="020B0004020202020204" pitchFamily="34" charset="0"/>
              <a:ea typeface="Calibri" panose="020F0502020204030204" pitchFamily="34" charset="0"/>
              <a:cs typeface="+mn-cs"/>
            </a:rPr>
            <a:t>Centre d'aide</a:t>
          </a:r>
          <a:endParaRPr lang="fr-FR" sz="1050" b="0">
            <a:solidFill>
              <a:srgbClr val="3B76F6"/>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50800</xdr:colOff>
      <xdr:row>5</xdr:row>
      <xdr:rowOff>0</xdr:rowOff>
    </xdr:from>
    <xdr:to>
      <xdr:col>1</xdr:col>
      <xdr:colOff>317500</xdr:colOff>
      <xdr:row>5</xdr:row>
      <xdr:rowOff>266700</xdr:rowOff>
    </xdr:to>
    <xdr:pic macro="[0]!Btn_GoToUvc">
      <xdr:nvPicPr>
        <xdr:cNvPr id="13" name="IconFAQ" descr="Cercle avec flèche gauche avec un remplissage uni">
          <a:hlinkClick xmlns:r="http://schemas.openxmlformats.org/officeDocument/2006/relationships" r:id="rId4"/>
          <a:extLst>
            <a:ext uri="{FF2B5EF4-FFF2-40B4-BE49-F238E27FC236}">
              <a16:creationId xmlns:a16="http://schemas.microsoft.com/office/drawing/2014/main" id="{0C992C19-5B58-4DA3-95CC-47697D9E8506}"/>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rot="10800000">
          <a:off x="355600" y="2692400"/>
          <a:ext cx="266700" cy="266700"/>
        </a:xfrm>
        <a:prstGeom prst="rect">
          <a:avLst/>
        </a:prstGeom>
      </xdr:spPr>
    </xdr:pic>
    <xdr:clientData/>
  </xdr:twoCellAnchor>
  <xdr:twoCellAnchor editAs="oneCell">
    <xdr:from>
      <xdr:col>1</xdr:col>
      <xdr:colOff>1041400</xdr:colOff>
      <xdr:row>6</xdr:row>
      <xdr:rowOff>0</xdr:rowOff>
    </xdr:from>
    <xdr:to>
      <xdr:col>2</xdr:col>
      <xdr:colOff>843038</xdr:colOff>
      <xdr:row>6</xdr:row>
      <xdr:rowOff>254000</xdr:rowOff>
    </xdr:to>
    <xdr:sp macro="[0]!gotoMateriaux" textlink="">
      <xdr:nvSpPr>
        <xdr:cNvPr id="14" name="FT_Materiaux" descr="Filtre les produits de la catégorie &quot;Aménagement et mobilier&quot;">
          <a:extLst>
            <a:ext uri="{FF2B5EF4-FFF2-40B4-BE49-F238E27FC236}">
              <a16:creationId xmlns:a16="http://schemas.microsoft.com/office/drawing/2014/main" id="{EFD01316-A373-4E8B-905D-48EDBEAF96C8}"/>
            </a:ext>
          </a:extLst>
        </xdr:cNvPr>
        <xdr:cNvSpPr>
          <a:spLocks/>
        </xdr:cNvSpPr>
      </xdr:nvSpPr>
      <xdr:spPr>
        <a:xfrm>
          <a:off x="1346200" y="3505200"/>
          <a:ext cx="995438"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MATERIAUX</a:t>
          </a:r>
        </a:p>
      </xdr:txBody>
    </xdr:sp>
    <xdr:clientData/>
  </xdr:twoCellAnchor>
  <xdr:twoCellAnchor editAs="oneCell">
    <xdr:from>
      <xdr:col>1</xdr:col>
      <xdr:colOff>50800</xdr:colOff>
      <xdr:row>6</xdr:row>
      <xdr:rowOff>0</xdr:rowOff>
    </xdr:from>
    <xdr:to>
      <xdr:col>1</xdr:col>
      <xdr:colOff>980663</xdr:colOff>
      <xdr:row>6</xdr:row>
      <xdr:rowOff>254000</xdr:rowOff>
    </xdr:to>
    <xdr:sp macro="[0]!gotoProduits" textlink="">
      <xdr:nvSpPr>
        <xdr:cNvPr id="15" name="FT_Produits" descr="Filtre les produits de la catégorie &quot;Aménagement et mobilier&quot;">
          <a:extLst>
            <a:ext uri="{FF2B5EF4-FFF2-40B4-BE49-F238E27FC236}">
              <a16:creationId xmlns:a16="http://schemas.microsoft.com/office/drawing/2014/main" id="{607459E3-7166-4541-92A3-7E3E24B7467F}"/>
            </a:ext>
          </a:extLst>
        </xdr:cNvPr>
        <xdr:cNvSpPr>
          <a:spLocks/>
        </xdr:cNvSpPr>
      </xdr:nvSpPr>
      <xdr:spPr>
        <a:xfrm>
          <a:off x="355600" y="3505200"/>
          <a:ext cx="929863"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PRODUITS</a:t>
          </a:r>
        </a:p>
      </xdr:txBody>
    </xdr:sp>
    <xdr:clientData/>
  </xdr:twoCellAnchor>
  <xdr:twoCellAnchor editAs="oneCell">
    <xdr:from>
      <xdr:col>3</xdr:col>
      <xdr:colOff>1028700</xdr:colOff>
      <xdr:row>6</xdr:row>
      <xdr:rowOff>0</xdr:rowOff>
    </xdr:from>
    <xdr:to>
      <xdr:col>3</xdr:col>
      <xdr:colOff>2025533</xdr:colOff>
      <xdr:row>6</xdr:row>
      <xdr:rowOff>254000</xdr:rowOff>
    </xdr:to>
    <xdr:sp macro="[0]!gotoQuantite" textlink="">
      <xdr:nvSpPr>
        <xdr:cNvPr id="16" name="FT_Quantites" descr="Filtre les produits de la catégorie &quot;Electroménager&quot;">
          <a:extLst>
            <a:ext uri="{FF2B5EF4-FFF2-40B4-BE49-F238E27FC236}">
              <a16:creationId xmlns:a16="http://schemas.microsoft.com/office/drawing/2014/main" id="{53D5E73E-B39D-4914-B836-5A47020C84DB}"/>
            </a:ext>
          </a:extLst>
        </xdr:cNvPr>
        <xdr:cNvSpPr>
          <a:spLocks/>
        </xdr:cNvSpPr>
      </xdr:nvSpPr>
      <xdr:spPr>
        <a:xfrm>
          <a:off x="5689600" y="3505200"/>
          <a:ext cx="996833"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QUANTITES</a:t>
          </a:r>
        </a:p>
      </xdr:txBody>
    </xdr:sp>
    <xdr:clientData/>
  </xdr:twoCellAnchor>
  <xdr:twoCellAnchor editAs="oneCell">
    <xdr:from>
      <xdr:col>2</xdr:col>
      <xdr:colOff>635000</xdr:colOff>
      <xdr:row>5</xdr:row>
      <xdr:rowOff>0</xdr:rowOff>
    </xdr:from>
    <xdr:to>
      <xdr:col>2</xdr:col>
      <xdr:colOff>2341774</xdr:colOff>
      <xdr:row>5</xdr:row>
      <xdr:rowOff>292100</xdr:rowOff>
    </xdr:to>
    <xdr:sp macro="[0]!Btn_GoToUvc" textlink="">
      <xdr:nvSpPr>
        <xdr:cNvPr id="17" name="TexteCC">
          <a:hlinkClick xmlns:r="http://schemas.openxmlformats.org/officeDocument/2006/relationships" r:id="rId5"/>
          <a:extLst>
            <a:ext uri="{FF2B5EF4-FFF2-40B4-BE49-F238E27FC236}">
              <a16:creationId xmlns:a16="http://schemas.microsoft.com/office/drawing/2014/main" id="{47563B2C-B39D-4BA4-B39C-82911594FDD5}"/>
            </a:ext>
          </a:extLst>
        </xdr:cNvPr>
        <xdr:cNvSpPr txBox="1"/>
      </xdr:nvSpPr>
      <xdr:spPr>
        <a:xfrm>
          <a:off x="2133600" y="2692400"/>
          <a:ext cx="1706774" cy="292100"/>
        </a:xfrm>
        <a:prstGeom prst="rect">
          <a:avLst/>
        </a:prstGeom>
        <a:solidFill>
          <a:schemeClr val="lt1"/>
        </a:solidFill>
        <a:ln w="6350">
          <a:noFill/>
        </a:ln>
      </xdr:spPr>
      <xdr:txBody>
        <a:bodyPr rot="0" spcFirstLastPara="0" vert="horz" wrap="square" lIns="108000" tIns="45720" rIns="91440" bIns="45720" numCol="1" spcCol="0" rtlCol="0" fromWordArt="0" anchor="t" anchorCtr="0" forceAA="0" compatLnSpc="1">
          <a:prstTxWarp prst="textNoShape">
            <a:avLst/>
          </a:prstTxWarp>
          <a:noAutofit/>
        </a:bodyPr>
        <a:lstStyle/>
        <a:p>
          <a:r>
            <a:rPr lang="fr-FR" sz="1050" b="0">
              <a:solidFill>
                <a:srgbClr val="3B76F6"/>
              </a:solidFill>
              <a:effectLst/>
              <a:latin typeface="Aptos" panose="020B0004020202020204" pitchFamily="34" charset="0"/>
              <a:ea typeface="Calibri" panose="020F0502020204030204" pitchFamily="34" charset="0"/>
              <a:cs typeface="+mn-cs"/>
            </a:rPr>
            <a:t>Campus circulaire</a:t>
          </a:r>
          <a:endParaRPr lang="fr-FR" sz="1050" b="0">
            <a:solidFill>
              <a:srgbClr val="3B76F6"/>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368300</xdr:colOff>
      <xdr:row>5</xdr:row>
      <xdr:rowOff>0</xdr:rowOff>
    </xdr:from>
    <xdr:to>
      <xdr:col>2</xdr:col>
      <xdr:colOff>635000</xdr:colOff>
      <xdr:row>5</xdr:row>
      <xdr:rowOff>266700</xdr:rowOff>
    </xdr:to>
    <xdr:pic macro="[0]!Btn_GoToUvc">
      <xdr:nvPicPr>
        <xdr:cNvPr id="18" name="IconCC" descr="Cercle avec flèche gauche avec un remplissage uni">
          <a:hlinkClick xmlns:r="http://schemas.openxmlformats.org/officeDocument/2006/relationships" r:id="rId5"/>
          <a:extLst>
            <a:ext uri="{FF2B5EF4-FFF2-40B4-BE49-F238E27FC236}">
              <a16:creationId xmlns:a16="http://schemas.microsoft.com/office/drawing/2014/main" id="{A90635CE-2BA3-495A-BCAB-4BC87DEDD84D}"/>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rot="10800000">
          <a:off x="1866900" y="2692400"/>
          <a:ext cx="266700" cy="266700"/>
        </a:xfrm>
        <a:prstGeom prst="rect">
          <a:avLst/>
        </a:prstGeom>
      </xdr:spPr>
    </xdr:pic>
    <xdr:clientData/>
  </xdr:twoCellAnchor>
  <xdr:twoCellAnchor editAs="oneCell">
    <xdr:from>
      <xdr:col>3</xdr:col>
      <xdr:colOff>1917700</xdr:colOff>
      <xdr:row>7</xdr:row>
      <xdr:rowOff>0</xdr:rowOff>
    </xdr:from>
    <xdr:to>
      <xdr:col>5</xdr:col>
      <xdr:colOff>1625029</xdr:colOff>
      <xdr:row>21</xdr:row>
      <xdr:rowOff>169545</xdr:rowOff>
    </xdr:to>
    <xdr:pic>
      <xdr:nvPicPr>
        <xdr:cNvPr id="19" name="I_Produits2">
          <a:extLst>
            <a:ext uri="{FF2B5EF4-FFF2-40B4-BE49-F238E27FC236}">
              <a16:creationId xmlns:a16="http://schemas.microsoft.com/office/drawing/2014/main" id="{85649367-12A6-405C-946A-37A0BD7B95A5}"/>
            </a:ext>
          </a:extLst>
        </xdr:cNvPr>
        <xdr:cNvPicPr>
          <a:picLocks noChangeAspect="1"/>
        </xdr:cNvPicPr>
      </xdr:nvPicPr>
      <xdr:blipFill rotWithShape="1">
        <a:blip xmlns:r="http://schemas.openxmlformats.org/officeDocument/2006/relationships" r:embed="rId6"/>
        <a:stretch/>
      </xdr:blipFill>
      <xdr:spPr>
        <a:xfrm>
          <a:off x="6578600" y="4279900"/>
          <a:ext cx="4787329" cy="2836545"/>
        </a:xfrm>
        <a:prstGeom prst="rect">
          <a:avLst/>
        </a:prstGeom>
      </xdr:spPr>
    </xdr:pic>
    <xdr:clientData/>
  </xdr:twoCellAnchor>
  <xdr:oneCellAnchor>
    <xdr:from>
      <xdr:col>1</xdr:col>
      <xdr:colOff>0</xdr:colOff>
      <xdr:row>82</xdr:row>
      <xdr:rowOff>63500</xdr:rowOff>
    </xdr:from>
    <xdr:ext cx="1080000" cy="5207000"/>
    <xdr:sp macro="" textlink="">
      <xdr:nvSpPr>
        <xdr:cNvPr id="21" name="B_Malus">
          <a:extLst>
            <a:ext uri="{FF2B5EF4-FFF2-40B4-BE49-F238E27FC236}">
              <a16:creationId xmlns:a16="http://schemas.microsoft.com/office/drawing/2014/main" id="{4223E898-A54E-45C7-8147-F0277A4A792E}"/>
            </a:ext>
          </a:extLst>
        </xdr:cNvPr>
        <xdr:cNvSpPr/>
      </xdr:nvSpPr>
      <xdr:spPr>
        <a:xfrm>
          <a:off x="304800" y="18630900"/>
          <a:ext cx="1080000" cy="5207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Malus</a:t>
          </a:r>
          <a:endParaRPr lang="fr-FR" sz="1600" b="0">
            <a:solidFill>
              <a:schemeClr val="bg1"/>
            </a:solidFill>
            <a:latin typeface="Aptos" panose="020B0004020202020204" pitchFamily="34" charset="0"/>
          </a:endParaRPr>
        </a:p>
      </xdr:txBody>
    </xdr:sp>
    <xdr:clientData/>
  </xdr:oneCellAnchor>
  <xdr:oneCellAnchor>
    <xdr:from>
      <xdr:col>2</xdr:col>
      <xdr:colOff>139700</xdr:colOff>
      <xdr:row>82</xdr:row>
      <xdr:rowOff>63500</xdr:rowOff>
    </xdr:from>
    <xdr:ext cx="4680000" cy="5207000"/>
    <xdr:sp macro="" textlink="">
      <xdr:nvSpPr>
        <xdr:cNvPr id="22" name="I_Malus1">
          <a:extLst>
            <a:ext uri="{FF2B5EF4-FFF2-40B4-BE49-F238E27FC236}">
              <a16:creationId xmlns:a16="http://schemas.microsoft.com/office/drawing/2014/main" id="{57BFBD07-55A1-49D7-8D5F-CF36FC411841}"/>
            </a:ext>
          </a:extLst>
        </xdr:cNvPr>
        <xdr:cNvSpPr txBox="1"/>
      </xdr:nvSpPr>
      <xdr:spPr>
        <a:xfrm>
          <a:off x="1638300" y="18630900"/>
          <a:ext cx="4680000" cy="5207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5000"/>
            </a:lnSpc>
            <a:spcAft>
              <a:spcPts val="300"/>
            </a:spcAft>
          </a:pP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MALUS 10%</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FuturaStd-Book"/>
              <a:cs typeface="FuturaStd-Book"/>
            </a:rPr>
            <a:t>Une </a:t>
          </a:r>
          <a:r>
            <a:rPr lang="fr-FR" sz="1100" b="1" kern="1200">
              <a:solidFill>
                <a:sysClr val="windowText" lastClr="000000"/>
              </a:solidFill>
              <a:effectLst/>
              <a:latin typeface="Aptos" panose="020B0004020202020204" pitchFamily="34" charset="0"/>
              <a:ea typeface="FuturaStd-Book"/>
              <a:cs typeface="FuturaStd-Book"/>
            </a:rPr>
            <a:t>majoration de 10% </a:t>
          </a:r>
          <a:r>
            <a:rPr lang="fr-FR" sz="1100" b="0" kern="1200">
              <a:solidFill>
                <a:sysClr val="windowText" lastClr="000000"/>
              </a:solidFill>
              <a:effectLst/>
              <a:latin typeface="Aptos" panose="020B0004020202020204" pitchFamily="34" charset="0"/>
              <a:ea typeface="FuturaStd-Book"/>
              <a:cs typeface="FuturaStd-Book"/>
            </a:rPr>
            <a:t>de la contribution totale de l'UVC concernée est appliquée pour les emballages décrits ci-dessous : </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mn-ea"/>
              <a:cs typeface="+mn-cs"/>
            </a:rPr>
            <a:t>• </a:t>
          </a:r>
          <a:r>
            <a:rPr lang="fr-FR" sz="1100" b="0" i="0" u="none" strike="noStrike" kern="1200">
              <a:solidFill>
                <a:sysClr val="windowText" lastClr="000000"/>
              </a:solidFill>
              <a:effectLst/>
              <a:latin typeface="Aptos" panose="020B0004020202020204" pitchFamily="34" charset="0"/>
              <a:ea typeface="+mn-ea"/>
              <a:cs typeface="+mn-cs"/>
            </a:rPr>
            <a:t>Bouteilles, flacons et autres emballages plastiques rigides en PET, PE, PP dont la densité est &lt; 1 pour le PET et &gt; 1 pour le PE et PP</a:t>
          </a:r>
          <a:r>
            <a:rPr lang="fr-FR" sz="1100">
              <a:solidFill>
                <a:sysClr val="windowText" lastClr="000000"/>
              </a:solidFill>
              <a:latin typeface="Aptos" panose="020B0004020202020204" pitchFamily="34" charset="0"/>
            </a:rPr>
            <a:t> </a:t>
          </a:r>
          <a:endParaRPr lang="fr-FR" sz="1100" b="0" kern="1200">
            <a:solidFill>
              <a:sysClr val="windowText" lastClr="000000"/>
            </a:solidFill>
            <a:effectLst/>
            <a:latin typeface="Aptos" panose="020B0004020202020204" pitchFamily="34" charset="0"/>
          </a:endParaRP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mn-ea"/>
              <a:cs typeface="+mn-cs"/>
            </a:rPr>
            <a:t>• </a:t>
          </a:r>
          <a:r>
            <a:rPr lang="fr-FR" sz="1100" b="0" i="0" u="none" strike="noStrike" kern="1200">
              <a:solidFill>
                <a:sysClr val="windowText" lastClr="000000"/>
              </a:solidFill>
              <a:effectLst/>
              <a:latin typeface="Aptos" panose="020B0004020202020204" pitchFamily="34" charset="0"/>
              <a:ea typeface="+mn-ea"/>
              <a:cs typeface="+mn-cs"/>
            </a:rPr>
            <a:t>Bouteilles, flacons et autres emballages rigides en PET avec présence de plastique rigide dont la densité est &gt;1</a:t>
          </a:r>
          <a:r>
            <a:rPr lang="fr-FR" sz="1100">
              <a:solidFill>
                <a:sysClr val="windowText" lastClr="000000"/>
              </a:solidFill>
              <a:latin typeface="Aptos" panose="020B0004020202020204" pitchFamily="34" charset="0"/>
            </a:rPr>
            <a:t> </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mn-ea"/>
              <a:cs typeface="+mn-cs"/>
            </a:rPr>
            <a:t>• </a:t>
          </a:r>
          <a:r>
            <a:rPr lang="fr-FR" sz="1100" b="0" kern="1200">
              <a:solidFill>
                <a:sysClr val="windowText" lastClr="000000"/>
              </a:solidFill>
              <a:effectLst/>
              <a:latin typeface="Aptos" panose="020B0004020202020204" pitchFamily="34" charset="0"/>
              <a:ea typeface="FuturaStd-Book"/>
              <a:cs typeface="FuturaStd-Book"/>
            </a:rPr>
            <a:t>Bouteilles et flacons en PET avec manchon en PETg, PLA ou PS non perforés ;</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FuturaStd-Book"/>
              <a:cs typeface="FuturaStd-Book"/>
            </a:rPr>
            <a:t>• Cartons métallisés sur 100% de la surface de toutes leurs faces et pour lesquels la métallisation n'apporte pas de fonction barrière permettant de protéger le produit ;</a:t>
          </a:r>
        </a:p>
        <a:p>
          <a:r>
            <a:rPr lang="fr-FR" sz="1100" b="0" kern="1200">
              <a:solidFill>
                <a:sysClr val="windowText" lastClr="000000"/>
              </a:solidFill>
              <a:effectLst/>
              <a:latin typeface="Aptos" panose="020B0004020202020204" pitchFamily="34" charset="0"/>
              <a:ea typeface="+mn-ea"/>
              <a:cs typeface="+mn-cs"/>
            </a:rPr>
            <a:t>•</a:t>
          </a:r>
          <a:r>
            <a:rPr lang="fr-FR" sz="1100" b="0" kern="1200">
              <a:solidFill>
                <a:sysClr val="windowText" lastClr="000000"/>
              </a:solidFill>
              <a:effectLst/>
              <a:latin typeface="Aptos" panose="020B0004020202020204" pitchFamily="34" charset="0"/>
              <a:ea typeface="FuturaStd-Book"/>
              <a:cs typeface="FuturaStd-Book"/>
            </a:rPr>
            <a:t> </a:t>
          </a:r>
          <a:r>
            <a:rPr lang="fr-FR" sz="1100" b="1" kern="100">
              <a:solidFill>
                <a:sysClr val="windowText" lastClr="000000"/>
              </a:solidFill>
              <a:effectLst/>
              <a:highlight>
                <a:srgbClr val="FFFF00"/>
              </a:highlight>
              <a:latin typeface="Aptos" panose="020B0004020202020204" pitchFamily="34" charset="0"/>
              <a:ea typeface="Calibri" panose="020F0502020204030204" pitchFamily="34" charset="0"/>
              <a:cs typeface="Times New Roman" panose="02020603050405020304" pitchFamily="18" charset="0"/>
            </a:rPr>
            <a:t>Nouveau</a:t>
          </a:r>
          <a:r>
            <a:rPr lang="fr-FR" sz="1100" b="0" kern="1200">
              <a:solidFill>
                <a:sysClr val="windowText" lastClr="000000"/>
              </a:solidFill>
              <a:effectLst/>
              <a:latin typeface="Aptos" panose="020B0004020202020204" pitchFamily="34" charset="0"/>
              <a:ea typeface="FuturaStd-Book"/>
              <a:cs typeface="FuturaStd-Book"/>
            </a:rPr>
            <a:t> : </a:t>
          </a:r>
          <a:r>
            <a:rPr lang="fr-FR" sz="1100" b="0" kern="1200" baseline="0">
              <a:solidFill>
                <a:schemeClr val="dk1"/>
              </a:solidFill>
              <a:effectLst/>
              <a:latin typeface="Aptos" panose="020B0004020202020204" pitchFamily="34" charset="0"/>
              <a:ea typeface="+mn-ea"/>
              <a:cs typeface="+mn-cs"/>
            </a:rPr>
            <a:t>Regroupement d'UVC, promotion ponctuelle ou permanente, quel que soit le matériau</a:t>
          </a:r>
          <a:r>
            <a:rPr lang="fr-FR" sz="1100" b="0" i="1" kern="1200" baseline="0">
              <a:solidFill>
                <a:schemeClr val="dk1"/>
              </a:solidFill>
              <a:effectLst/>
              <a:latin typeface="Aptos" panose="020B0004020202020204" pitchFamily="34" charset="0"/>
              <a:ea typeface="+mn-ea"/>
              <a:cs typeface="+mn-cs"/>
            </a:rPr>
            <a:t> (Emballages de groupement) </a:t>
          </a:r>
          <a:r>
            <a:rPr lang="fr-FR" sz="1100" b="0" kern="1200" baseline="0">
              <a:solidFill>
                <a:schemeClr val="dk1"/>
              </a:solidFill>
              <a:effectLst/>
              <a:latin typeface="Aptos" panose="020B0004020202020204" pitchFamily="34" charset="0"/>
              <a:ea typeface="+mn-ea"/>
              <a:cs typeface="+mn-cs"/>
            </a:rPr>
            <a:t>;</a:t>
          </a:r>
          <a:endParaRPr lang="fr-FR" sz="1100">
            <a:effectLst/>
            <a:latin typeface="Aptos" panose="020B0004020202020204" pitchFamily="34" charset="0"/>
          </a:endParaRP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mn-ea"/>
              <a:cs typeface="+mn-cs"/>
            </a:rPr>
            <a:t>•</a:t>
          </a:r>
          <a:r>
            <a:rPr lang="fr-FR" sz="1100" b="0" kern="1200">
              <a:solidFill>
                <a:sysClr val="windowText" lastClr="000000"/>
              </a:solidFill>
              <a:effectLst/>
              <a:latin typeface="Aptos" panose="020B0004020202020204" pitchFamily="34" charset="0"/>
              <a:ea typeface="FuturaStd-Book"/>
              <a:cs typeface="FuturaStd-Book"/>
            </a:rPr>
            <a:t> </a:t>
          </a:r>
          <a:r>
            <a:rPr lang="fr-FR" sz="1100" b="1" kern="100">
              <a:solidFill>
                <a:sysClr val="windowText" lastClr="000000"/>
              </a:solidFill>
              <a:effectLst/>
              <a:highlight>
                <a:srgbClr val="FFFF00"/>
              </a:highlight>
              <a:latin typeface="Aptos" panose="020B0004020202020204" pitchFamily="34" charset="0"/>
              <a:ea typeface="Calibri" panose="020F0502020204030204" pitchFamily="34" charset="0"/>
              <a:cs typeface="Times New Roman" panose="02020603050405020304" pitchFamily="18" charset="0"/>
            </a:rPr>
            <a:t>Nouveau</a:t>
          </a:r>
          <a:r>
            <a:rPr lang="fr-FR" sz="1100" b="0" kern="1200">
              <a:solidFill>
                <a:sysClr val="windowText" lastClr="000000"/>
              </a:solidFill>
              <a:effectLst/>
              <a:latin typeface="Aptos" panose="020B0004020202020204" pitchFamily="34" charset="0"/>
              <a:ea typeface="FuturaStd-Book"/>
              <a:cs typeface="FuturaStd-Book"/>
            </a:rPr>
            <a:t> : Emballages majoritairement composés de plastique ou briques pour la boisson qui ont une contenance inférieure ou égale à 0,5L</a:t>
          </a:r>
          <a:r>
            <a:rPr lang="fr-FR" sz="1100" b="0" kern="1200" baseline="0">
              <a:solidFill>
                <a:sysClr val="windowText" lastClr="000000"/>
              </a:solidFill>
              <a:effectLst/>
              <a:latin typeface="Aptos" panose="020B0004020202020204" pitchFamily="34" charset="0"/>
              <a:ea typeface="FuturaStd-Book"/>
              <a:cs typeface="FuturaStd-Book"/>
            </a:rPr>
            <a:t> </a:t>
          </a:r>
          <a:r>
            <a:rPr lang="fr-FR" sz="1100" b="1" kern="1200">
              <a:solidFill>
                <a:sysClr val="windowText" lastClr="000000"/>
              </a:solidFill>
              <a:effectLst/>
              <a:latin typeface="Aptos" panose="020B0004020202020204" pitchFamily="34" charset="0"/>
              <a:ea typeface="FuturaStd-Book"/>
              <a:cs typeface="FuturaStd-Book"/>
            </a:rPr>
            <a:t>(À noter : ce malus est cumulable avec les autres malus 10%, hormis celui sur les cartons métallisés).</a:t>
          </a:r>
          <a:endPar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oneCellAnchor>
  <xdr:oneCellAnchor>
    <xdr:from>
      <xdr:col>1</xdr:col>
      <xdr:colOff>0</xdr:colOff>
      <xdr:row>66</xdr:row>
      <xdr:rowOff>63500</xdr:rowOff>
    </xdr:from>
    <xdr:ext cx="1080000" cy="2540000"/>
    <xdr:sp macro="" textlink="">
      <xdr:nvSpPr>
        <xdr:cNvPr id="23" name="B_Bonus">
          <a:extLst>
            <a:ext uri="{FF2B5EF4-FFF2-40B4-BE49-F238E27FC236}">
              <a16:creationId xmlns:a16="http://schemas.microsoft.com/office/drawing/2014/main" id="{E48BC7CE-4D6E-4FDC-AF16-6703C1E12E34}"/>
            </a:ext>
          </a:extLst>
        </xdr:cNvPr>
        <xdr:cNvSpPr/>
      </xdr:nvSpPr>
      <xdr:spPr>
        <a:xfrm>
          <a:off x="304800" y="15582900"/>
          <a:ext cx="1080000" cy="2540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Bonus</a:t>
          </a:r>
          <a:endParaRPr lang="fr-FR" sz="1600" b="0">
            <a:solidFill>
              <a:schemeClr val="bg1"/>
            </a:solidFill>
            <a:latin typeface="Aptos" panose="020B0004020202020204" pitchFamily="34" charset="0"/>
          </a:endParaRPr>
        </a:p>
      </xdr:txBody>
    </xdr:sp>
    <xdr:clientData/>
  </xdr:oneCellAnchor>
  <xdr:oneCellAnchor>
    <xdr:from>
      <xdr:col>3</xdr:col>
      <xdr:colOff>1917700</xdr:colOff>
      <xdr:row>69</xdr:row>
      <xdr:rowOff>0</xdr:rowOff>
    </xdr:from>
    <xdr:ext cx="4680000" cy="2032000"/>
    <xdr:sp macro="" textlink="">
      <xdr:nvSpPr>
        <xdr:cNvPr id="25" name="I_Bonus2">
          <a:extLst>
            <a:ext uri="{FF2B5EF4-FFF2-40B4-BE49-F238E27FC236}">
              <a16:creationId xmlns:a16="http://schemas.microsoft.com/office/drawing/2014/main" id="{F9A2DB83-BA97-49B3-99F2-CA79E75FC986}"/>
            </a:ext>
          </a:extLst>
        </xdr:cNvPr>
        <xdr:cNvSpPr txBox="1"/>
      </xdr:nvSpPr>
      <xdr:spPr>
        <a:xfrm>
          <a:off x="6578600" y="16090900"/>
          <a:ext cx="4680000" cy="2032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RÉDUCTION</a:t>
          </a:r>
        </a:p>
        <a:p>
          <a:pPr algn="l">
            <a:lnSpc>
              <a:spcPct val="115000"/>
            </a:lnSpc>
            <a:spcAft>
              <a:spcPts val="300"/>
            </a:spcAft>
          </a:pPr>
          <a:r>
            <a:rPr kumimoji="0" lang="fr-FR" sz="1100" b="1" i="0" u="none" strike="noStrike" kern="0" cap="none" spc="0" normalizeH="0" baseline="0">
              <a:ln>
                <a:noFill/>
              </a:ln>
              <a:solidFill>
                <a:sysClr val="windowText" lastClr="000000"/>
              </a:solidFill>
              <a:effectLst/>
              <a:highlight>
                <a:srgbClr val="FFFF00"/>
              </a:highlight>
              <a:uLnTx/>
              <a:uFillTx/>
              <a:latin typeface="Aptos" panose="020B0004020202020204" pitchFamily="34" charset="0"/>
              <a:ea typeface="FuturaStd-Book"/>
              <a:cs typeface="Times New Roman" panose="02020603050405020304" pitchFamily="18" charset="0"/>
            </a:rPr>
            <a:t>Nouveau</a:t>
          </a: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Un </a:t>
          </a: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avec % libre </a:t>
          </a: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que</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vous devez renseigner,</a:t>
          </a: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est appliqué sur la contribution totale de l'UVC pour les actions de réduction (réduction de poids, suppression du nombre d'unités d'emballage, mise en place de recharge, ...). </a:t>
          </a:r>
        </a:p>
        <a:p>
          <a:pPr algn="l">
            <a:lnSpc>
              <a:spcPct val="115000"/>
            </a:lnSpc>
            <a:spcAft>
              <a:spcPts val="300"/>
            </a:spcAft>
          </a:pP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Consultez les conditions</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d'éligibilité sur le Guide du Tarif 2025.</a:t>
          </a:r>
          <a:endPar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Ce bonus s’applique uniquement la première année de mise en marché.</a:t>
          </a:r>
        </a:p>
      </xdr:txBody>
    </xdr:sp>
    <xdr:clientData/>
  </xdr:oneCellAnchor>
  <xdr:oneCellAnchor>
    <xdr:from>
      <xdr:col>5</xdr:col>
      <xdr:colOff>1778000</xdr:colOff>
      <xdr:row>69</xdr:row>
      <xdr:rowOff>0</xdr:rowOff>
    </xdr:from>
    <xdr:ext cx="4680000" cy="2032000"/>
    <xdr:sp macro="" textlink="">
      <xdr:nvSpPr>
        <xdr:cNvPr id="26" name="I_Bonus3">
          <a:extLst>
            <a:ext uri="{FF2B5EF4-FFF2-40B4-BE49-F238E27FC236}">
              <a16:creationId xmlns:a16="http://schemas.microsoft.com/office/drawing/2014/main" id="{8A86277F-4E91-47FD-9276-4AC532042C24}"/>
            </a:ext>
          </a:extLst>
        </xdr:cNvPr>
        <xdr:cNvSpPr txBox="1"/>
      </xdr:nvSpPr>
      <xdr:spPr>
        <a:xfrm>
          <a:off x="11518900" y="16090900"/>
          <a:ext cx="4680000" cy="2032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RÉEMPLOI</a:t>
          </a:r>
        </a:p>
        <a:p>
          <a:pPr algn="l">
            <a:lnSpc>
              <a:spcPct val="115000"/>
            </a:lnSpc>
            <a:spcAft>
              <a:spcPts val="300"/>
            </a:spcAft>
          </a:pP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 </a:t>
          </a: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de 100% </a:t>
          </a: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est appliqué sur la contribution totale de l'UVC pour l’utilisation d’emballages réemployables, dont les emballages standardisés, avec attestation d’une solution opérationnelle effective de réemploi industriel pour l’emballage concerné, disposant ainsi d’une boucle complète jusqu’à la prochaine mise en marché.</a:t>
          </a:r>
        </a:p>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Ce bonus s’applique uniquement la première année de mise en marché.</a:t>
          </a:r>
        </a:p>
      </xdr:txBody>
    </xdr:sp>
    <xdr:clientData/>
  </xdr:oneCellAnchor>
  <xdr:oneCellAnchor>
    <xdr:from>
      <xdr:col>1</xdr:col>
      <xdr:colOff>0</xdr:colOff>
      <xdr:row>33</xdr:row>
      <xdr:rowOff>0</xdr:rowOff>
    </xdr:from>
    <xdr:ext cx="1080000" cy="3810000"/>
    <xdr:sp macro="" textlink="">
      <xdr:nvSpPr>
        <xdr:cNvPr id="27" name="B_Materiaux">
          <a:extLst>
            <a:ext uri="{FF2B5EF4-FFF2-40B4-BE49-F238E27FC236}">
              <a16:creationId xmlns:a16="http://schemas.microsoft.com/office/drawing/2014/main" id="{0518A284-6163-4A19-B438-B0179CA8CE19}"/>
            </a:ext>
          </a:extLst>
        </xdr:cNvPr>
        <xdr:cNvSpPr/>
      </xdr:nvSpPr>
      <xdr:spPr>
        <a:xfrm>
          <a:off x="304800" y="9232900"/>
          <a:ext cx="1080000" cy="3810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Matériaux</a:t>
          </a:r>
          <a:endParaRPr kumimoji="0" lang="fr-FR" sz="1200" b="0" i="0" u="none" strike="noStrike" kern="0" cap="none" spc="0" normalizeH="0" baseline="0">
            <a:ln>
              <a:noFill/>
            </a:ln>
            <a:solidFill>
              <a:schemeClr val="bg1"/>
            </a:solidFill>
            <a:effectLst/>
            <a:uLnTx/>
            <a:uFillTx/>
            <a:latin typeface="Aptos" panose="020B0004020202020204" pitchFamily="34" charset="0"/>
            <a:ea typeface="+mn-ea"/>
            <a:cs typeface="Arial" panose="020B0604020202020204" pitchFamily="34" charset="0"/>
          </a:endParaRPr>
        </a:p>
      </xdr:txBody>
    </xdr:sp>
    <xdr:clientData/>
  </xdr:oneCellAnchor>
  <xdr:oneCellAnchor>
    <xdr:from>
      <xdr:col>2</xdr:col>
      <xdr:colOff>139700</xdr:colOff>
      <xdr:row>33</xdr:row>
      <xdr:rowOff>0</xdr:rowOff>
    </xdr:from>
    <xdr:ext cx="4680000" cy="3810000"/>
    <xdr:sp macro="" textlink="">
      <xdr:nvSpPr>
        <xdr:cNvPr id="28" name="I_Materiaux1">
          <a:extLst>
            <a:ext uri="{FF2B5EF4-FFF2-40B4-BE49-F238E27FC236}">
              <a16:creationId xmlns:a16="http://schemas.microsoft.com/office/drawing/2014/main" id="{B4D3A89B-9D48-4218-B1DE-306A08B1BE38}"/>
            </a:ext>
          </a:extLst>
        </xdr:cNvPr>
        <xdr:cNvSpPr txBox="1"/>
      </xdr:nvSpPr>
      <xdr:spPr>
        <a:xfrm>
          <a:off x="1638300" y="9232900"/>
          <a:ext cx="4680000" cy="3810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0"/>
            </a:spcAft>
          </a:pPr>
          <a:r>
            <a:rPr lang="fr-FR" sz="1200" b="1">
              <a:solidFill>
                <a:srgbClr val="000000"/>
              </a:solidFill>
              <a:effectLst/>
              <a:latin typeface="Aptos" panose="020B0004020202020204" pitchFamily="34" charset="0"/>
              <a:ea typeface="FuturaStd-Book"/>
              <a:cs typeface="FuturaStd-Book"/>
            </a:rPr>
            <a:t>LISTE DES MATÉRIAUX</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Indiquez les poids précis en grammes des matériaux composant l’UVC.</a:t>
          </a:r>
        </a:p>
        <a:p>
          <a:pPr algn="l">
            <a:lnSpc>
              <a:spcPct val="115000"/>
            </a:lnSpc>
            <a:spcAft>
              <a:spcPts val="0"/>
            </a:spcAft>
          </a:pPr>
          <a:endParaRPr lang="fr-FR" sz="1100" b="0">
            <a:solidFill>
              <a:srgbClr val="000000"/>
            </a:solidFill>
            <a:effectLst/>
            <a:latin typeface="Aptos" panose="020B0004020202020204" pitchFamily="34" charset="0"/>
            <a:ea typeface="FuturaStd-Book"/>
            <a:cs typeface="FuturaStd-Book"/>
          </a:endParaRP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Par simplification, si un matériau est majoritaire à plus de 95 % dans une même unité d’emballage, vous avez la possibilité de déclarer l’ensemble du poids de l’unité sur le matériau majoritaire.</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 cette règle de simplification ne s’applique pas :</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 si l’unité contient du plastique ;</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 pour les unités d’emballage composées de plusieurs matériaux dont aucun n’est majoritaire à plus de 95%</a:t>
          </a:r>
          <a:r>
            <a:rPr lang="fr-FR" sz="1100" b="0" baseline="0">
              <a:solidFill>
                <a:srgbClr val="000000"/>
              </a:solidFill>
              <a:effectLst/>
              <a:latin typeface="Aptos" panose="020B0004020202020204" pitchFamily="34" charset="0"/>
              <a:ea typeface="FuturaStd-Book"/>
              <a:cs typeface="FuturaStd-Book"/>
            </a:rPr>
            <a:t> ;</a:t>
          </a:r>
          <a:endParaRPr lang="fr-FR" sz="1100" b="0">
            <a:solidFill>
              <a:srgbClr val="000000"/>
            </a:solidFill>
            <a:effectLst/>
            <a:latin typeface="Aptos" panose="020B0004020202020204" pitchFamily="34" charset="0"/>
            <a:ea typeface="FuturaStd-Book"/>
            <a:cs typeface="FuturaStd-Book"/>
          </a:endParaRP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 pour les briques qui ont  un tarif spécifique.</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Pour plus de détails, voir dans le Guide de la Déclaration, page XX.</a:t>
          </a:r>
        </a:p>
        <a:p>
          <a:pPr algn="l">
            <a:lnSpc>
              <a:spcPct val="115000"/>
            </a:lnSpc>
            <a:spcAft>
              <a:spcPts val="0"/>
            </a:spcAft>
          </a:pPr>
          <a:endParaRPr lang="fr-FR" sz="1100" b="0">
            <a:solidFill>
              <a:srgbClr val="000000"/>
            </a:solidFill>
            <a:effectLst/>
            <a:latin typeface="Aptos" panose="020B0004020202020204" pitchFamily="34" charset="0"/>
            <a:ea typeface="FuturaStd-Book"/>
            <a:cs typeface="FuturaStd-Book"/>
          </a:endParaRPr>
        </a:p>
        <a:p>
          <a:pPr algn="l">
            <a:lnSpc>
              <a:spcPct val="115000"/>
            </a:lnSpc>
            <a:spcAft>
              <a:spcPts val="0"/>
            </a:spcAft>
          </a:pPr>
          <a:r>
            <a:rPr lang="fr-FR" sz="1100" b="1">
              <a:solidFill>
                <a:srgbClr val="000000"/>
              </a:solidFill>
              <a:effectLst/>
              <a:latin typeface="Aptos" panose="020B0004020202020204" pitchFamily="34" charset="0"/>
              <a:ea typeface="FuturaStd-Book"/>
              <a:cs typeface="FuturaStd-Book"/>
            </a:rPr>
            <a:t>Étiquette</a:t>
          </a:r>
          <a:r>
            <a:rPr lang="fr-FR" sz="1100" b="0">
              <a:solidFill>
                <a:srgbClr val="000000"/>
              </a:solidFill>
              <a:effectLst/>
              <a:latin typeface="Aptos" panose="020B0004020202020204" pitchFamily="34" charset="0"/>
              <a:ea typeface="FuturaStd-Book"/>
              <a:cs typeface="FuturaStd-Book"/>
            </a:rPr>
            <a:t> : Le poids de l’étiquette de présentation, quel que soit son poids, peut être déclaré sur le poids du matériau de l’unité d’emballage sur lequel elle est collée.</a:t>
          </a:r>
        </a:p>
      </xdr:txBody>
    </xdr:sp>
    <xdr:clientData/>
  </xdr:oneCellAnchor>
  <xdr:oneCellAnchor>
    <xdr:from>
      <xdr:col>2</xdr:col>
      <xdr:colOff>139700</xdr:colOff>
      <xdr:row>69</xdr:row>
      <xdr:rowOff>0</xdr:rowOff>
    </xdr:from>
    <xdr:ext cx="4680000" cy="2032000"/>
    <xdr:sp macro="" textlink="">
      <xdr:nvSpPr>
        <xdr:cNvPr id="29" name="I_Bonus1">
          <a:extLst>
            <a:ext uri="{FF2B5EF4-FFF2-40B4-BE49-F238E27FC236}">
              <a16:creationId xmlns:a16="http://schemas.microsoft.com/office/drawing/2014/main" id="{18EE74B8-22D0-4B14-8C6B-DEECE05D614F}"/>
            </a:ext>
          </a:extLst>
        </xdr:cNvPr>
        <xdr:cNvSpPr txBox="1"/>
      </xdr:nvSpPr>
      <xdr:spPr>
        <a:xfrm>
          <a:off x="1638300" y="16090900"/>
          <a:ext cx="4680000" cy="2032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5000"/>
            </a:lnSpc>
            <a:spcAft>
              <a:spcPts val="300"/>
            </a:spcAft>
          </a:pP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SENSIBILISATION</a:t>
          </a:r>
        </a:p>
        <a:p>
          <a:pPr algn="l"/>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 </a:t>
          </a: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de 4% </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est appliqué sur la contribution totale de l'UVC pour les campagnes médias qui intègrent un message d’incitation au geste de tri de l’emballage du produit concerné par la publicité : TV / Radio (300 GRP minimum), affichage (1000 GRP minimum), presse (150 GRP minimum), support digital avec achat d’espace (minimum 20% de la cible choisie avec un minimum de 20 millions « d’impressions » = nombre d’occasions de voir la campagne).</a:t>
          </a:r>
        </a:p>
        <a:p>
          <a:pPr algn="l">
            <a:lnSpc>
              <a:spcPct val="115000"/>
            </a:lnSpc>
            <a:spcAft>
              <a:spcPts val="300"/>
            </a:spcAft>
          </a:pPr>
          <a:endParaRPr lang="fr-FR" sz="12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oneCellAnchor>
  <xdr:oneCellAnchor>
    <xdr:from>
      <xdr:col>1</xdr:col>
      <xdr:colOff>0</xdr:colOff>
      <xdr:row>112</xdr:row>
      <xdr:rowOff>63500</xdr:rowOff>
    </xdr:from>
    <xdr:ext cx="1080000" cy="2921000"/>
    <xdr:sp macro="" textlink="">
      <xdr:nvSpPr>
        <xdr:cNvPr id="30" name="B_Primes">
          <a:extLst>
            <a:ext uri="{FF2B5EF4-FFF2-40B4-BE49-F238E27FC236}">
              <a16:creationId xmlns:a16="http://schemas.microsoft.com/office/drawing/2014/main" id="{048BEB8A-1326-4C46-BF4B-1076951E56DD}"/>
            </a:ext>
          </a:extLst>
        </xdr:cNvPr>
        <xdr:cNvSpPr/>
      </xdr:nvSpPr>
      <xdr:spPr>
        <a:xfrm>
          <a:off x="304800" y="24345900"/>
          <a:ext cx="1080000" cy="2921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Primes et primes supp.</a:t>
          </a:r>
          <a:endParaRPr lang="fr-FR" sz="1600" b="0">
            <a:solidFill>
              <a:schemeClr val="bg1"/>
            </a:solidFill>
            <a:latin typeface="Aptos" panose="020B0004020202020204" pitchFamily="34" charset="0"/>
          </a:endParaRPr>
        </a:p>
      </xdr:txBody>
    </xdr:sp>
    <xdr:clientData/>
  </xdr:oneCellAnchor>
  <xdr:oneCellAnchor>
    <xdr:from>
      <xdr:col>2</xdr:col>
      <xdr:colOff>139700</xdr:colOff>
      <xdr:row>112</xdr:row>
      <xdr:rowOff>63500</xdr:rowOff>
    </xdr:from>
    <xdr:ext cx="4680000" cy="2921000"/>
    <xdr:sp macro="" textlink="">
      <xdr:nvSpPr>
        <xdr:cNvPr id="31" name="I_Primes1">
          <a:extLst>
            <a:ext uri="{FF2B5EF4-FFF2-40B4-BE49-F238E27FC236}">
              <a16:creationId xmlns:a16="http://schemas.microsoft.com/office/drawing/2014/main" id="{F0DC8372-4B10-442C-96BE-FE3FC7C35CA2}"/>
            </a:ext>
          </a:extLst>
        </xdr:cNvPr>
        <xdr:cNvSpPr txBox="1"/>
      </xdr:nvSpPr>
      <xdr:spPr>
        <a:xfrm>
          <a:off x="1638300" y="24345900"/>
          <a:ext cx="4680000" cy="2921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2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PRIMES ET PRIMES SUPPLÉMENTAIRES POUR L’INTÉGRATION DE MATIÈRE RECYCLÉE</a:t>
          </a:r>
        </a:p>
        <a:p>
          <a:pPr algn="l">
            <a:lnSpc>
              <a:spcPct val="115000"/>
            </a:lnSpc>
            <a:spcAft>
              <a:spcPts val="300"/>
            </a:spcAft>
          </a:pP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prime </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est accordée aux emballages en plastique qui incorporent </a:t>
          </a: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au moins 10% de matières plastiques </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issues du recyclage des emballages ménagers, industriels ou commerciaux. Le montant de la prime est déterminé en fonction de la quantité en masse de matières incorporées issues du recyclage.</a:t>
          </a:r>
        </a:p>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L’incorporation de matière issue du recyclage d’emballages ménagers peut donner lieu à </a:t>
          </a: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prime supplémentaire en fonction de la quantité en masse de matières </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issues du recyclage de certaines catégories d’emballages ménagers.</a:t>
          </a:r>
        </a:p>
      </xdr:txBody>
    </xdr:sp>
    <xdr:clientData/>
  </xdr:oneCellAnchor>
  <xdr:oneCellAnchor>
    <xdr:from>
      <xdr:col>2</xdr:col>
      <xdr:colOff>139700</xdr:colOff>
      <xdr:row>55</xdr:row>
      <xdr:rowOff>127000</xdr:rowOff>
    </xdr:from>
    <xdr:ext cx="4680000" cy="1524000"/>
    <xdr:sp macro="" textlink="">
      <xdr:nvSpPr>
        <xdr:cNvPr id="32" name="I_Decote">
          <a:extLst>
            <a:ext uri="{FF2B5EF4-FFF2-40B4-BE49-F238E27FC236}">
              <a16:creationId xmlns:a16="http://schemas.microsoft.com/office/drawing/2014/main" id="{1F020FAF-57A5-47C9-A8D7-9159E0BD9D8F}"/>
            </a:ext>
          </a:extLst>
        </xdr:cNvPr>
        <xdr:cNvSpPr txBox="1"/>
      </xdr:nvSpPr>
      <xdr:spPr>
        <a:xfrm>
          <a:off x="1638300" y="13550900"/>
          <a:ext cx="4680000" cy="1524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DÉCOTE PAPIER-CARTON RECYCLÉ </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Indiquez "oui" si votre emballage en papier-carton contient plus de 50 % de fibres recyclées afin de bénéficier d’une décote de 10 % sur la contribution au poids Papier-Carton. La décote est appliquée suite à la validation de votre attestation fournisseur.</a:t>
          </a:r>
        </a:p>
      </xdr:txBody>
    </xdr:sp>
    <xdr:clientData/>
  </xdr:oneCellAnchor>
  <xdr:oneCellAnchor>
    <xdr:from>
      <xdr:col>1</xdr:col>
      <xdr:colOff>0</xdr:colOff>
      <xdr:row>55</xdr:row>
      <xdr:rowOff>127000</xdr:rowOff>
    </xdr:from>
    <xdr:ext cx="1080000" cy="1524000"/>
    <xdr:sp macro="" textlink="">
      <xdr:nvSpPr>
        <xdr:cNvPr id="33" name="B_Decote">
          <a:extLst>
            <a:ext uri="{FF2B5EF4-FFF2-40B4-BE49-F238E27FC236}">
              <a16:creationId xmlns:a16="http://schemas.microsoft.com/office/drawing/2014/main" id="{AC9D27E2-675C-4FE5-BB3F-4C75F6082424}"/>
            </a:ext>
          </a:extLst>
        </xdr:cNvPr>
        <xdr:cNvSpPr/>
      </xdr:nvSpPr>
      <xdr:spPr>
        <a:xfrm>
          <a:off x="304800" y="13550900"/>
          <a:ext cx="1080000" cy="1524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Décote</a:t>
          </a:r>
        </a:p>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papier-carton</a:t>
          </a:r>
          <a:endParaRPr lang="fr-FR" sz="1600" b="0">
            <a:solidFill>
              <a:schemeClr val="bg1"/>
            </a:solidFill>
            <a:latin typeface="Aptos" panose="020B0004020202020204" pitchFamily="34" charset="0"/>
          </a:endParaRPr>
        </a:p>
      </xdr:txBody>
    </xdr:sp>
    <xdr:clientData/>
  </xdr:oneCellAnchor>
  <xdr:oneCellAnchor>
    <xdr:from>
      <xdr:col>2</xdr:col>
      <xdr:colOff>139700</xdr:colOff>
      <xdr:row>66</xdr:row>
      <xdr:rowOff>63500</xdr:rowOff>
    </xdr:from>
    <xdr:ext cx="9612000" cy="381000"/>
    <xdr:sp macro="" textlink="">
      <xdr:nvSpPr>
        <xdr:cNvPr id="36" name="I_Bonus0">
          <a:extLst>
            <a:ext uri="{FF2B5EF4-FFF2-40B4-BE49-F238E27FC236}">
              <a16:creationId xmlns:a16="http://schemas.microsoft.com/office/drawing/2014/main" id="{6D315F74-70EF-4B4A-8647-3486FD5EE7EA}"/>
            </a:ext>
          </a:extLst>
        </xdr:cNvPr>
        <xdr:cNvSpPr txBox="1"/>
      </xdr:nvSpPr>
      <xdr:spPr>
        <a:xfrm>
          <a:off x="1638300" y="15582900"/>
          <a:ext cx="9612000" cy="381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00000"/>
            </a:lnSpc>
            <a:spcAft>
              <a:spcPts val="0"/>
            </a:spcAft>
          </a:pPr>
          <a:r>
            <a:rPr lang="fr-FR" sz="12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Les UVC soumises à un malus ne peuvent pas bénéficier de bonus.</a:t>
          </a:r>
        </a:p>
      </xdr:txBody>
    </xdr:sp>
    <xdr:clientData/>
  </xdr:oneCellAnchor>
  <xdr:oneCellAnchor>
    <xdr:from>
      <xdr:col>3</xdr:col>
      <xdr:colOff>1917700</xdr:colOff>
      <xdr:row>55</xdr:row>
      <xdr:rowOff>127000</xdr:rowOff>
    </xdr:from>
    <xdr:ext cx="4680000" cy="1524000"/>
    <xdr:sp macro="" textlink="">
      <xdr:nvSpPr>
        <xdr:cNvPr id="37" name="I_Decote1">
          <a:extLst>
            <a:ext uri="{FF2B5EF4-FFF2-40B4-BE49-F238E27FC236}">
              <a16:creationId xmlns:a16="http://schemas.microsoft.com/office/drawing/2014/main" id="{763FEDA1-F46E-472A-898E-C512F00F9C7B}"/>
            </a:ext>
          </a:extLst>
        </xdr:cNvPr>
        <xdr:cNvSpPr txBox="1"/>
      </xdr:nvSpPr>
      <xdr:spPr>
        <a:xfrm>
          <a:off x="6578600" y="13550900"/>
          <a:ext cx="4680000" cy="1524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0"/>
            </a:spcAft>
          </a:pPr>
          <a:endParaRPr lang="fr-FR" sz="1100" b="1">
            <a:solidFill>
              <a:srgbClr val="000000"/>
            </a:solidFill>
            <a:effectLst/>
            <a:latin typeface="Aptos" panose="020B0004020202020204" pitchFamily="34" charset="0"/>
            <a:ea typeface="FuturaStd-Book"/>
            <a:cs typeface="FuturaStd-Book"/>
          </a:endParaRPr>
        </a:p>
        <a:p>
          <a:pPr algn="l">
            <a:lnSpc>
              <a:spcPct val="115000"/>
            </a:lnSpc>
            <a:spcAft>
              <a:spcPts val="0"/>
            </a:spcAft>
          </a:pPr>
          <a:r>
            <a:rPr lang="fr-FR" sz="1100" b="1">
              <a:solidFill>
                <a:srgbClr val="000000"/>
              </a:solidFill>
              <a:effectLst/>
              <a:latin typeface="Aptos" panose="020B0004020202020204" pitchFamily="34" charset="0"/>
              <a:ea typeface="FuturaStd-Book"/>
              <a:cs typeface="FuturaStd-Book"/>
            </a:rPr>
            <a:t>À défaut de produire les attestations de recyclé en même temps que la déclaration, vous serez facturé sur la base de votre montant déclaré, hors décote recyclé. Votre facturation sera régularisée après réception et validation de vos attestations.</a:t>
          </a:r>
        </a:p>
      </xdr:txBody>
    </xdr:sp>
    <xdr:clientData/>
  </xdr:oneCellAnchor>
  <xdr:oneCellAnchor>
    <xdr:from>
      <xdr:col>3</xdr:col>
      <xdr:colOff>1917700</xdr:colOff>
      <xdr:row>82</xdr:row>
      <xdr:rowOff>63500</xdr:rowOff>
    </xdr:from>
    <xdr:ext cx="4680000" cy="5207000"/>
    <xdr:sp macro="" textlink="">
      <xdr:nvSpPr>
        <xdr:cNvPr id="38" name="I_Malus2">
          <a:extLst>
            <a:ext uri="{FF2B5EF4-FFF2-40B4-BE49-F238E27FC236}">
              <a16:creationId xmlns:a16="http://schemas.microsoft.com/office/drawing/2014/main" id="{09E14867-3915-4F4B-AC59-1D6A394EE6CB}"/>
            </a:ext>
          </a:extLst>
        </xdr:cNvPr>
        <xdr:cNvSpPr txBox="1"/>
      </xdr:nvSpPr>
      <xdr:spPr>
        <a:xfrm>
          <a:off x="6578600" y="18630900"/>
          <a:ext cx="4680000" cy="5207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5000"/>
            </a:lnSpc>
            <a:spcAft>
              <a:spcPts val="300"/>
            </a:spcAft>
          </a:pP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MALUS 50%</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a:t>
          </a: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majoration de 50% </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de la contribution totale de l'UVC concernée est appliquée pour les emballages décrits ci-dessous : </a:t>
          </a:r>
        </a:p>
        <a:p>
          <a:pPr algn="l"/>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Bouteille et flacon en PET contenant des billes en verre (</a:t>
          </a:r>
          <a:r>
            <a:rPr lang="fr-FR" sz="1100" b="0" i="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Bouteille et flacon PET + billes en verre)</a:t>
          </a:r>
        </a:p>
        <a:p>
          <a:pPr marL="0" indent="0" algn="l" defTabSz="457200" rtl="0" eaLnBrk="1" latinLnBrk="0" hangingPunct="1">
            <a:lnSpc>
              <a:spcPct val="115000"/>
            </a:lnSpc>
            <a:spcAft>
              <a:spcPts val="300"/>
            </a:spcAft>
          </a:pPr>
          <a:endParaRPr lang="fr-FR" sz="1100" b="0" kern="1200">
            <a:solidFill>
              <a:srgbClr val="FF0000"/>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oneCellAnchor>
  <xdr:oneCellAnchor>
    <xdr:from>
      <xdr:col>5</xdr:col>
      <xdr:colOff>1778000</xdr:colOff>
      <xdr:row>82</xdr:row>
      <xdr:rowOff>63500</xdr:rowOff>
    </xdr:from>
    <xdr:ext cx="4680000" cy="5207000"/>
    <xdr:sp macro="" textlink="">
      <xdr:nvSpPr>
        <xdr:cNvPr id="39" name="I_Malus3">
          <a:extLst>
            <a:ext uri="{FF2B5EF4-FFF2-40B4-BE49-F238E27FC236}">
              <a16:creationId xmlns:a16="http://schemas.microsoft.com/office/drawing/2014/main" id="{3F144B0A-8B6A-42FD-A054-955BE039E71C}"/>
            </a:ext>
          </a:extLst>
        </xdr:cNvPr>
        <xdr:cNvSpPr txBox="1"/>
      </xdr:nvSpPr>
      <xdr:spPr>
        <a:xfrm>
          <a:off x="11518900" y="18630900"/>
          <a:ext cx="4680000" cy="5207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5000"/>
            </a:lnSpc>
            <a:spcAft>
              <a:spcPts val="300"/>
            </a:spcAft>
          </a:pP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MALUS 100%</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a:t>
          </a: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majoration de 100% </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de la contribution au poids du papier-carton est appliquée pour</a:t>
          </a:r>
          <a:r>
            <a:rPr lang="fr-FR" sz="1100" b="0" kern="120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a:t>
          </a:r>
        </a:p>
        <a:p>
          <a:pPr marL="0" indent="0" algn="l" defTabSz="457200" rtl="0" eaLnBrk="1" latinLnBrk="0" hangingPunct="1">
            <a:lnSpc>
              <a:spcPct val="114000"/>
            </a:lnSpc>
          </a:pPr>
          <a:r>
            <a:rPr lang="fr-FR" sz="1100" b="0" kern="1200">
              <a:solidFill>
                <a:schemeClr val="dk1"/>
              </a:solidFill>
              <a:effectLst/>
              <a:latin typeface="Aptos" panose="020B0004020202020204" pitchFamily="34" charset="0"/>
              <a:ea typeface="+mn-ea"/>
              <a:cs typeface="+mn-cs"/>
            </a:rPr>
            <a:t>•</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Emballages papier-carton contenant des encres fabriquées avec des huiles minérales </a:t>
          </a:r>
          <a:r>
            <a:rPr lang="fr-FR" sz="1100" b="0" i="1" kern="1200">
              <a:solidFill>
                <a:schemeClr val="dk1"/>
              </a:solidFill>
              <a:effectLst/>
              <a:latin typeface="Aptos" panose="020B0004020202020204" pitchFamily="34" charset="0"/>
              <a:ea typeface="+mn-ea"/>
              <a:cs typeface="+mn-cs"/>
            </a:rPr>
            <a:t>(Papier-carton + huiles minérales)</a:t>
          </a:r>
          <a:r>
            <a:rPr lang="fr-FR" sz="1100" b="0" i="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a:t>
          </a:r>
        </a:p>
        <a:p>
          <a:pPr marL="0" indent="0" algn="l" defTabSz="457200" rtl="0" eaLnBrk="1" latinLnBrk="0" hangingPunct="1">
            <a:lnSpc>
              <a:spcPct val="114000"/>
            </a:lnSpc>
          </a:pPr>
          <a:endPar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a:t>
          </a: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majoration de 100% </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de la contribution totale de l'UVC concernée est appliquée pour les emballages décrits ci-dessous : </a:t>
          </a:r>
        </a:p>
        <a:p>
          <a:pPr algn="l"/>
          <a:r>
            <a:rPr lang="fr-FR" sz="1100" b="0" kern="1200">
              <a:solidFill>
                <a:sysClr val="windowText" lastClr="000000"/>
              </a:solidFill>
              <a:effectLst/>
              <a:latin typeface="Aptos" panose="020B0004020202020204" pitchFamily="34" charset="0"/>
              <a:ea typeface="+mn-ea"/>
              <a:cs typeface="+mn-cs"/>
            </a:rPr>
            <a:t>• Emballages en papier-carton armé </a:t>
          </a:r>
          <a:r>
            <a:rPr lang="fr-FR" sz="1100" b="0" i="1" kern="1200">
              <a:solidFill>
                <a:sysClr val="windowText" lastClr="000000"/>
              </a:solidFill>
              <a:effectLst/>
              <a:latin typeface="Aptos" panose="020B0004020202020204" pitchFamily="34" charset="0"/>
              <a:ea typeface="+mn-ea"/>
              <a:cs typeface="+mn-cs"/>
            </a:rPr>
            <a:t>(Papier-carton armé) </a:t>
          </a:r>
          <a:r>
            <a:rPr lang="fr-FR" sz="1100" b="0" kern="1200">
              <a:solidFill>
                <a:sysClr val="windowText" lastClr="000000"/>
              </a:solidFill>
              <a:effectLst/>
              <a:latin typeface="Aptos" panose="020B0004020202020204" pitchFamily="34" charset="0"/>
              <a:ea typeface="+mn-ea"/>
              <a:cs typeface="+mn-cs"/>
            </a:rPr>
            <a:t>;</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Emballages en verre sodo-calcique avec élément infusible associé comme</a:t>
          </a:r>
          <a:r>
            <a:rPr lang="fr-FR" sz="1100" b="0" kern="1200" baseline="0">
              <a:solidFill>
                <a:sysClr val="windowText" lastClr="000000"/>
              </a:solidFill>
              <a:effectLst/>
              <a:latin typeface="Aptos" panose="020B0004020202020204" pitchFamily="34" charset="0"/>
              <a:ea typeface="+mn-ea"/>
              <a:cs typeface="+mn-cs"/>
            </a:rPr>
            <a:t> la </a:t>
          </a:r>
          <a:r>
            <a:rPr lang="fr-FR" sz="1100" b="0" kern="1200">
              <a:solidFill>
                <a:sysClr val="windowText" lastClr="000000"/>
              </a:solidFill>
              <a:effectLst/>
              <a:latin typeface="Aptos" panose="020B0004020202020204" pitchFamily="34" charset="0"/>
              <a:ea typeface="+mn-ea"/>
              <a:cs typeface="+mn-cs"/>
            </a:rPr>
            <a:t>porcelaine, la céramique, le grès, </a:t>
          </a:r>
          <a:r>
            <a:rPr lang="fr-FR" sz="1100" b="0" i="1" kern="1200">
              <a:solidFill>
                <a:sysClr val="windowText" lastClr="000000"/>
              </a:solidFill>
              <a:effectLst/>
              <a:latin typeface="Aptos" panose="020B0004020202020204" pitchFamily="34" charset="0"/>
              <a:ea typeface="+mn-ea"/>
              <a:cs typeface="+mn-cs"/>
            </a:rPr>
            <a:t>etc (Verre + porcelaine/ céramique) </a:t>
          </a:r>
          <a:r>
            <a:rPr lang="fr-FR" sz="1100" b="0" kern="1200">
              <a:solidFill>
                <a:sysClr val="windowText" lastClr="000000"/>
              </a:solidFill>
              <a:effectLst/>
              <a:latin typeface="Aptos" panose="020B0004020202020204" pitchFamily="34" charset="0"/>
              <a:ea typeface="+mn-ea"/>
              <a:cs typeface="+mn-cs"/>
            </a:rPr>
            <a:t>;</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Emballages en verre autre que </a:t>
          </a:r>
          <a:r>
            <a:rPr lang="fr-FR" sz="1100" b="0" i="1" kern="1200">
              <a:solidFill>
                <a:sysClr val="windowText" lastClr="000000"/>
              </a:solidFill>
              <a:effectLst/>
              <a:latin typeface="Aptos" panose="020B0004020202020204" pitchFamily="34" charset="0"/>
              <a:ea typeface="+mn-ea"/>
              <a:cs typeface="+mn-cs"/>
            </a:rPr>
            <a:t>sodo-calcique (Verre autre que sodo-calcique)</a:t>
          </a:r>
          <a:r>
            <a:rPr lang="fr-FR" sz="1100" b="0" kern="1200">
              <a:solidFill>
                <a:sysClr val="windowText" lastClr="000000"/>
              </a:solidFill>
              <a:effectLst/>
              <a:latin typeface="Aptos" panose="020B0004020202020204" pitchFamily="34" charset="0"/>
              <a:ea typeface="+mn-ea"/>
              <a:cs typeface="+mn-cs"/>
            </a:rPr>
            <a:t> ;</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Bouteilles, flacons et autres emballages rigides associés à de l’aluminium, du PVC ou du silicone de densité supérieure à </a:t>
          </a:r>
          <a:r>
            <a:rPr lang="fr-FR" sz="1100" b="0" i="1" kern="1200">
              <a:solidFill>
                <a:sysClr val="windowText" lastClr="000000"/>
              </a:solidFill>
              <a:effectLst/>
              <a:latin typeface="Aptos" panose="020B0004020202020204" pitchFamily="34" charset="0"/>
              <a:ea typeface="+mn-ea"/>
              <a:cs typeface="+mn-cs"/>
            </a:rPr>
            <a:t>1 (PET rigide + alu/PVC/silicone densité &gt; 1)</a:t>
          </a:r>
          <a:r>
            <a:rPr lang="fr-FR" sz="1100" b="0" kern="1200">
              <a:solidFill>
                <a:sysClr val="windowText" lastClr="000000"/>
              </a:solidFill>
              <a:effectLst/>
              <a:latin typeface="Aptos" panose="020B0004020202020204" pitchFamily="34" charset="0"/>
              <a:ea typeface="+mn-ea"/>
              <a:cs typeface="+mn-cs"/>
            </a:rPr>
            <a:t> ;</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Bouteilles</a:t>
          </a:r>
          <a:r>
            <a:rPr lang="fr-FR" sz="1100" b="0" kern="1200" baseline="0">
              <a:solidFill>
                <a:sysClr val="windowText" lastClr="000000"/>
              </a:solidFill>
              <a:effectLst/>
              <a:latin typeface="Aptos" panose="020B0004020202020204" pitchFamily="34" charset="0"/>
              <a:ea typeface="+mn-ea"/>
              <a:cs typeface="+mn-cs"/>
            </a:rPr>
            <a:t>, flacons et autres emballages </a:t>
          </a:r>
          <a:r>
            <a:rPr lang="fr-FR" sz="1100" b="0" kern="1200">
              <a:solidFill>
                <a:sysClr val="windowText" lastClr="000000"/>
              </a:solidFill>
              <a:effectLst/>
              <a:latin typeface="Aptos" panose="020B0004020202020204" pitchFamily="34" charset="0"/>
              <a:ea typeface="+mn-ea"/>
              <a:cs typeface="+mn-cs"/>
            </a:rPr>
            <a:t>en PET opaque dont le corps contient un taux d'opacifiants minéraux supérieur</a:t>
          </a:r>
          <a:r>
            <a:rPr lang="fr-FR" sz="1100" b="0" kern="1200" baseline="0">
              <a:solidFill>
                <a:sysClr val="windowText" lastClr="000000"/>
              </a:solidFill>
              <a:effectLst/>
              <a:latin typeface="Aptos" panose="020B0004020202020204" pitchFamily="34" charset="0"/>
              <a:ea typeface="+mn-ea"/>
              <a:cs typeface="+mn-cs"/>
            </a:rPr>
            <a:t> à</a:t>
          </a:r>
          <a:r>
            <a:rPr lang="fr-FR" sz="1100" b="0" kern="1200">
              <a:solidFill>
                <a:sysClr val="windowText" lastClr="000000"/>
              </a:solidFill>
              <a:effectLst/>
              <a:latin typeface="Aptos" panose="020B0004020202020204" pitchFamily="34" charset="0"/>
              <a:ea typeface="+mn-ea"/>
              <a:cs typeface="+mn-cs"/>
            </a:rPr>
            <a:t> 4</a:t>
          </a:r>
          <a:r>
            <a:rPr lang="fr-FR" sz="1100" b="0" i="1" kern="1200">
              <a:solidFill>
                <a:sysClr val="windowText" lastClr="000000"/>
              </a:solidFill>
              <a:effectLst/>
              <a:latin typeface="Aptos" panose="020B0004020202020204" pitchFamily="34" charset="0"/>
              <a:ea typeface="+mn-ea"/>
              <a:cs typeface="+mn-cs"/>
            </a:rPr>
            <a:t>% (PET</a:t>
          </a:r>
          <a:r>
            <a:rPr lang="fr-FR" sz="1100" b="0" i="1" kern="1200" baseline="0">
              <a:solidFill>
                <a:sysClr val="windowText" lastClr="000000"/>
              </a:solidFill>
              <a:effectLst/>
              <a:latin typeface="Aptos" panose="020B0004020202020204" pitchFamily="34" charset="0"/>
              <a:ea typeface="+mn-ea"/>
              <a:cs typeface="+mn-cs"/>
            </a:rPr>
            <a:t> rigide opaque)</a:t>
          </a:r>
          <a:r>
            <a:rPr lang="fr-FR" sz="1100" b="0" kern="1200">
              <a:solidFill>
                <a:sysClr val="windowText" lastClr="000000"/>
              </a:solidFill>
              <a:effectLst/>
              <a:latin typeface="Aptos" panose="020B0004020202020204" pitchFamily="34" charset="0"/>
              <a:ea typeface="+mn-ea"/>
              <a:cs typeface="+mn-cs"/>
            </a:rPr>
            <a:t> ;</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Emballages plastiques dans les règles nationales de tri mais non recyclables et non valorisables </a:t>
          </a:r>
          <a:r>
            <a:rPr lang="fr-FR" sz="1100" b="0" i="1" kern="1200">
              <a:solidFill>
                <a:sysClr val="windowText" lastClr="000000"/>
              </a:solidFill>
              <a:effectLst/>
              <a:latin typeface="Aptos" panose="020B0004020202020204" pitchFamily="34" charset="0"/>
              <a:ea typeface="+mn-ea"/>
              <a:cs typeface="+mn-cs"/>
            </a:rPr>
            <a:t>(Bouteille et flacon PVC) </a:t>
          </a:r>
          <a:r>
            <a:rPr lang="fr-FR" sz="1100" b="0" kern="1200">
              <a:solidFill>
                <a:sysClr val="windowText" lastClr="000000"/>
              </a:solidFill>
              <a:effectLst/>
              <a:latin typeface="Aptos" panose="020B0004020202020204" pitchFamily="34" charset="0"/>
              <a:ea typeface="+mn-ea"/>
              <a:cs typeface="+mn-cs"/>
            </a:rPr>
            <a:t>;</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Emballages en verre avec un système de fermeture en acier non magnétique </a:t>
          </a:r>
          <a:r>
            <a:rPr lang="fr-FR" sz="1100" b="0" i="1" kern="1200">
              <a:solidFill>
                <a:sysClr val="windowText" lastClr="000000"/>
              </a:solidFill>
              <a:effectLst/>
              <a:latin typeface="Aptos" panose="020B0004020202020204" pitchFamily="34" charset="0"/>
              <a:ea typeface="+mn-ea"/>
              <a:cs typeface="+mn-cs"/>
            </a:rPr>
            <a:t>(Verre + acier non</a:t>
          </a:r>
          <a:r>
            <a:rPr lang="fr-FR" sz="1100" b="0" i="1" kern="1200" baseline="0">
              <a:solidFill>
                <a:sysClr val="windowText" lastClr="000000"/>
              </a:solidFill>
              <a:effectLst/>
              <a:latin typeface="Aptos" panose="020B0004020202020204" pitchFamily="34" charset="0"/>
              <a:ea typeface="+mn-ea"/>
              <a:cs typeface="+mn-cs"/>
            </a:rPr>
            <a:t> magnétique) </a:t>
          </a:r>
          <a:r>
            <a:rPr lang="fr-FR" sz="1100" b="0" kern="1200">
              <a:solidFill>
                <a:sysClr val="windowText" lastClr="000000"/>
              </a:solidFill>
              <a:effectLst/>
              <a:latin typeface="Aptos" panose="020B0004020202020204" pitchFamily="34" charset="0"/>
              <a:ea typeface="+mn-ea"/>
              <a:cs typeface="+mn-cs"/>
            </a:rPr>
            <a:t>;</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Bouteilles, flacons et autres emballages plastiques rigides sombres non détectables par tri optique contenant généralement du noir de carbone </a:t>
          </a:r>
          <a:r>
            <a:rPr lang="fr-FR" sz="1100" b="0" i="1" kern="1200">
              <a:solidFill>
                <a:sysClr val="windowText" lastClr="000000"/>
              </a:solidFill>
              <a:effectLst/>
              <a:latin typeface="Aptos" panose="020B0004020202020204" pitchFamily="34" charset="0"/>
              <a:ea typeface="+mn-ea"/>
              <a:cs typeface="+mn-cs"/>
            </a:rPr>
            <a:t>(Plastique rigide + noir de carbone).</a:t>
          </a:r>
          <a:endParaRPr lang="fr-FR" sz="1100" i="1">
            <a:solidFill>
              <a:sysClr val="windowText" lastClr="000000"/>
            </a:solidFill>
            <a:effectLst/>
            <a:latin typeface="Aptos" panose="020B0004020202020204" pitchFamily="34" charset="0"/>
          </a:endParaRPr>
        </a:p>
      </xdr:txBody>
    </xdr:sp>
    <xdr:clientData/>
  </xdr:oneCellAnchor>
  <xdr:oneCellAnchor>
    <xdr:from>
      <xdr:col>3</xdr:col>
      <xdr:colOff>1917700</xdr:colOff>
      <xdr:row>112</xdr:row>
      <xdr:rowOff>63500</xdr:rowOff>
    </xdr:from>
    <xdr:ext cx="4680000" cy="2921000"/>
    <xdr:sp macro="" textlink="">
      <xdr:nvSpPr>
        <xdr:cNvPr id="40" name="I_Primes2">
          <a:extLst>
            <a:ext uri="{FF2B5EF4-FFF2-40B4-BE49-F238E27FC236}">
              <a16:creationId xmlns:a16="http://schemas.microsoft.com/office/drawing/2014/main" id="{A48A3D3E-62C9-42C7-B8A7-28D59058BD6D}"/>
            </a:ext>
          </a:extLst>
        </xdr:cNvPr>
        <xdr:cNvSpPr txBox="1"/>
      </xdr:nvSpPr>
      <xdr:spPr>
        <a:xfrm>
          <a:off x="6578600" y="24345900"/>
          <a:ext cx="4680000" cy="2921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Pour les </a:t>
          </a: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primes</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 Indiquez les poids de la ou des résines concernées par l’intégration de matière recyclée ainsi que le taux d’incorporation.</a:t>
          </a:r>
        </a:p>
        <a:p>
          <a:pPr algn="l">
            <a:lnSpc>
              <a:spcPct val="115000"/>
            </a:lnSpc>
            <a:spcAft>
              <a:spcPts val="300"/>
            </a:spcAft>
          </a:pPr>
          <a:r>
            <a:rPr lang="fr-FR" sz="1000" b="0" i="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Matières recyclées issues du recyclage des emballages ménagers, industriels ou commerciaux. L’utilisation de chutes de production n’est pas éligible aux primes.</a:t>
          </a:r>
        </a:p>
        <a:p>
          <a:pPr algn="l">
            <a:lnSpc>
              <a:spcPct val="115000"/>
            </a:lnSpc>
            <a:spcAft>
              <a:spcPts val="300"/>
            </a:spcAft>
          </a:pPr>
          <a:endParaRPr lang="fr-FR" sz="1000" b="0" i="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Pour les </a:t>
          </a: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primes supplémentaires </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a:t>
          </a:r>
        </a:p>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rPET : Indiquez le poids des éléments d’emballages hors bouteille et flacon et le pourcentage de matière recyclée issue de la filière de recyclage « barquettes et pots » (hors bouteille et flacon) ;</a:t>
          </a:r>
        </a:p>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rPE : Indiquez le pourcentage spécifique de matière recyclée issue du recyclage d’emballages ménagers.</a:t>
          </a:r>
        </a:p>
      </xdr:txBody>
    </xdr:sp>
    <xdr:clientData/>
  </xdr:oneCellAnchor>
  <xdr:twoCellAnchor editAs="oneCell">
    <xdr:from>
      <xdr:col>2</xdr:col>
      <xdr:colOff>901700</xdr:colOff>
      <xdr:row>6</xdr:row>
      <xdr:rowOff>0</xdr:rowOff>
    </xdr:from>
    <xdr:to>
      <xdr:col>2</xdr:col>
      <xdr:colOff>1702967</xdr:colOff>
      <xdr:row>6</xdr:row>
      <xdr:rowOff>254000</xdr:rowOff>
    </xdr:to>
    <xdr:sp macro="[0]!gotoDecote" textlink="">
      <xdr:nvSpPr>
        <xdr:cNvPr id="41" name="FT_Decote" descr="Filtre les produits de la catégorie &quot;Electroménager&quot;">
          <a:extLst>
            <a:ext uri="{FF2B5EF4-FFF2-40B4-BE49-F238E27FC236}">
              <a16:creationId xmlns:a16="http://schemas.microsoft.com/office/drawing/2014/main" id="{C1256483-D309-4AB0-B715-601B7F7722B2}"/>
            </a:ext>
          </a:extLst>
        </xdr:cNvPr>
        <xdr:cNvSpPr>
          <a:spLocks/>
        </xdr:cNvSpPr>
      </xdr:nvSpPr>
      <xdr:spPr>
        <a:xfrm>
          <a:off x="2400300" y="3505200"/>
          <a:ext cx="801267"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DECOTE</a:t>
          </a:r>
        </a:p>
      </xdr:txBody>
    </xdr:sp>
    <xdr:clientData/>
  </xdr:twoCellAnchor>
  <xdr:twoCellAnchor editAs="oneCell">
    <xdr:from>
      <xdr:col>2</xdr:col>
      <xdr:colOff>1765300</xdr:colOff>
      <xdr:row>6</xdr:row>
      <xdr:rowOff>0</xdr:rowOff>
    </xdr:from>
    <xdr:to>
      <xdr:col>2</xdr:col>
      <xdr:colOff>2513691</xdr:colOff>
      <xdr:row>6</xdr:row>
      <xdr:rowOff>254000</xdr:rowOff>
    </xdr:to>
    <xdr:sp macro="[0]!gotoBonus" textlink="">
      <xdr:nvSpPr>
        <xdr:cNvPr id="42" name="FT_Bonus" descr="Filtre les produits de la catégorie &quot;Electroménager&quot;">
          <a:extLst>
            <a:ext uri="{FF2B5EF4-FFF2-40B4-BE49-F238E27FC236}">
              <a16:creationId xmlns:a16="http://schemas.microsoft.com/office/drawing/2014/main" id="{AAD3A106-D9F9-4827-BB56-0AC6C578C6A3}"/>
            </a:ext>
          </a:extLst>
        </xdr:cNvPr>
        <xdr:cNvSpPr>
          <a:spLocks/>
        </xdr:cNvSpPr>
      </xdr:nvSpPr>
      <xdr:spPr>
        <a:xfrm>
          <a:off x="3263900" y="3505200"/>
          <a:ext cx="748391"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BONUS</a:t>
          </a:r>
        </a:p>
      </xdr:txBody>
    </xdr:sp>
    <xdr:clientData/>
  </xdr:twoCellAnchor>
  <xdr:twoCellAnchor editAs="oneCell">
    <xdr:from>
      <xdr:col>2</xdr:col>
      <xdr:colOff>2578100</xdr:colOff>
      <xdr:row>6</xdr:row>
      <xdr:rowOff>0</xdr:rowOff>
    </xdr:from>
    <xdr:to>
      <xdr:col>3</xdr:col>
      <xdr:colOff>140282</xdr:colOff>
      <xdr:row>6</xdr:row>
      <xdr:rowOff>254000</xdr:rowOff>
    </xdr:to>
    <xdr:sp macro="[0]!gotoMalus" textlink="">
      <xdr:nvSpPr>
        <xdr:cNvPr id="43" name="FT_Malus" descr="Filtre les produits de la catégorie &quot;Electroménager&quot;">
          <a:extLst>
            <a:ext uri="{FF2B5EF4-FFF2-40B4-BE49-F238E27FC236}">
              <a16:creationId xmlns:a16="http://schemas.microsoft.com/office/drawing/2014/main" id="{01C78B9C-500B-4BA5-AF4E-72D193E6317B}"/>
            </a:ext>
          </a:extLst>
        </xdr:cNvPr>
        <xdr:cNvSpPr>
          <a:spLocks/>
        </xdr:cNvSpPr>
      </xdr:nvSpPr>
      <xdr:spPr>
        <a:xfrm>
          <a:off x="4076700" y="3505200"/>
          <a:ext cx="724482"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MALUS</a:t>
          </a:r>
        </a:p>
      </xdr:txBody>
    </xdr:sp>
    <xdr:clientData/>
  </xdr:twoCellAnchor>
  <xdr:twoCellAnchor editAs="oneCell">
    <xdr:from>
      <xdr:col>3</xdr:col>
      <xdr:colOff>203200</xdr:colOff>
      <xdr:row>6</xdr:row>
      <xdr:rowOff>0</xdr:rowOff>
    </xdr:from>
    <xdr:to>
      <xdr:col>3</xdr:col>
      <xdr:colOff>961315</xdr:colOff>
      <xdr:row>6</xdr:row>
      <xdr:rowOff>254000</xdr:rowOff>
    </xdr:to>
    <xdr:sp macro="[0]!gotoPrimes" textlink="">
      <xdr:nvSpPr>
        <xdr:cNvPr id="44" name="FT_Primes" descr="Filtre les produits de la catégorie &quot;Electroménager&quot;">
          <a:extLst>
            <a:ext uri="{FF2B5EF4-FFF2-40B4-BE49-F238E27FC236}">
              <a16:creationId xmlns:a16="http://schemas.microsoft.com/office/drawing/2014/main" id="{CDA086A3-34EA-4EAA-8304-ECC3EE75F068}"/>
            </a:ext>
          </a:extLst>
        </xdr:cNvPr>
        <xdr:cNvSpPr>
          <a:spLocks/>
        </xdr:cNvSpPr>
      </xdr:nvSpPr>
      <xdr:spPr>
        <a:xfrm>
          <a:off x="4864100" y="3505200"/>
          <a:ext cx="758115"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PRIMES</a:t>
          </a:r>
        </a:p>
      </xdr:txBody>
    </xdr:sp>
    <xdr:clientData/>
  </xdr:twoCellAnchor>
  <xdr:twoCellAnchor editAs="oneCell">
    <xdr:from>
      <xdr:col>3</xdr:col>
      <xdr:colOff>774700</xdr:colOff>
      <xdr:row>0</xdr:row>
      <xdr:rowOff>250345</xdr:rowOff>
    </xdr:from>
    <xdr:to>
      <xdr:col>4</xdr:col>
      <xdr:colOff>0</xdr:colOff>
      <xdr:row>2</xdr:row>
      <xdr:rowOff>16355</xdr:rowOff>
    </xdr:to>
    <xdr:pic>
      <xdr:nvPicPr>
        <xdr:cNvPr id="35" name="Logo_CT_FR" descr="Logo Citeo">
          <a:extLst>
            <a:ext uri="{FF2B5EF4-FFF2-40B4-BE49-F238E27FC236}">
              <a16:creationId xmlns:a16="http://schemas.microsoft.com/office/drawing/2014/main" id="{442A79D0-E7CB-4372-A260-5C022EF23D5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t="7105" b="7105"/>
        <a:stretch/>
      </xdr:blipFill>
      <xdr:spPr>
        <a:xfrm>
          <a:off x="5435600" y="250345"/>
          <a:ext cx="1270000" cy="5661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46</xdr:col>
      <xdr:colOff>107157</xdr:colOff>
      <xdr:row>3</xdr:row>
      <xdr:rowOff>0</xdr:rowOff>
    </xdr:from>
    <xdr:to>
      <xdr:col>53</xdr:col>
      <xdr:colOff>60008</xdr:colOff>
      <xdr:row>4</xdr:row>
      <xdr:rowOff>478139</xdr:rowOff>
    </xdr:to>
    <xdr:pic>
      <xdr:nvPicPr>
        <xdr:cNvPr id="2" name="Logo_CT_FR" descr="Logo Citeo">
          <a:extLst>
            <a:ext uri="{FF2B5EF4-FFF2-40B4-BE49-F238E27FC236}">
              <a16:creationId xmlns:a16="http://schemas.microsoft.com/office/drawing/2014/main" id="{0CD24163-B9AC-4AB9-A528-06CCB1CCE0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105" b="7105"/>
        <a:stretch/>
      </xdr:blipFill>
      <xdr:spPr>
        <a:xfrm>
          <a:off x="42933938" y="785813"/>
          <a:ext cx="1377314" cy="736266"/>
        </a:xfrm>
        <a:prstGeom prst="rect">
          <a:avLst/>
        </a:prstGeom>
      </xdr:spPr>
    </xdr:pic>
    <xdr:clientData/>
  </xdr:twoCellAnchor>
  <xdr:twoCellAnchor editAs="oneCell">
    <xdr:from>
      <xdr:col>48</xdr:col>
      <xdr:colOff>43092</xdr:colOff>
      <xdr:row>6</xdr:row>
      <xdr:rowOff>54329</xdr:rowOff>
    </xdr:from>
    <xdr:to>
      <xdr:col>85</xdr:col>
      <xdr:colOff>112757</xdr:colOff>
      <xdr:row>8</xdr:row>
      <xdr:rowOff>15529</xdr:rowOff>
    </xdr:to>
    <xdr:pic>
      <xdr:nvPicPr>
        <xdr:cNvPr id="3" name="Pied_CT_FR">
          <a:hlinkClick xmlns:r="http://schemas.openxmlformats.org/officeDocument/2006/relationships" r:id="rId2"/>
          <a:extLst>
            <a:ext uri="{FF2B5EF4-FFF2-40B4-BE49-F238E27FC236}">
              <a16:creationId xmlns:a16="http://schemas.microsoft.com/office/drawing/2014/main" id="{909B9684-BEA0-4AB6-9B4B-595729BEDEF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41262530" y="2757048"/>
          <a:ext cx="7558696" cy="1581879"/>
        </a:xfrm>
        <a:prstGeom prst="rect">
          <a:avLst/>
        </a:prstGeom>
      </xdr:spPr>
    </xdr:pic>
    <xdr:clientData/>
  </xdr:twoCellAnchor>
</xdr:wsDr>
</file>

<file path=xl/externalLinks/_rels/externalLink1.xml.rels><?xml version="1.0" encoding="UTF-8" standalone="yes"?><Relationships xmlns="http://schemas.openxmlformats.org/package/2006/relationships"><Relationship Id="rId1" Target="Param&#203;tres" TargetMode="External" Type="http://schemas.microsoft.com/office/2006/relationships/xlExternalLinkPath/xlPathMissing"/></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Ëtre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FB4B6-0543-49AE-91AF-BCBA67F588FD}" name="rSecteur" displayName="rSecteur" ref="A5:D405" totalsRowShown="0" headerRowDxfId="7" headerRowBorderDxfId="6" tableBorderDxfId="5" totalsRowBorderDxfId="4">
  <autoFilter ref="A5:D405" xr:uid="{D78FB4B6-0543-49AE-91AF-BCBA67F588FD}"/>
  <sortState xmlns:xlrd2="http://schemas.microsoft.com/office/spreadsheetml/2017/richdata2" ref="A6:D405">
    <sortCondition ref="B5:B405"/>
  </sortState>
  <tableColumns count="4">
    <tableColumn id="1" xr3:uid="{CB361803-C820-4E79-9871-0CE2E78EF603}" name="CP UVC" dataDxfId="3"/>
    <tableColumn id="2" xr3:uid="{DE3246F3-8902-4E79-BAF2-524D60056BD0}" name="UVC FR" dataDxfId="2"/>
    <tableColumn id="3" xr3:uid="{4DD94429-643B-4D19-9F81-EFC3FEDC7C9E}" name="UVC EN" dataDxfId="1"/>
    <tableColumn id="4" xr3:uid="{8AF4B1E0-D28C-4E8E-A3A9-19233A26CE17}" name="Code Secteur"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3E904F-AA8F-4DDD-AE2E-73D207E67098}" name="tarifSecteur" displayName="tarifSecteur" ref="AH5:AJ11" totalsRowShown="0">
  <autoFilter ref="AH5:AJ11" xr:uid="{CD3E904F-AA8F-4DDD-AE2E-73D207E67098}"/>
  <tableColumns count="3">
    <tableColumn id="1" xr3:uid="{CF83B3A4-7473-4ACC-950D-EA4E77A87EE0}" name="Secteur"/>
    <tableColumn id="2" xr3:uid="{6EFF1355-E62F-4F21-9A93-61511A6A023E}" name="Tarif Unite"/>
    <tableColumn id="3" xr3:uid="{B53B0ACE-68F0-4E63-ACC9-AAA1139BBEE4}" name="Tarif Reemploi"/>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p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s>
</file>

<file path=xl/worksheets/_rels/sheet7.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 Id="rId3" Target="../tables/table1.xml" Type="http://schemas.openxmlformats.org/officeDocument/2006/relationships/table"/><Relationship Id="rId4" Target="../tables/table2.xml" Type="http://schemas.openxmlformats.org/officeDocument/2006/relationships/table"/></Relationships>
</file>

<file path=xl/worksheets/_rels/sheet9.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1_Sommaire">
    <tabColor rgb="FFEAEAEA"/>
    <outlinePr summaryBelow="0" summaryRight="0"/>
    <pageSetUpPr fitToPage="1"/>
  </sheetPr>
  <dimension ref="A1:T198"/>
  <sheetViews>
    <sheetView showGridLines="0" showRowColHeaders="0" topLeftCell="A88" zoomScale="170" zoomScaleNormal="170" workbookViewId="0">
      <selection activeCell="B120" sqref="B120"/>
    </sheetView>
  </sheetViews>
  <sheetFormatPr baseColWidth="10" defaultColWidth="0" defaultRowHeight="15" zeroHeight="1" x14ac:dyDescent="0.2"/>
  <cols>
    <col min="1" max="1" width="13.83203125" style="147" customWidth="1"/>
    <col min="2" max="2" width="3.83203125" style="147" customWidth="1"/>
    <col min="3" max="3" width="19.5" style="147" customWidth="1"/>
    <col min="4" max="4" width="14.1640625" style="147" customWidth="1"/>
    <col min="5" max="8" width="16.33203125" style="147" customWidth="1"/>
    <col min="9" max="9" width="14.1640625" style="147" customWidth="1"/>
    <col min="10" max="10" width="19.83203125" style="147" customWidth="1"/>
    <col min="11" max="11" width="3.33203125" style="147" customWidth="1"/>
    <col min="12" max="12" width="13.6640625" style="147" customWidth="1"/>
    <col min="13" max="16" width="11" style="113" hidden="1" customWidth="1"/>
    <col min="17" max="17" width="13.1640625" style="113" hidden="1" customWidth="1"/>
    <col min="18" max="18" width="6.6640625" style="113" hidden="1" customWidth="1"/>
    <col min="19" max="19" width="11.5" style="113" hidden="1" customWidth="1"/>
    <col min="20" max="16384" width="0" style="113" hidden="1"/>
  </cols>
  <sheetData>
    <row r="1" spans="1:20" ht="22.75" customHeight="1" x14ac:dyDescent="0.2">
      <c r="M1" s="112"/>
      <c r="N1" s="112"/>
      <c r="O1" s="112"/>
      <c r="P1" s="112"/>
      <c r="Q1" s="112"/>
      <c r="R1" s="112"/>
    </row>
    <row r="2" spans="1:20" ht="56.5" customHeight="1" x14ac:dyDescent="0.2">
      <c r="B2" s="261"/>
      <c r="M2" s="114"/>
      <c r="N2" s="114"/>
      <c r="O2" s="114"/>
      <c r="P2" s="114"/>
      <c r="Q2" s="114"/>
      <c r="R2" s="114"/>
    </row>
    <row r="3" spans="1:20" s="345" customFormat="1" ht="45.5" customHeight="1" x14ac:dyDescent="0.2">
      <c r="A3" s="341"/>
      <c r="B3" s="342" t="s">
        <v>0</v>
      </c>
      <c r="C3" s="343"/>
      <c r="D3" s="344"/>
      <c r="E3" s="344"/>
      <c r="F3" s="344"/>
      <c r="G3" s="344"/>
      <c r="H3" s="344"/>
      <c r="I3" s="344"/>
      <c r="J3" s="344"/>
      <c r="K3" s="344"/>
      <c r="L3" s="341"/>
    </row>
    <row r="4" spans="1:20" ht="21" customHeight="1" x14ac:dyDescent="0.3">
      <c r="A4" s="166"/>
      <c r="B4" s="167" t="s">
        <v>1</v>
      </c>
      <c r="C4" s="167"/>
      <c r="D4" s="167"/>
      <c r="E4" s="167"/>
      <c r="F4" s="167"/>
      <c r="G4" s="167"/>
      <c r="H4" s="167"/>
      <c r="I4" s="167"/>
      <c r="J4" s="167"/>
      <c r="K4" s="167"/>
      <c r="L4" s="166"/>
    </row>
    <row r="5" spans="1:20" s="170" customFormat="1" ht="21" customHeight="1" x14ac:dyDescent="0.3">
      <c r="A5" s="168"/>
      <c r="B5" s="346" t="s">
        <v>2</v>
      </c>
      <c r="C5" s="169"/>
      <c r="D5" s="169"/>
      <c r="E5" s="169"/>
      <c r="F5" s="169"/>
      <c r="G5" s="169"/>
      <c r="H5" s="169"/>
      <c r="I5" s="169"/>
      <c r="J5" s="169"/>
      <c r="K5" s="169"/>
      <c r="L5" s="168"/>
    </row>
    <row r="6" spans="1:20" s="170" customFormat="1" ht="21" customHeight="1" x14ac:dyDescent="0.3">
      <c r="A6" s="168"/>
      <c r="B6" s="167" t="s">
        <v>3</v>
      </c>
      <c r="C6" s="169"/>
      <c r="D6" s="169"/>
      <c r="E6" s="169"/>
      <c r="F6" s="169"/>
      <c r="G6" s="169"/>
      <c r="H6" s="169"/>
      <c r="I6" s="169"/>
      <c r="J6" s="169"/>
      <c r="K6" s="169"/>
      <c r="L6" s="168"/>
    </row>
    <row r="7" spans="1:20" ht="17.5" customHeight="1" x14ac:dyDescent="0.2">
      <c r="A7" s="111"/>
      <c r="B7" s="111"/>
      <c r="C7" s="111"/>
      <c r="D7" s="111"/>
      <c r="E7" s="111"/>
      <c r="F7" s="111"/>
      <c r="G7" s="111"/>
      <c r="H7" s="111"/>
      <c r="I7" s="111"/>
      <c r="J7" s="111"/>
      <c r="K7" s="121"/>
      <c r="L7" s="111"/>
    </row>
    <row r="8" spans="1:20" ht="39" customHeight="1" x14ac:dyDescent="0.25">
      <c r="A8" s="111"/>
      <c r="B8" s="111"/>
      <c r="C8" s="132"/>
      <c r="D8" s="132"/>
      <c r="E8" s="132"/>
      <c r="F8" s="113"/>
      <c r="G8" s="132"/>
      <c r="H8" s="132"/>
      <c r="I8" s="132"/>
      <c r="J8" s="132"/>
      <c r="K8" s="111"/>
      <c r="L8" s="111"/>
      <c r="M8" s="122"/>
      <c r="N8" s="122"/>
      <c r="O8" s="122"/>
      <c r="P8" s="123"/>
      <c r="Q8" s="124"/>
    </row>
    <row r="9" spans="1:20" ht="14.5" customHeight="1" x14ac:dyDescent="0.3">
      <c r="A9" s="148"/>
      <c r="B9" s="149"/>
      <c r="C9" s="149"/>
      <c r="D9" s="149"/>
      <c r="E9" s="149"/>
      <c r="F9" s="132"/>
      <c r="G9" s="149"/>
      <c r="H9" s="149"/>
      <c r="I9" s="149"/>
      <c r="J9" s="149"/>
      <c r="K9" s="149"/>
      <c r="L9" s="148"/>
      <c r="M9" s="150"/>
      <c r="N9" s="112"/>
      <c r="O9" s="112"/>
      <c r="P9" s="112"/>
      <c r="Q9" s="112"/>
      <c r="R9" s="112"/>
    </row>
    <row r="10" spans="1:20" ht="28.5" customHeight="1" x14ac:dyDescent="0.2">
      <c r="A10" s="111"/>
      <c r="B10" s="302" t="s">
        <v>4</v>
      </c>
      <c r="C10" s="303"/>
      <c r="D10" s="303"/>
      <c r="E10" s="303"/>
      <c r="F10" s="303"/>
      <c r="G10" s="303"/>
      <c r="H10" s="303"/>
      <c r="I10" s="303"/>
      <c r="J10" s="303"/>
      <c r="K10" s="303"/>
      <c r="L10" s="111"/>
    </row>
    <row r="11" spans="1:20" s="152" customFormat="1" ht="40.5" customHeight="1" x14ac:dyDescent="0.35">
      <c r="A11" s="151"/>
      <c r="C11" s="153" t="s">
        <v>5</v>
      </c>
      <c r="D11" s="154"/>
      <c r="E11" s="154"/>
      <c r="G11" s="155"/>
      <c r="H11" s="155"/>
      <c r="I11" s="155"/>
      <c r="J11" s="156"/>
      <c r="K11" s="157"/>
      <c r="L11" s="151"/>
    </row>
    <row r="12" spans="1:20" s="158" customFormat="1" ht="18" customHeight="1" x14ac:dyDescent="0.2">
      <c r="C12" s="159" t="s">
        <v>6</v>
      </c>
      <c r="D12" s="160"/>
      <c r="E12" s="160"/>
      <c r="J12" s="161"/>
    </row>
    <row r="13" spans="1:20" ht="11.5" customHeight="1" x14ac:dyDescent="0.2">
      <c r="A13" s="111"/>
      <c r="B13" s="111"/>
      <c r="C13" s="111"/>
      <c r="D13" s="111"/>
      <c r="E13" s="111"/>
      <c r="F13" s="111"/>
      <c r="G13" s="111"/>
      <c r="H13" s="111"/>
      <c r="I13" s="111"/>
      <c r="J13" s="111"/>
      <c r="K13" s="113"/>
      <c r="L13" s="114"/>
      <c r="M13" s="114"/>
      <c r="N13" s="114"/>
      <c r="O13" s="114"/>
      <c r="P13" s="126"/>
      <c r="Q13" s="127"/>
      <c r="T13" s="290"/>
    </row>
    <row r="14" spans="1:20" s="111" customFormat="1" ht="11.5" customHeight="1" x14ac:dyDescent="0.2"/>
    <row r="15" spans="1:20" s="1" customFormat="1" ht="13.75" customHeight="1" x14ac:dyDescent="0.15">
      <c r="A15" s="347"/>
      <c r="B15" s="348"/>
      <c r="C15" s="348"/>
      <c r="D15" s="348"/>
      <c r="E15" s="348"/>
      <c r="F15" s="348"/>
      <c r="G15" s="348"/>
      <c r="H15" s="348"/>
      <c r="I15" s="348"/>
      <c r="J15" s="348"/>
      <c r="K15" s="348"/>
      <c r="L15" s="347"/>
    </row>
    <row r="16" spans="1:20" s="349" customFormat="1" ht="42.5" customHeight="1" x14ac:dyDescent="0.15">
      <c r="B16" s="348"/>
      <c r="C16" s="465" t="s">
        <v>7</v>
      </c>
      <c r="D16" s="465"/>
      <c r="E16" s="465"/>
      <c r="F16" s="465"/>
      <c r="G16" s="465"/>
      <c r="H16" s="465"/>
      <c r="I16" s="465"/>
      <c r="J16" s="465"/>
      <c r="K16" s="350"/>
      <c r="Q16" s="349" t="s">
        <v>8</v>
      </c>
      <c r="R16" s="349">
        <v>0</v>
      </c>
    </row>
    <row r="17" spans="1:19" customFormat="1" ht="8.5" customHeight="1" x14ac:dyDescent="0.2">
      <c r="A17" s="349"/>
      <c r="B17" s="348"/>
      <c r="C17" s="348"/>
      <c r="D17" s="348"/>
      <c r="E17" s="348"/>
      <c r="F17" s="348"/>
      <c r="G17" s="348"/>
      <c r="H17" s="348"/>
      <c r="I17" s="348"/>
      <c r="J17" s="348"/>
      <c r="K17" s="348"/>
      <c r="L17" s="347"/>
    </row>
    <row r="18" spans="1:19" s="165" customFormat="1" ht="95" customHeight="1" x14ac:dyDescent="0.2">
      <c r="A18" s="162"/>
      <c r="B18" s="163"/>
      <c r="C18" s="465" t="s">
        <v>9</v>
      </c>
      <c r="D18" s="465"/>
      <c r="E18" s="465"/>
      <c r="F18" s="465"/>
      <c r="G18" s="465"/>
      <c r="H18" s="465"/>
      <c r="I18" s="465"/>
      <c r="J18" s="465"/>
      <c r="K18" s="164"/>
      <c r="L18" s="162"/>
      <c r="M18" s="113"/>
      <c r="N18" s="113"/>
      <c r="O18" s="113"/>
    </row>
    <row r="19" spans="1:19" ht="16.5" customHeight="1" x14ac:dyDescent="0.2">
      <c r="A19" s="162"/>
      <c r="B19" s="163"/>
      <c r="C19" s="163"/>
      <c r="D19" s="163"/>
      <c r="E19" s="163"/>
      <c r="F19" s="163"/>
      <c r="G19" s="163"/>
      <c r="H19" s="163"/>
      <c r="I19" s="163"/>
      <c r="J19" s="163"/>
      <c r="K19" s="163"/>
      <c r="L19" s="162"/>
      <c r="P19" s="165"/>
      <c r="Q19" s="165"/>
      <c r="R19" s="165"/>
      <c r="S19" s="165"/>
    </row>
    <row r="20" spans="1:19" ht="22" x14ac:dyDescent="0.2">
      <c r="A20" s="117"/>
      <c r="B20" s="117"/>
      <c r="C20" s="117"/>
      <c r="D20" s="117"/>
      <c r="E20" s="117"/>
      <c r="F20" s="117"/>
      <c r="G20" s="117"/>
      <c r="H20" s="117"/>
      <c r="I20" s="117"/>
      <c r="J20" s="117"/>
      <c r="K20" s="117"/>
      <c r="L20" s="117"/>
    </row>
    <row r="21" spans="1:19" ht="22" x14ac:dyDescent="0.3">
      <c r="A21" s="166"/>
      <c r="B21" s="167"/>
      <c r="C21" s="167"/>
      <c r="D21" s="167"/>
      <c r="E21" s="167"/>
      <c r="F21" s="167"/>
      <c r="G21" s="167"/>
      <c r="H21" s="167"/>
      <c r="I21" s="167"/>
      <c r="J21" s="167"/>
      <c r="K21" s="167"/>
      <c r="L21" s="166"/>
    </row>
    <row r="22" spans="1:19" s="170" customFormat="1" ht="22" x14ac:dyDescent="0.3">
      <c r="A22" s="168"/>
      <c r="B22" s="346"/>
      <c r="C22" s="169"/>
      <c r="D22" s="169"/>
      <c r="E22" s="169"/>
      <c r="F22" s="169"/>
      <c r="G22" s="169"/>
      <c r="H22" s="169"/>
      <c r="I22" s="169"/>
      <c r="J22" s="169"/>
      <c r="K22" s="169"/>
      <c r="L22" s="168"/>
    </row>
    <row r="23" spans="1:19" ht="22" x14ac:dyDescent="0.3">
      <c r="A23" s="166"/>
      <c r="B23" s="167"/>
      <c r="C23" s="167"/>
      <c r="D23" s="167"/>
      <c r="E23" s="167"/>
      <c r="F23" s="167"/>
      <c r="G23" s="167"/>
      <c r="H23" s="167"/>
      <c r="I23" s="167"/>
      <c r="J23" s="167"/>
      <c r="K23" s="167"/>
      <c r="L23" s="166"/>
    </row>
    <row r="24" spans="1:19" s="173" customFormat="1" x14ac:dyDescent="0.2">
      <c r="A24" s="111"/>
      <c r="B24" s="351"/>
      <c r="C24" s="113"/>
      <c r="D24" s="111"/>
      <c r="E24" s="111"/>
      <c r="F24" s="111"/>
      <c r="G24" s="129"/>
      <c r="H24" s="113"/>
      <c r="I24" s="111"/>
      <c r="J24" s="111"/>
      <c r="K24" s="129"/>
      <c r="L24" s="111"/>
    </row>
    <row r="25" spans="1:19" ht="22" x14ac:dyDescent="0.2">
      <c r="A25" s="117"/>
      <c r="B25" s="117"/>
      <c r="C25" s="117"/>
      <c r="D25" s="117"/>
      <c r="E25" s="117"/>
      <c r="F25" s="117"/>
      <c r="G25" s="117"/>
      <c r="H25" s="117"/>
      <c r="I25" s="117"/>
      <c r="J25" s="117"/>
      <c r="K25" s="117"/>
      <c r="L25" s="117"/>
    </row>
    <row r="26" spans="1:19" ht="22" x14ac:dyDescent="0.3">
      <c r="A26" s="166"/>
      <c r="B26" s="167"/>
      <c r="C26" s="167"/>
      <c r="D26" s="167"/>
      <c r="E26" s="167"/>
      <c r="F26" s="167"/>
      <c r="G26" s="167"/>
      <c r="H26" s="167"/>
      <c r="I26" s="167"/>
      <c r="J26" s="167"/>
      <c r="K26" s="167"/>
      <c r="L26" s="166"/>
    </row>
    <row r="27" spans="1:19" s="171" customFormat="1" ht="35.5" customHeight="1" x14ac:dyDescent="0.2">
      <c r="B27" s="302" t="s">
        <v>10</v>
      </c>
      <c r="C27" s="302"/>
      <c r="D27" s="302"/>
      <c r="E27" s="302"/>
      <c r="F27" s="302"/>
      <c r="G27" s="302"/>
      <c r="H27" s="302"/>
      <c r="I27" s="302"/>
      <c r="J27" s="302"/>
      <c r="K27" s="302"/>
      <c r="L27" s="147"/>
      <c r="M27" s="113"/>
      <c r="N27" s="113"/>
      <c r="O27" s="113"/>
      <c r="P27" s="165"/>
      <c r="Q27" s="165"/>
      <c r="R27" s="165"/>
      <c r="S27" s="165"/>
    </row>
    <row r="28" spans="1:19" s="171" customFormat="1" ht="20.5" customHeight="1" x14ac:dyDescent="0.2">
      <c r="A28" s="113"/>
      <c r="B28" s="172"/>
      <c r="C28" s="172"/>
      <c r="D28" s="173"/>
      <c r="E28" s="173"/>
      <c r="F28" s="173"/>
      <c r="G28" s="173"/>
      <c r="H28" s="173"/>
      <c r="I28" s="173"/>
      <c r="J28" s="173"/>
      <c r="K28" s="173"/>
      <c r="L28" s="147"/>
      <c r="M28" s="113"/>
      <c r="N28" s="113"/>
      <c r="O28" s="113"/>
      <c r="P28" s="165"/>
      <c r="Q28" s="165"/>
      <c r="R28" s="165"/>
      <c r="S28" s="165"/>
    </row>
    <row r="29" spans="1:19" s="171" customFormat="1" ht="27.5" customHeight="1" x14ac:dyDescent="0.2">
      <c r="A29" s="113"/>
      <c r="B29" s="464" t="s">
        <v>11</v>
      </c>
      <c r="C29" s="464"/>
      <c r="D29" s="464"/>
      <c r="E29" s="173"/>
      <c r="F29" s="173"/>
      <c r="G29" s="173"/>
      <c r="H29" s="173"/>
      <c r="I29" s="173"/>
      <c r="J29" s="173"/>
      <c r="K29" s="173"/>
      <c r="L29" s="113"/>
      <c r="M29" s="113"/>
      <c r="N29" s="113"/>
      <c r="O29" s="113"/>
      <c r="P29" s="165"/>
      <c r="Q29" s="165"/>
      <c r="R29" s="165"/>
      <c r="S29" s="165"/>
    </row>
    <row r="30" spans="1:19" s="171" customFormat="1" ht="18" customHeight="1" x14ac:dyDescent="0.2">
      <c r="A30" s="113"/>
      <c r="B30" s="464" t="s">
        <v>12</v>
      </c>
      <c r="C30" s="464"/>
      <c r="D30" s="464"/>
      <c r="E30" s="464"/>
      <c r="F30" s="173"/>
      <c r="G30" s="173"/>
      <c r="H30" s="173"/>
      <c r="I30" s="173"/>
      <c r="J30" s="173"/>
      <c r="K30" s="173"/>
      <c r="L30" s="113"/>
      <c r="M30" s="113"/>
      <c r="N30" s="113"/>
      <c r="O30" s="113"/>
      <c r="P30" s="165"/>
      <c r="Q30" s="165"/>
      <c r="R30" s="165"/>
      <c r="S30" s="165"/>
    </row>
    <row r="31" spans="1:19" s="175" customFormat="1" ht="41.5" customHeight="1" x14ac:dyDescent="0.3">
      <c r="A31" s="113"/>
      <c r="B31" s="304" t="s">
        <v>13</v>
      </c>
      <c r="C31" s="171"/>
      <c r="D31" s="173"/>
      <c r="E31" s="173"/>
      <c r="F31" s="173"/>
      <c r="G31" s="174"/>
      <c r="H31" s="171"/>
      <c r="I31" s="173"/>
      <c r="J31" s="173"/>
      <c r="K31" s="173"/>
      <c r="L31" s="113"/>
      <c r="M31" s="113"/>
      <c r="N31" s="113"/>
      <c r="O31" s="113"/>
      <c r="P31" s="165"/>
      <c r="Q31" s="165"/>
      <c r="R31" s="165"/>
      <c r="S31" s="165"/>
    </row>
    <row r="32" spans="1:19" s="178" customFormat="1" ht="21" customHeight="1" x14ac:dyDescent="0.25">
      <c r="A32" s="113"/>
      <c r="B32" s="176" t="s">
        <v>14</v>
      </c>
      <c r="C32" s="177"/>
      <c r="D32" s="177"/>
      <c r="E32" s="177"/>
      <c r="F32" s="177"/>
      <c r="G32" s="177"/>
      <c r="H32" s="177"/>
      <c r="I32" s="177"/>
      <c r="J32" s="177"/>
      <c r="K32" s="177"/>
      <c r="L32" s="113"/>
      <c r="M32" s="113"/>
      <c r="N32" s="113"/>
      <c r="O32" s="113"/>
      <c r="P32" s="165"/>
      <c r="Q32" s="165"/>
      <c r="R32" s="165"/>
      <c r="S32" s="165"/>
    </row>
    <row r="33" spans="1:19" s="178" customFormat="1" ht="18.5" customHeight="1" x14ac:dyDescent="0.25">
      <c r="A33" s="113"/>
      <c r="B33" s="463" t="s">
        <v>15</v>
      </c>
      <c r="C33" s="463"/>
      <c r="D33" s="463"/>
      <c r="E33" s="463"/>
      <c r="F33" s="463"/>
      <c r="G33" s="463"/>
      <c r="H33" s="463"/>
      <c r="I33" s="463"/>
      <c r="J33" s="463"/>
      <c r="K33" s="179"/>
      <c r="L33" s="113"/>
      <c r="M33" s="113"/>
      <c r="N33" s="113"/>
      <c r="O33" s="113"/>
      <c r="P33" s="165"/>
      <c r="Q33" s="165"/>
      <c r="R33" s="165"/>
      <c r="S33" s="165"/>
    </row>
    <row r="34" spans="1:19" s="178" customFormat="1" ht="19" x14ac:dyDescent="0.25">
      <c r="A34" s="113"/>
      <c r="B34" s="180"/>
      <c r="C34" s="176"/>
      <c r="D34" s="177"/>
      <c r="E34" s="177"/>
      <c r="F34" s="177"/>
      <c r="G34" s="177"/>
      <c r="H34" s="177"/>
      <c r="I34" s="177"/>
      <c r="J34" s="177"/>
      <c r="K34" s="177"/>
      <c r="L34" s="113"/>
      <c r="M34" s="113"/>
      <c r="N34" s="113"/>
      <c r="O34" s="113"/>
      <c r="P34" s="165"/>
      <c r="Q34" s="165"/>
      <c r="R34" s="165"/>
      <c r="S34" s="165"/>
    </row>
    <row r="35" spans="1:19" s="178" customFormat="1" ht="19" x14ac:dyDescent="0.25">
      <c r="A35" s="113"/>
      <c r="B35" s="180"/>
      <c r="C35" s="176" t="s">
        <v>16</v>
      </c>
      <c r="D35" s="177"/>
      <c r="E35" s="177"/>
      <c r="F35" s="177"/>
      <c r="G35" s="177"/>
      <c r="H35" s="177"/>
      <c r="I35" s="177"/>
      <c r="J35" s="177"/>
      <c r="K35" s="177"/>
      <c r="L35" s="113"/>
      <c r="M35" s="113"/>
      <c r="N35" s="113"/>
      <c r="O35" s="113"/>
      <c r="P35" s="165"/>
      <c r="Q35" s="165"/>
      <c r="R35" s="165"/>
      <c r="S35" s="165"/>
    </row>
    <row r="36" spans="1:19" s="178" customFormat="1" ht="19" x14ac:dyDescent="0.25">
      <c r="A36" s="113"/>
      <c r="B36" s="180"/>
      <c r="C36" s="176" t="s">
        <v>17</v>
      </c>
      <c r="D36" s="177"/>
      <c r="E36" s="177"/>
      <c r="F36" s="177"/>
      <c r="G36" s="177"/>
      <c r="H36" s="177"/>
      <c r="I36" s="177"/>
      <c r="J36" s="177"/>
      <c r="K36" s="177"/>
      <c r="L36" s="113"/>
      <c r="M36" s="113"/>
      <c r="N36" s="113"/>
      <c r="O36" s="113"/>
      <c r="P36" s="165"/>
      <c r="Q36" s="165"/>
      <c r="R36" s="165"/>
      <c r="S36" s="165"/>
    </row>
    <row r="37" spans="1:19" s="178" customFormat="1" ht="19" x14ac:dyDescent="0.25">
      <c r="A37" s="113"/>
      <c r="B37" s="180"/>
      <c r="C37" s="176"/>
      <c r="D37" s="177"/>
      <c r="E37" s="177"/>
      <c r="F37" s="177"/>
      <c r="G37" s="177"/>
      <c r="H37" s="177"/>
      <c r="I37" s="177"/>
      <c r="J37" s="177"/>
      <c r="K37" s="177"/>
      <c r="L37" s="113"/>
      <c r="M37" s="113"/>
      <c r="N37" s="113"/>
      <c r="O37" s="113"/>
      <c r="P37" s="165"/>
      <c r="Q37" s="165"/>
      <c r="R37" s="165"/>
      <c r="S37" s="165"/>
    </row>
    <row r="38" spans="1:19" s="178" customFormat="1" ht="19" x14ac:dyDescent="0.25">
      <c r="A38" s="113"/>
      <c r="B38" s="176"/>
      <c r="C38" s="176" t="s">
        <v>18</v>
      </c>
      <c r="D38" s="177"/>
      <c r="E38" s="177"/>
      <c r="F38" s="177"/>
      <c r="G38" s="177"/>
      <c r="H38" s="177"/>
      <c r="I38" s="177"/>
      <c r="J38" s="177"/>
      <c r="K38" s="177"/>
      <c r="L38" s="113"/>
      <c r="M38" s="113"/>
      <c r="N38" s="113"/>
      <c r="O38" s="113"/>
      <c r="P38" s="165"/>
      <c r="Q38" s="165"/>
      <c r="R38" s="165"/>
      <c r="S38" s="165"/>
    </row>
    <row r="39" spans="1:19" s="178" customFormat="1" ht="19" x14ac:dyDescent="0.25">
      <c r="A39" s="113"/>
      <c r="B39" s="177"/>
      <c r="C39" s="177"/>
      <c r="D39" s="177"/>
      <c r="E39" s="177"/>
      <c r="F39" s="177"/>
      <c r="G39" s="177"/>
      <c r="H39" s="177"/>
      <c r="I39" s="177"/>
      <c r="J39" s="177"/>
      <c r="K39" s="177"/>
      <c r="L39" s="113"/>
      <c r="M39" s="113"/>
      <c r="N39" s="113"/>
      <c r="O39" s="113"/>
      <c r="P39" s="165"/>
      <c r="Q39" s="165"/>
      <c r="R39" s="165"/>
      <c r="S39" s="165"/>
    </row>
    <row r="40" spans="1:19" s="178" customFormat="1" ht="19" x14ac:dyDescent="0.25">
      <c r="A40" s="113"/>
      <c r="B40" s="177"/>
      <c r="C40" s="177"/>
      <c r="D40" s="177"/>
      <c r="E40" s="177"/>
      <c r="F40" s="177"/>
      <c r="G40" s="177"/>
      <c r="H40" s="177"/>
      <c r="I40" s="177"/>
      <c r="J40" s="177"/>
      <c r="K40" s="177"/>
      <c r="L40" s="113"/>
      <c r="M40" s="113"/>
      <c r="N40" s="113"/>
      <c r="O40" s="113"/>
      <c r="P40" s="165"/>
      <c r="Q40" s="165"/>
      <c r="R40" s="165"/>
      <c r="S40" s="165"/>
    </row>
    <row r="41" spans="1:19" s="178" customFormat="1" ht="19" x14ac:dyDescent="0.25">
      <c r="A41" s="113"/>
      <c r="B41" s="177"/>
      <c r="C41" s="177"/>
      <c r="D41" s="177"/>
      <c r="E41" s="177"/>
      <c r="F41" s="177"/>
      <c r="G41" s="177"/>
      <c r="H41" s="177"/>
      <c r="I41" s="177"/>
      <c r="J41" s="177"/>
      <c r="K41" s="177"/>
      <c r="L41" s="113"/>
      <c r="M41" s="113"/>
      <c r="N41" s="181"/>
      <c r="O41" s="181"/>
      <c r="P41" s="181"/>
      <c r="Q41" s="182"/>
    </row>
    <row r="42" spans="1:19" s="178" customFormat="1" ht="19" x14ac:dyDescent="0.25">
      <c r="A42" s="113"/>
      <c r="B42" s="177"/>
      <c r="C42" s="177"/>
      <c r="D42" s="177"/>
      <c r="E42" s="177"/>
      <c r="F42" s="177"/>
      <c r="G42" s="177"/>
      <c r="H42" s="177"/>
      <c r="I42" s="177"/>
      <c r="J42" s="177"/>
      <c r="K42" s="177"/>
      <c r="L42" s="113"/>
      <c r="M42" s="113"/>
      <c r="N42" s="181"/>
      <c r="O42" s="181"/>
      <c r="P42" s="181"/>
      <c r="Q42" s="182"/>
    </row>
    <row r="43" spans="1:19" s="178" customFormat="1" ht="19" x14ac:dyDescent="0.25">
      <c r="A43" s="113"/>
      <c r="B43" s="177"/>
      <c r="C43" s="177"/>
      <c r="D43" s="177"/>
      <c r="E43" s="177"/>
      <c r="F43" s="177"/>
      <c r="G43" s="177"/>
      <c r="H43" s="177"/>
      <c r="I43" s="177"/>
      <c r="J43" s="177"/>
      <c r="K43" s="177"/>
      <c r="L43" s="113"/>
      <c r="M43" s="113"/>
      <c r="N43" s="181"/>
      <c r="O43" s="181"/>
      <c r="P43" s="181"/>
      <c r="Q43" s="182"/>
    </row>
    <row r="44" spans="1:19" s="178" customFormat="1" ht="19" x14ac:dyDescent="0.25">
      <c r="A44" s="113"/>
      <c r="B44" s="177"/>
      <c r="C44" s="177"/>
      <c r="D44" s="177"/>
      <c r="E44" s="177"/>
      <c r="F44" s="177"/>
      <c r="G44" s="177"/>
      <c r="H44" s="177"/>
      <c r="I44" s="177"/>
      <c r="J44" s="177"/>
      <c r="K44" s="177"/>
      <c r="L44" s="113"/>
      <c r="M44" s="113"/>
      <c r="N44" s="181"/>
      <c r="O44" s="181"/>
      <c r="P44" s="181"/>
      <c r="Q44" s="182"/>
    </row>
    <row r="45" spans="1:19" s="178" customFormat="1" ht="19" x14ac:dyDescent="0.25">
      <c r="A45" s="113"/>
      <c r="B45" s="177"/>
      <c r="C45" s="177"/>
      <c r="D45" s="177"/>
      <c r="E45" s="177"/>
      <c r="F45" s="177"/>
      <c r="G45" s="177"/>
      <c r="H45" s="177"/>
      <c r="I45" s="177"/>
      <c r="J45" s="177"/>
      <c r="K45" s="177"/>
      <c r="L45" s="113"/>
      <c r="M45" s="113"/>
      <c r="N45" s="181"/>
      <c r="O45" s="181"/>
      <c r="P45" s="181"/>
      <c r="Q45" s="182"/>
    </row>
    <row r="46" spans="1:19" s="178" customFormat="1" ht="19" x14ac:dyDescent="0.25">
      <c r="A46" s="113"/>
      <c r="B46" s="177"/>
      <c r="C46" s="177"/>
      <c r="D46" s="177"/>
      <c r="E46" s="177"/>
      <c r="F46" s="177"/>
      <c r="G46" s="177"/>
      <c r="H46" s="177"/>
      <c r="I46" s="177"/>
      <c r="J46" s="177"/>
      <c r="K46" s="177"/>
      <c r="L46" s="113"/>
      <c r="M46" s="113"/>
      <c r="N46" s="181"/>
      <c r="O46" s="181"/>
      <c r="P46" s="181"/>
      <c r="Q46" s="182"/>
    </row>
    <row r="47" spans="1:19" s="178" customFormat="1" ht="19" x14ac:dyDescent="0.25">
      <c r="A47" s="113"/>
      <c r="B47" s="177"/>
      <c r="C47" s="177"/>
      <c r="D47" s="177"/>
      <c r="E47" s="177"/>
      <c r="F47" s="177"/>
      <c r="G47" s="177"/>
      <c r="H47" s="177"/>
      <c r="I47" s="177"/>
      <c r="J47" s="177"/>
      <c r="K47" s="177"/>
      <c r="L47" s="113"/>
      <c r="M47" s="113"/>
      <c r="N47" s="181"/>
      <c r="O47" s="181"/>
      <c r="P47" s="181"/>
      <c r="Q47" s="182"/>
    </row>
    <row r="48" spans="1:19" s="178" customFormat="1" ht="19" x14ac:dyDescent="0.25">
      <c r="A48" s="113"/>
      <c r="B48" s="177"/>
      <c r="C48" s="177"/>
      <c r="D48" s="177"/>
      <c r="E48" s="177"/>
      <c r="F48" s="177"/>
      <c r="G48" s="177"/>
      <c r="H48" s="177"/>
      <c r="I48" s="177"/>
      <c r="J48" s="177"/>
      <c r="K48" s="177"/>
      <c r="L48" s="113"/>
      <c r="M48" s="113"/>
      <c r="N48" s="181"/>
      <c r="O48" s="181"/>
      <c r="P48" s="181"/>
      <c r="Q48" s="182"/>
    </row>
    <row r="49" spans="1:17" s="178" customFormat="1" ht="19" x14ac:dyDescent="0.25">
      <c r="A49" s="113"/>
      <c r="B49" s="177"/>
      <c r="C49" s="177"/>
      <c r="D49" s="177"/>
      <c r="E49" s="177"/>
      <c r="F49" s="177"/>
      <c r="G49" s="177"/>
      <c r="H49" s="177"/>
      <c r="I49" s="177"/>
      <c r="J49" s="177"/>
      <c r="K49" s="177"/>
      <c r="L49" s="113"/>
      <c r="M49" s="113"/>
      <c r="N49" s="181"/>
      <c r="O49" s="181"/>
      <c r="P49" s="181"/>
      <c r="Q49" s="182"/>
    </row>
    <row r="50" spans="1:17" s="178" customFormat="1" ht="19" x14ac:dyDescent="0.25">
      <c r="A50" s="113"/>
      <c r="B50" s="177"/>
      <c r="C50" s="177"/>
      <c r="D50" s="177"/>
      <c r="E50" s="177"/>
      <c r="F50" s="177"/>
      <c r="G50" s="177"/>
      <c r="H50" s="177"/>
      <c r="I50" s="177"/>
      <c r="J50" s="177"/>
      <c r="K50" s="177"/>
      <c r="L50" s="113"/>
      <c r="M50" s="113"/>
      <c r="N50" s="181"/>
      <c r="O50" s="181"/>
      <c r="P50" s="181"/>
      <c r="Q50" s="182"/>
    </row>
    <row r="51" spans="1:17" s="178" customFormat="1" ht="19" x14ac:dyDescent="0.25">
      <c r="A51" s="113"/>
      <c r="B51" s="177"/>
      <c r="C51" s="177"/>
      <c r="D51" s="177"/>
      <c r="E51" s="177"/>
      <c r="F51" s="177"/>
      <c r="G51" s="177"/>
      <c r="H51" s="177"/>
      <c r="I51" s="177"/>
      <c r="J51" s="177"/>
      <c r="K51" s="177"/>
      <c r="L51" s="113"/>
      <c r="M51" s="113"/>
      <c r="N51" s="181"/>
      <c r="O51" s="181"/>
      <c r="P51" s="181"/>
      <c r="Q51" s="182"/>
    </row>
    <row r="52" spans="1:17" s="178" customFormat="1" ht="19" x14ac:dyDescent="0.25">
      <c r="A52" s="113"/>
      <c r="B52" s="177"/>
      <c r="C52" s="177"/>
      <c r="D52" s="177"/>
      <c r="E52" s="177"/>
      <c r="F52" s="177"/>
      <c r="G52" s="177"/>
      <c r="H52" s="177"/>
      <c r="I52" s="177"/>
      <c r="J52" s="177"/>
      <c r="K52" s="177"/>
      <c r="L52" s="113"/>
      <c r="M52" s="113"/>
      <c r="N52" s="181"/>
      <c r="O52" s="181"/>
      <c r="P52" s="181"/>
      <c r="Q52" s="182"/>
    </row>
    <row r="53" spans="1:17" s="178" customFormat="1" ht="19" x14ac:dyDescent="0.25">
      <c r="A53" s="113"/>
      <c r="B53" s="177"/>
      <c r="C53" s="177"/>
      <c r="D53" s="177"/>
      <c r="E53" s="177"/>
      <c r="F53" s="177"/>
      <c r="G53" s="177"/>
      <c r="H53" s="177"/>
      <c r="I53" s="177"/>
      <c r="J53" s="177"/>
      <c r="K53" s="177"/>
      <c r="L53" s="113"/>
      <c r="M53" s="113"/>
      <c r="N53" s="181"/>
      <c r="O53" s="181"/>
      <c r="P53" s="181"/>
      <c r="Q53" s="182"/>
    </row>
    <row r="54" spans="1:17" s="178" customFormat="1" ht="19" x14ac:dyDescent="0.25">
      <c r="A54" s="113"/>
      <c r="B54" s="177"/>
      <c r="C54" s="177"/>
      <c r="D54" s="177"/>
      <c r="E54" s="177"/>
      <c r="F54" s="177"/>
      <c r="G54" s="177"/>
      <c r="H54" s="177"/>
      <c r="I54" s="177"/>
      <c r="J54" s="177"/>
      <c r="K54" s="177"/>
      <c r="L54" s="113"/>
      <c r="M54" s="113"/>
      <c r="N54" s="181"/>
      <c r="O54" s="181"/>
      <c r="P54" s="181"/>
      <c r="Q54" s="182"/>
    </row>
    <row r="55" spans="1:17" s="178" customFormat="1" ht="19" x14ac:dyDescent="0.25">
      <c r="A55" s="113"/>
      <c r="B55" s="177"/>
      <c r="C55" s="177"/>
      <c r="D55" s="177"/>
      <c r="E55" s="177"/>
      <c r="F55" s="177"/>
      <c r="G55" s="177"/>
      <c r="H55" s="177"/>
      <c r="I55" s="177"/>
      <c r="J55" s="177"/>
      <c r="K55" s="177"/>
      <c r="L55" s="113"/>
      <c r="M55" s="113"/>
      <c r="N55" s="181"/>
      <c r="O55" s="181"/>
      <c r="P55" s="181"/>
      <c r="Q55" s="182"/>
    </row>
    <row r="56" spans="1:17" s="178" customFormat="1" ht="19" x14ac:dyDescent="0.25">
      <c r="A56" s="113"/>
      <c r="B56" s="177"/>
      <c r="C56" s="177"/>
      <c r="D56" s="180"/>
      <c r="E56" s="177"/>
      <c r="F56" s="177"/>
      <c r="G56" s="177"/>
      <c r="H56" s="177"/>
      <c r="I56" s="177"/>
      <c r="J56" s="177"/>
      <c r="K56" s="177"/>
      <c r="L56" s="113"/>
      <c r="M56" s="113"/>
      <c r="N56" s="181"/>
      <c r="O56" s="181"/>
      <c r="P56" s="181"/>
      <c r="Q56" s="182"/>
    </row>
    <row r="57" spans="1:17" s="178" customFormat="1" ht="19" x14ac:dyDescent="0.25">
      <c r="A57" s="113"/>
      <c r="B57" s="177"/>
      <c r="C57" s="177"/>
      <c r="D57" s="180"/>
      <c r="E57" s="177"/>
      <c r="F57" s="177"/>
      <c r="G57" s="177"/>
      <c r="H57" s="177"/>
      <c r="I57" s="177"/>
      <c r="J57" s="177"/>
      <c r="K57" s="177"/>
      <c r="L57" s="113"/>
      <c r="M57" s="113"/>
      <c r="N57" s="181"/>
      <c r="O57" s="181"/>
      <c r="P57" s="181"/>
      <c r="Q57" s="182"/>
    </row>
    <row r="58" spans="1:17" s="178" customFormat="1" ht="19" x14ac:dyDescent="0.25">
      <c r="A58" s="113"/>
      <c r="B58" s="177"/>
      <c r="C58" s="177"/>
      <c r="D58" s="180"/>
      <c r="E58" s="177"/>
      <c r="F58" s="177"/>
      <c r="G58" s="177"/>
      <c r="H58" s="177"/>
      <c r="I58" s="177"/>
      <c r="J58" s="177"/>
      <c r="K58" s="177"/>
      <c r="L58" s="113"/>
      <c r="M58" s="113"/>
      <c r="N58" s="181"/>
      <c r="O58" s="181"/>
      <c r="P58" s="181"/>
      <c r="Q58" s="182"/>
    </row>
    <row r="59" spans="1:17" s="178" customFormat="1" ht="19" x14ac:dyDescent="0.25">
      <c r="A59" s="113"/>
      <c r="B59" s="177"/>
      <c r="C59" s="177"/>
      <c r="D59" s="180"/>
      <c r="E59" s="177"/>
      <c r="F59" s="177"/>
      <c r="G59" s="177"/>
      <c r="H59" s="177"/>
      <c r="I59" s="177"/>
      <c r="J59" s="177"/>
      <c r="K59" s="177"/>
      <c r="L59" s="113"/>
      <c r="M59" s="113"/>
      <c r="N59" s="181"/>
      <c r="O59" s="181"/>
      <c r="P59" s="181"/>
      <c r="Q59" s="182"/>
    </row>
    <row r="60" spans="1:17" s="178" customFormat="1" ht="19" x14ac:dyDescent="0.25">
      <c r="A60" s="113"/>
      <c r="B60" s="177"/>
      <c r="C60" s="177"/>
      <c r="D60" s="180"/>
      <c r="E60" s="177"/>
      <c r="F60" s="177"/>
      <c r="G60" s="177"/>
      <c r="H60" s="177"/>
      <c r="I60" s="177"/>
      <c r="J60" s="177"/>
      <c r="K60" s="177"/>
      <c r="L60" s="113"/>
      <c r="M60" s="113"/>
      <c r="N60" s="181"/>
      <c r="O60" s="181"/>
      <c r="P60" s="181"/>
      <c r="Q60" s="182"/>
    </row>
    <row r="61" spans="1:17" s="178" customFormat="1" ht="19" x14ac:dyDescent="0.25">
      <c r="A61" s="113"/>
      <c r="B61" s="177"/>
      <c r="C61" s="177"/>
      <c r="D61" s="180"/>
      <c r="E61" s="177"/>
      <c r="F61" s="177"/>
      <c r="G61" s="177"/>
      <c r="H61" s="177"/>
      <c r="I61" s="177"/>
      <c r="J61" s="177"/>
      <c r="K61" s="177"/>
      <c r="L61" s="113"/>
      <c r="M61" s="113"/>
      <c r="N61" s="181"/>
      <c r="O61" s="181"/>
      <c r="P61" s="181"/>
      <c r="Q61" s="182"/>
    </row>
    <row r="62" spans="1:17" s="178" customFormat="1" ht="19" x14ac:dyDescent="0.25">
      <c r="A62" s="113"/>
      <c r="B62" s="177"/>
      <c r="C62" s="177"/>
      <c r="D62" s="180"/>
      <c r="E62" s="177"/>
      <c r="F62" s="177"/>
      <c r="G62" s="177"/>
      <c r="H62" s="177"/>
      <c r="I62" s="177"/>
      <c r="J62" s="177"/>
      <c r="K62" s="177"/>
      <c r="L62" s="113"/>
      <c r="M62" s="113"/>
      <c r="N62" s="181"/>
      <c r="O62" s="181"/>
      <c r="P62" s="181"/>
      <c r="Q62" s="182"/>
    </row>
    <row r="63" spans="1:17" s="178" customFormat="1" ht="19" x14ac:dyDescent="0.25">
      <c r="A63" s="113"/>
      <c r="B63" s="177"/>
      <c r="C63" s="177"/>
      <c r="D63" s="180"/>
      <c r="E63" s="177"/>
      <c r="F63" s="177"/>
      <c r="G63" s="177"/>
      <c r="H63" s="177"/>
      <c r="I63" s="177"/>
      <c r="J63" s="177"/>
      <c r="K63" s="177"/>
      <c r="L63" s="113"/>
      <c r="M63" s="113"/>
      <c r="N63" s="181"/>
      <c r="O63" s="181"/>
      <c r="P63" s="181"/>
      <c r="Q63" s="182"/>
    </row>
    <row r="64" spans="1:17" s="178" customFormat="1" ht="19" x14ac:dyDescent="0.25">
      <c r="A64" s="113"/>
      <c r="B64" s="177"/>
      <c r="C64" s="177"/>
      <c r="D64" s="180"/>
      <c r="E64" s="177"/>
      <c r="F64" s="177"/>
      <c r="G64" s="177"/>
      <c r="H64" s="177"/>
      <c r="I64" s="177"/>
      <c r="J64" s="177"/>
      <c r="K64" s="177"/>
      <c r="L64" s="113"/>
      <c r="M64" s="113"/>
      <c r="N64" s="181"/>
      <c r="O64" s="181"/>
      <c r="P64" s="181"/>
      <c r="Q64" s="182"/>
    </row>
    <row r="65" spans="1:17" s="178" customFormat="1" ht="19" x14ac:dyDescent="0.25">
      <c r="A65" s="113"/>
      <c r="B65" s="177"/>
      <c r="C65" s="176" t="s">
        <v>19</v>
      </c>
      <c r="D65" s="180"/>
      <c r="E65" s="177"/>
      <c r="F65" s="177"/>
      <c r="G65" s="177"/>
      <c r="H65" s="177"/>
      <c r="I65" s="177"/>
      <c r="J65" s="177"/>
      <c r="K65" s="177"/>
      <c r="L65" s="113"/>
      <c r="M65" s="113"/>
      <c r="N65" s="181"/>
      <c r="O65" s="181"/>
      <c r="P65" s="181"/>
      <c r="Q65" s="182"/>
    </row>
    <row r="66" spans="1:17" s="178" customFormat="1" ht="19" x14ac:dyDescent="0.25">
      <c r="A66" s="113"/>
      <c r="B66" s="177"/>
      <c r="C66" s="177"/>
      <c r="D66" s="180"/>
      <c r="E66" s="177"/>
      <c r="F66" s="177"/>
      <c r="G66" s="177"/>
      <c r="H66" s="177"/>
      <c r="I66" s="177"/>
      <c r="J66" s="177"/>
      <c r="K66" s="177"/>
      <c r="L66" s="113"/>
      <c r="M66" s="113"/>
      <c r="N66" s="181"/>
      <c r="O66" s="181"/>
      <c r="P66" s="181"/>
      <c r="Q66" s="182"/>
    </row>
    <row r="67" spans="1:17" s="178" customFormat="1" ht="19" x14ac:dyDescent="0.25">
      <c r="A67" s="113"/>
      <c r="B67" s="177"/>
      <c r="C67" s="177"/>
      <c r="D67" s="180"/>
      <c r="E67" s="177"/>
      <c r="F67" s="177"/>
      <c r="G67" s="177"/>
      <c r="H67" s="177"/>
      <c r="I67" s="177"/>
      <c r="J67" s="177"/>
      <c r="K67" s="177"/>
      <c r="L67" s="113"/>
      <c r="M67" s="113"/>
      <c r="N67" s="181"/>
      <c r="O67" s="181"/>
      <c r="P67" s="181"/>
      <c r="Q67" s="182"/>
    </row>
    <row r="68" spans="1:17" s="178" customFormat="1" ht="19" x14ac:dyDescent="0.25">
      <c r="A68" s="113"/>
      <c r="B68" s="177"/>
      <c r="C68" s="177"/>
      <c r="D68" s="180"/>
      <c r="E68" s="177"/>
      <c r="F68" s="177"/>
      <c r="G68" s="177"/>
      <c r="H68" s="177"/>
      <c r="I68" s="177"/>
      <c r="J68" s="177"/>
      <c r="K68" s="177"/>
      <c r="L68" s="113"/>
      <c r="M68" s="113"/>
      <c r="N68" s="181"/>
      <c r="O68" s="181"/>
      <c r="P68" s="181"/>
      <c r="Q68" s="182"/>
    </row>
    <row r="69" spans="1:17" s="178" customFormat="1" ht="19" x14ac:dyDescent="0.25">
      <c r="A69" s="113"/>
      <c r="B69" s="177"/>
      <c r="C69" s="177"/>
      <c r="D69" s="180"/>
      <c r="E69" s="177"/>
      <c r="F69" s="177"/>
      <c r="G69" s="177"/>
      <c r="H69" s="177"/>
      <c r="I69" s="177"/>
      <c r="J69" s="177"/>
      <c r="K69" s="177"/>
      <c r="L69" s="113"/>
      <c r="M69" s="113"/>
      <c r="N69" s="181"/>
      <c r="O69" s="181"/>
      <c r="P69" s="181"/>
      <c r="Q69" s="182"/>
    </row>
    <row r="70" spans="1:17" s="178" customFormat="1" ht="19" x14ac:dyDescent="0.25">
      <c r="A70" s="113"/>
      <c r="B70" s="177"/>
      <c r="C70" s="177"/>
      <c r="D70" s="180"/>
      <c r="E70" s="177"/>
      <c r="F70" s="177"/>
      <c r="G70" s="177"/>
      <c r="H70" s="177"/>
      <c r="I70" s="177"/>
      <c r="J70" s="177"/>
      <c r="K70" s="177"/>
      <c r="L70" s="113"/>
      <c r="M70" s="113"/>
      <c r="N70" s="181"/>
      <c r="O70" s="181"/>
      <c r="P70" s="181"/>
      <c r="Q70" s="182"/>
    </row>
    <row r="71" spans="1:17" s="178" customFormat="1" ht="19" x14ac:dyDescent="0.25">
      <c r="A71" s="113"/>
      <c r="B71" s="177"/>
      <c r="C71" s="177"/>
      <c r="D71" s="180"/>
      <c r="E71" s="177"/>
      <c r="F71" s="177"/>
      <c r="G71" s="177"/>
      <c r="H71" s="177"/>
      <c r="I71" s="177"/>
      <c r="J71" s="177"/>
      <c r="K71" s="177"/>
      <c r="L71" s="113"/>
      <c r="M71" s="113"/>
      <c r="N71" s="181"/>
      <c r="O71" s="181"/>
      <c r="P71" s="181"/>
      <c r="Q71" s="182"/>
    </row>
    <row r="72" spans="1:17" s="178" customFormat="1" ht="19" x14ac:dyDescent="0.25">
      <c r="A72" s="113"/>
      <c r="B72" s="177"/>
      <c r="C72" s="177"/>
      <c r="D72" s="177"/>
      <c r="E72" s="177"/>
      <c r="F72" s="177"/>
      <c r="G72" s="177"/>
      <c r="H72" s="177"/>
      <c r="I72" s="177"/>
      <c r="J72" s="177"/>
      <c r="K72" s="177"/>
      <c r="L72" s="113"/>
      <c r="M72" s="113"/>
      <c r="N72" s="181"/>
      <c r="O72" s="181"/>
      <c r="P72" s="181"/>
      <c r="Q72" s="182"/>
    </row>
    <row r="73" spans="1:17" s="178" customFormat="1" ht="19" x14ac:dyDescent="0.25">
      <c r="A73" s="113"/>
      <c r="B73" s="177"/>
      <c r="C73" s="177"/>
      <c r="D73" s="177"/>
      <c r="E73" s="177"/>
      <c r="F73" s="177"/>
      <c r="G73" s="177"/>
      <c r="H73" s="177"/>
      <c r="I73" s="177"/>
      <c r="J73" s="177"/>
      <c r="K73" s="177"/>
      <c r="L73" s="113"/>
      <c r="M73" s="113"/>
      <c r="N73" s="181"/>
      <c r="O73" s="181"/>
      <c r="P73" s="181"/>
      <c r="Q73" s="182"/>
    </row>
    <row r="74" spans="1:17" s="178" customFormat="1" ht="19" x14ac:dyDescent="0.25">
      <c r="A74" s="113"/>
      <c r="B74" s="177"/>
      <c r="C74" s="177"/>
      <c r="D74" s="177"/>
      <c r="E74" s="177"/>
      <c r="F74" s="177"/>
      <c r="G74" s="177"/>
      <c r="H74" s="177"/>
      <c r="I74" s="177"/>
      <c r="J74" s="177"/>
      <c r="K74" s="177"/>
      <c r="L74" s="113"/>
      <c r="M74" s="113"/>
      <c r="N74" s="181"/>
      <c r="O74" s="181"/>
      <c r="P74" s="181"/>
      <c r="Q74" s="182"/>
    </row>
    <row r="75" spans="1:17" s="178" customFormat="1" ht="19" x14ac:dyDescent="0.25">
      <c r="A75" s="113"/>
      <c r="B75" s="177"/>
      <c r="C75" s="177"/>
      <c r="D75" s="177"/>
      <c r="E75" s="177"/>
      <c r="F75" s="177"/>
      <c r="G75" s="177"/>
      <c r="H75" s="177"/>
      <c r="I75" s="177"/>
      <c r="J75" s="177"/>
      <c r="K75" s="177"/>
      <c r="L75" s="113"/>
      <c r="M75" s="113"/>
      <c r="N75" s="181"/>
      <c r="O75" s="181"/>
      <c r="P75" s="181"/>
      <c r="Q75" s="182"/>
    </row>
    <row r="76" spans="1:17" s="178" customFormat="1" ht="19" x14ac:dyDescent="0.25">
      <c r="A76" s="113"/>
      <c r="B76" s="177"/>
      <c r="C76" s="177"/>
      <c r="D76" s="177"/>
      <c r="E76" s="177"/>
      <c r="F76" s="177"/>
      <c r="G76" s="177"/>
      <c r="H76" s="177"/>
      <c r="I76" s="177"/>
      <c r="J76" s="177"/>
      <c r="K76" s="177"/>
      <c r="L76" s="113"/>
      <c r="M76" s="113"/>
      <c r="N76" s="181"/>
      <c r="O76" s="181"/>
      <c r="P76" s="181"/>
      <c r="Q76" s="182"/>
    </row>
    <row r="77" spans="1:17" s="178" customFormat="1" ht="19" x14ac:dyDescent="0.25">
      <c r="A77" s="113"/>
      <c r="B77" s="177"/>
      <c r="C77" s="177"/>
      <c r="D77" s="177"/>
      <c r="E77" s="177"/>
      <c r="F77" s="177"/>
      <c r="G77" s="177"/>
      <c r="H77" s="177"/>
      <c r="I77" s="177"/>
      <c r="J77" s="177"/>
      <c r="K77" s="177"/>
      <c r="L77" s="113"/>
      <c r="M77" s="113"/>
      <c r="N77" s="181"/>
      <c r="O77" s="181"/>
      <c r="P77" s="181"/>
      <c r="Q77" s="182"/>
    </row>
    <row r="78" spans="1:17" s="178" customFormat="1" ht="19" x14ac:dyDescent="0.25">
      <c r="A78" s="113"/>
      <c r="B78" s="177"/>
      <c r="C78" s="177"/>
      <c r="D78" s="177"/>
      <c r="E78" s="177"/>
      <c r="F78" s="177"/>
      <c r="G78" s="177"/>
      <c r="H78" s="177"/>
      <c r="I78" s="177"/>
      <c r="J78" s="177"/>
      <c r="K78" s="177"/>
      <c r="L78" s="113"/>
      <c r="M78" s="113"/>
      <c r="N78" s="181"/>
      <c r="O78" s="181"/>
      <c r="P78" s="181"/>
      <c r="Q78" s="182"/>
    </row>
    <row r="79" spans="1:17" s="178" customFormat="1" ht="19" x14ac:dyDescent="0.25">
      <c r="A79" s="113"/>
      <c r="B79" s="177"/>
      <c r="C79" s="177"/>
      <c r="D79" s="177"/>
      <c r="E79" s="177"/>
      <c r="F79" s="177"/>
      <c r="G79" s="177"/>
      <c r="H79" s="177"/>
      <c r="I79" s="177"/>
      <c r="J79" s="177"/>
      <c r="K79" s="177"/>
      <c r="L79" s="113"/>
      <c r="M79" s="113"/>
      <c r="N79" s="181"/>
      <c r="O79" s="181"/>
      <c r="P79" s="181"/>
      <c r="Q79" s="182"/>
    </row>
    <row r="80" spans="1:17" s="178" customFormat="1" ht="19" x14ac:dyDescent="0.25">
      <c r="A80" s="113"/>
      <c r="B80" s="177"/>
      <c r="C80" s="177"/>
      <c r="D80" s="177"/>
      <c r="E80" s="177"/>
      <c r="F80" s="177"/>
      <c r="G80" s="177"/>
      <c r="H80" s="177"/>
      <c r="I80" s="177"/>
      <c r="J80" s="177"/>
      <c r="K80" s="177"/>
      <c r="L80" s="113"/>
      <c r="M80" s="113"/>
      <c r="N80" s="181"/>
      <c r="O80" s="181"/>
      <c r="P80" s="181"/>
      <c r="Q80" s="182"/>
    </row>
    <row r="81" spans="1:17" s="178" customFormat="1" ht="19" x14ac:dyDescent="0.25">
      <c r="A81" s="113"/>
      <c r="B81" s="177"/>
      <c r="C81" s="177"/>
      <c r="D81" s="177"/>
      <c r="E81" s="177"/>
      <c r="F81" s="177"/>
      <c r="G81" s="177"/>
      <c r="H81" s="177"/>
      <c r="I81" s="177"/>
      <c r="J81" s="177"/>
      <c r="K81" s="177"/>
      <c r="L81" s="113"/>
      <c r="M81" s="113"/>
      <c r="N81" s="181"/>
      <c r="O81" s="181"/>
      <c r="P81" s="181"/>
      <c r="Q81" s="182"/>
    </row>
    <row r="82" spans="1:17" s="178" customFormat="1" ht="19" x14ac:dyDescent="0.25">
      <c r="A82" s="113"/>
      <c r="B82" s="177"/>
      <c r="C82" s="177"/>
      <c r="D82" s="177"/>
      <c r="E82" s="177"/>
      <c r="F82" s="177"/>
      <c r="G82" s="177"/>
      <c r="H82" s="177"/>
      <c r="I82" s="177"/>
      <c r="J82" s="177"/>
      <c r="K82" s="177"/>
      <c r="L82" s="113"/>
      <c r="M82" s="113"/>
      <c r="N82" s="181"/>
      <c r="O82" s="181"/>
      <c r="P82" s="181"/>
      <c r="Q82" s="182"/>
    </row>
    <row r="83" spans="1:17" s="178" customFormat="1" ht="19" x14ac:dyDescent="0.25">
      <c r="A83" s="113"/>
      <c r="B83" s="177"/>
      <c r="C83" s="177"/>
      <c r="D83" s="177"/>
      <c r="E83" s="177"/>
      <c r="F83" s="177"/>
      <c r="G83" s="177"/>
      <c r="H83" s="177"/>
      <c r="I83" s="177"/>
      <c r="J83" s="177"/>
      <c r="K83" s="177"/>
      <c r="L83" s="113"/>
      <c r="M83" s="113"/>
      <c r="N83" s="181"/>
      <c r="O83" s="181"/>
      <c r="P83" s="181"/>
      <c r="Q83" s="182"/>
    </row>
    <row r="84" spans="1:17" s="178" customFormat="1" ht="19" x14ac:dyDescent="0.25">
      <c r="A84" s="113"/>
      <c r="B84" s="177"/>
      <c r="C84" s="177"/>
      <c r="D84" s="177"/>
      <c r="E84" s="177"/>
      <c r="F84" s="177"/>
      <c r="G84" s="177"/>
      <c r="H84" s="177"/>
      <c r="I84" s="177"/>
      <c r="J84" s="177"/>
      <c r="K84" s="177"/>
      <c r="L84" s="113"/>
      <c r="M84" s="113"/>
      <c r="N84" s="181"/>
      <c r="O84" s="181"/>
      <c r="P84" s="181"/>
      <c r="Q84" s="182"/>
    </row>
    <row r="85" spans="1:17" s="178" customFormat="1" ht="19" x14ac:dyDescent="0.25">
      <c r="A85" s="113"/>
      <c r="B85" s="177"/>
      <c r="C85" s="177"/>
      <c r="D85" s="177"/>
      <c r="E85" s="177"/>
      <c r="F85" s="177"/>
      <c r="G85" s="177"/>
      <c r="H85" s="177"/>
      <c r="I85" s="177"/>
      <c r="J85" s="177"/>
      <c r="K85" s="177"/>
      <c r="L85" s="113"/>
      <c r="M85" s="113"/>
      <c r="N85" s="181"/>
      <c r="O85" s="181"/>
      <c r="P85" s="181"/>
      <c r="Q85" s="182"/>
    </row>
    <row r="86" spans="1:17" s="178" customFormat="1" ht="19" x14ac:dyDescent="0.25">
      <c r="A86" s="113"/>
      <c r="B86" s="177"/>
      <c r="C86" s="177"/>
      <c r="D86" s="177"/>
      <c r="E86" s="177"/>
      <c r="F86" s="177"/>
      <c r="G86" s="177"/>
      <c r="H86" s="177"/>
      <c r="I86" s="177"/>
      <c r="J86" s="177"/>
      <c r="K86" s="177"/>
      <c r="L86" s="113"/>
      <c r="M86" s="113"/>
      <c r="N86" s="181"/>
      <c r="O86" s="181"/>
      <c r="P86" s="181"/>
      <c r="Q86" s="182"/>
    </row>
    <row r="87" spans="1:17" s="178" customFormat="1" ht="19" x14ac:dyDescent="0.25">
      <c r="A87" s="113"/>
      <c r="B87" s="177"/>
      <c r="C87" s="177"/>
      <c r="D87" s="177"/>
      <c r="E87" s="177"/>
      <c r="F87" s="177"/>
      <c r="G87" s="177"/>
      <c r="H87" s="177"/>
      <c r="I87" s="177"/>
      <c r="J87" s="177"/>
      <c r="K87" s="177"/>
      <c r="L87" s="113"/>
      <c r="M87" s="113"/>
      <c r="N87" s="181"/>
      <c r="O87" s="181"/>
      <c r="P87" s="181"/>
      <c r="Q87" s="182"/>
    </row>
    <row r="88" spans="1:17" s="178" customFormat="1" ht="19" x14ac:dyDescent="0.25">
      <c r="A88" s="113"/>
      <c r="B88" s="177"/>
      <c r="C88" s="177"/>
      <c r="D88" s="177"/>
      <c r="E88" s="177"/>
      <c r="F88" s="177"/>
      <c r="G88" s="177"/>
      <c r="H88" s="177"/>
      <c r="I88" s="177"/>
      <c r="J88" s="177"/>
      <c r="K88" s="177"/>
      <c r="L88" s="113"/>
      <c r="M88" s="113"/>
      <c r="N88" s="181"/>
      <c r="O88" s="181"/>
      <c r="P88" s="181"/>
      <c r="Q88" s="182"/>
    </row>
    <row r="89" spans="1:17" s="178" customFormat="1" ht="19" x14ac:dyDescent="0.25">
      <c r="A89" s="113"/>
      <c r="B89" s="177"/>
      <c r="C89" s="177"/>
      <c r="D89" s="180"/>
      <c r="E89" s="177"/>
      <c r="F89" s="177"/>
      <c r="G89" s="177"/>
      <c r="H89" s="177"/>
      <c r="I89" s="177"/>
      <c r="J89" s="177"/>
      <c r="K89" s="177"/>
      <c r="L89" s="113"/>
      <c r="M89" s="113"/>
      <c r="N89" s="181"/>
      <c r="O89" s="181"/>
      <c r="P89" s="181"/>
      <c r="Q89" s="182"/>
    </row>
    <row r="90" spans="1:17" s="178" customFormat="1" ht="19" x14ac:dyDescent="0.25">
      <c r="A90" s="113"/>
      <c r="B90" s="177"/>
      <c r="C90" s="177"/>
      <c r="D90" s="177"/>
      <c r="E90" s="177"/>
      <c r="F90" s="177"/>
      <c r="G90" s="177"/>
      <c r="H90" s="177"/>
      <c r="I90" s="177"/>
      <c r="J90" s="177"/>
      <c r="K90" s="177"/>
      <c r="L90" s="113"/>
      <c r="M90" s="113"/>
      <c r="N90" s="181"/>
      <c r="O90" s="181"/>
      <c r="P90" s="181"/>
      <c r="Q90" s="182"/>
    </row>
    <row r="91" spans="1:17" s="178" customFormat="1" ht="19" x14ac:dyDescent="0.25">
      <c r="A91" s="113"/>
      <c r="B91" s="177"/>
      <c r="C91" s="177"/>
      <c r="D91" s="177"/>
      <c r="E91" s="177"/>
      <c r="F91" s="177"/>
      <c r="G91" s="177"/>
      <c r="H91" s="177"/>
      <c r="I91" s="177"/>
      <c r="J91" s="177"/>
      <c r="K91" s="177"/>
      <c r="L91" s="113"/>
      <c r="M91" s="113"/>
      <c r="N91" s="181"/>
      <c r="O91" s="181"/>
      <c r="P91" s="181"/>
      <c r="Q91" s="182"/>
    </row>
    <row r="92" spans="1:17" s="178" customFormat="1" ht="19" x14ac:dyDescent="0.25">
      <c r="A92" s="113"/>
      <c r="B92" s="177"/>
      <c r="C92" s="177"/>
      <c r="D92" s="177"/>
      <c r="E92" s="177"/>
      <c r="F92" s="177"/>
      <c r="G92" s="177"/>
      <c r="H92" s="177"/>
      <c r="I92" s="177"/>
      <c r="J92" s="177"/>
      <c r="K92" s="177"/>
      <c r="L92" s="113"/>
      <c r="M92" s="113"/>
      <c r="N92" s="181"/>
      <c r="O92" s="181"/>
      <c r="P92" s="181"/>
      <c r="Q92" s="182"/>
    </row>
    <row r="93" spans="1:17" s="178" customFormat="1" ht="19" x14ac:dyDescent="0.25">
      <c r="A93" s="113"/>
      <c r="B93" s="177"/>
      <c r="C93" s="177"/>
      <c r="D93" s="177"/>
      <c r="E93" s="177"/>
      <c r="F93" s="177"/>
      <c r="G93" s="177"/>
      <c r="H93" s="177"/>
      <c r="I93" s="177"/>
      <c r="J93" s="177"/>
      <c r="K93" s="177"/>
      <c r="L93" s="113"/>
      <c r="M93" s="113"/>
      <c r="N93" s="181"/>
      <c r="O93" s="181"/>
      <c r="P93" s="181"/>
      <c r="Q93" s="182"/>
    </row>
    <row r="94" spans="1:17" s="178" customFormat="1" ht="19" x14ac:dyDescent="0.25">
      <c r="A94" s="113"/>
      <c r="B94" s="177"/>
      <c r="C94" s="177"/>
      <c r="D94" s="177"/>
      <c r="E94" s="177"/>
      <c r="F94" s="177"/>
      <c r="G94" s="177"/>
      <c r="H94" s="177"/>
      <c r="I94" s="177"/>
      <c r="J94" s="177"/>
      <c r="K94" s="177"/>
      <c r="L94" s="113"/>
      <c r="M94" s="113"/>
      <c r="N94" s="181"/>
      <c r="O94" s="181"/>
      <c r="P94" s="181"/>
      <c r="Q94" s="182"/>
    </row>
    <row r="95" spans="1:17" s="178" customFormat="1" ht="19" x14ac:dyDescent="0.25">
      <c r="A95" s="113"/>
      <c r="B95" s="177"/>
      <c r="C95" s="177"/>
      <c r="D95" s="177"/>
      <c r="E95" s="177"/>
      <c r="F95" s="177"/>
      <c r="G95" s="177"/>
      <c r="H95" s="177"/>
      <c r="I95" s="177"/>
      <c r="J95" s="177"/>
      <c r="K95" s="177"/>
      <c r="L95" s="113"/>
      <c r="M95" s="113"/>
      <c r="N95" s="181"/>
      <c r="O95" s="181"/>
      <c r="P95" s="181"/>
      <c r="Q95" s="182"/>
    </row>
    <row r="96" spans="1:17" s="178" customFormat="1" ht="19" x14ac:dyDescent="0.25">
      <c r="A96" s="113"/>
      <c r="B96" s="177"/>
      <c r="C96" s="177"/>
      <c r="D96" s="177"/>
      <c r="E96" s="177"/>
      <c r="F96" s="177"/>
      <c r="G96" s="177"/>
      <c r="H96" s="177"/>
      <c r="I96" s="177"/>
      <c r="J96" s="177"/>
      <c r="K96" s="177"/>
      <c r="L96" s="113"/>
      <c r="M96" s="113"/>
      <c r="N96" s="181"/>
      <c r="O96" s="181"/>
      <c r="P96" s="181"/>
      <c r="Q96" s="182"/>
    </row>
    <row r="97" spans="1:18" s="178" customFormat="1" ht="19" x14ac:dyDescent="0.25">
      <c r="A97" s="113"/>
      <c r="B97" s="177"/>
      <c r="C97" s="177"/>
      <c r="D97" s="177"/>
      <c r="E97" s="177"/>
      <c r="F97" s="177"/>
      <c r="G97" s="177"/>
      <c r="H97" s="177"/>
      <c r="I97" s="177"/>
      <c r="J97" s="177"/>
      <c r="K97" s="177"/>
      <c r="L97" s="113"/>
      <c r="M97" s="113"/>
      <c r="N97" s="181"/>
      <c r="O97" s="181"/>
      <c r="P97" s="181"/>
      <c r="Q97" s="182"/>
    </row>
    <row r="98" spans="1:18" s="175" customFormat="1" ht="74.5" customHeight="1" x14ac:dyDescent="0.25">
      <c r="A98" s="113"/>
      <c r="B98" s="177"/>
      <c r="C98" s="177"/>
      <c r="D98" s="177"/>
      <c r="E98" s="177"/>
      <c r="F98" s="177"/>
      <c r="G98" s="177"/>
      <c r="H98" s="177"/>
      <c r="I98" s="177"/>
      <c r="J98" s="177"/>
      <c r="K98" s="177"/>
      <c r="L98" s="113"/>
      <c r="M98" s="113"/>
      <c r="N98" s="181"/>
      <c r="O98" s="181"/>
      <c r="P98" s="183"/>
      <c r="Q98" s="184"/>
      <c r="R98" s="185"/>
    </row>
    <row r="99" spans="1:18" s="180" customFormat="1" ht="22" x14ac:dyDescent="0.3">
      <c r="A99" s="113"/>
      <c r="B99" s="305" t="s">
        <v>20</v>
      </c>
      <c r="C99" s="186"/>
      <c r="D99" s="187"/>
      <c r="E99" s="187"/>
      <c r="F99" s="187"/>
      <c r="G99" s="187"/>
      <c r="H99" s="187"/>
      <c r="I99" s="187"/>
      <c r="J99" s="187"/>
      <c r="K99" s="187"/>
      <c r="L99" s="113"/>
      <c r="M99" s="113"/>
      <c r="N99" s="183"/>
      <c r="O99" s="183"/>
      <c r="P99" s="177"/>
      <c r="Q99" s="188"/>
    </row>
    <row r="100" spans="1:18" s="180" customFormat="1" ht="19" x14ac:dyDescent="0.25">
      <c r="A100" s="113"/>
      <c r="B100" s="177"/>
      <c r="C100" s="177"/>
      <c r="D100" s="177"/>
      <c r="E100" s="177"/>
      <c r="F100" s="177"/>
      <c r="G100" s="177"/>
      <c r="H100" s="177"/>
      <c r="I100" s="177"/>
      <c r="J100" s="177"/>
      <c r="K100" s="177"/>
      <c r="L100" s="113"/>
      <c r="M100" s="113"/>
      <c r="N100" s="177"/>
      <c r="O100" s="177"/>
      <c r="P100" s="177"/>
      <c r="Q100" s="188"/>
    </row>
    <row r="101" spans="1:18" s="180" customFormat="1" ht="19" x14ac:dyDescent="0.25">
      <c r="A101" s="113"/>
      <c r="B101" s="177"/>
      <c r="C101" s="189" t="s">
        <v>21</v>
      </c>
      <c r="E101" s="177"/>
      <c r="F101" s="177"/>
      <c r="G101" s="177"/>
      <c r="H101" s="177"/>
      <c r="I101" s="177"/>
      <c r="J101" s="177"/>
      <c r="K101" s="177"/>
      <c r="L101" s="113"/>
      <c r="M101" s="113"/>
      <c r="N101" s="177"/>
      <c r="O101" s="177"/>
      <c r="P101" s="177"/>
      <c r="Q101" s="188"/>
    </row>
    <row r="102" spans="1:18" s="180" customFormat="1" ht="21.5" customHeight="1" x14ac:dyDescent="0.25">
      <c r="A102" s="113"/>
      <c r="B102" s="177"/>
      <c r="C102" s="177"/>
      <c r="D102" s="177"/>
      <c r="E102" s="177"/>
      <c r="F102" s="177"/>
      <c r="G102" s="177"/>
      <c r="H102" s="177"/>
      <c r="I102" s="177"/>
      <c r="J102" s="177"/>
      <c r="K102" s="177"/>
      <c r="L102" s="113"/>
      <c r="M102" s="113"/>
      <c r="N102" s="177"/>
      <c r="O102" s="177"/>
      <c r="P102" s="177"/>
      <c r="Q102" s="188"/>
    </row>
    <row r="103" spans="1:18" s="180" customFormat="1" ht="21.5" customHeight="1" x14ac:dyDescent="0.25">
      <c r="A103" s="113"/>
      <c r="B103" s="177"/>
      <c r="C103" s="177"/>
      <c r="D103" s="177"/>
      <c r="E103" s="177"/>
      <c r="F103" s="177"/>
      <c r="G103" s="177"/>
      <c r="H103" s="177"/>
      <c r="I103" s="177"/>
      <c r="J103" s="177"/>
      <c r="K103" s="177"/>
      <c r="L103" s="113"/>
      <c r="M103" s="113"/>
      <c r="N103" s="177"/>
      <c r="O103" s="177"/>
      <c r="P103" s="177"/>
      <c r="Q103" s="188"/>
    </row>
    <row r="104" spans="1:18" s="180" customFormat="1" ht="21.5" customHeight="1" x14ac:dyDescent="0.25">
      <c r="A104" s="113"/>
      <c r="B104" s="177"/>
      <c r="C104" s="177"/>
      <c r="D104" s="177"/>
      <c r="E104" s="177"/>
      <c r="F104" s="177"/>
      <c r="G104" s="177"/>
      <c r="H104" s="177"/>
      <c r="I104" s="177"/>
      <c r="J104" s="177"/>
      <c r="K104" s="177"/>
      <c r="L104" s="113"/>
      <c r="M104" s="113"/>
      <c r="N104" s="177"/>
      <c r="O104" s="177"/>
      <c r="P104" s="177"/>
      <c r="Q104" s="188"/>
    </row>
    <row r="105" spans="1:18" s="180" customFormat="1" ht="21.5" customHeight="1" x14ac:dyDescent="0.25">
      <c r="A105" s="113"/>
      <c r="B105" s="177"/>
      <c r="C105" s="177"/>
      <c r="D105" s="177"/>
      <c r="E105" s="177"/>
      <c r="F105" s="177"/>
      <c r="G105" s="177"/>
      <c r="H105" s="177"/>
      <c r="I105" s="177"/>
      <c r="J105" s="177"/>
      <c r="K105" s="177"/>
      <c r="L105" s="113"/>
      <c r="M105" s="113"/>
      <c r="N105" s="177"/>
      <c r="O105" s="177"/>
      <c r="P105" s="177"/>
      <c r="Q105" s="188"/>
    </row>
    <row r="106" spans="1:18" s="180" customFormat="1" ht="21.5" customHeight="1" x14ac:dyDescent="0.25">
      <c r="A106" s="113"/>
      <c r="B106" s="177"/>
      <c r="C106" s="177"/>
      <c r="D106" s="177"/>
      <c r="E106" s="177"/>
      <c r="F106" s="177"/>
      <c r="G106" s="177"/>
      <c r="H106" s="177"/>
      <c r="I106" s="177"/>
      <c r="J106" s="177"/>
      <c r="K106" s="177"/>
      <c r="L106" s="113"/>
      <c r="M106" s="113"/>
      <c r="N106" s="177"/>
      <c r="O106" s="177"/>
      <c r="P106" s="177"/>
      <c r="Q106" s="188"/>
    </row>
    <row r="107" spans="1:18" s="180" customFormat="1" ht="21.5" customHeight="1" x14ac:dyDescent="0.25">
      <c r="A107" s="113"/>
      <c r="B107" s="177"/>
      <c r="C107" s="177"/>
      <c r="D107" s="177"/>
      <c r="E107" s="177"/>
      <c r="F107" s="177"/>
      <c r="G107" s="177"/>
      <c r="H107" s="177"/>
      <c r="I107" s="177"/>
      <c r="J107" s="177"/>
      <c r="K107" s="177"/>
      <c r="L107" s="113"/>
      <c r="M107" s="113"/>
      <c r="N107" s="177"/>
      <c r="O107" s="177"/>
      <c r="P107" s="177"/>
      <c r="Q107" s="188"/>
    </row>
    <row r="108" spans="1:18" s="180" customFormat="1" ht="21.5" customHeight="1" x14ac:dyDescent="0.25">
      <c r="A108" s="113"/>
      <c r="B108" s="177"/>
      <c r="C108" s="177"/>
      <c r="D108" s="177"/>
      <c r="E108" s="177"/>
      <c r="F108" s="177"/>
      <c r="G108" s="177"/>
      <c r="H108" s="177"/>
      <c r="I108" s="177"/>
      <c r="J108" s="177"/>
      <c r="K108" s="177"/>
      <c r="L108" s="113"/>
      <c r="M108" s="113"/>
      <c r="N108" s="177"/>
      <c r="O108" s="177"/>
      <c r="P108" s="177"/>
      <c r="Q108" s="188"/>
    </row>
    <row r="109" spans="1:18" s="180" customFormat="1" ht="21.5" customHeight="1" x14ac:dyDescent="0.25">
      <c r="A109" s="113"/>
      <c r="B109" s="177"/>
      <c r="C109" s="177"/>
      <c r="D109" s="177"/>
      <c r="E109" s="177"/>
      <c r="F109" s="177"/>
      <c r="G109" s="177"/>
      <c r="H109" s="177"/>
      <c r="I109" s="177"/>
      <c r="J109" s="177"/>
      <c r="K109" s="177"/>
      <c r="L109" s="113"/>
      <c r="M109" s="113"/>
      <c r="N109" s="177"/>
      <c r="O109" s="177"/>
      <c r="P109" s="177"/>
      <c r="Q109" s="188"/>
    </row>
    <row r="110" spans="1:18" s="180" customFormat="1" ht="21.5" customHeight="1" x14ac:dyDescent="0.25">
      <c r="A110" s="113"/>
      <c r="B110" s="177"/>
      <c r="C110" s="177"/>
      <c r="D110" s="177"/>
      <c r="E110" s="177"/>
      <c r="F110" s="177"/>
      <c r="G110" s="177"/>
      <c r="H110" s="177"/>
      <c r="I110" s="177"/>
      <c r="J110" s="177"/>
      <c r="K110" s="177"/>
      <c r="L110" s="113"/>
      <c r="M110" s="113"/>
      <c r="N110" s="177"/>
      <c r="O110" s="177"/>
      <c r="P110" s="177"/>
      <c r="Q110" s="188"/>
    </row>
    <row r="111" spans="1:18" s="180" customFormat="1" ht="21.5" customHeight="1" x14ac:dyDescent="0.25">
      <c r="A111" s="113"/>
      <c r="B111" s="177"/>
      <c r="C111" s="177"/>
      <c r="D111" s="177"/>
      <c r="E111" s="177"/>
      <c r="F111" s="177"/>
      <c r="G111" s="177"/>
      <c r="H111" s="177"/>
      <c r="I111" s="177"/>
      <c r="J111" s="177"/>
      <c r="K111" s="177"/>
      <c r="L111" s="113"/>
      <c r="M111" s="113"/>
      <c r="N111" s="177"/>
      <c r="O111" s="177"/>
      <c r="P111" s="177"/>
      <c r="Q111" s="188"/>
    </row>
    <row r="112" spans="1:18" s="180" customFormat="1" ht="21.5" customHeight="1" x14ac:dyDescent="0.25">
      <c r="A112" s="113"/>
      <c r="B112" s="177"/>
      <c r="C112" s="177"/>
      <c r="D112" s="177"/>
      <c r="E112" s="177"/>
      <c r="F112" s="177"/>
      <c r="G112" s="177"/>
      <c r="H112" s="177"/>
      <c r="I112" s="177"/>
      <c r="J112" s="177"/>
      <c r="K112" s="177"/>
      <c r="L112" s="113"/>
      <c r="M112" s="113"/>
      <c r="N112" s="177"/>
      <c r="O112" s="177"/>
      <c r="P112" s="177"/>
      <c r="Q112" s="188"/>
    </row>
    <row r="113" spans="1:17" s="180" customFormat="1" ht="21.5" customHeight="1" x14ac:dyDescent="0.25">
      <c r="A113" s="113"/>
      <c r="B113" s="177"/>
      <c r="C113" s="177"/>
      <c r="D113" s="177"/>
      <c r="E113" s="177"/>
      <c r="F113" s="177"/>
      <c r="G113" s="177"/>
      <c r="H113" s="177"/>
      <c r="I113" s="177"/>
      <c r="J113" s="177"/>
      <c r="K113" s="177"/>
      <c r="L113" s="113"/>
      <c r="M113" s="113"/>
      <c r="N113" s="177"/>
      <c r="O113" s="177"/>
      <c r="P113" s="177"/>
      <c r="Q113" s="188"/>
    </row>
    <row r="114" spans="1:17" s="180" customFormat="1" ht="21.5" customHeight="1" x14ac:dyDescent="0.25">
      <c r="A114" s="113"/>
      <c r="B114" s="177"/>
      <c r="C114" s="177"/>
      <c r="D114" s="177"/>
      <c r="E114" s="177"/>
      <c r="F114" s="177"/>
      <c r="G114" s="177"/>
      <c r="H114" s="177"/>
      <c r="I114" s="177"/>
      <c r="J114" s="177"/>
      <c r="K114" s="177"/>
      <c r="L114" s="113"/>
      <c r="M114" s="113"/>
      <c r="N114" s="177"/>
      <c r="O114" s="177"/>
      <c r="P114" s="177"/>
      <c r="Q114" s="188"/>
    </row>
    <row r="115" spans="1:17" s="180" customFormat="1" ht="21.5" customHeight="1" x14ac:dyDescent="0.25">
      <c r="A115" s="113"/>
      <c r="B115" s="177"/>
      <c r="C115" s="177"/>
      <c r="D115" s="177"/>
      <c r="E115" s="177"/>
      <c r="F115" s="177"/>
      <c r="G115" s="177"/>
      <c r="H115" s="177"/>
      <c r="I115" s="177"/>
      <c r="J115" s="177"/>
      <c r="K115" s="177"/>
      <c r="L115" s="113"/>
      <c r="M115" s="113"/>
      <c r="N115" s="177"/>
      <c r="O115" s="177"/>
      <c r="P115" s="177"/>
      <c r="Q115" s="188"/>
    </row>
    <row r="116" spans="1:17" s="180" customFormat="1" ht="21.5" customHeight="1" x14ac:dyDescent="0.25">
      <c r="A116" s="113"/>
      <c r="B116" s="177"/>
      <c r="C116" s="177"/>
      <c r="D116" s="177"/>
      <c r="E116" s="177"/>
      <c r="F116" s="177"/>
      <c r="G116" s="177"/>
      <c r="H116" s="177"/>
      <c r="I116" s="177"/>
      <c r="J116" s="177"/>
      <c r="K116" s="177"/>
      <c r="L116" s="113"/>
      <c r="M116" s="113"/>
      <c r="N116" s="177"/>
      <c r="O116" s="177"/>
      <c r="P116" s="177"/>
      <c r="Q116" s="188"/>
    </row>
    <row r="117" spans="1:17" s="177" customFormat="1" ht="21.5" customHeight="1" x14ac:dyDescent="0.25">
      <c r="A117" s="113"/>
      <c r="L117" s="113"/>
      <c r="M117" s="113"/>
    </row>
    <row r="118" spans="1:17" s="180" customFormat="1" ht="19" x14ac:dyDescent="0.25">
      <c r="A118" s="113"/>
      <c r="B118" s="177"/>
      <c r="D118" s="177"/>
      <c r="E118" s="177"/>
      <c r="F118" s="177"/>
      <c r="G118" s="177"/>
      <c r="H118" s="177"/>
      <c r="I118" s="177"/>
      <c r="J118" s="177"/>
      <c r="K118" s="177"/>
      <c r="L118" s="113"/>
      <c r="M118" s="113"/>
      <c r="N118" s="177"/>
      <c r="O118" s="177"/>
      <c r="P118" s="177"/>
      <c r="Q118" s="188"/>
    </row>
    <row r="119" spans="1:17" s="180" customFormat="1" ht="19" x14ac:dyDescent="0.25">
      <c r="A119" s="113"/>
      <c r="B119" s="177"/>
      <c r="C119" s="177"/>
      <c r="D119" s="177"/>
      <c r="E119" s="177"/>
      <c r="F119" s="177"/>
      <c r="G119" s="177"/>
      <c r="H119" s="177"/>
      <c r="I119" s="177"/>
      <c r="J119" s="177"/>
      <c r="K119" s="177"/>
      <c r="L119" s="113"/>
      <c r="M119" s="113"/>
      <c r="N119" s="177"/>
      <c r="O119" s="177"/>
      <c r="P119" s="177"/>
      <c r="Q119" s="188"/>
    </row>
    <row r="120" spans="1:17" s="180" customFormat="1" ht="19" x14ac:dyDescent="0.25">
      <c r="A120" s="113"/>
      <c r="B120" s="177"/>
      <c r="C120" s="177"/>
      <c r="D120" s="177"/>
      <c r="E120" s="177"/>
      <c r="F120" s="177"/>
      <c r="G120" s="177"/>
      <c r="H120" s="177"/>
      <c r="I120" s="177"/>
      <c r="J120" s="177"/>
      <c r="K120" s="177"/>
      <c r="L120" s="113"/>
      <c r="M120" s="113"/>
      <c r="N120" s="177"/>
      <c r="O120" s="177"/>
      <c r="P120" s="177"/>
      <c r="Q120" s="188"/>
    </row>
    <row r="121" spans="1:17" s="180" customFormat="1" ht="19" x14ac:dyDescent="0.25">
      <c r="A121" s="113"/>
      <c r="B121" s="177"/>
      <c r="D121" s="177"/>
      <c r="E121" s="177"/>
      <c r="F121" s="177"/>
      <c r="G121" s="177"/>
      <c r="H121" s="177"/>
      <c r="I121" s="177"/>
      <c r="J121" s="177"/>
      <c r="K121" s="177"/>
      <c r="L121" s="113"/>
      <c r="M121" s="113"/>
      <c r="N121" s="177"/>
      <c r="O121" s="177"/>
      <c r="P121" s="177"/>
      <c r="Q121" s="188"/>
    </row>
    <row r="122" spans="1:17" s="180" customFormat="1" ht="19" x14ac:dyDescent="0.25">
      <c r="A122" s="113"/>
      <c r="B122" s="177"/>
      <c r="C122" s="177"/>
      <c r="D122" s="177"/>
      <c r="E122" s="177"/>
      <c r="F122" s="177"/>
      <c r="G122" s="177"/>
      <c r="H122" s="177"/>
      <c r="I122" s="177"/>
      <c r="J122" s="177"/>
      <c r="K122" s="177"/>
      <c r="L122" s="113"/>
      <c r="M122" s="113"/>
      <c r="N122" s="177"/>
      <c r="O122" s="177"/>
      <c r="P122" s="177"/>
      <c r="Q122" s="188"/>
    </row>
    <row r="123" spans="1:17" s="180" customFormat="1" ht="19" x14ac:dyDescent="0.25">
      <c r="A123" s="113"/>
      <c r="B123" s="177"/>
      <c r="C123" s="189" t="s">
        <v>22</v>
      </c>
      <c r="D123" s="177"/>
      <c r="E123" s="177"/>
      <c r="F123" s="177"/>
      <c r="G123" s="177"/>
      <c r="H123" s="177"/>
      <c r="I123" s="177"/>
      <c r="J123" s="177"/>
      <c r="K123" s="177"/>
      <c r="L123" s="113"/>
      <c r="M123" s="113"/>
      <c r="N123" s="177"/>
      <c r="O123" s="177"/>
      <c r="P123" s="177"/>
      <c r="Q123" s="188"/>
    </row>
    <row r="124" spans="1:17" s="180" customFormat="1" ht="19" x14ac:dyDescent="0.25">
      <c r="A124" s="113"/>
      <c r="B124" s="177"/>
      <c r="C124" s="177"/>
      <c r="D124" s="177"/>
      <c r="E124" s="177"/>
      <c r="F124" s="177"/>
      <c r="G124" s="177"/>
      <c r="H124" s="177"/>
      <c r="I124" s="177"/>
      <c r="J124" s="177"/>
      <c r="K124" s="177"/>
      <c r="L124" s="113"/>
      <c r="M124" s="113"/>
      <c r="N124" s="177"/>
      <c r="O124" s="177"/>
      <c r="P124" s="177"/>
      <c r="Q124" s="188"/>
    </row>
    <row r="125" spans="1:17" s="180" customFormat="1" ht="19" x14ac:dyDescent="0.25">
      <c r="A125" s="113"/>
      <c r="B125" s="177"/>
      <c r="C125" s="177"/>
      <c r="D125" s="177"/>
      <c r="E125" s="177"/>
      <c r="F125" s="177"/>
      <c r="G125" s="177"/>
      <c r="H125" s="177"/>
      <c r="I125" s="177"/>
      <c r="J125" s="177"/>
      <c r="K125" s="177"/>
      <c r="L125" s="113"/>
      <c r="M125" s="113"/>
      <c r="N125" s="177"/>
      <c r="O125" s="177"/>
      <c r="P125" s="177"/>
      <c r="Q125" s="188"/>
    </row>
    <row r="126" spans="1:17" s="180" customFormat="1" ht="19" x14ac:dyDescent="0.25">
      <c r="A126" s="113"/>
      <c r="B126" s="177"/>
      <c r="C126" s="177"/>
      <c r="D126" s="177"/>
      <c r="E126" s="177"/>
      <c r="F126" s="177"/>
      <c r="G126" s="177"/>
      <c r="H126" s="177"/>
      <c r="I126" s="177"/>
      <c r="J126" s="177"/>
      <c r="K126" s="177"/>
      <c r="L126" s="113"/>
      <c r="M126" s="113"/>
      <c r="N126" s="177"/>
      <c r="O126" s="177"/>
      <c r="P126" s="177"/>
      <c r="Q126" s="188"/>
    </row>
    <row r="127" spans="1:17" s="180" customFormat="1" ht="19" x14ac:dyDescent="0.25">
      <c r="A127" s="113"/>
      <c r="B127" s="177"/>
      <c r="C127" s="177"/>
      <c r="D127" s="177"/>
      <c r="E127" s="177"/>
      <c r="F127" s="177"/>
      <c r="G127" s="177"/>
      <c r="H127" s="177"/>
      <c r="I127" s="177"/>
      <c r="J127" s="177"/>
      <c r="K127" s="177"/>
      <c r="L127" s="113"/>
      <c r="M127" s="113"/>
      <c r="N127" s="177"/>
      <c r="O127" s="177"/>
      <c r="P127" s="177"/>
      <c r="Q127" s="188"/>
    </row>
    <row r="128" spans="1:17" s="180" customFormat="1" ht="19" x14ac:dyDescent="0.25">
      <c r="A128" s="113"/>
      <c r="B128" s="177"/>
      <c r="C128" s="177"/>
      <c r="D128" s="177"/>
      <c r="E128" s="177"/>
      <c r="F128" s="177"/>
      <c r="G128" s="177"/>
      <c r="H128" s="177"/>
      <c r="I128" s="177"/>
      <c r="J128" s="177"/>
      <c r="K128" s="177"/>
      <c r="L128" s="113"/>
      <c r="M128" s="113"/>
      <c r="N128" s="177"/>
      <c r="O128" s="177"/>
      <c r="P128" s="177"/>
      <c r="Q128" s="188"/>
    </row>
    <row r="129" spans="1:17" s="180" customFormat="1" ht="19" x14ac:dyDescent="0.25">
      <c r="A129" s="113"/>
      <c r="B129" s="177"/>
      <c r="C129" s="177"/>
      <c r="D129" s="177"/>
      <c r="E129" s="177"/>
      <c r="F129" s="177"/>
      <c r="G129" s="177"/>
      <c r="H129" s="177"/>
      <c r="I129" s="177"/>
      <c r="J129" s="177"/>
      <c r="K129" s="177"/>
      <c r="L129" s="113"/>
      <c r="M129" s="113"/>
      <c r="N129" s="177"/>
      <c r="O129" s="177"/>
      <c r="P129" s="177"/>
      <c r="Q129" s="188"/>
    </row>
    <row r="130" spans="1:17" s="180" customFormat="1" ht="19" x14ac:dyDescent="0.25">
      <c r="A130" s="113"/>
      <c r="B130" s="177"/>
      <c r="C130" s="177"/>
      <c r="D130" s="177"/>
      <c r="E130" s="177"/>
      <c r="F130" s="177"/>
      <c r="G130" s="177"/>
      <c r="H130" s="177"/>
      <c r="I130" s="177"/>
      <c r="J130" s="177"/>
      <c r="K130" s="177"/>
      <c r="L130" s="113"/>
      <c r="M130" s="113"/>
      <c r="N130" s="177"/>
      <c r="O130" s="177"/>
      <c r="P130" s="177"/>
      <c r="Q130" s="188"/>
    </row>
    <row r="131" spans="1:17" s="180" customFormat="1" ht="19" x14ac:dyDescent="0.25">
      <c r="A131" s="113"/>
      <c r="B131" s="177"/>
      <c r="C131" s="177"/>
      <c r="D131" s="177"/>
      <c r="E131" s="177"/>
      <c r="F131" s="177"/>
      <c r="G131" s="177"/>
      <c r="H131" s="177"/>
      <c r="I131" s="177"/>
      <c r="J131" s="177"/>
      <c r="K131" s="177"/>
      <c r="L131" s="113"/>
      <c r="M131" s="113"/>
      <c r="N131" s="177"/>
      <c r="O131" s="177"/>
      <c r="P131" s="177"/>
      <c r="Q131" s="188"/>
    </row>
    <row r="132" spans="1:17" s="180" customFormat="1" ht="19" x14ac:dyDescent="0.25">
      <c r="A132" s="113"/>
      <c r="B132" s="177"/>
      <c r="C132" s="177"/>
      <c r="D132" s="177"/>
      <c r="E132" s="177"/>
      <c r="F132" s="177"/>
      <c r="G132" s="177"/>
      <c r="H132" s="177"/>
      <c r="I132" s="177"/>
      <c r="J132" s="177"/>
      <c r="K132" s="177"/>
      <c r="L132" s="113"/>
      <c r="M132" s="113"/>
      <c r="N132" s="177"/>
      <c r="O132" s="177"/>
      <c r="P132" s="177"/>
      <c r="Q132" s="188"/>
    </row>
    <row r="133" spans="1:17" s="180" customFormat="1" ht="19" x14ac:dyDescent="0.25">
      <c r="A133" s="113"/>
      <c r="B133" s="177"/>
      <c r="C133" s="177"/>
      <c r="D133" s="177"/>
      <c r="E133" s="177"/>
      <c r="F133" s="177"/>
      <c r="G133" s="177"/>
      <c r="H133" s="177"/>
      <c r="I133" s="177"/>
      <c r="J133" s="177"/>
      <c r="K133" s="177"/>
      <c r="L133" s="113"/>
      <c r="M133" s="113"/>
      <c r="N133" s="177"/>
      <c r="O133" s="177"/>
      <c r="P133" s="177"/>
      <c r="Q133" s="188"/>
    </row>
    <row r="134" spans="1:17" s="180" customFormat="1" ht="19" x14ac:dyDescent="0.25">
      <c r="A134" s="113"/>
      <c r="B134" s="177"/>
      <c r="C134" s="177"/>
      <c r="D134" s="177"/>
      <c r="E134" s="177"/>
      <c r="F134" s="177"/>
      <c r="G134" s="177"/>
      <c r="H134" s="177"/>
      <c r="I134" s="177"/>
      <c r="J134" s="177"/>
      <c r="K134" s="177"/>
      <c r="L134" s="113"/>
      <c r="M134" s="113"/>
      <c r="N134" s="177"/>
      <c r="O134" s="177"/>
      <c r="P134" s="177"/>
      <c r="Q134" s="188"/>
    </row>
    <row r="135" spans="1:17" s="177" customFormat="1" ht="17" customHeight="1" x14ac:dyDescent="0.25">
      <c r="A135" s="113"/>
      <c r="L135" s="113"/>
      <c r="M135" s="113"/>
    </row>
    <row r="136" spans="1:17" s="177" customFormat="1" ht="19" x14ac:dyDescent="0.25">
      <c r="A136" s="113"/>
      <c r="L136" s="113"/>
      <c r="M136" s="113"/>
    </row>
    <row r="137" spans="1:17" s="180" customFormat="1" ht="19" x14ac:dyDescent="0.25">
      <c r="A137" s="113"/>
      <c r="B137" s="177"/>
      <c r="C137" s="189"/>
      <c r="D137" s="177"/>
      <c r="E137" s="177"/>
      <c r="F137" s="177"/>
      <c r="G137" s="177"/>
      <c r="H137" s="177"/>
      <c r="I137" s="177"/>
      <c r="J137" s="177"/>
      <c r="K137" s="177"/>
      <c r="L137" s="113"/>
      <c r="M137" s="113"/>
      <c r="N137" s="177"/>
      <c r="O137" s="177"/>
      <c r="P137" s="177"/>
      <c r="Q137" s="188"/>
    </row>
    <row r="138" spans="1:17" s="180" customFormat="1" ht="19" x14ac:dyDescent="0.25">
      <c r="A138" s="113"/>
      <c r="B138" s="177"/>
      <c r="C138" s="177"/>
      <c r="D138" s="177"/>
      <c r="E138" s="177"/>
      <c r="F138" s="177"/>
      <c r="G138" s="177"/>
      <c r="H138" s="177"/>
      <c r="I138" s="177"/>
      <c r="J138" s="177"/>
      <c r="K138" s="177"/>
      <c r="L138" s="113"/>
      <c r="M138" s="113"/>
      <c r="N138" s="177"/>
      <c r="O138" s="177"/>
      <c r="P138" s="177"/>
      <c r="Q138" s="188"/>
    </row>
    <row r="139" spans="1:17" s="180" customFormat="1" ht="19" x14ac:dyDescent="0.25">
      <c r="A139" s="113"/>
      <c r="B139" s="177"/>
      <c r="C139" s="177"/>
      <c r="D139" s="177"/>
      <c r="E139" s="177"/>
      <c r="F139" s="177"/>
      <c r="G139" s="177"/>
      <c r="H139" s="177"/>
      <c r="I139" s="177"/>
      <c r="J139" s="177"/>
      <c r="K139" s="177"/>
      <c r="L139" s="113"/>
      <c r="M139" s="113"/>
      <c r="N139" s="177"/>
      <c r="O139" s="177"/>
      <c r="P139" s="177"/>
      <c r="Q139" s="188"/>
    </row>
    <row r="140" spans="1:17" s="180" customFormat="1" ht="19" x14ac:dyDescent="0.25">
      <c r="A140" s="113"/>
      <c r="B140" s="177"/>
      <c r="C140" s="177"/>
      <c r="D140" s="177"/>
      <c r="E140" s="177"/>
      <c r="F140" s="177"/>
      <c r="G140" s="177"/>
      <c r="H140" s="177"/>
      <c r="I140" s="177"/>
      <c r="J140" s="177"/>
      <c r="K140" s="177"/>
      <c r="L140" s="113"/>
      <c r="M140" s="113"/>
      <c r="N140" s="177"/>
      <c r="O140" s="177"/>
      <c r="P140" s="177"/>
      <c r="Q140" s="188"/>
    </row>
    <row r="141" spans="1:17" s="180" customFormat="1" ht="19" x14ac:dyDescent="0.25">
      <c r="A141" s="113"/>
      <c r="B141" s="177"/>
      <c r="C141" s="177"/>
      <c r="D141" s="177"/>
      <c r="E141" s="177"/>
      <c r="F141" s="177"/>
      <c r="G141" s="177"/>
      <c r="H141" s="177"/>
      <c r="I141" s="177"/>
      <c r="J141" s="177"/>
      <c r="K141" s="177"/>
      <c r="L141" s="113"/>
      <c r="M141" s="113"/>
      <c r="N141" s="177"/>
      <c r="O141" s="177"/>
      <c r="P141" s="177"/>
      <c r="Q141" s="188"/>
    </row>
    <row r="142" spans="1:17" s="180" customFormat="1" ht="19" x14ac:dyDescent="0.25">
      <c r="A142" s="113"/>
      <c r="B142" s="177"/>
      <c r="C142" s="177"/>
      <c r="D142" s="177"/>
      <c r="E142" s="177"/>
      <c r="F142" s="177"/>
      <c r="G142" s="177"/>
      <c r="H142" s="177"/>
      <c r="I142" s="177"/>
      <c r="J142" s="177"/>
      <c r="K142" s="177"/>
      <c r="L142" s="113"/>
      <c r="M142" s="113"/>
      <c r="N142" s="177"/>
      <c r="O142" s="177"/>
      <c r="P142" s="177"/>
      <c r="Q142" s="188"/>
    </row>
    <row r="143" spans="1:17" s="180" customFormat="1" ht="19" x14ac:dyDescent="0.25">
      <c r="A143" s="113"/>
      <c r="B143" s="177"/>
      <c r="C143" s="177"/>
      <c r="D143" s="177"/>
      <c r="E143" s="177"/>
      <c r="F143" s="177"/>
      <c r="G143" s="177"/>
      <c r="H143" s="177"/>
      <c r="I143" s="177"/>
      <c r="J143" s="177"/>
      <c r="K143" s="177"/>
      <c r="L143" s="113"/>
      <c r="M143" s="113"/>
      <c r="N143" s="177"/>
      <c r="O143" s="177"/>
      <c r="P143" s="177"/>
      <c r="Q143" s="188"/>
    </row>
    <row r="144" spans="1:17" s="180" customFormat="1" ht="19" x14ac:dyDescent="0.25">
      <c r="A144" s="113"/>
      <c r="B144" s="177"/>
      <c r="C144" s="177"/>
      <c r="D144" s="177"/>
      <c r="E144" s="177"/>
      <c r="F144" s="177"/>
      <c r="G144" s="177"/>
      <c r="H144" s="177"/>
      <c r="I144" s="177"/>
      <c r="J144" s="177"/>
      <c r="K144" s="177"/>
      <c r="L144" s="113"/>
      <c r="M144" s="113"/>
      <c r="N144" s="177"/>
      <c r="O144" s="177"/>
      <c r="P144" s="177"/>
      <c r="Q144" s="188"/>
    </row>
    <row r="145" spans="1:17" s="180" customFormat="1" ht="19" x14ac:dyDescent="0.25">
      <c r="A145" s="113"/>
      <c r="B145" s="177"/>
      <c r="D145" s="177"/>
      <c r="E145" s="177"/>
      <c r="F145" s="177"/>
      <c r="G145" s="177"/>
      <c r="H145" s="177"/>
      <c r="I145" s="177"/>
      <c r="J145" s="177"/>
      <c r="K145" s="177"/>
      <c r="L145" s="113"/>
      <c r="M145" s="113"/>
      <c r="N145" s="177"/>
      <c r="O145" s="177"/>
      <c r="P145" s="177"/>
      <c r="Q145" s="188"/>
    </row>
    <row r="146" spans="1:17" s="180" customFormat="1" ht="19" x14ac:dyDescent="0.25">
      <c r="A146" s="113"/>
      <c r="B146" s="177"/>
      <c r="C146" s="177"/>
      <c r="D146" s="177"/>
      <c r="E146" s="177"/>
      <c r="F146" s="177"/>
      <c r="G146" s="177"/>
      <c r="H146" s="177"/>
      <c r="I146" s="177"/>
      <c r="J146" s="177"/>
      <c r="K146" s="177"/>
      <c r="L146" s="113"/>
      <c r="M146" s="113"/>
      <c r="N146" s="177"/>
      <c r="O146" s="177"/>
      <c r="P146" s="177"/>
      <c r="Q146" s="188"/>
    </row>
    <row r="147" spans="1:17" s="180" customFormat="1" ht="19" x14ac:dyDescent="0.25">
      <c r="A147" s="113"/>
      <c r="B147" s="177"/>
      <c r="C147" s="189" t="s">
        <v>23</v>
      </c>
      <c r="D147" s="177"/>
      <c r="E147" s="177"/>
      <c r="F147" s="177"/>
      <c r="G147" s="177"/>
      <c r="H147" s="177"/>
      <c r="I147" s="177"/>
      <c r="J147" s="177"/>
      <c r="K147" s="177"/>
      <c r="L147" s="113"/>
      <c r="M147" s="113"/>
      <c r="N147" s="177"/>
      <c r="O147" s="177"/>
      <c r="P147" s="177"/>
      <c r="Q147" s="188"/>
    </row>
    <row r="148" spans="1:17" s="180" customFormat="1" ht="19" x14ac:dyDescent="0.25">
      <c r="A148" s="113"/>
      <c r="B148" s="177"/>
      <c r="C148" s="177"/>
      <c r="D148" s="177"/>
      <c r="E148" s="177"/>
      <c r="F148" s="177"/>
      <c r="G148" s="177"/>
      <c r="H148" s="177"/>
      <c r="I148" s="177"/>
      <c r="J148" s="177"/>
      <c r="K148" s="177"/>
      <c r="L148" s="113"/>
      <c r="M148" s="113"/>
      <c r="N148" s="177"/>
      <c r="O148" s="177"/>
      <c r="P148" s="177"/>
      <c r="Q148" s="188"/>
    </row>
    <row r="149" spans="1:17" s="180" customFormat="1" ht="19" x14ac:dyDescent="0.25">
      <c r="A149" s="113"/>
      <c r="B149" s="177"/>
      <c r="C149" s="177"/>
      <c r="D149" s="177"/>
      <c r="E149" s="177"/>
      <c r="F149" s="177"/>
      <c r="G149" s="177"/>
      <c r="H149" s="177"/>
      <c r="I149" s="177"/>
      <c r="J149" s="177"/>
      <c r="K149" s="177"/>
      <c r="L149" s="113"/>
      <c r="M149" s="113"/>
      <c r="N149" s="177"/>
      <c r="O149" s="177"/>
      <c r="P149" s="177"/>
      <c r="Q149" s="188"/>
    </row>
    <row r="150" spans="1:17" s="180" customFormat="1" ht="19" x14ac:dyDescent="0.25">
      <c r="A150" s="113"/>
      <c r="B150" s="177"/>
      <c r="C150" s="177"/>
      <c r="D150" s="177"/>
      <c r="E150" s="177"/>
      <c r="F150" s="177"/>
      <c r="G150" s="177"/>
      <c r="H150" s="177"/>
      <c r="I150" s="177"/>
      <c r="J150" s="177"/>
      <c r="K150" s="177"/>
      <c r="L150" s="113"/>
      <c r="M150" s="113"/>
      <c r="N150" s="177"/>
      <c r="O150" s="177"/>
      <c r="P150" s="177"/>
      <c r="Q150" s="188"/>
    </row>
    <row r="151" spans="1:17" s="180" customFormat="1" ht="19" x14ac:dyDescent="0.25">
      <c r="A151" s="113"/>
      <c r="B151" s="177"/>
      <c r="C151" s="177"/>
      <c r="D151" s="177"/>
      <c r="E151" s="177"/>
      <c r="F151" s="177"/>
      <c r="G151" s="177"/>
      <c r="H151" s="177"/>
      <c r="I151" s="177"/>
      <c r="J151" s="177"/>
      <c r="K151" s="177"/>
      <c r="L151" s="113"/>
      <c r="M151" s="113"/>
      <c r="N151" s="177"/>
      <c r="O151" s="177"/>
      <c r="P151" s="177"/>
      <c r="Q151" s="188"/>
    </row>
    <row r="152" spans="1:17" s="180" customFormat="1" ht="19" x14ac:dyDescent="0.25">
      <c r="A152" s="113"/>
      <c r="B152" s="177"/>
      <c r="C152" s="177"/>
      <c r="D152" s="177"/>
      <c r="E152" s="177"/>
      <c r="F152" s="177"/>
      <c r="G152" s="177"/>
      <c r="H152" s="177"/>
      <c r="I152" s="177"/>
      <c r="J152" s="177"/>
      <c r="K152" s="177"/>
      <c r="L152" s="113"/>
      <c r="M152" s="113"/>
      <c r="N152" s="177"/>
      <c r="O152" s="177"/>
      <c r="P152" s="177"/>
      <c r="Q152" s="188"/>
    </row>
    <row r="153" spans="1:17" s="180" customFormat="1" ht="19" x14ac:dyDescent="0.25">
      <c r="A153" s="113"/>
      <c r="B153" s="177"/>
      <c r="C153" s="177"/>
      <c r="D153" s="177"/>
      <c r="E153" s="177"/>
      <c r="F153" s="177"/>
      <c r="G153" s="177"/>
      <c r="H153" s="177"/>
      <c r="I153" s="177"/>
      <c r="J153" s="177"/>
      <c r="K153" s="177"/>
      <c r="L153" s="113"/>
      <c r="M153" s="113"/>
      <c r="N153" s="177"/>
      <c r="O153" s="177"/>
      <c r="P153" s="177"/>
      <c r="Q153" s="188"/>
    </row>
    <row r="154" spans="1:17" s="180" customFormat="1" ht="19" x14ac:dyDescent="0.25">
      <c r="A154" s="113"/>
      <c r="B154" s="177"/>
      <c r="C154" s="177"/>
      <c r="D154" s="177"/>
      <c r="E154" s="177"/>
      <c r="F154" s="177"/>
      <c r="G154" s="177"/>
      <c r="H154" s="177"/>
      <c r="I154" s="177"/>
      <c r="J154" s="177"/>
      <c r="K154" s="177"/>
      <c r="L154" s="113"/>
      <c r="M154" s="113"/>
      <c r="N154" s="177"/>
      <c r="O154" s="177"/>
      <c r="P154" s="177"/>
      <c r="Q154" s="188"/>
    </row>
    <row r="155" spans="1:17" s="180" customFormat="1" ht="19" x14ac:dyDescent="0.25">
      <c r="A155" s="113"/>
      <c r="B155" s="177"/>
      <c r="C155" s="177"/>
      <c r="D155" s="177"/>
      <c r="E155" s="177"/>
      <c r="F155" s="177"/>
      <c r="G155" s="177"/>
      <c r="H155" s="177"/>
      <c r="I155" s="177"/>
      <c r="J155" s="177"/>
      <c r="K155" s="177"/>
      <c r="L155" s="113"/>
      <c r="M155" s="113"/>
      <c r="N155" s="177"/>
      <c r="O155" s="177"/>
      <c r="P155" s="177"/>
      <c r="Q155" s="188"/>
    </row>
    <row r="156" spans="1:17" s="180" customFormat="1" ht="19" x14ac:dyDescent="0.25">
      <c r="A156" s="113"/>
      <c r="B156" s="177"/>
      <c r="C156" s="177"/>
      <c r="D156" s="177"/>
      <c r="E156" s="177"/>
      <c r="F156" s="177"/>
      <c r="G156" s="177"/>
      <c r="H156" s="177"/>
      <c r="I156" s="177"/>
      <c r="J156" s="177"/>
      <c r="K156" s="177"/>
      <c r="L156" s="113"/>
      <c r="M156" s="113"/>
      <c r="N156" s="177"/>
      <c r="O156" s="177"/>
      <c r="P156" s="177"/>
      <c r="Q156" s="188"/>
    </row>
    <row r="157" spans="1:17" s="180" customFormat="1" ht="19" x14ac:dyDescent="0.25">
      <c r="A157" s="113"/>
      <c r="B157" s="177"/>
      <c r="C157" s="177"/>
      <c r="D157" s="177"/>
      <c r="E157" s="177"/>
      <c r="F157" s="177"/>
      <c r="G157" s="177"/>
      <c r="H157" s="177"/>
      <c r="I157" s="177"/>
      <c r="J157" s="177"/>
      <c r="K157" s="177"/>
      <c r="L157" s="113"/>
      <c r="M157" s="113"/>
      <c r="N157" s="177"/>
      <c r="O157" s="177"/>
      <c r="P157" s="177"/>
      <c r="Q157" s="188"/>
    </row>
    <row r="158" spans="1:17" s="180" customFormat="1" ht="19" x14ac:dyDescent="0.25">
      <c r="A158" s="113"/>
      <c r="B158" s="177"/>
      <c r="C158" s="177"/>
      <c r="D158" s="177"/>
      <c r="E158" s="177"/>
      <c r="F158" s="177"/>
      <c r="G158" s="177"/>
      <c r="H158" s="177"/>
      <c r="I158" s="177"/>
      <c r="J158" s="177"/>
      <c r="K158" s="177"/>
      <c r="L158" s="113"/>
      <c r="M158" s="113"/>
      <c r="N158" s="177"/>
      <c r="O158" s="177"/>
      <c r="P158" s="177"/>
      <c r="Q158" s="188"/>
    </row>
    <row r="159" spans="1:17" s="180" customFormat="1" ht="19" x14ac:dyDescent="0.25">
      <c r="A159" s="113"/>
      <c r="B159" s="177"/>
      <c r="C159" s="177"/>
      <c r="D159" s="177"/>
      <c r="E159" s="177"/>
      <c r="F159" s="177"/>
      <c r="G159" s="177"/>
      <c r="H159" s="177"/>
      <c r="I159" s="177"/>
      <c r="J159" s="177"/>
      <c r="K159" s="177"/>
      <c r="L159" s="113"/>
      <c r="M159" s="113"/>
      <c r="N159" s="177"/>
      <c r="O159" s="177"/>
      <c r="P159" s="190"/>
      <c r="Q159" s="188"/>
    </row>
    <row r="160" spans="1:17" s="180" customFormat="1" ht="19" x14ac:dyDescent="0.25">
      <c r="A160" s="113"/>
      <c r="B160" s="177"/>
      <c r="C160" s="177"/>
      <c r="D160" s="177"/>
      <c r="E160" s="177"/>
      <c r="F160" s="190"/>
      <c r="G160" s="190"/>
      <c r="H160" s="190"/>
      <c r="I160" s="190"/>
      <c r="J160" s="190"/>
      <c r="K160" s="190"/>
      <c r="L160" s="113"/>
      <c r="M160" s="113"/>
      <c r="N160" s="190"/>
      <c r="O160" s="190"/>
      <c r="P160" s="190"/>
      <c r="Q160" s="188"/>
    </row>
    <row r="161" spans="1:17" s="180" customFormat="1" ht="19" x14ac:dyDescent="0.25">
      <c r="A161" s="113"/>
      <c r="B161" s="177"/>
      <c r="C161" s="177"/>
      <c r="D161" s="177"/>
      <c r="E161" s="190"/>
      <c r="F161" s="190"/>
      <c r="G161" s="190"/>
      <c r="H161" s="190"/>
      <c r="I161" s="190"/>
      <c r="J161" s="190"/>
      <c r="K161" s="190"/>
      <c r="L161" s="113"/>
      <c r="M161" s="113"/>
      <c r="N161" s="190"/>
      <c r="O161" s="190"/>
      <c r="P161" s="177"/>
      <c r="Q161" s="188"/>
    </row>
    <row r="162" spans="1:17" s="177" customFormat="1" ht="19" x14ac:dyDescent="0.25">
      <c r="A162" s="113"/>
      <c r="E162" s="191"/>
      <c r="L162" s="113"/>
      <c r="M162" s="113"/>
    </row>
    <row r="163" spans="1:17" s="177" customFormat="1" ht="19" x14ac:dyDescent="0.25">
      <c r="A163" s="113"/>
      <c r="L163" s="113"/>
      <c r="M163" s="113"/>
    </row>
    <row r="164" spans="1:17" s="180" customFormat="1" ht="19" x14ac:dyDescent="0.25">
      <c r="A164" s="113"/>
      <c r="B164" s="177"/>
      <c r="C164" s="189"/>
      <c r="D164" s="177"/>
      <c r="E164" s="177"/>
      <c r="F164" s="177"/>
      <c r="G164" s="177"/>
      <c r="H164" s="177"/>
      <c r="I164" s="177"/>
      <c r="J164" s="177"/>
      <c r="K164" s="177"/>
      <c r="L164" s="113"/>
      <c r="M164" s="113"/>
      <c r="N164" s="177"/>
      <c r="O164" s="177"/>
      <c r="P164" s="177"/>
      <c r="Q164" s="188"/>
    </row>
    <row r="165" spans="1:17" s="180" customFormat="1" ht="19.25" customHeight="1" x14ac:dyDescent="0.25">
      <c r="A165" s="113"/>
      <c r="B165" s="177"/>
      <c r="C165" s="177"/>
      <c r="D165" s="177"/>
      <c r="E165" s="177"/>
      <c r="F165" s="177"/>
      <c r="G165" s="177"/>
      <c r="H165" s="177"/>
      <c r="I165" s="177"/>
      <c r="J165" s="177"/>
      <c r="K165" s="177"/>
      <c r="L165" s="113"/>
      <c r="M165" s="113"/>
      <c r="N165" s="177"/>
      <c r="O165" s="177"/>
      <c r="P165" s="177"/>
      <c r="Q165" s="188"/>
    </row>
    <row r="166" spans="1:17" s="180" customFormat="1" ht="19.25" customHeight="1" x14ac:dyDescent="0.25">
      <c r="A166" s="113"/>
      <c r="B166" s="177"/>
      <c r="C166" s="177"/>
      <c r="D166" s="177"/>
      <c r="E166" s="177"/>
      <c r="F166" s="177"/>
      <c r="G166" s="177"/>
      <c r="H166" s="177"/>
      <c r="I166" s="177"/>
      <c r="J166" s="177"/>
      <c r="K166" s="177"/>
      <c r="L166" s="113"/>
      <c r="M166" s="113"/>
      <c r="N166" s="177"/>
      <c r="O166" s="177"/>
      <c r="P166" s="177"/>
      <c r="Q166" s="188"/>
    </row>
    <row r="167" spans="1:17" s="180" customFormat="1" ht="19.25" customHeight="1" x14ac:dyDescent="0.25">
      <c r="A167" s="113"/>
      <c r="B167" s="177"/>
      <c r="C167" s="177"/>
      <c r="D167" s="177"/>
      <c r="E167" s="177"/>
      <c r="F167" s="177"/>
      <c r="G167" s="177"/>
      <c r="H167" s="177"/>
      <c r="I167" s="177"/>
      <c r="J167" s="177"/>
      <c r="K167" s="177"/>
      <c r="L167" s="113"/>
      <c r="M167" s="113"/>
      <c r="N167" s="177"/>
      <c r="O167" s="177"/>
      <c r="P167" s="177"/>
      <c r="Q167" s="188"/>
    </row>
    <row r="168" spans="1:17" s="180" customFormat="1" ht="19.25" customHeight="1" x14ac:dyDescent="0.25">
      <c r="A168" s="113"/>
      <c r="B168" s="177"/>
      <c r="C168" s="177"/>
      <c r="D168" s="177"/>
      <c r="E168" s="177"/>
      <c r="F168" s="177"/>
      <c r="G168" s="177"/>
      <c r="H168" s="177"/>
      <c r="I168" s="177"/>
      <c r="J168" s="177"/>
      <c r="K168" s="177"/>
      <c r="L168" s="113"/>
      <c r="M168" s="113"/>
      <c r="N168" s="177"/>
      <c r="O168" s="177"/>
      <c r="P168" s="177"/>
      <c r="Q168" s="188"/>
    </row>
    <row r="169" spans="1:17" s="180" customFormat="1" ht="19.25" customHeight="1" x14ac:dyDescent="0.25">
      <c r="A169" s="113"/>
      <c r="B169" s="177"/>
      <c r="C169" s="177"/>
      <c r="D169" s="177"/>
      <c r="E169" s="177"/>
      <c r="F169" s="177"/>
      <c r="G169" s="177"/>
      <c r="H169" s="177"/>
      <c r="I169" s="177"/>
      <c r="J169" s="177"/>
      <c r="K169" s="177"/>
      <c r="L169" s="113"/>
      <c r="M169" s="113"/>
      <c r="N169" s="177"/>
      <c r="O169" s="177"/>
      <c r="P169" s="177"/>
      <c r="Q169" s="188"/>
    </row>
    <row r="170" spans="1:17" s="180" customFormat="1" ht="19" x14ac:dyDescent="0.25">
      <c r="A170" s="113"/>
      <c r="B170" s="177"/>
      <c r="C170" s="177"/>
      <c r="D170" s="177"/>
      <c r="E170" s="177"/>
      <c r="F170" s="177"/>
      <c r="G170" s="177"/>
      <c r="H170" s="177"/>
      <c r="I170" s="177"/>
      <c r="J170" s="177"/>
      <c r="K170" s="177"/>
      <c r="L170" s="113"/>
      <c r="M170" s="113"/>
      <c r="N170" s="177"/>
      <c r="O170" s="177"/>
      <c r="P170" s="177"/>
      <c r="Q170" s="188"/>
    </row>
    <row r="171" spans="1:17" s="180" customFormat="1" ht="19" x14ac:dyDescent="0.25">
      <c r="A171" s="113"/>
      <c r="B171" s="177"/>
      <c r="C171" s="177"/>
      <c r="D171" s="177"/>
      <c r="E171" s="177"/>
      <c r="F171" s="177"/>
      <c r="G171" s="177"/>
      <c r="H171" s="177"/>
      <c r="I171" s="177"/>
      <c r="J171" s="177"/>
      <c r="K171" s="177"/>
      <c r="L171" s="113"/>
      <c r="M171" s="113"/>
      <c r="N171" s="177"/>
      <c r="O171" s="177"/>
      <c r="P171" s="177"/>
      <c r="Q171" s="188"/>
    </row>
    <row r="172" spans="1:17" s="180" customFormat="1" ht="19" x14ac:dyDescent="0.25">
      <c r="A172" s="113"/>
      <c r="B172" s="177"/>
      <c r="C172" s="177"/>
      <c r="D172" s="177"/>
      <c r="E172" s="177"/>
      <c r="F172" s="177"/>
      <c r="G172" s="177"/>
      <c r="H172" s="177"/>
      <c r="I172" s="177"/>
      <c r="J172" s="177"/>
      <c r="K172" s="177"/>
      <c r="L172" s="113"/>
      <c r="M172" s="113"/>
      <c r="N172" s="177"/>
      <c r="O172" s="177"/>
      <c r="P172" s="177"/>
      <c r="Q172" s="188"/>
    </row>
    <row r="173" spans="1:17" s="180" customFormat="1" ht="19" x14ac:dyDescent="0.25">
      <c r="A173" s="113"/>
      <c r="B173" s="177"/>
      <c r="C173" s="177"/>
      <c r="D173" s="177"/>
      <c r="E173" s="177"/>
      <c r="F173" s="192"/>
      <c r="G173" s="177"/>
      <c r="H173" s="177"/>
      <c r="I173" s="177"/>
      <c r="J173" s="177"/>
      <c r="K173" s="177"/>
      <c r="L173" s="113"/>
      <c r="M173" s="113"/>
      <c r="N173" s="177"/>
      <c r="O173" s="177"/>
      <c r="P173" s="177"/>
      <c r="Q173" s="188"/>
    </row>
    <row r="174" spans="1:17" s="180" customFormat="1" ht="19" x14ac:dyDescent="0.25">
      <c r="A174" s="113"/>
      <c r="B174" s="177"/>
      <c r="C174" s="177"/>
      <c r="D174" s="177"/>
      <c r="E174" s="177"/>
      <c r="F174" s="177"/>
      <c r="G174" s="177"/>
      <c r="H174" s="177"/>
      <c r="I174" s="177"/>
      <c r="J174" s="177"/>
      <c r="K174" s="177"/>
      <c r="L174" s="113"/>
      <c r="M174" s="113"/>
      <c r="N174" s="177"/>
      <c r="O174" s="177"/>
      <c r="P174" s="177"/>
      <c r="Q174" s="188"/>
    </row>
    <row r="175" spans="1:17" s="180" customFormat="1" ht="19" x14ac:dyDescent="0.25">
      <c r="A175" s="113"/>
      <c r="B175" s="177"/>
      <c r="C175" s="177"/>
      <c r="D175" s="177"/>
      <c r="E175" s="177"/>
      <c r="F175" s="177"/>
      <c r="G175" s="177"/>
      <c r="H175" s="177"/>
      <c r="I175" s="177"/>
      <c r="J175" s="177"/>
      <c r="K175" s="177"/>
      <c r="L175" s="113"/>
      <c r="M175" s="113"/>
      <c r="N175" s="177"/>
      <c r="O175" s="177"/>
      <c r="P175" s="177"/>
      <c r="Q175" s="188"/>
    </row>
    <row r="176" spans="1:17" s="180" customFormat="1" ht="19" x14ac:dyDescent="0.25">
      <c r="A176" s="113"/>
      <c r="B176" s="177"/>
      <c r="C176" s="177"/>
      <c r="D176" s="177"/>
      <c r="E176" s="177"/>
      <c r="F176" s="177"/>
      <c r="G176" s="177"/>
      <c r="H176" s="177"/>
      <c r="I176" s="177"/>
      <c r="J176" s="177"/>
      <c r="K176" s="177"/>
      <c r="L176" s="113"/>
      <c r="M176" s="113"/>
      <c r="N176" s="177"/>
      <c r="O176" s="177"/>
      <c r="P176" s="177"/>
      <c r="Q176" s="188"/>
    </row>
    <row r="177" spans="1:17" s="180" customFormat="1" ht="15" hidden="1" customHeight="1" x14ac:dyDescent="0.25">
      <c r="A177" s="113"/>
      <c r="B177" s="177"/>
      <c r="C177" s="177"/>
      <c r="D177" s="177"/>
      <c r="E177" s="177"/>
      <c r="F177" s="177"/>
      <c r="G177" s="177"/>
      <c r="H177" s="177"/>
      <c r="I177" s="177"/>
      <c r="J177" s="177"/>
      <c r="K177" s="177"/>
      <c r="L177" s="113"/>
      <c r="M177" s="113"/>
      <c r="N177" s="177"/>
      <c r="O177" s="177"/>
      <c r="P177" s="193"/>
      <c r="Q177" s="188"/>
    </row>
    <row r="178" spans="1:17" s="180" customFormat="1" ht="15" hidden="1" customHeight="1" x14ac:dyDescent="0.25">
      <c r="A178" s="113"/>
      <c r="B178" s="193"/>
      <c r="C178" s="193"/>
      <c r="D178" s="193"/>
      <c r="E178" s="193"/>
      <c r="F178" s="193"/>
      <c r="G178" s="193"/>
      <c r="H178" s="193"/>
      <c r="I178" s="193"/>
      <c r="J178" s="193"/>
      <c r="K178" s="193"/>
      <c r="L178" s="113"/>
      <c r="M178" s="113"/>
      <c r="N178" s="193"/>
      <c r="O178" s="193"/>
      <c r="P178" s="193"/>
      <c r="Q178" s="188"/>
    </row>
    <row r="179" spans="1:17" s="180" customFormat="1" ht="15" hidden="1" customHeight="1" x14ac:dyDescent="0.25">
      <c r="A179" s="113"/>
      <c r="B179" s="193"/>
      <c r="C179" s="193"/>
      <c r="D179" s="193"/>
      <c r="E179" s="193"/>
      <c r="F179" s="193"/>
      <c r="G179" s="193"/>
      <c r="H179" s="193"/>
      <c r="I179" s="193"/>
      <c r="J179" s="193"/>
      <c r="K179" s="193"/>
      <c r="L179" s="113"/>
      <c r="M179" s="113"/>
      <c r="N179" s="193"/>
      <c r="O179" s="193"/>
      <c r="P179" s="193"/>
      <c r="Q179" s="188"/>
    </row>
    <row r="180" spans="1:17" s="180" customFormat="1" ht="19" x14ac:dyDescent="0.25">
      <c r="A180" s="113"/>
      <c r="B180" s="193"/>
      <c r="C180" s="193"/>
      <c r="D180" s="193"/>
      <c r="E180" s="193"/>
      <c r="F180" s="193"/>
      <c r="G180" s="193"/>
      <c r="H180" s="193"/>
      <c r="I180" s="193"/>
      <c r="J180" s="193"/>
      <c r="K180" s="193"/>
      <c r="L180" s="113"/>
      <c r="M180" s="113"/>
      <c r="N180" s="193"/>
      <c r="O180" s="193"/>
      <c r="P180" s="177"/>
      <c r="Q180" s="188"/>
    </row>
    <row r="181" spans="1:17" s="180" customFormat="1" ht="19" x14ac:dyDescent="0.25">
      <c r="A181" s="113"/>
      <c r="B181" s="177"/>
      <c r="C181" s="177"/>
      <c r="D181" s="177"/>
      <c r="E181" s="177"/>
      <c r="F181" s="177"/>
      <c r="G181" s="177"/>
      <c r="H181" s="177"/>
      <c r="I181" s="177"/>
      <c r="J181" s="177"/>
      <c r="K181" s="177"/>
      <c r="L181" s="113"/>
      <c r="M181" s="113"/>
      <c r="N181" s="177"/>
      <c r="O181" s="177"/>
      <c r="P181" s="177"/>
      <c r="Q181" s="188"/>
    </row>
    <row r="182" spans="1:17" s="180" customFormat="1" ht="19" x14ac:dyDescent="0.25">
      <c r="A182" s="113"/>
      <c r="B182" s="177"/>
      <c r="C182" s="177"/>
      <c r="D182" s="177"/>
      <c r="E182" s="177"/>
      <c r="F182" s="177"/>
      <c r="G182" s="177"/>
      <c r="H182" s="177"/>
      <c r="I182" s="177"/>
      <c r="J182" s="177"/>
      <c r="K182" s="177"/>
      <c r="L182" s="113"/>
      <c r="M182" s="113"/>
      <c r="N182" s="177"/>
      <c r="O182" s="177"/>
      <c r="P182" s="177"/>
      <c r="Q182" s="188"/>
    </row>
    <row r="183" spans="1:17" s="180" customFormat="1" ht="18" customHeight="1" x14ac:dyDescent="0.25">
      <c r="A183" s="113"/>
      <c r="B183" s="177"/>
      <c r="C183" s="177"/>
      <c r="D183" s="177"/>
      <c r="E183" s="177"/>
      <c r="F183" s="177"/>
      <c r="G183" s="177"/>
      <c r="H183" s="177"/>
      <c r="I183" s="177"/>
      <c r="J183" s="177"/>
      <c r="K183" s="177"/>
      <c r="L183" s="113"/>
      <c r="M183" s="113"/>
      <c r="N183" s="177"/>
      <c r="O183" s="177"/>
      <c r="P183" s="177"/>
      <c r="Q183" s="188"/>
    </row>
    <row r="184" spans="1:17" s="177" customFormat="1" ht="18" customHeight="1" x14ac:dyDescent="0.25">
      <c r="A184" s="113"/>
      <c r="C184" s="189"/>
      <c r="L184" s="113"/>
      <c r="M184" s="113"/>
    </row>
    <row r="185" spans="1:17" s="177" customFormat="1" ht="18.5" customHeight="1" x14ac:dyDescent="0.25">
      <c r="A185" s="113"/>
      <c r="C185" s="189"/>
      <c r="L185" s="113"/>
      <c r="M185" s="113"/>
    </row>
    <row r="186" spans="1:17" s="177" customFormat="1" ht="24.5" customHeight="1" x14ac:dyDescent="0.25">
      <c r="A186" s="113"/>
      <c r="C186" s="189"/>
      <c r="L186" s="113"/>
      <c r="M186" s="113"/>
    </row>
    <row r="187" spans="1:17" s="177" customFormat="1" ht="49.25" customHeight="1" x14ac:dyDescent="0.25">
      <c r="A187" s="113"/>
      <c r="B187" s="142" t="s">
        <v>24</v>
      </c>
      <c r="C187" s="194"/>
      <c r="D187" s="194"/>
      <c r="E187" s="194"/>
      <c r="F187" s="194"/>
      <c r="G187" s="194"/>
      <c r="H187" s="194"/>
      <c r="I187" s="194"/>
      <c r="J187" s="194"/>
      <c r="K187" s="194"/>
      <c r="L187" s="113"/>
      <c r="M187" s="113"/>
    </row>
    <row r="188" spans="1:17" s="177" customFormat="1" ht="49.25" customHeight="1" x14ac:dyDescent="0.25">
      <c r="A188" s="113"/>
      <c r="C188" s="189"/>
      <c r="L188" s="113"/>
      <c r="M188" s="113"/>
    </row>
    <row r="189" spans="1:17" s="177" customFormat="1" ht="19" x14ac:dyDescent="0.25">
      <c r="A189" s="113"/>
      <c r="C189" s="189"/>
      <c r="L189" s="113"/>
      <c r="M189" s="113"/>
    </row>
    <row r="190" spans="1:17" ht="19" x14ac:dyDescent="0.25">
      <c r="A190" s="113"/>
      <c r="B190" s="177"/>
      <c r="C190" s="177"/>
      <c r="D190" s="177"/>
      <c r="E190" s="177"/>
      <c r="F190" s="177"/>
      <c r="G190" s="177"/>
      <c r="H190" s="177"/>
      <c r="I190" s="177"/>
      <c r="J190" s="177"/>
      <c r="K190" s="177"/>
      <c r="L190" s="113"/>
      <c r="N190" s="177"/>
      <c r="O190" s="177"/>
    </row>
    <row r="191" spans="1:17" x14ac:dyDescent="0.2"/>
    <row r="192" spans="1:17" x14ac:dyDescent="0.2"/>
    <row r="193" x14ac:dyDescent="0.2"/>
    <row r="194" x14ac:dyDescent="0.2"/>
    <row r="195" x14ac:dyDescent="0.2"/>
    <row r="196" x14ac:dyDescent="0.2"/>
    <row r="197" x14ac:dyDescent="0.2"/>
    <row r="198" x14ac:dyDescent="0.2"/>
  </sheetData>
  <sheetProtection algorithmName="SHA-512" hashValue="+b6pH1FJ9RbX6d86o5ZKtDnSpcjkRpauK3e8zkv7EQj07wPnsz7zE2iLf380V0boEvhZQ9cf6V62sVEDbkYL/Q==" saltValue="2UwhGb74vVl7P+lpZm129w==" spinCount="100000" sheet="1" objects="1" scenarios="1" formatCells="0" insertRows="0" deleteRows="0" autoFilter="0"/>
  <mergeCells count="5">
    <mergeCell ref="B33:J33"/>
    <mergeCell ref="B30:E30"/>
    <mergeCell ref="B29:D29"/>
    <mergeCell ref="C18:J18"/>
    <mergeCell ref="C16:J16"/>
  </mergeCells>
  <hyperlinks>
    <hyperlink ref="B29" location="Sommaire!B36" tooltip=" " display="Sommaire!B36" xr:uid="{FDD82B00-E90D-4C18-AFDB-21735A6CA344}"/>
    <hyperlink ref="B29:D29" location="Sommaire!B35" tooltip=" " display="Sommaire!B35" xr:uid="{4235229F-907E-4B70-8F4B-54D0855A4F5C}"/>
    <hyperlink ref="B30:D30" location="Sommaire!B97" tooltip="Go to Excel 2010" display="&gt; Activer les macros sous Excel 2010" xr:uid="{5DF35409-33AE-49C3-92AE-8EF201D12397}"/>
    <hyperlink ref="B30" location="Sommaire!B120" tooltip=" " display="Sommaire!B120" xr:uid="{BCB7A8EA-D641-42C5-B48E-EB61006B45B4}"/>
  </hyperlinks>
  <pageMargins left="0.25" right="0.25" top="0.75" bottom="0.75" header="0.3" footer="0.3"/>
  <pageSetup paperSize="9" scale="2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2_UVC">
    <outlinePr summaryBelow="0" summaryRight="0"/>
    <pageSetUpPr autoPageBreaks="0" fitToPage="1"/>
  </sheetPr>
  <dimension ref="A1:BE20141"/>
  <sheetViews>
    <sheetView showGridLines="0" tabSelected="1" zoomScale="125" zoomScaleNormal="90" zoomScaleSheetLayoutView="90" workbookViewId="0">
      <selection activeCell="B17" sqref="B17"/>
    </sheetView>
  </sheetViews>
  <sheetFormatPr baseColWidth="10" defaultColWidth="11.5" defaultRowHeight="16" x14ac:dyDescent="0.2"/>
  <cols>
    <col min="1" max="1" width="2.83203125" style="235" customWidth="1"/>
    <col min="2" max="2" width="16.33203125" style="235" customWidth="1"/>
    <col min="3" max="3" width="60.83203125" style="235" customWidth="1"/>
    <col min="4" max="4" width="16.83203125" style="236" customWidth="1"/>
    <col min="5" max="5" width="34" style="235" bestFit="1" customWidth="1"/>
    <col min="6" max="7" width="15.83203125" style="235" customWidth="1"/>
    <col min="8" max="8" width="16.1640625" style="236" customWidth="1"/>
    <col min="9" max="29" width="16.1640625" style="237" customWidth="1"/>
    <col min="30" max="30" width="15.83203125" style="238" customWidth="1"/>
    <col min="31" max="48" width="17.83203125" style="235" customWidth="1"/>
    <col min="49" max="49" width="17.83203125" style="239" customWidth="1"/>
    <col min="50" max="50" width="17.83203125" style="235" customWidth="1" collapsed="1"/>
    <col min="51" max="51" width="17.83203125" style="235" customWidth="1"/>
    <col min="52" max="52" width="18.83203125" style="235" customWidth="1"/>
    <col min="53" max="54" width="18.83203125" style="240" customWidth="1"/>
    <col min="55" max="55" width="3.83203125" style="85" customWidth="1"/>
    <col min="56" max="56" width="10.83203125" style="267" customWidth="1"/>
    <col min="57" max="57" width="30.83203125" style="85" customWidth="1"/>
    <col min="58" max="16384" width="11.5" style="235"/>
  </cols>
  <sheetData>
    <row r="1" spans="1:57" s="264" customFormat="1" ht="42" customHeight="1" x14ac:dyDescent="0.4">
      <c r="A1" s="195"/>
      <c r="B1" s="478" t="s">
        <v>0</v>
      </c>
      <c r="C1" s="479"/>
      <c r="D1" s="196"/>
      <c r="E1" s="196"/>
      <c r="F1" s="196"/>
      <c r="G1" s="196"/>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375"/>
      <c r="AV1" s="197"/>
      <c r="AW1" s="197"/>
      <c r="AX1" s="197"/>
      <c r="AY1" s="197"/>
      <c r="AZ1" s="197"/>
      <c r="BA1" s="197"/>
      <c r="BB1" s="197"/>
      <c r="BC1" t="s">
        <v>25</v>
      </c>
      <c r="BD1" s="440"/>
      <c r="BE1" s="85"/>
    </row>
    <row r="2" spans="1:57" s="204" customFormat="1" ht="15.5" customHeight="1" x14ac:dyDescent="0.2">
      <c r="A2" s="199"/>
      <c r="B2" s="480"/>
      <c r="C2" s="481"/>
      <c r="D2" s="200"/>
      <c r="E2" s="201"/>
      <c r="F2" s="201"/>
      <c r="G2" s="201"/>
      <c r="H2" s="199"/>
      <c r="I2" s="199"/>
      <c r="J2" s="199"/>
      <c r="K2" s="199"/>
      <c r="L2" s="199"/>
      <c r="M2" s="199"/>
      <c r="N2" s="199"/>
      <c r="O2" s="199"/>
      <c r="P2" s="199"/>
      <c r="Q2" s="199"/>
      <c r="R2" s="199"/>
      <c r="S2" s="199"/>
      <c r="T2" s="199"/>
      <c r="U2" s="199"/>
      <c r="V2" s="199"/>
      <c r="W2" s="199"/>
      <c r="X2" s="199"/>
      <c r="Y2" s="199"/>
      <c r="Z2" s="199"/>
      <c r="AA2" s="199"/>
      <c r="AB2" s="199"/>
      <c r="AC2" s="199"/>
      <c r="AD2" s="202"/>
      <c r="AE2" s="201"/>
      <c r="AF2" s="201"/>
      <c r="AG2" s="201"/>
      <c r="AH2" s="201"/>
      <c r="AI2" s="201"/>
      <c r="AJ2" s="201"/>
      <c r="AK2" s="201"/>
      <c r="AL2" s="201"/>
      <c r="AM2" s="201"/>
      <c r="AN2" s="201"/>
      <c r="AO2" s="201"/>
      <c r="AP2" s="201"/>
      <c r="AQ2" s="201"/>
      <c r="AR2" s="201"/>
      <c r="AS2" s="201"/>
      <c r="AT2" s="201"/>
      <c r="AU2" s="201"/>
      <c r="AV2" s="201"/>
      <c r="AW2" s="201"/>
      <c r="AX2" s="201"/>
      <c r="AY2" s="201"/>
      <c r="AZ2" s="201"/>
      <c r="BA2" s="203"/>
      <c r="BB2" s="203"/>
      <c r="BC2"/>
      <c r="BD2" s="440"/>
      <c r="BE2" s="85"/>
    </row>
    <row r="3" spans="1:57" s="207" customFormat="1" ht="19.75" customHeight="1" x14ac:dyDescent="0.2">
      <c r="B3" s="208"/>
      <c r="C3" s="209"/>
      <c r="D3" s="485" t="s">
        <v>26</v>
      </c>
      <c r="E3" s="485"/>
      <c r="F3" s="485"/>
      <c r="G3" s="486"/>
      <c r="H3" s="483" t="s">
        <v>27</v>
      </c>
      <c r="I3" s="484"/>
      <c r="J3" s="484"/>
      <c r="K3" s="484"/>
      <c r="L3" s="484"/>
      <c r="M3" s="484"/>
      <c r="N3" s="484"/>
      <c r="O3" s="484"/>
      <c r="P3" s="484"/>
      <c r="Q3" s="484"/>
      <c r="R3" s="484"/>
      <c r="S3" s="484"/>
      <c r="T3" s="484"/>
      <c r="U3" s="484"/>
      <c r="V3" s="484"/>
      <c r="W3" s="484"/>
      <c r="X3" s="484"/>
      <c r="Y3" s="484"/>
      <c r="Z3" s="484"/>
      <c r="AA3" s="484"/>
      <c r="AB3" s="484"/>
      <c r="AC3" s="484"/>
      <c r="AD3" s="489" t="s">
        <v>28</v>
      </c>
      <c r="AE3" s="473" t="s">
        <v>29</v>
      </c>
      <c r="AF3" s="474"/>
      <c r="AG3" s="475"/>
      <c r="AH3" s="466" t="s">
        <v>30</v>
      </c>
      <c r="AI3" s="467"/>
      <c r="AJ3" s="467"/>
      <c r="AK3" s="467"/>
      <c r="AL3" s="468"/>
      <c r="AM3" s="468"/>
      <c r="AN3" s="468"/>
      <c r="AO3" s="468"/>
      <c r="AP3" s="468"/>
      <c r="AQ3" s="468"/>
      <c r="AR3" s="468"/>
      <c r="AS3" s="468"/>
      <c r="AT3" s="469"/>
      <c r="AU3" s="490" t="s">
        <v>31</v>
      </c>
      <c r="AV3" s="491"/>
      <c r="AW3" s="492"/>
      <c r="AX3" s="497" t="s">
        <v>32</v>
      </c>
      <c r="AY3" s="476" t="s">
        <v>33</v>
      </c>
      <c r="AZ3" s="477"/>
      <c r="BA3" s="477"/>
      <c r="BB3" s="477"/>
      <c r="BC3"/>
      <c r="BD3" s="440"/>
      <c r="BE3" s="85"/>
    </row>
    <row r="4" spans="1:57" s="204" customFormat="1" ht="27" customHeight="1" x14ac:dyDescent="0.2">
      <c r="B4" s="208"/>
      <c r="C4" s="215"/>
      <c r="D4" s="485"/>
      <c r="E4" s="485"/>
      <c r="F4" s="485"/>
      <c r="G4" s="486"/>
      <c r="H4" s="495" t="s">
        <v>34</v>
      </c>
      <c r="I4" s="496"/>
      <c r="J4" s="482" t="s">
        <v>35</v>
      </c>
      <c r="K4" s="482"/>
      <c r="L4" s="216" t="s">
        <v>36</v>
      </c>
      <c r="M4" s="487" t="s">
        <v>37</v>
      </c>
      <c r="N4" s="488"/>
      <c r="O4" s="488"/>
      <c r="P4" s="488"/>
      <c r="Q4" s="488"/>
      <c r="R4" s="487" t="s">
        <v>38</v>
      </c>
      <c r="S4" s="488"/>
      <c r="T4" s="488"/>
      <c r="U4" s="488"/>
      <c r="V4" s="488"/>
      <c r="W4" s="482" t="s">
        <v>39</v>
      </c>
      <c r="X4" s="482"/>
      <c r="Y4" s="482"/>
      <c r="Z4" s="216" t="s">
        <v>40</v>
      </c>
      <c r="AA4" s="487" t="s">
        <v>41</v>
      </c>
      <c r="AB4" s="488"/>
      <c r="AC4" s="488"/>
      <c r="AD4" s="489"/>
      <c r="AE4" s="473"/>
      <c r="AF4" s="474"/>
      <c r="AG4" s="475"/>
      <c r="AH4" s="470" t="s">
        <v>42</v>
      </c>
      <c r="AI4" s="471"/>
      <c r="AJ4" s="471"/>
      <c r="AK4" s="472"/>
      <c r="AL4" s="470" t="s">
        <v>43</v>
      </c>
      <c r="AM4" s="471"/>
      <c r="AN4" s="472"/>
      <c r="AO4" s="470" t="s">
        <v>44</v>
      </c>
      <c r="AP4" s="472"/>
      <c r="AQ4" s="470" t="s">
        <v>45</v>
      </c>
      <c r="AR4" s="472"/>
      <c r="AS4" s="470" t="s">
        <v>46</v>
      </c>
      <c r="AT4" s="472"/>
      <c r="AU4" s="490"/>
      <c r="AV4" s="491"/>
      <c r="AW4" s="492"/>
      <c r="AX4" s="497"/>
      <c r="AY4" s="493">
        <f>IF(SUM($BD11:$BD16)&gt;0,"-",SUM($BB11:$BB16))</f>
        <v>0</v>
      </c>
      <c r="AZ4" s="494"/>
      <c r="BA4" s="494"/>
      <c r="BB4" s="494"/>
      <c r="BC4"/>
      <c r="BD4" s="440"/>
      <c r="BE4" s="85"/>
    </row>
    <row r="5" spans="1:57" s="220" customFormat="1" ht="81" customHeight="1" x14ac:dyDescent="0.2">
      <c r="A5" s="176"/>
      <c r="B5" s="306" t="s">
        <v>47</v>
      </c>
      <c r="C5" s="307" t="s">
        <v>48</v>
      </c>
      <c r="D5" s="272" t="s">
        <v>49</v>
      </c>
      <c r="E5" s="271" t="s">
        <v>50</v>
      </c>
      <c r="F5" s="279" t="s">
        <v>51</v>
      </c>
      <c r="G5" s="279" t="s">
        <v>52</v>
      </c>
      <c r="H5" s="273" t="s">
        <v>53</v>
      </c>
      <c r="I5" s="273" t="s">
        <v>54</v>
      </c>
      <c r="J5" s="273" t="s">
        <v>55</v>
      </c>
      <c r="K5" s="273" t="s">
        <v>56</v>
      </c>
      <c r="L5" s="273" t="s">
        <v>57</v>
      </c>
      <c r="M5" s="273" t="s">
        <v>58</v>
      </c>
      <c r="N5" s="273" t="s">
        <v>59</v>
      </c>
      <c r="O5" s="273" t="s">
        <v>60</v>
      </c>
      <c r="P5" s="273" t="s">
        <v>61</v>
      </c>
      <c r="Q5" s="273" t="s">
        <v>62</v>
      </c>
      <c r="R5" s="273" t="s">
        <v>63</v>
      </c>
      <c r="S5" s="273" t="s">
        <v>64</v>
      </c>
      <c r="T5" s="273" t="s">
        <v>65</v>
      </c>
      <c r="U5" s="273" t="s">
        <v>66</v>
      </c>
      <c r="V5" s="273" t="s">
        <v>67</v>
      </c>
      <c r="W5" s="273" t="s">
        <v>68</v>
      </c>
      <c r="X5" s="273" t="s">
        <v>69</v>
      </c>
      <c r="Y5" s="273" t="s">
        <v>70</v>
      </c>
      <c r="Z5" s="273" t="s">
        <v>71</v>
      </c>
      <c r="AA5" s="273" t="s">
        <v>72</v>
      </c>
      <c r="AB5" s="273" t="s">
        <v>73</v>
      </c>
      <c r="AC5" s="273" t="s">
        <v>74</v>
      </c>
      <c r="AD5" s="274" t="s">
        <v>75</v>
      </c>
      <c r="AE5" s="275" t="s">
        <v>76</v>
      </c>
      <c r="AF5" s="275" t="s">
        <v>77</v>
      </c>
      <c r="AG5" s="275" t="s">
        <v>78</v>
      </c>
      <c r="AH5" s="275" t="s">
        <v>79</v>
      </c>
      <c r="AI5" s="275" t="s">
        <v>80</v>
      </c>
      <c r="AJ5" s="275" t="s">
        <v>81</v>
      </c>
      <c r="AK5" s="275" t="s">
        <v>82</v>
      </c>
      <c r="AL5" s="275" t="s">
        <v>79</v>
      </c>
      <c r="AM5" s="275" t="s">
        <v>80</v>
      </c>
      <c r="AN5" s="275" t="s">
        <v>83</v>
      </c>
      <c r="AO5" s="275" t="s">
        <v>79</v>
      </c>
      <c r="AP5" s="275" t="s">
        <v>80</v>
      </c>
      <c r="AQ5" s="275" t="s">
        <v>79</v>
      </c>
      <c r="AR5" s="275" t="s">
        <v>80</v>
      </c>
      <c r="AS5" s="275" t="s">
        <v>79</v>
      </c>
      <c r="AT5" s="275" t="s">
        <v>80</v>
      </c>
      <c r="AU5" s="276" t="s">
        <v>84</v>
      </c>
      <c r="AV5" s="276" t="s">
        <v>85</v>
      </c>
      <c r="AW5" s="276" t="s">
        <v>86</v>
      </c>
      <c r="AX5" s="277" t="s">
        <v>87</v>
      </c>
      <c r="AY5" s="278" t="s">
        <v>88</v>
      </c>
      <c r="AZ5" s="278" t="s">
        <v>89</v>
      </c>
      <c r="BA5" s="278" t="s">
        <v>90</v>
      </c>
      <c r="BB5" s="278" t="s">
        <v>91</v>
      </c>
      <c r="BC5"/>
      <c r="BD5" s="441" t="s">
        <v>92</v>
      </c>
      <c r="BE5" s="85"/>
    </row>
    <row r="6" spans="1:57" s="290" customFormat="1" ht="44.25" hidden="1" customHeight="1" x14ac:dyDescent="0.2">
      <c r="A6" s="113"/>
      <c r="B6" s="281"/>
      <c r="C6" s="281" t="s">
        <v>93</v>
      </c>
      <c r="D6" s="282" t="s">
        <v>94</v>
      </c>
      <c r="E6" s="283" t="s">
        <v>95</v>
      </c>
      <c r="F6" s="284">
        <v>2</v>
      </c>
      <c r="G6" s="284"/>
      <c r="H6" s="285"/>
      <c r="I6" s="286"/>
      <c r="J6" s="286"/>
      <c r="K6" s="286"/>
      <c r="L6" s="286"/>
      <c r="M6" s="287"/>
      <c r="N6" s="287"/>
      <c r="O6" s="287"/>
      <c r="P6" s="287"/>
      <c r="Q6" s="287"/>
      <c r="R6" s="287"/>
      <c r="S6" s="287"/>
      <c r="T6" s="287"/>
      <c r="U6" s="287"/>
      <c r="V6" s="287">
        <v>16</v>
      </c>
      <c r="W6" s="287"/>
      <c r="X6" s="287"/>
      <c r="Y6" s="287"/>
      <c r="Z6" s="287"/>
      <c r="AA6" s="286"/>
      <c r="AB6" s="286"/>
      <c r="AC6" s="286"/>
      <c r="AD6" s="284"/>
      <c r="AE6" s="288"/>
      <c r="AF6" s="288"/>
      <c r="AG6" s="288"/>
      <c r="AH6" s="288"/>
      <c r="AI6" s="288"/>
      <c r="AJ6" s="288"/>
      <c r="AK6" s="288"/>
      <c r="AL6" s="288"/>
      <c r="AM6" s="288"/>
      <c r="AN6" s="288"/>
      <c r="AO6" s="288"/>
      <c r="AP6" s="288"/>
      <c r="AQ6" s="288"/>
      <c r="AR6" s="288"/>
      <c r="AS6" s="288"/>
      <c r="AT6" s="288"/>
      <c r="AU6" s="376"/>
      <c r="AV6" s="284"/>
      <c r="AW6" s="284"/>
      <c r="AX6" s="289">
        <v>25000</v>
      </c>
      <c r="AY6" s="284"/>
      <c r="AZ6" s="284"/>
      <c r="BA6" s="284"/>
      <c r="BB6" s="284"/>
      <c r="BC6"/>
      <c r="BD6" s="440"/>
      <c r="BE6" s="85"/>
    </row>
    <row r="7" spans="1:57" s="290" customFormat="1" ht="44.25" hidden="1" customHeight="1" x14ac:dyDescent="0.2">
      <c r="A7" s="113"/>
      <c r="B7" s="281" t="s">
        <v>96</v>
      </c>
      <c r="C7" s="281" t="s">
        <v>97</v>
      </c>
      <c r="D7" s="282" t="s">
        <v>98</v>
      </c>
      <c r="E7" s="283" t="s">
        <v>99</v>
      </c>
      <c r="F7" s="284">
        <v>9</v>
      </c>
      <c r="G7" s="284"/>
      <c r="H7" s="285"/>
      <c r="I7" s="286"/>
      <c r="J7" s="287">
        <v>22.658000000000001</v>
      </c>
      <c r="K7" s="286"/>
      <c r="L7" s="286"/>
      <c r="M7" s="287"/>
      <c r="N7" s="287"/>
      <c r="O7" s="287"/>
      <c r="P7" s="287"/>
      <c r="Q7" s="287"/>
      <c r="R7" s="287"/>
      <c r="S7" s="287"/>
      <c r="T7" s="287"/>
      <c r="U7" s="287">
        <v>17.2</v>
      </c>
      <c r="V7" s="287"/>
      <c r="W7" s="287"/>
      <c r="X7" s="287"/>
      <c r="Y7" s="287"/>
      <c r="Z7" s="287"/>
      <c r="AA7" s="286"/>
      <c r="AB7" s="286"/>
      <c r="AC7" s="286"/>
      <c r="AD7" s="284" t="s">
        <v>100</v>
      </c>
      <c r="AE7" s="288"/>
      <c r="AF7" s="288"/>
      <c r="AG7" s="288"/>
      <c r="AH7" s="288"/>
      <c r="AI7" s="288"/>
      <c r="AJ7" s="288"/>
      <c r="AK7" s="288"/>
      <c r="AL7" s="288"/>
      <c r="AM7" s="288"/>
      <c r="AN7" s="288"/>
      <c r="AO7" s="288"/>
      <c r="AP7" s="288"/>
      <c r="AQ7" s="288"/>
      <c r="AR7" s="288"/>
      <c r="AS7" s="288"/>
      <c r="AT7" s="288"/>
      <c r="AU7" s="376"/>
      <c r="AV7" s="284"/>
      <c r="AW7" s="284"/>
      <c r="AX7" s="289">
        <v>950000</v>
      </c>
      <c r="AY7" s="284"/>
      <c r="AZ7" s="284"/>
      <c r="BA7" s="284"/>
      <c r="BB7" s="284"/>
      <c r="BC7"/>
      <c r="BD7" s="440"/>
      <c r="BE7" s="85"/>
    </row>
    <row r="8" spans="1:57" s="290" customFormat="1" ht="44.25" hidden="1" customHeight="1" x14ac:dyDescent="0.2">
      <c r="A8" s="113"/>
      <c r="B8" s="281"/>
      <c r="C8" s="281" t="s">
        <v>101</v>
      </c>
      <c r="D8" s="282" t="s">
        <v>102</v>
      </c>
      <c r="E8" s="283" t="s">
        <v>103</v>
      </c>
      <c r="F8" s="284">
        <v>13</v>
      </c>
      <c r="G8" s="284"/>
      <c r="H8" s="291">
        <v>10.8</v>
      </c>
      <c r="I8" s="292"/>
      <c r="J8" s="287">
        <v>58</v>
      </c>
      <c r="K8" s="286"/>
      <c r="L8" s="287">
        <v>1140</v>
      </c>
      <c r="M8" s="287"/>
      <c r="N8" s="287"/>
      <c r="O8" s="287"/>
      <c r="P8" s="287"/>
      <c r="Q8" s="287"/>
      <c r="R8" s="287"/>
      <c r="S8" s="287"/>
      <c r="T8" s="287"/>
      <c r="U8" s="287"/>
      <c r="V8" s="287"/>
      <c r="W8" s="287"/>
      <c r="X8" s="287"/>
      <c r="Y8" s="287"/>
      <c r="Z8" s="287"/>
      <c r="AA8" s="286"/>
      <c r="AB8" s="286"/>
      <c r="AC8" s="286"/>
      <c r="AD8" s="284" t="s">
        <v>104</v>
      </c>
      <c r="AE8" s="293" t="s">
        <v>105</v>
      </c>
      <c r="AF8" s="288"/>
      <c r="AG8" s="288"/>
      <c r="AH8" s="288"/>
      <c r="AI8" s="288"/>
      <c r="AJ8" s="288"/>
      <c r="AK8" s="288"/>
      <c r="AL8" s="288"/>
      <c r="AM8" s="288"/>
      <c r="AN8" s="288"/>
      <c r="AO8" s="288"/>
      <c r="AP8" s="288"/>
      <c r="AQ8" s="288"/>
      <c r="AR8" s="288"/>
      <c r="AS8" s="288"/>
      <c r="AT8" s="288"/>
      <c r="AU8" s="376"/>
      <c r="AV8" s="284"/>
      <c r="AW8" s="284"/>
      <c r="AX8" s="289">
        <v>175000</v>
      </c>
      <c r="AY8" s="284"/>
      <c r="AZ8" s="284"/>
      <c r="BA8" s="284"/>
      <c r="BB8" s="284"/>
      <c r="BC8"/>
      <c r="BD8" s="440"/>
      <c r="BE8" s="85"/>
    </row>
    <row r="9" spans="1:57" s="290" customFormat="1" ht="43.5" hidden="1" customHeight="1" x14ac:dyDescent="0.2">
      <c r="A9" s="113"/>
      <c r="B9" s="294" t="s">
        <v>106</v>
      </c>
      <c r="C9" s="294" t="s">
        <v>107</v>
      </c>
      <c r="D9" s="295" t="s">
        <v>108</v>
      </c>
      <c r="E9" s="296" t="s">
        <v>109</v>
      </c>
      <c r="F9" s="297">
        <v>30</v>
      </c>
      <c r="G9" s="297"/>
      <c r="H9" s="298"/>
      <c r="I9" s="299">
        <v>4.8</v>
      </c>
      <c r="J9" s="299">
        <v>306</v>
      </c>
      <c r="K9" s="300"/>
      <c r="L9" s="300"/>
      <c r="M9" s="299"/>
      <c r="N9" s="299"/>
      <c r="O9" s="299"/>
      <c r="P9" s="299"/>
      <c r="Q9" s="299"/>
      <c r="R9" s="299"/>
      <c r="S9" s="299"/>
      <c r="T9" s="299"/>
      <c r="U9" s="299"/>
      <c r="V9" s="299">
        <v>19.2</v>
      </c>
      <c r="W9" s="299">
        <v>1.7</v>
      </c>
      <c r="X9" s="299"/>
      <c r="Y9" s="299"/>
      <c r="Z9" s="299"/>
      <c r="AA9" s="300"/>
      <c r="AB9" s="300"/>
      <c r="AC9" s="300"/>
      <c r="AD9" s="297"/>
      <c r="AE9" s="293" t="s">
        <v>105</v>
      </c>
      <c r="AF9" s="293"/>
      <c r="AG9" s="293"/>
      <c r="AH9" s="293"/>
      <c r="AI9" s="293"/>
      <c r="AJ9" s="293"/>
      <c r="AK9" s="293"/>
      <c r="AL9" s="293"/>
      <c r="AM9" s="293"/>
      <c r="AN9" s="293"/>
      <c r="AO9" s="293"/>
      <c r="AP9" s="293"/>
      <c r="AQ9" s="293"/>
      <c r="AR9" s="293"/>
      <c r="AS9" s="293"/>
      <c r="AT9" s="293"/>
      <c r="AU9" s="377"/>
      <c r="AV9" s="297"/>
      <c r="AW9" s="297"/>
      <c r="AX9" s="301">
        <v>450000</v>
      </c>
      <c r="AY9" s="297"/>
      <c r="AZ9" s="297"/>
      <c r="BA9" s="297"/>
      <c r="BB9" s="297"/>
      <c r="BC9"/>
      <c r="BD9" s="440"/>
      <c r="BE9" s="85"/>
    </row>
    <row r="10" spans="1:57" s="265" customFormat="1" ht="18" customHeight="1" collapsed="1" x14ac:dyDescent="0.2">
      <c r="A10" s="113"/>
      <c r="B10" s="234" t="s">
        <v>110</v>
      </c>
      <c r="C10" s="234" t="s">
        <v>110</v>
      </c>
      <c r="D10" s="234" t="s">
        <v>110</v>
      </c>
      <c r="E10" s="234" t="s">
        <v>110</v>
      </c>
      <c r="F10" s="234" t="s">
        <v>110</v>
      </c>
      <c r="G10" s="234" t="s">
        <v>110</v>
      </c>
      <c r="H10" s="234" t="s">
        <v>110</v>
      </c>
      <c r="I10" s="234" t="s">
        <v>110</v>
      </c>
      <c r="J10" s="234" t="s">
        <v>110</v>
      </c>
      <c r="K10" s="234" t="s">
        <v>110</v>
      </c>
      <c r="L10" s="234" t="s">
        <v>110</v>
      </c>
      <c r="M10" s="234" t="s">
        <v>110</v>
      </c>
      <c r="N10" s="234" t="s">
        <v>110</v>
      </c>
      <c r="O10" s="234" t="s">
        <v>110</v>
      </c>
      <c r="P10" s="234" t="s">
        <v>110</v>
      </c>
      <c r="Q10" s="234" t="s">
        <v>110</v>
      </c>
      <c r="R10" s="234" t="s">
        <v>110</v>
      </c>
      <c r="S10" s="234" t="s">
        <v>110</v>
      </c>
      <c r="T10" s="234" t="s">
        <v>110</v>
      </c>
      <c r="U10" s="234" t="s">
        <v>110</v>
      </c>
      <c r="V10" s="234" t="s">
        <v>110</v>
      </c>
      <c r="W10" s="234" t="s">
        <v>110</v>
      </c>
      <c r="X10" s="234" t="s">
        <v>110</v>
      </c>
      <c r="Y10" s="234" t="s">
        <v>110</v>
      </c>
      <c r="Z10" s="234" t="s">
        <v>110</v>
      </c>
      <c r="AA10" s="234" t="s">
        <v>110</v>
      </c>
      <c r="AB10" s="234" t="s">
        <v>110</v>
      </c>
      <c r="AC10" s="234" t="s">
        <v>110</v>
      </c>
      <c r="AD10" s="234" t="s">
        <v>110</v>
      </c>
      <c r="AE10" s="234" t="s">
        <v>110</v>
      </c>
      <c r="AF10" s="234" t="s">
        <v>110</v>
      </c>
      <c r="AG10" s="234" t="s">
        <v>110</v>
      </c>
      <c r="AH10" s="234" t="s">
        <v>110</v>
      </c>
      <c r="AI10" s="234" t="s">
        <v>110</v>
      </c>
      <c r="AJ10" s="234" t="s">
        <v>110</v>
      </c>
      <c r="AK10" s="234" t="s">
        <v>110</v>
      </c>
      <c r="AL10" s="234" t="s">
        <v>110</v>
      </c>
      <c r="AM10" s="234" t="s">
        <v>110</v>
      </c>
      <c r="AN10" s="234" t="s">
        <v>110</v>
      </c>
      <c r="AO10" s="234" t="s">
        <v>110</v>
      </c>
      <c r="AP10" s="234" t="s">
        <v>110</v>
      </c>
      <c r="AQ10" s="234" t="s">
        <v>110</v>
      </c>
      <c r="AR10" s="234" t="s">
        <v>110</v>
      </c>
      <c r="AS10" s="234" t="s">
        <v>110</v>
      </c>
      <c r="AT10" s="234" t="s">
        <v>110</v>
      </c>
      <c r="AU10" s="354" t="s">
        <v>110</v>
      </c>
      <c r="AV10" s="234" t="s">
        <v>110</v>
      </c>
      <c r="AW10" s="234" t="s">
        <v>110</v>
      </c>
      <c r="AX10" s="234" t="s">
        <v>110</v>
      </c>
      <c r="AY10" s="234" t="s">
        <v>110</v>
      </c>
      <c r="AZ10" s="234" t="s">
        <v>110</v>
      </c>
      <c r="BA10" s="234" t="s">
        <v>110</v>
      </c>
      <c r="BB10" s="234" t="s">
        <v>110</v>
      </c>
      <c r="BC10"/>
      <c r="BD10" s="263" t="s">
        <v>110</v>
      </c>
      <c r="BE10" s="85"/>
    </row>
    <row r="11">
      <c r="B11" s="449" t="str">
        <v>TEST_PRODUCT_001</v>
      </c>
      <c r="C11" s="438" t="str">
        <v>Test Product Name 1</v>
      </c>
      <c r="D11" s="439" t="str">
        <v>123456</v>
      </c>
      <c r="F11" s="442">
        <v>10.5</v>
      </c>
      <c r="G11" s="442">
        <v>2.0</v>
      </c>
      <c r="I11" s="446">
        <v>25.3</v>
      </c>
      <c r="J11" s="446">
        <v>30.0</v>
      </c>
      <c r="L11" s="446">
        <v>500.0</v>
      </c>
      <c r="W11" s="446">
        <v>15.0</v>
      </c>
      <c r="AD11" s="456" t="str">
        <v>Oui</v>
      </c>
      <c r="AU11" s="438" t="str">
        <v>Test Category 1</v>
      </c>
      <c r="AX11" s="459">
        <v>50000.0</v>
      </c>
    </row>
    <row r="12">
      <c r="B12" s="449" t="str">
        <v>TEST_PRODUCT_002</v>
      </c>
      <c r="C12" s="438" t="str">
        <v>Test Product Name 2</v>
      </c>
      <c r="D12" s="439" t="str">
        <v>789012</v>
      </c>
      <c r="F12" s="442">
        <v>5.2</v>
      </c>
      <c r="G12" s="442">
        <v>1.5</v>
      </c>
      <c r="I12" s="446">
        <v>12.8</v>
      </c>
      <c r="J12" s="446">
        <v>18.0</v>
      </c>
      <c r="L12" s="446">
        <v>250.0</v>
      </c>
      <c r="W12" s="446">
        <v>8.0</v>
      </c>
      <c r="AD12" s="456" t="str">
        <v>Non</v>
      </c>
      <c r="AU12" s="438" t="str">
        <v>Test Category 2</v>
      </c>
      <c r="AX12" s="459">
        <v>25000.0</v>
      </c>
    </row>
    <row r="13">
      <c r="B13" s="449" t="str">
        <v>TEST_PRODUCT_003</v>
      </c>
      <c r="C13" s="438" t="str">
        <v>Test Product Name 3</v>
      </c>
      <c r="D13" s="439" t="str">
        <v>345678</v>
      </c>
      <c r="F13" s="442">
        <v>8.7</v>
      </c>
      <c r="G13" s="442">
        <v>3.2</v>
      </c>
      <c r="I13" s="446">
        <v>35.1</v>
      </c>
      <c r="J13" s="446">
        <v>42.5</v>
      </c>
      <c r="L13" s="446">
        <v>750.0</v>
      </c>
      <c r="W13" s="446">
        <v>22.0</v>
      </c>
      <c r="AD13" s="456" t="str">
        <v>Oui</v>
      </c>
      <c r="AU13" s="438" t="str">
        <v>Test Category 3</v>
      </c>
      <c r="AX13" s="459">
        <v>75000.0</v>
      </c>
    </row>
  </sheetData>
  <sheetProtection algorithmName="SHA-512" hashValue="hlCOypMKd8yYoMrRQ0WzJzEnp+LCVm8J1j5j6kRjA/e7kUqdtqD7evmnu5OK8+CwDI6hOA5YoRR2Z5fgruE2YQ==" saltValue="Ir/JDTIJUcg1QWQ5Q1AlYA==" spinCount="100000" sheet="1" objects="1" scenarios="1" formatCells="0" insertRows="0" deleteRows="0" autoFilter="0"/>
  <autoFilter ref="B10:BD11" xr:uid="{00000000-0001-0000-0200-000000000000}"/>
  <dataConsolidate/>
  <mergeCells count="22">
    <mergeCell ref="AE3:AG4"/>
    <mergeCell ref="AY3:BB3"/>
    <mergeCell ref="B1:C1"/>
    <mergeCell ref="B2:C2"/>
    <mergeCell ref="J4:K4"/>
    <mergeCell ref="H3:AC3"/>
    <mergeCell ref="D3:G4"/>
    <mergeCell ref="AA4:AC4"/>
    <mergeCell ref="M4:Q4"/>
    <mergeCell ref="R4:V4"/>
    <mergeCell ref="W4:Y4"/>
    <mergeCell ref="AD3:AD4"/>
    <mergeCell ref="AU3:AW4"/>
    <mergeCell ref="AY4:BB4"/>
    <mergeCell ref="H4:I4"/>
    <mergeCell ref="AX3:AX4"/>
    <mergeCell ref="AH3:AT3"/>
    <mergeCell ref="AH4:AK4"/>
    <mergeCell ref="AL4:AN4"/>
    <mergeCell ref="AO4:AP4"/>
    <mergeCell ref="AQ4:AR4"/>
    <mergeCell ref="AS4:AT4"/>
  </mergeCells>
  <phoneticPr fontId="38" type="noConversion"/>
  <dataValidations xWindow="855" yWindow="757" count="63">
    <dataValidation allowBlank="1" showErrorMessage="1" promptTitle="Aide à la saisie :" prompt="Nommez ou décrivez votre produit" sqref="C5" xr:uid="{00000000-0002-0000-0200-000001000000}"/>
    <dataValidation allowBlank="1" showErrorMessage="1" sqref="AY4 M7:M9" xr:uid="{00000000-0002-0000-0200-000003000000}"/>
    <dataValidation type="textLength" operator="lessThan" allowBlank="1" showErrorMessage="1" errorTitle="Aide à la saisie" error="La saisie est limitée à 50 caractères dans cette colonne" sqref="B10 C6:C10" xr:uid="{00000000-0002-0000-0200-000005000000}">
      <formula1>50</formula1>
    </dataValidation>
    <dataValidation allowBlank="1" showInputMessage="1" showErrorMessage="1" promptTitle="Aide à la saisie :" prompt="Poids des 4 opercules + cavalier en grammes_x000a_" sqref="J7" xr:uid="{868092C7-E56F-48CA-8C07-A482B61E6993}"/>
    <dataValidation allowBlank="1" showErrorMessage="1" prompt="_x000a_" sqref="M6" xr:uid="{A9B842A7-7709-49F9-A224-AF549EAC6FCB}"/>
    <dataValidation allowBlank="1" showInputMessage="1" showErrorMessage="1" promptTitle="Aide à la saisie :" prompt="Poids de la boîte et des 2 intercalaires en grammes" sqref="J9" xr:uid="{89D3E993-CB4A-48B5-B2A5-3BF5BEBD4D9B}"/>
    <dataValidation allowBlank="1" showInputMessage="1" showErrorMessage="1" promptTitle="Aide à la saisie :" prompt="Poids des 24 papillotes en grammes" sqref="I9" xr:uid="{4843DD71-24E0-4506-BF28-ECEE6D0BA13C}"/>
    <dataValidation allowBlank="1" showErrorMessage="1" promptTitle="Aide à la saisie :" prompt="Poids de la barquette et du film en grammes_x000a_" sqref="W6:Z6 N6:U6" xr:uid="{EDD3FDF6-FF5A-4C8E-BD69-BB9F37AC7BBA}"/>
    <dataValidation allowBlank="1" showErrorMessage="1" promptTitle="Aide à la saisie :" prompt="Poids des 4 pots en grammes_x000a_" sqref="V7:Z7 R7:T7 W8:X8 R8:U8 N7:Q8" xr:uid="{6695FEF5-587B-4611-86B2-55CF383A1811}"/>
    <dataValidation allowBlank="1" showErrorMessage="1" promptTitle="Aide à la saisie :" prompt="Poids des 4 liens en grammes" sqref="Y8:Z8" xr:uid="{942626B1-5AE8-46F2-BF2D-161043F5FC10}"/>
    <dataValidation allowBlank="1" showErrorMessage="1" promptTitle="Aide à la saisie :" prompt="Poids des 2 barquettes et du film en grammes" sqref="Y9:Z9 N9:P9 R9:U9" xr:uid="{36508E74-67B4-49EE-818E-E25118D5EAE3}"/>
    <dataValidation allowBlank="1" showInputMessage="1" showErrorMessage="1" promptTitle="Aide à la saisie :" prompt="Poids de la barquette et du film en grammes_x000a_" sqref="V6" xr:uid="{B9474A1E-CC91-47BC-BDE5-B6948344D253}"/>
    <dataValidation allowBlank="1" showInputMessage="1" showErrorMessage="1" promptTitle="Aide à la saisie :" prompt="Poids des 2 barquettes en grammes" sqref="V9" xr:uid="{7451D7CC-FEF1-4DBD-9018-A19D7B258F1D}"/>
    <dataValidation allowBlank="1" showInputMessage="1" showErrorMessage="1" promptTitle="Aide à la saisie :" prompt="Poids du film en grammes" sqref="W9" xr:uid="{C74A1E3F-DA48-43DB-99BC-2B734AFAB35F}"/>
    <dataValidation allowBlank="1" showInputMessage="1" showErrorMessage="1" promptTitle="Aide à la saisie :" prompt="Poids des 4 pots en grammes" sqref="U7" xr:uid="{F6578CB9-5292-43E6-BBFE-2B028EDD8296}"/>
    <dataValidation allowBlank="1" showInputMessage="1" showErrorMessage="1" promptTitle="Aide à la saisie :" prompt="Poids des 6 capsules en grammes" sqref="H8" xr:uid="{E299BFBA-C0FA-4DED-BE49-D1C590D86661}"/>
    <dataValidation allowBlank="1" showInputMessage="1" showErrorMessage="1" promptTitle="Aide à la saisie :" prompt="Poids des 6 bouteilles en grammes" sqref="L8" xr:uid="{D66073F0-CCB8-4910-B46C-8DA8367B10F6}"/>
    <dataValidation allowBlank="1" showInputMessage="1" showErrorMessage="1" promptTitle="Aide à la saisie :" prompt="Poids du porte-bouteilles en grammes_x000a_" sqref="J8" xr:uid="{3EF0BE64-E7CF-43B5-87F7-7079544BD3CF}"/>
    <dataValidation type="list" errorStyle="information" allowBlank="1" showInputMessage="1" showErrorMessage="1" errorTitle="Aide à la saisie" error="Merci de sélectionner une valeur dans la liste." promptTitle="Sélectionnez une valeur" sqref="E167:E20139" xr:uid="{1DD39732-EE8B-44E9-8EFB-0846291D8CA7}">
      <formula1>Nomencl_LibFR</formula1>
    </dataValidation>
    <dataValidation type="list" errorStyle="information" allowBlank="1" showInputMessage="1" showErrorMessage="1" errorTitle="Aide à la saisie" error="Merci de sélectionner une valeur dans la liste." promptTitle="Sélectionnez une valeur" sqref="AD167:AD20139" xr:uid="{8F5F6DE8-85E2-428A-B857-1DDA9A0D89F7}">
      <formula1>OuiNonFR</formula1>
    </dataValidation>
    <dataValidation type="list" errorStyle="information" allowBlank="1" showInputMessage="1" showErrorMessage="1" errorTitle="Aide à la saisie" error="Merci de sélectionner une valeur dans la liste." promptTitle="Sélectionnez une valeur" sqref="AE167:AE20139" xr:uid="{EC5DE93C-4001-4B4D-9419-095BE88B2F17}">
      <formula1>Bonus_L2FR</formula1>
    </dataValidation>
    <dataValidation type="list" errorStyle="information" allowBlank="1" showInputMessage="1" showErrorMessage="1" errorTitle="Aide à la saisie" error="Merci de sélectionner une valeur dans la liste." promptTitle="Sélectionnez une valeur" sqref="AG167:AG20139" xr:uid="{352F296D-0A37-4B24-8BB0-7F799230540E}">
      <formula1>Bonus_L4FR</formula1>
    </dataValidation>
    <dataValidation type="list" errorStyle="information" allowBlank="1" showInputMessage="1" showErrorMessage="1" errorTitle="Aide à la saisie" error="Merci de sélectionner une valeur dans la liste." promptTitle="Sélectionnez une valeur" sqref="AP167:AP20139 AM167:AM20139 AI167:AI20139 AR167:AR20139 AT167:AT20139" xr:uid="{A1998D32-4CD6-40D5-A175-741CF45A1181}">
      <formula1>PrcPrime</formula1>
    </dataValidation>
    <dataValidation type="list" errorStyle="information" allowBlank="1" showInputMessage="1" showErrorMessage="1" errorTitle="Aide à la saisie" error="Merci de sélectionner une valeur dans la liste." promptTitle="Sélectionnez une valeur" sqref="AK167:AK20139 AN167:AN20139" xr:uid="{9769B456-648B-4B2D-848B-6BE96982EEC9}">
      <formula1>PrcSurPrime</formula1>
    </dataValidation>
    <dataValidation type="list" errorStyle="information" allowBlank="1" showInputMessage="1" showErrorMessage="1" errorTitle="Aide à la saisie" error="Merci de sélectionner une valeur dans la liste." promptTitle="Sélectionnez une valeur" sqref="AU167:AU20139" xr:uid="{275D8FD8-97E8-4D71-804D-A6DAC3A02679}">
      <formula1>Malus10FR</formula1>
    </dataValidation>
    <dataValidation type="list" errorStyle="information" allowBlank="1" showInputMessage="1" showErrorMessage="1" errorTitle="Aide à la saisie" error="Merci de sélectionner une valeur dans la liste." promptTitle="Sélectionnez une valeur" sqref="AV167:AV20139" xr:uid="{7649E1E8-EA0C-4AD6-8258-A8C977D457DA}">
      <formula1>Malus50FR</formula1>
    </dataValidation>
    <dataValidation type="list" errorStyle="information" allowBlank="1" showInputMessage="1" showErrorMessage="1" errorTitle="Aide à la saisie" error="Merci de sélectionner une valeur dans la liste." promptTitle="Sélectionnez une valeur" sqref="AW167:AW20139" xr:uid="{2DF9F7E8-2240-4A01-9976-F40F1E8EDCC7}">
      <formula1>Malus100FR</formula1>
    </dataValidation>
    <dataValidation type="textLength" errorStyle="information" operator="lessThanOrEqual" allowBlank="1" showErrorMessage="1" errorTitle="Aide à la saisie" error="La référence ne doit pas dépasser 20 caractères." promptTitle="Aide à la saisie" prompt="50 caractères max." sqref="B167:B20139" xr:uid="{1DD3B17A-175F-403F-A3D3-6E4BCD257D6A}">
      <formula1>50</formula1>
    </dataValidation>
    <dataValidation type="textLength" errorStyle="information" operator="lessThanOrEqual" allowBlank="1" showErrorMessage="1" errorTitle="Aide à la saisie" error="Le libellé ne doit pas dépasser 50 caractères." promptTitle="Aide à la saisie" prompt="50 caractères max." sqref="C167:C20139" xr:uid="{F52BBE6B-2569-4C04-A9CB-7EFBD070F00B}">
      <formula1>50</formula1>
    </dataValidation>
    <dataValidation type="textLength" allowBlank="1" showDropDown="1" showInputMessage="1" showErrorMessage="1" errorTitle="Aide à la saisie" error="Ces colonnes sont calculées automatiquement. Ne rien saisir." sqref="BA167:BA20139 BB167:BB20139 AY167:AY20139 AZ167:AZ20139 BD167:BD20139" xr:uid="{8253C083-D6D7-42A5-91C9-332EB2DEF832}">
      <formula1>0</formula1>
      <formula2>0</formula2>
    </dataValidation>
    <dataValidation type="list" errorStyle="information" allowBlank="1" showInputMessage="1" showErrorMessage="1" errorTitle="Aide ‡ la saisie" error="Merci de sÈlectionner une valeur dans la liste." promptTitle="SÈlectionnez une valeur" sqref="E162:E166" xr:uid="{1BB608A8-BABE-154F-9B81-D0C393853F68}">
      <formula1>Nomencl_LibFR</formula1>
    </dataValidation>
    <dataValidation type="list" errorStyle="information" allowBlank="1" showInputMessage="1" showErrorMessage="1" errorTitle="Aide ‡ la saisie" error="Merci de sÈlectionner une valeur dans la liste." promptTitle="SÈlectionnez une valeur" sqref="AD162:AD166" xr:uid="{2C2DCB55-6E66-1A42-914B-6BF33FF14C4F}">
      <formula1>OuiNonFR</formula1>
    </dataValidation>
    <dataValidation type="list" errorStyle="information" allowBlank="1" showInputMessage="1" showErrorMessage="1" errorTitle="Aide ‡ la saisie" error="Merci de sÈlectionner une valeur dans la liste." promptTitle="SÈlectionnez une valeur" sqref="AE162:AE166" xr:uid="{86F1975E-8C03-8945-B7BD-83FE96442F8D}">
      <formula1>Bonus_L2FR</formula1>
    </dataValidation>
    <dataValidation type="list" errorStyle="information" allowBlank="1" showInputMessage="1" showErrorMessage="1" errorTitle="Aide ‡ la saisie" error="Merci de sÈlectionner une valeur dans la liste." promptTitle="SÈlectionnez une valeur" sqref="AG162:AG166" xr:uid="{7B6BC8E6-30BA-8A4E-A96E-BEA1EE96D5D2}">
      <formula1>Bonus_L4FR</formula1>
    </dataValidation>
    <dataValidation type="list" errorStyle="information" allowBlank="1" showInputMessage="1" showErrorMessage="1" errorTitle="Aide ‡ la saisie" error="Merci de sÈlectionner une valeur dans la liste." promptTitle="SÈlectionnez une valeur" sqref="AI162:AI166 AR162:AR166 AP162:AP166 AM162:AM166 AT162:AT166" xr:uid="{D44CDF64-EC35-B74F-83C1-5BB9B4E949E8}">
      <formula1>PrcPrime</formula1>
    </dataValidation>
    <dataValidation type="list" errorStyle="information" allowBlank="1" showInputMessage="1" showErrorMessage="1" errorTitle="Aide ‡ la saisie" error="Merci de sÈlectionner une valeur dans la liste." promptTitle="SÈlectionnez une valeur" sqref="AK162:AK166 AN162:AN166" xr:uid="{D5A05067-326C-C048-8982-C02B737D1817}">
      <formula1>PrcSurPrime</formula1>
    </dataValidation>
    <dataValidation type="list" errorStyle="information" allowBlank="1" showInputMessage="1" showErrorMessage="1" errorTitle="Aide ‡ la saisie" error="Merci de sÈlectionner une valeur dans la liste." promptTitle="SÈlectionnez une valeur" sqref="AU162:AU166" xr:uid="{10F542AA-7777-2D48-81E2-009829B10E6F}">
      <formula1>Malus10FR</formula1>
    </dataValidation>
    <dataValidation type="list" errorStyle="information" allowBlank="1" showInputMessage="1" showErrorMessage="1" errorTitle="Aide ‡ la saisie" error="Merci de sÈlectionner une valeur dans la liste." promptTitle="SÈlectionnez une valeur" sqref="AV162:AV166" xr:uid="{A9743E7E-A139-9B49-92CC-669A859ADF32}">
      <formula1>Malus50FR</formula1>
    </dataValidation>
    <dataValidation type="list" errorStyle="information" allowBlank="1" showInputMessage="1" showErrorMessage="1" errorTitle="Aide ‡ la saisie" error="Merci de sÈlectionner une valeur dans la liste." promptTitle="SÈlectionnez une valeur" sqref="AW162:AW166" xr:uid="{B0CFF89C-A2BB-AB47-B99C-8CC76DD9C680}">
      <formula1>Malus100FR</formula1>
    </dataValidation>
    <dataValidation type="textLength" errorStyle="information" operator="lessThanOrEqual" allowBlank="1" showErrorMessage="1" errorTitle="Aide ‡ la saisie" error="La rÈfÈrence ne doit pas dÈpasser 20 caractËres." promptTitle="Aide ‡ la saisie" prompt="50 caractËres max." sqref="B162:B166" xr:uid="{6A618341-5357-BC47-B23B-6EB6FB338C1F}">
      <formula1>50</formula1>
    </dataValidation>
    <dataValidation type="textLength" errorStyle="information" operator="lessThanOrEqual" allowBlank="1" showErrorMessage="1" errorTitle="Aide ‡ la saisie" error="Le libellÈ ne doit pas dÈpasser 50 caractËres." promptTitle="Aide ‡ la saisie" prompt="50 caractËres max." sqref="C162:C166" xr:uid="{73216EE5-E07B-0F4E-979F-91669B0DECA9}">
      <formula1>50</formula1>
    </dataValidation>
    <dataValidation type="textLength" allowBlank="1" showDropDown="1" showInputMessage="1" showErrorMessage="1" errorTitle="Aide ‡ la saisie" error="Ces colonnes sont calculÈes automatiquement. Ne rien saisir." sqref="BB162:BB166 AY162:AY166 AZ162:AZ166 BA162:BA166 BD162:BD166" xr:uid="{3E65E232-F323-7742-B61B-7BA244DA841C}">
      <formula1>0</formula1>
      <formula2>0</formula2>
    </dataValidation>
    <dataValidation type="list" errorStyle="information" allowBlank="1" showInputMessage="1" showErrorMessage="1" errorTitle="Aide ‡ la saisie" error="Merci de sÈlectionner une valeur dans la liste." promptTitle="SÈlectionnez une valeur" sqref="E11:E161" xr:uid="{5DC5C08B-0BE7-3A4C-BE42-72A5E3AF30E5}">
      <formula1>Nomencl_LibFR</formula1>
    </dataValidation>
    <dataValidation type="list" errorStyle="information" allowBlank="1" showInputMessage="1" showErrorMessage="1" errorTitle="Aide ‡ la saisie" error="Merci de sÈlectionner une valeur dans la liste." promptTitle="SÈlectionnez une valeur" sqref="AD11:AD161" xr:uid="{643F16B2-0363-DA40-8114-F71D41EFBC6F}">
      <formula1>OuiNonFR</formula1>
    </dataValidation>
    <dataValidation type="list" errorStyle="information" allowBlank="1" showInputMessage="1" showErrorMessage="1" errorTitle="Aide ‡ la saisie" error="Merci de sÈlectionner une valeur dans la liste." promptTitle="SÈlectionnez une valeur" sqref="AE11:AE161" xr:uid="{458ECF2F-BD94-4343-81B5-01B8F5D22D66}">
      <formula1>Bonus_L2FR</formula1>
    </dataValidation>
    <dataValidation type="list" errorStyle="information" allowBlank="1" showInputMessage="1" showErrorMessage="1" errorTitle="Aide ‡ la saisie" error="Merci de sÈlectionner une valeur dans la liste." promptTitle="SÈlectionnez une valeur" sqref="AG11:AG161" xr:uid="{4EBB78AB-2EEE-BF40-BB2D-2E499A3AACB2}">
      <formula1>Bonus_L4FR</formula1>
    </dataValidation>
    <dataValidation type="list" errorStyle="information" allowBlank="1" showInputMessage="1" showErrorMessage="1" errorTitle="Aide ‡ la saisie" error="Merci de sÈlectionner une valeur dans la liste." promptTitle="SÈlectionnez une valeur" sqref="AI11:AI161" xr:uid="{C5CCAE20-BFC7-524E-A5CA-4F10D33866CB}">
      <formula1>PrcPrime</formula1>
    </dataValidation>
    <dataValidation type="list" errorStyle="information" allowBlank="1" showInputMessage="1" showErrorMessage="1" errorTitle="Aide ‡ la saisie" error="Merci de sÈlectionner une valeur dans la liste." promptTitle="SÈlectionnez une valeur" sqref="AM11:AM161" xr:uid="{9FEB0A78-A981-C148-9DFB-08B905783975}">
      <formula1>PrcPrime</formula1>
    </dataValidation>
    <dataValidation type="list" errorStyle="information" allowBlank="1" showInputMessage="1" showErrorMessage="1" errorTitle="Aide ‡ la saisie" error="Merci de sÈlectionner une valeur dans la liste." promptTitle="SÈlectionnez une valeur" sqref="AP11:AP161" xr:uid="{5E70D04C-A81E-AC4D-B673-90075E75872A}">
      <formula1>PrcPrime</formula1>
    </dataValidation>
    <dataValidation type="list" errorStyle="information" allowBlank="1" showInputMessage="1" showErrorMessage="1" errorTitle="Aide ‡ la saisie" error="Merci de sÈlectionner une valeur dans la liste." promptTitle="SÈlectionnez une valeur" sqref="AR11:AR161" xr:uid="{73B0632A-6EE2-9941-8D28-739F05D3AF45}">
      <formula1>PrcPrime</formula1>
    </dataValidation>
    <dataValidation type="list" errorStyle="information" allowBlank="1" showInputMessage="1" showErrorMessage="1" errorTitle="Aide ‡ la saisie" error="Merci de sÈlectionner une valeur dans la liste." promptTitle="SÈlectionnez une valeur" sqref="AT11:AT161" xr:uid="{BA7A8E0D-103D-6546-9364-FBFEC2450028}">
      <formula1>PrcPrime</formula1>
    </dataValidation>
    <dataValidation type="list" errorStyle="information" allowBlank="1" showInputMessage="1" showErrorMessage="1" errorTitle="Aide ‡ la saisie" error="Merci de sÈlectionner une valeur dans la liste." promptTitle="SÈlectionnez une valeur" sqref="AK11:AK161" xr:uid="{A6E22B99-EAB4-4947-9CFA-DA92ABABC6D6}">
      <formula1>PrcSurPrime</formula1>
    </dataValidation>
    <dataValidation type="list" errorStyle="information" allowBlank="1" showInputMessage="1" showErrorMessage="1" errorTitle="Aide ‡ la saisie" error="Merci de sÈlectionner une valeur dans la liste." promptTitle="SÈlectionnez une valeur" sqref="AN11:AN161" xr:uid="{1145F207-C28E-A04C-AFA9-12C8DAC6D5C9}">
      <formula1>PrcSurPrime</formula1>
    </dataValidation>
    <dataValidation type="list" errorStyle="information" allowBlank="1" showInputMessage="1" showErrorMessage="1" errorTitle="Aide ‡ la saisie" error="Merci de sÈlectionner une valeur dans la liste." promptTitle="SÈlectionnez une valeur" sqref="AU11:AU161" xr:uid="{B92A73FB-6CF7-694B-81F5-94F7C077560F}">
      <formula1>Malus10FR</formula1>
    </dataValidation>
    <dataValidation type="list" errorStyle="information" allowBlank="1" showInputMessage="1" showErrorMessage="1" errorTitle="Aide ‡ la saisie" error="Merci de sÈlectionner une valeur dans la liste." promptTitle="SÈlectionnez une valeur" sqref="AV11:AV161" xr:uid="{C9223F92-6358-E54E-899F-1BA16B329536}">
      <formula1>Malus50FR</formula1>
    </dataValidation>
    <dataValidation type="list" errorStyle="information" allowBlank="1" showInputMessage="1" showErrorMessage="1" errorTitle="Aide ‡ la saisie" error="Merci de sÈlectionner une valeur dans la liste." promptTitle="SÈlectionnez une valeur" sqref="AW11:AW161" xr:uid="{CF8DD240-08FC-524D-88AB-0E349B60E1B7}">
      <formula1>Malus100FR</formula1>
    </dataValidation>
    <dataValidation type="textLength" errorStyle="information" operator="lessThanOrEqual" allowBlank="1" showErrorMessage="1" errorTitle="Aide ‡ la saisie" error="La rÈfÈrence ne doit pas dÈpasser 20 caractËres." promptTitle="Aide ‡ la saisie" prompt="50 caractËres max." sqref="B11:B161" xr:uid="{D2EF596A-76FF-494B-92B7-F093A6CA9211}">
      <formula1>50</formula1>
    </dataValidation>
    <dataValidation type="textLength" errorStyle="information" operator="lessThanOrEqual" allowBlank="1" showErrorMessage="1" errorTitle="Aide ‡ la saisie" error="Le libellÈ ne doit pas dÈpasser 50 caractËres." promptTitle="Aide ‡ la saisie" prompt="50 caractËres max." sqref="C11:C161" xr:uid="{56ACBAD5-97C0-4445-B301-F16A01ADE4DD}">
      <formula1>50</formula1>
    </dataValidation>
    <dataValidation type="textLength" allowBlank="1" showDropDown="1" showInputMessage="1" showErrorMessage="1" errorTitle="Aide ‡ la saisie" error="Ces colonnes sont calculÈes automatiquement. Ne rien saisir." sqref="AY11:AY161" xr:uid="{4E057AA9-9403-0641-BEF6-AFECF71B58CE}">
      <formula1>0</formula1>
      <formula2>0</formula2>
    </dataValidation>
    <dataValidation type="textLength" allowBlank="1" showDropDown="1" showInputMessage="1" showErrorMessage="1" errorTitle="Aide ‡ la saisie" error="Ces colonnes sont calculÈes automatiquement. Ne rien saisir." sqref="AZ11:AZ161" xr:uid="{400B651A-03A0-D04D-AFC8-F656E5287185}">
      <formula1>0</formula1>
      <formula2>0</formula2>
    </dataValidation>
    <dataValidation type="textLength" allowBlank="1" showDropDown="1" showInputMessage="1" showErrorMessage="1" errorTitle="Aide ‡ la saisie" error="Ces colonnes sont calculÈes automatiquement. Ne rien saisir." sqref="BA11:BA161" xr:uid="{6AC07A46-FAAF-2149-9887-C383B706A863}">
      <formula1>0</formula1>
      <formula2>0</formula2>
    </dataValidation>
    <dataValidation type="textLength" allowBlank="1" showDropDown="1" showInputMessage="1" showErrorMessage="1" errorTitle="Aide ‡ la saisie" error="Ces colonnes sont calculÈes automatiquement. Ne rien saisir." sqref="BB11:BB161" xr:uid="{8883E1C9-ED53-C646-9CBF-180EE881C1ED}">
      <formula1>0</formula1>
      <formula2>0</formula2>
    </dataValidation>
    <dataValidation type="textLength" allowBlank="1" showDropDown="1" showInputMessage="1" showErrorMessage="1" errorTitle="Aide ‡ la saisie" error="Ces colonnes sont calculÈes automatiquement. Ne rien saisir." sqref="BD11:BD161" xr:uid="{62389182-EB33-1940-B0C4-DDCF333AEFEA}">
      <formula1>0</formula1>
      <formula2>0</formula2>
    </dataValidation>
  </dataValidations>
  <pageMargins left="0.25" right="0.25" top="0.75" bottom="0.75" header="0.3" footer="0.3"/>
  <pageSetup paperSize="8" scale="25" fitToWidth="2" fitToHeight="0" orientation="landscape" r:id="rId1"/>
  <colBreaks count="1" manualBreakCount="1">
    <brk id="4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72B7-CC14-4010-B5A4-2F1C9786C9C0}">
  <sheetPr codeName="H4_Final">
    <outlinePr summaryBelow="0" summaryRight="0"/>
    <pageSetUpPr fitToPage="1"/>
  </sheetPr>
  <dimension ref="A1:T63"/>
  <sheetViews>
    <sheetView showGridLines="0" topLeftCell="A2" zoomScale="80" zoomScaleNormal="80" workbookViewId="0">
      <selection activeCell="D4" sqref="D4"/>
    </sheetView>
  </sheetViews>
  <sheetFormatPr baseColWidth="10" defaultColWidth="0" defaultRowHeight="0" customHeight="1" zeroHeight="1" x14ac:dyDescent="0.2"/>
  <cols>
    <col min="1" max="1" width="10.1640625" style="111" customWidth="1"/>
    <col min="2" max="2" width="3.83203125" style="111" customWidth="1"/>
    <col min="3" max="3" width="17.6640625" style="111" customWidth="1"/>
    <col min="4" max="4" width="10.1640625" style="111" customWidth="1"/>
    <col min="5" max="7" width="17.6640625" style="111" customWidth="1"/>
    <col min="8" max="8" width="10.1640625" style="111" customWidth="1"/>
    <col min="9" max="9" width="33.1640625" style="111" customWidth="1"/>
    <col min="10" max="10" width="3.83203125" style="111" customWidth="1"/>
    <col min="11" max="11" width="10.1640625" style="111" customWidth="1"/>
    <col min="12" max="15" width="11" style="113" hidden="1" customWidth="1"/>
    <col min="16" max="16" width="13.1640625" style="113" hidden="1" customWidth="1"/>
    <col min="17" max="17" width="6.6640625" style="113" hidden="1" customWidth="1"/>
    <col min="18" max="20" width="11.5" style="113" hidden="1" customWidth="1"/>
    <col min="21" max="16384" width="0" style="113" hidden="1"/>
  </cols>
  <sheetData>
    <row r="1" spans="1:17" ht="11.25" customHeight="1" x14ac:dyDescent="0.2">
      <c r="L1" s="112"/>
      <c r="M1" s="112"/>
      <c r="N1" s="112"/>
      <c r="O1" s="112"/>
      <c r="P1" s="112"/>
      <c r="Q1" s="112"/>
    </row>
    <row r="2" spans="1:17" ht="96.5" customHeight="1" x14ac:dyDescent="0.2">
      <c r="B2" s="310" t="s">
        <v>111</v>
      </c>
      <c r="C2" s="104"/>
      <c r="L2" s="114"/>
      <c r="M2" s="114"/>
      <c r="N2" s="114"/>
      <c r="O2" s="114"/>
      <c r="P2" s="114"/>
      <c r="Q2" s="114"/>
    </row>
    <row r="3" spans="1:17" ht="19.25" customHeight="1" x14ac:dyDescent="0.2">
      <c r="C3" s="311" t="s">
        <v>112</v>
      </c>
      <c r="D3" s="498" t="str">
        <f>IF(Sommaire!D4="","",Sommaire!D4)</f>
        <v/>
      </c>
      <c r="E3" s="498"/>
      <c r="F3" s="115"/>
      <c r="G3" s="115"/>
      <c r="L3" s="116"/>
      <c r="M3" s="112"/>
      <c r="N3" s="112"/>
      <c r="O3" s="112"/>
      <c r="P3" s="112"/>
      <c r="Q3" s="112"/>
    </row>
    <row r="4" spans="1:17" ht="14.5" customHeight="1" x14ac:dyDescent="0.2">
      <c r="A4" s="117"/>
      <c r="B4" s="117"/>
      <c r="C4" s="312"/>
      <c r="D4" s="118"/>
      <c r="E4" s="118"/>
      <c r="F4" s="118"/>
      <c r="G4" s="118"/>
      <c r="H4" s="118"/>
      <c r="I4" s="117"/>
      <c r="J4" s="117"/>
      <c r="K4" s="117"/>
      <c r="L4" s="112"/>
      <c r="M4" s="112"/>
      <c r="N4" s="112"/>
      <c r="O4" s="112"/>
      <c r="P4" s="119" t="s">
        <v>8</v>
      </c>
      <c r="Q4" s="120">
        <v>0</v>
      </c>
    </row>
    <row r="5" spans="1:17" ht="19.5" customHeight="1" x14ac:dyDescent="0.2">
      <c r="B5" s="121"/>
      <c r="C5" s="311" t="s">
        <v>113</v>
      </c>
      <c r="D5" s="498" t="str">
        <f>IF(Sommaire!D6="","",Sommaire!D6)</f>
        <v/>
      </c>
      <c r="E5" s="498"/>
      <c r="F5" s="498"/>
      <c r="G5" s="498"/>
      <c r="H5" s="498"/>
      <c r="J5" s="121"/>
      <c r="L5" s="122"/>
      <c r="M5" s="122"/>
      <c r="N5" s="122"/>
      <c r="O5" s="122"/>
      <c r="P5" s="123" t="s">
        <v>114</v>
      </c>
      <c r="Q5" s="124">
        <v>0</v>
      </c>
    </row>
    <row r="6" spans="1:17" ht="16.25" customHeight="1" x14ac:dyDescent="0.2">
      <c r="I6" s="113"/>
      <c r="J6" s="125"/>
      <c r="L6" s="114"/>
      <c r="M6" s="114"/>
      <c r="N6" s="114"/>
      <c r="O6" s="114"/>
      <c r="P6" s="126"/>
      <c r="Q6" s="127"/>
    </row>
    <row r="7" spans="1:17" ht="15.5" customHeight="1" x14ac:dyDescent="0.2">
      <c r="L7" s="114"/>
      <c r="M7" s="114"/>
      <c r="N7" s="114"/>
      <c r="O7" s="114"/>
      <c r="P7" s="126"/>
      <c r="Q7" s="127"/>
    </row>
    <row r="8" spans="1:17" ht="27.75" customHeight="1" x14ac:dyDescent="0.2">
      <c r="B8" s="314" t="s">
        <v>115</v>
      </c>
      <c r="C8" s="313"/>
      <c r="D8" s="313"/>
      <c r="E8" s="313"/>
      <c r="F8" s="313"/>
      <c r="G8" s="313"/>
      <c r="H8" s="313"/>
      <c r="I8" s="313"/>
      <c r="J8" s="313"/>
      <c r="K8" s="128"/>
      <c r="Q8" s="113" t="b">
        <v>1</v>
      </c>
    </row>
    <row r="9" spans="1:17" ht="17" customHeight="1" x14ac:dyDescent="0.2">
      <c r="B9" s="129"/>
      <c r="C9" s="113"/>
      <c r="G9" s="129"/>
      <c r="J9" s="129"/>
    </row>
    <row r="10" spans="1:17" ht="44.5" customHeight="1" x14ac:dyDescent="0.25">
      <c r="B10" s="130"/>
      <c r="C10" s="500" t="s">
        <v>116</v>
      </c>
      <c r="D10" s="500"/>
      <c r="E10" s="500"/>
      <c r="F10" s="500"/>
      <c r="G10" s="500"/>
      <c r="H10" s="500"/>
      <c r="I10" s="500"/>
      <c r="J10" s="130"/>
    </row>
    <row r="11" spans="1:17" ht="15.5" customHeight="1" x14ac:dyDescent="0.25">
      <c r="B11" s="130"/>
      <c r="C11" s="131"/>
      <c r="G11" s="129"/>
      <c r="J11" s="129"/>
    </row>
    <row r="12" spans="1:17" s="134" customFormat="1" ht="22.75" customHeight="1" x14ac:dyDescent="0.25">
      <c r="B12" s="130" t="s">
        <v>117</v>
      </c>
      <c r="C12" s="130" t="s">
        <v>118</v>
      </c>
      <c r="J12" s="137"/>
    </row>
    <row r="13" spans="1:17" ht="42" customHeight="1" x14ac:dyDescent="0.25">
      <c r="B13" s="129"/>
      <c r="C13" s="130"/>
      <c r="G13" s="129"/>
      <c r="J13" s="129"/>
    </row>
    <row r="14" spans="1:17" ht="27" customHeight="1" x14ac:dyDescent="0.2">
      <c r="B14" s="113"/>
      <c r="C14" s="145" t="s">
        <v>119</v>
      </c>
      <c r="I14" s="146"/>
      <c r="J14" s="129"/>
    </row>
    <row r="15" spans="1:17" ht="15" customHeight="1" x14ac:dyDescent="0.25">
      <c r="B15" s="129"/>
      <c r="C15" s="130"/>
      <c r="F15" s="501"/>
      <c r="G15" s="501"/>
      <c r="J15" s="129"/>
    </row>
    <row r="16" spans="1:17" ht="27" customHeight="1" x14ac:dyDescent="0.2">
      <c r="B16" s="315"/>
      <c r="C16" s="315" t="s">
        <v>120</v>
      </c>
      <c r="D16" s="316"/>
      <c r="E16" s="316"/>
      <c r="F16" s="316"/>
      <c r="G16" s="316"/>
      <c r="H16" s="316"/>
      <c r="I16" s="334"/>
      <c r="J16" s="315"/>
      <c r="L16" s="114"/>
      <c r="M16" s="114"/>
      <c r="N16" s="114"/>
      <c r="O16" s="114"/>
      <c r="P16" s="126"/>
      <c r="Q16" s="127"/>
    </row>
    <row r="17" spans="1:17" s="132" customFormat="1" ht="19" x14ac:dyDescent="0.25">
      <c r="G17" s="133"/>
      <c r="I17" s="335"/>
      <c r="J17" s="130"/>
    </row>
    <row r="18" spans="1:17" ht="27" customHeight="1" x14ac:dyDescent="0.2">
      <c r="B18" s="315"/>
      <c r="C18" s="315" t="s">
        <v>121</v>
      </c>
      <c r="D18" s="316"/>
      <c r="E18" s="316"/>
      <c r="F18" s="316"/>
      <c r="G18" s="316"/>
      <c r="H18" s="316"/>
      <c r="I18" s="334"/>
      <c r="J18" s="315"/>
      <c r="L18" s="114"/>
      <c r="M18" s="114"/>
      <c r="N18" s="114"/>
      <c r="O18" s="114"/>
      <c r="P18" s="126"/>
      <c r="Q18" s="127"/>
    </row>
    <row r="19" spans="1:17" s="132" customFormat="1" ht="19" x14ac:dyDescent="0.25">
      <c r="G19" s="133"/>
      <c r="J19" s="130"/>
    </row>
    <row r="20" spans="1:17" ht="27" customHeight="1" x14ac:dyDescent="0.2">
      <c r="B20" s="315"/>
      <c r="C20" s="315" t="s">
        <v>122</v>
      </c>
      <c r="D20" s="316"/>
      <c r="E20" s="316"/>
      <c r="F20" s="316"/>
      <c r="G20" s="316"/>
      <c r="H20" s="316"/>
      <c r="I20" s="336">
        <f>TotalContribution</f>
        <v>0</v>
      </c>
      <c r="J20" s="315"/>
      <c r="L20" s="114"/>
      <c r="M20" s="114"/>
      <c r="N20" s="114"/>
      <c r="O20" s="114"/>
      <c r="P20" s="126"/>
      <c r="Q20" s="127"/>
    </row>
    <row r="21" spans="1:17" s="134" customFormat="1" ht="28.75" customHeight="1" x14ac:dyDescent="0.2">
      <c r="G21" s="135"/>
      <c r="I21" s="136" t="s">
        <v>123</v>
      </c>
      <c r="J21" s="137"/>
    </row>
    <row r="22" spans="1:17" s="134" customFormat="1" ht="22.75" customHeight="1" x14ac:dyDescent="0.25">
      <c r="B22" s="130" t="s">
        <v>124</v>
      </c>
      <c r="C22" s="130" t="s">
        <v>125</v>
      </c>
      <c r="J22" s="137"/>
    </row>
    <row r="23" spans="1:17" ht="15" x14ac:dyDescent="0.2">
      <c r="B23" s="113"/>
      <c r="C23" s="340" t="s">
        <v>126</v>
      </c>
      <c r="I23" s="146"/>
      <c r="J23" s="129"/>
    </row>
    <row r="24" spans="1:17" ht="40.75" customHeight="1" x14ac:dyDescent="0.25">
      <c r="B24" s="130"/>
      <c r="C24" s="113"/>
      <c r="D24" s="144"/>
      <c r="E24" s="144"/>
      <c r="F24" s="144"/>
      <c r="G24" s="144"/>
      <c r="H24" s="144"/>
      <c r="I24" s="144"/>
      <c r="J24" s="129"/>
    </row>
    <row r="25" spans="1:17" ht="19" x14ac:dyDescent="0.25">
      <c r="B25" s="130"/>
      <c r="C25" s="339" t="s">
        <v>127</v>
      </c>
      <c r="D25" s="144"/>
      <c r="E25" s="144"/>
      <c r="F25" s="144"/>
      <c r="G25" s="144"/>
      <c r="H25" s="144"/>
      <c r="I25" s="144"/>
      <c r="J25" s="129"/>
    </row>
    <row r="26" spans="1:17" ht="39" customHeight="1" x14ac:dyDescent="0.2">
      <c r="A26" s="113"/>
      <c r="B26" s="113"/>
      <c r="C26" s="499"/>
      <c r="D26" s="499"/>
      <c r="E26" s="499"/>
      <c r="F26" s="499"/>
      <c r="G26" s="499"/>
      <c r="H26" s="499"/>
      <c r="I26" s="499"/>
      <c r="J26" s="113"/>
      <c r="K26" s="113"/>
    </row>
    <row r="27" spans="1:17" ht="18.5" customHeight="1" x14ac:dyDescent="0.2">
      <c r="A27" s="113"/>
      <c r="B27" s="113"/>
      <c r="C27" s="113"/>
      <c r="D27" s="113"/>
      <c r="E27" s="113"/>
      <c r="F27" s="113"/>
      <c r="G27" s="113"/>
      <c r="H27" s="113"/>
      <c r="I27" s="113"/>
      <c r="J27" s="113"/>
      <c r="K27" s="113"/>
    </row>
    <row r="28" spans="1:17" ht="18.5" customHeight="1" x14ac:dyDescent="0.2">
      <c r="A28" s="113"/>
      <c r="B28" s="113"/>
      <c r="C28" s="113"/>
      <c r="D28" s="113"/>
      <c r="E28" s="113"/>
      <c r="F28" s="113"/>
      <c r="G28" s="113"/>
      <c r="H28" s="113"/>
      <c r="I28" s="113"/>
      <c r="J28" s="113"/>
      <c r="K28" s="113"/>
    </row>
    <row r="29" spans="1:17" ht="18.5" customHeight="1" x14ac:dyDescent="0.2">
      <c r="A29" s="113"/>
      <c r="B29" s="113"/>
      <c r="C29" s="113"/>
      <c r="D29" s="138"/>
      <c r="E29" s="131"/>
      <c r="F29" s="131"/>
      <c r="G29" s="131"/>
      <c r="H29" s="131"/>
      <c r="I29" s="113"/>
      <c r="J29" s="113"/>
      <c r="K29" s="113"/>
    </row>
    <row r="30" spans="1:17" ht="18.5" customHeight="1" x14ac:dyDescent="0.2">
      <c r="A30" s="113"/>
      <c r="B30" s="113"/>
      <c r="C30" s="113"/>
      <c r="D30" s="138"/>
      <c r="E30" s="131"/>
      <c r="F30" s="131"/>
      <c r="G30" s="131"/>
      <c r="H30" s="131"/>
      <c r="I30" s="113"/>
      <c r="J30" s="113"/>
      <c r="K30" s="113"/>
    </row>
    <row r="31" spans="1:17" ht="18.5" customHeight="1" x14ac:dyDescent="0.2">
      <c r="A31" s="113"/>
      <c r="B31" s="113"/>
      <c r="C31" s="113"/>
      <c r="D31" s="138"/>
      <c r="E31" s="131"/>
      <c r="F31" s="131"/>
      <c r="G31" s="131"/>
      <c r="H31" s="131"/>
      <c r="I31" s="113"/>
      <c r="J31" s="113"/>
      <c r="K31" s="113"/>
    </row>
    <row r="32" spans="1:17" ht="18.5" customHeight="1" x14ac:dyDescent="0.2">
      <c r="A32" s="113"/>
      <c r="B32" s="113"/>
      <c r="C32" s="113"/>
      <c r="D32" s="138"/>
      <c r="E32" s="131"/>
      <c r="F32" s="131"/>
      <c r="G32" s="131"/>
      <c r="H32" s="131"/>
      <c r="I32" s="113"/>
      <c r="J32" s="113"/>
      <c r="K32" s="113"/>
    </row>
    <row r="33" spans="1:11" ht="18.5" customHeight="1" x14ac:dyDescent="0.2">
      <c r="A33" s="113"/>
      <c r="B33" s="113"/>
      <c r="C33" s="113"/>
      <c r="D33" s="138"/>
      <c r="E33" s="131"/>
      <c r="F33" s="131"/>
      <c r="G33" s="131"/>
      <c r="H33" s="131"/>
      <c r="I33" s="113"/>
      <c r="J33" s="113"/>
      <c r="K33" s="113"/>
    </row>
    <row r="34" spans="1:11" ht="18.5" customHeight="1" x14ac:dyDescent="0.2">
      <c r="A34" s="113"/>
      <c r="B34" s="113"/>
      <c r="C34" s="113"/>
      <c r="D34" s="138"/>
      <c r="E34" s="131"/>
      <c r="F34" s="131"/>
      <c r="G34" s="131"/>
      <c r="H34" s="131"/>
      <c r="I34" s="113"/>
      <c r="J34" s="113"/>
      <c r="K34" s="113"/>
    </row>
    <row r="35" spans="1:11" ht="18.5" customHeight="1" x14ac:dyDescent="0.2">
      <c r="A35" s="113"/>
      <c r="B35" s="113"/>
      <c r="C35" s="113"/>
      <c r="D35" s="138"/>
      <c r="E35" s="131"/>
      <c r="F35" s="131"/>
      <c r="G35" s="131"/>
      <c r="H35" s="131"/>
      <c r="I35" s="113"/>
      <c r="J35" s="113"/>
      <c r="K35" s="113"/>
    </row>
    <row r="36" spans="1:11" ht="18.5" customHeight="1" x14ac:dyDescent="0.2">
      <c r="A36" s="113"/>
      <c r="B36" s="113"/>
      <c r="C36" s="113"/>
      <c r="D36" s="138"/>
      <c r="E36" s="131"/>
      <c r="F36" s="131"/>
      <c r="G36" s="131"/>
      <c r="H36" s="131"/>
      <c r="I36" s="131"/>
      <c r="J36" s="113"/>
      <c r="K36" s="113"/>
    </row>
    <row r="37" spans="1:11" ht="18.5" customHeight="1" x14ac:dyDescent="0.2">
      <c r="A37" s="113"/>
      <c r="B37" s="113"/>
      <c r="C37" s="113"/>
      <c r="D37" s="138"/>
      <c r="E37" s="139"/>
      <c r="F37" s="139"/>
      <c r="G37" s="139"/>
      <c r="H37" s="139"/>
      <c r="I37" s="139"/>
      <c r="J37" s="113"/>
      <c r="K37" s="113"/>
    </row>
    <row r="38" spans="1:11" ht="18.5" customHeight="1" x14ac:dyDescent="0.2">
      <c r="A38" s="113"/>
      <c r="B38" s="113"/>
      <c r="C38" s="113"/>
      <c r="D38" s="138"/>
      <c r="E38" s="139"/>
      <c r="F38" s="139"/>
      <c r="G38" s="139"/>
      <c r="H38" s="139"/>
      <c r="I38" s="139"/>
      <c r="J38" s="113"/>
      <c r="K38" s="113"/>
    </row>
    <row r="39" spans="1:11" ht="36.5" customHeight="1" x14ac:dyDescent="0.2">
      <c r="A39" s="113"/>
      <c r="B39" s="113"/>
      <c r="C39" s="140"/>
      <c r="D39" s="141"/>
      <c r="E39" s="141"/>
      <c r="F39" s="141"/>
      <c r="G39" s="141"/>
      <c r="H39" s="141"/>
      <c r="I39" s="141"/>
      <c r="J39" s="141"/>
      <c r="K39" s="113"/>
    </row>
    <row r="40" spans="1:11" ht="35.5" customHeight="1" x14ac:dyDescent="0.2">
      <c r="A40" s="113"/>
      <c r="B40" s="113"/>
      <c r="C40" s="141"/>
      <c r="D40" s="141"/>
      <c r="E40" s="141"/>
      <c r="F40" s="141"/>
      <c r="G40" s="141"/>
      <c r="H40" s="141"/>
      <c r="I40" s="141"/>
      <c r="J40" s="141"/>
      <c r="K40" s="113"/>
    </row>
    <row r="41" spans="1:11" ht="15" x14ac:dyDescent="0.2">
      <c r="A41" s="113"/>
      <c r="B41" s="113"/>
      <c r="C41" s="113"/>
      <c r="D41" s="113"/>
      <c r="E41" s="113"/>
      <c r="F41" s="113"/>
      <c r="G41" s="113"/>
      <c r="H41" s="113"/>
      <c r="I41" s="113"/>
      <c r="J41" s="113"/>
      <c r="K41" s="113"/>
    </row>
    <row r="42" spans="1:11" ht="15" x14ac:dyDescent="0.2"/>
    <row r="43" spans="1:11" ht="15" x14ac:dyDescent="0.2"/>
    <row r="44" spans="1:11" ht="15" x14ac:dyDescent="0.2"/>
    <row r="45" spans="1:11" ht="15" x14ac:dyDescent="0.2"/>
    <row r="46" spans="1:11" ht="15" x14ac:dyDescent="0.2"/>
    <row r="47" spans="1:11" ht="15" x14ac:dyDescent="0.2"/>
    <row r="48" spans="1:11" ht="15" x14ac:dyDescent="0.2"/>
    <row r="49" spans="2:10" ht="15" x14ac:dyDescent="0.2"/>
    <row r="50" spans="2:10" ht="15" x14ac:dyDescent="0.2"/>
    <row r="51" spans="2:10" ht="15" x14ac:dyDescent="0.2"/>
    <row r="52" spans="2:10" ht="15" x14ac:dyDescent="0.2"/>
    <row r="53" spans="2:10" ht="14" customHeight="1" x14ac:dyDescent="0.2">
      <c r="B53" s="142"/>
      <c r="C53" s="143"/>
      <c r="D53" s="143"/>
      <c r="E53" s="143"/>
      <c r="F53" s="143"/>
      <c r="G53" s="143"/>
      <c r="H53" s="143"/>
      <c r="I53" s="143"/>
      <c r="J53" s="143"/>
    </row>
    <row r="54" spans="2:10" ht="14" customHeight="1" x14ac:dyDescent="0.2"/>
    <row r="55" spans="2:10" ht="14" customHeight="1" x14ac:dyDescent="0.2"/>
    <row r="56" spans="2:10" ht="14" customHeight="1" x14ac:dyDescent="0.2"/>
    <row r="57" spans="2:10" ht="14" customHeight="1" x14ac:dyDescent="0.2"/>
    <row r="58" spans="2:10" ht="14" customHeight="1" x14ac:dyDescent="0.2"/>
    <row r="59" spans="2:10" ht="14" customHeight="1" x14ac:dyDescent="0.2"/>
    <row r="60" spans="2:10" ht="14" customHeight="1" x14ac:dyDescent="0.2"/>
    <row r="61" spans="2:10" ht="14" customHeight="1" x14ac:dyDescent="0.2"/>
    <row r="62" spans="2:10" ht="14" customHeight="1" x14ac:dyDescent="0.2"/>
    <row r="63" spans="2:10" ht="14" customHeight="1" x14ac:dyDescent="0.2"/>
  </sheetData>
  <sheetProtection algorithmName="SHA-512" hashValue="XWg18c+WJ2zGvJoHro2MWPQajdPdQlwyW7wEiGIJd9DubBH4u6caJtrkV2+/pyBGuXiajMo7gNiQpCbVSz1llQ==" saltValue="yNTzpM9bIGT92oxGRa7cRw==" spinCount="100000" sheet="1" objects="1" scenarios="1" formatCells="0" autoFilter="0"/>
  <mergeCells count="5">
    <mergeCell ref="D3:E3"/>
    <mergeCell ref="D5:H5"/>
    <mergeCell ref="C26:I26"/>
    <mergeCell ref="C10:I10"/>
    <mergeCell ref="F15:G15"/>
  </mergeCells>
  <pageMargins left="0.25" right="0.25" top="0.75" bottom="0.75" header="0.3" footer="0.3"/>
  <pageSetup paperSize="9" scale="7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3_Nomencl" filterMode="1">
    <tabColor rgb="FFC2E7FA"/>
    <outlinePr summaryBelow="0" summaryRight="0"/>
  </sheetPr>
  <dimension ref="A1:F410"/>
  <sheetViews>
    <sheetView showGridLines="0" showRowColHeaders="0" zoomScale="170" zoomScaleNormal="90" workbookViewId="0">
      <pane ySplit="8" topLeftCell="A203" activePane="bottomLeft" state="frozen"/>
      <selection pane="bottomLeft" activeCell="B206" sqref="B206"/>
    </sheetView>
  </sheetViews>
  <sheetFormatPr baseColWidth="10" defaultColWidth="11.5" defaultRowHeight="19" zeroHeight="1" x14ac:dyDescent="0.2"/>
  <cols>
    <col min="1" max="1" width="3.33203125" style="379" customWidth="1"/>
    <col min="2" max="2" width="17.83203125" style="385" customWidth="1"/>
    <col min="3" max="3" width="80.83203125" style="381" customWidth="1"/>
    <col min="4" max="4" width="37.6640625" style="381" customWidth="1"/>
    <col min="5" max="5" width="23.83203125" style="382" customWidth="1"/>
    <col min="6" max="6" width="1.83203125" style="382" customWidth="1"/>
    <col min="7" max="16384" width="11.5" style="382"/>
  </cols>
  <sheetData>
    <row r="1" spans="1:6" ht="14.5" customHeight="1" x14ac:dyDescent="0.2">
      <c r="B1" s="380"/>
    </row>
    <row r="2" spans="1:6" s="245" customFormat="1" ht="36.5" customHeight="1" x14ac:dyDescent="0.2">
      <c r="A2" s="270"/>
      <c r="B2" s="502" t="s">
        <v>128</v>
      </c>
      <c r="C2" s="503"/>
      <c r="D2" s="242"/>
      <c r="E2" s="243"/>
      <c r="F2" s="244"/>
    </row>
    <row r="3" spans="1:6" s="245" customFormat="1" ht="22.75" customHeight="1" x14ac:dyDescent="0.2">
      <c r="A3" s="270"/>
      <c r="B3" s="246"/>
      <c r="C3" s="247"/>
      <c r="D3" s="247"/>
      <c r="E3" s="248"/>
      <c r="F3" s="244"/>
    </row>
    <row r="4" spans="1:6" s="245" customFormat="1" ht="6.5" customHeight="1" x14ac:dyDescent="0.2">
      <c r="A4" s="270"/>
      <c r="B4" s="250"/>
      <c r="C4" s="251"/>
      <c r="D4" s="251"/>
      <c r="E4" s="249"/>
      <c r="F4" s="252"/>
    </row>
    <row r="5" spans="1:6" s="245" customFormat="1" ht="22.25" customHeight="1" x14ac:dyDescent="0.2">
      <c r="A5" s="270"/>
      <c r="B5" s="383" t="s">
        <v>129</v>
      </c>
      <c r="C5" s="253"/>
      <c r="D5" s="254"/>
      <c r="E5" s="255"/>
      <c r="F5" s="255"/>
    </row>
    <row r="6" spans="1:6" s="245" customFormat="1" ht="63" customHeight="1" x14ac:dyDescent="0.2">
      <c r="A6" s="270"/>
      <c r="B6" s="256"/>
      <c r="C6" s="384"/>
      <c r="D6" s="257"/>
      <c r="E6" s="255"/>
      <c r="F6" s="255"/>
    </row>
    <row r="7" spans="1:6" s="245" customFormat="1" ht="4.25" customHeight="1" x14ac:dyDescent="0.2">
      <c r="A7" s="270"/>
      <c r="B7" s="256"/>
      <c r="C7" s="257"/>
      <c r="D7" s="257"/>
      <c r="E7" s="255"/>
      <c r="F7" s="255"/>
    </row>
    <row r="8" spans="1:6" s="245" customFormat="1" ht="19.25" customHeight="1" x14ac:dyDescent="0.2">
      <c r="A8" s="270"/>
      <c r="B8" s="308" t="s">
        <v>130</v>
      </c>
      <c r="C8" s="309" t="s">
        <v>131</v>
      </c>
      <c r="D8" s="309" t="s">
        <v>132</v>
      </c>
      <c r="E8" s="258"/>
      <c r="F8" s="259"/>
    </row>
    <row r="9" spans="1:6" s="245" customFormat="1" ht="22" hidden="1" customHeight="1" x14ac:dyDescent="0.2">
      <c r="A9" s="270"/>
      <c r="B9" s="406" t="s">
        <v>133</v>
      </c>
      <c r="C9" s="407" t="s">
        <v>134</v>
      </c>
      <c r="D9" s="407" t="s">
        <v>135</v>
      </c>
      <c r="E9" s="258"/>
      <c r="F9" s="408"/>
    </row>
    <row r="10" spans="1:6" ht="22" hidden="1" customHeight="1" x14ac:dyDescent="0.2">
      <c r="B10" s="406" t="s">
        <v>136</v>
      </c>
      <c r="C10" s="407" t="s">
        <v>137</v>
      </c>
      <c r="D10" s="407" t="s">
        <v>135</v>
      </c>
      <c r="E10" s="258"/>
      <c r="F10" s="409"/>
    </row>
    <row r="11" spans="1:6" ht="22" hidden="1" customHeight="1" x14ac:dyDescent="0.2">
      <c r="B11" s="406" t="s">
        <v>138</v>
      </c>
      <c r="C11" s="407" t="s">
        <v>139</v>
      </c>
      <c r="D11" s="407" t="s">
        <v>135</v>
      </c>
      <c r="E11" s="258"/>
      <c r="F11" s="409"/>
    </row>
    <row r="12" spans="1:6" ht="22" hidden="1" customHeight="1" x14ac:dyDescent="0.2">
      <c r="B12" s="406" t="s">
        <v>140</v>
      </c>
      <c r="C12" s="407" t="s">
        <v>141</v>
      </c>
      <c r="D12" s="407" t="s">
        <v>135</v>
      </c>
      <c r="E12" s="258"/>
      <c r="F12" s="409"/>
    </row>
    <row r="13" spans="1:6" ht="22" hidden="1" customHeight="1" x14ac:dyDescent="0.2">
      <c r="B13" s="406" t="s">
        <v>142</v>
      </c>
      <c r="C13" s="407" t="s">
        <v>143</v>
      </c>
      <c r="D13" s="407" t="s">
        <v>135</v>
      </c>
      <c r="E13" s="258"/>
      <c r="F13" s="409"/>
    </row>
    <row r="14" spans="1:6" ht="22" hidden="1" customHeight="1" x14ac:dyDescent="0.2">
      <c r="B14" s="406" t="s">
        <v>144</v>
      </c>
      <c r="C14" s="407" t="s">
        <v>145</v>
      </c>
      <c r="D14" s="407" t="s">
        <v>135</v>
      </c>
      <c r="E14" s="258"/>
      <c r="F14" s="409"/>
    </row>
    <row r="15" spans="1:6" ht="22" hidden="1" customHeight="1" x14ac:dyDescent="0.2">
      <c r="B15" s="406" t="s">
        <v>146</v>
      </c>
      <c r="C15" s="407" t="s">
        <v>147</v>
      </c>
      <c r="D15" s="407" t="s">
        <v>135</v>
      </c>
      <c r="E15" s="258"/>
      <c r="F15" s="409"/>
    </row>
    <row r="16" spans="1:6" ht="22" hidden="1" customHeight="1" x14ac:dyDescent="0.2">
      <c r="B16" s="406" t="s">
        <v>148</v>
      </c>
      <c r="C16" s="407" t="s">
        <v>149</v>
      </c>
      <c r="D16" s="407" t="s">
        <v>135</v>
      </c>
      <c r="E16" s="258"/>
      <c r="F16" s="409"/>
    </row>
    <row r="17" spans="2:5" ht="22" hidden="1" customHeight="1" x14ac:dyDescent="0.2">
      <c r="B17" s="406" t="s">
        <v>150</v>
      </c>
      <c r="C17" s="407" t="s">
        <v>151</v>
      </c>
      <c r="D17" s="407" t="s">
        <v>135</v>
      </c>
      <c r="E17" s="258"/>
    </row>
    <row r="18" spans="2:5" ht="22" hidden="1" customHeight="1" x14ac:dyDescent="0.2">
      <c r="B18" s="406" t="s">
        <v>152</v>
      </c>
      <c r="C18" s="407" t="s">
        <v>153</v>
      </c>
      <c r="D18" s="407" t="s">
        <v>135</v>
      </c>
      <c r="E18" s="258"/>
    </row>
    <row r="19" spans="2:5" ht="22" hidden="1" customHeight="1" x14ac:dyDescent="0.2">
      <c r="B19" s="406" t="s">
        <v>154</v>
      </c>
      <c r="C19" s="407" t="s">
        <v>155</v>
      </c>
      <c r="D19" s="407" t="s">
        <v>135</v>
      </c>
      <c r="E19" s="258"/>
    </row>
    <row r="20" spans="2:5" ht="22" hidden="1" customHeight="1" x14ac:dyDescent="0.2">
      <c r="B20" s="406" t="s">
        <v>156</v>
      </c>
      <c r="C20" s="407" t="s">
        <v>157</v>
      </c>
      <c r="D20" s="407" t="s">
        <v>135</v>
      </c>
      <c r="E20" s="258"/>
    </row>
    <row r="21" spans="2:5" ht="22" hidden="1" customHeight="1" x14ac:dyDescent="0.2">
      <c r="B21" s="406" t="s">
        <v>158</v>
      </c>
      <c r="C21" s="407" t="s">
        <v>159</v>
      </c>
      <c r="D21" s="407" t="s">
        <v>135</v>
      </c>
      <c r="E21" s="258"/>
    </row>
    <row r="22" spans="2:5" ht="22" hidden="1" customHeight="1" x14ac:dyDescent="0.2">
      <c r="B22" s="406" t="s">
        <v>160</v>
      </c>
      <c r="C22" s="407" t="s">
        <v>161</v>
      </c>
      <c r="D22" s="407" t="s">
        <v>135</v>
      </c>
      <c r="E22" s="258"/>
    </row>
    <row r="23" spans="2:5" ht="22" hidden="1" customHeight="1" x14ac:dyDescent="0.2">
      <c r="B23" s="406" t="s">
        <v>162</v>
      </c>
      <c r="C23" s="407" t="s">
        <v>163</v>
      </c>
      <c r="D23" s="407" t="s">
        <v>135</v>
      </c>
      <c r="E23" s="258"/>
    </row>
    <row r="24" spans="2:5" ht="22" hidden="1" customHeight="1" x14ac:dyDescent="0.2">
      <c r="B24" s="406" t="s">
        <v>164</v>
      </c>
      <c r="C24" s="407" t="s">
        <v>165</v>
      </c>
      <c r="D24" s="407" t="s">
        <v>135</v>
      </c>
      <c r="E24" s="258"/>
    </row>
    <row r="25" spans="2:5" ht="22" hidden="1" customHeight="1" x14ac:dyDescent="0.2">
      <c r="B25" s="406" t="s">
        <v>166</v>
      </c>
      <c r="C25" s="407" t="s">
        <v>167</v>
      </c>
      <c r="D25" s="407" t="s">
        <v>135</v>
      </c>
      <c r="E25" s="258"/>
    </row>
    <row r="26" spans="2:5" ht="22" hidden="1" customHeight="1" x14ac:dyDescent="0.2">
      <c r="B26" s="406" t="s">
        <v>168</v>
      </c>
      <c r="C26" s="407" t="s">
        <v>169</v>
      </c>
      <c r="D26" s="407" t="s">
        <v>135</v>
      </c>
      <c r="E26" s="258"/>
    </row>
    <row r="27" spans="2:5" ht="22" hidden="1" customHeight="1" x14ac:dyDescent="0.2">
      <c r="B27" s="406" t="s">
        <v>170</v>
      </c>
      <c r="C27" s="407" t="s">
        <v>171</v>
      </c>
      <c r="D27" s="407" t="s">
        <v>135</v>
      </c>
      <c r="E27" s="258"/>
    </row>
    <row r="28" spans="2:5" ht="22" hidden="1" customHeight="1" x14ac:dyDescent="0.2">
      <c r="B28" s="406" t="s">
        <v>172</v>
      </c>
      <c r="C28" s="407" t="s">
        <v>173</v>
      </c>
      <c r="D28" s="407" t="s">
        <v>135</v>
      </c>
      <c r="E28" s="258"/>
    </row>
    <row r="29" spans="2:5" ht="22" hidden="1" customHeight="1" x14ac:dyDescent="0.2">
      <c r="B29" s="406" t="s">
        <v>174</v>
      </c>
      <c r="C29" s="407" t="s">
        <v>175</v>
      </c>
      <c r="D29" s="407" t="s">
        <v>135</v>
      </c>
      <c r="E29" s="258"/>
    </row>
    <row r="30" spans="2:5" ht="22" hidden="1" customHeight="1" x14ac:dyDescent="0.2">
      <c r="B30" s="406" t="s">
        <v>176</v>
      </c>
      <c r="C30" s="407" t="s">
        <v>177</v>
      </c>
      <c r="D30" s="407" t="s">
        <v>135</v>
      </c>
      <c r="E30" s="258"/>
    </row>
    <row r="31" spans="2:5" ht="22" hidden="1" customHeight="1" x14ac:dyDescent="0.2">
      <c r="B31" s="406" t="s">
        <v>178</v>
      </c>
      <c r="C31" s="407" t="s">
        <v>179</v>
      </c>
      <c r="D31" s="407" t="s">
        <v>135</v>
      </c>
      <c r="E31" s="258"/>
    </row>
    <row r="32" spans="2:5" ht="22" hidden="1" customHeight="1" x14ac:dyDescent="0.2">
      <c r="B32" s="406" t="s">
        <v>180</v>
      </c>
      <c r="C32" s="407" t="s">
        <v>181</v>
      </c>
      <c r="D32" s="407" t="s">
        <v>135</v>
      </c>
      <c r="E32" s="258"/>
    </row>
    <row r="33" spans="2:5" ht="22" hidden="1" customHeight="1" x14ac:dyDescent="0.2">
      <c r="B33" s="406" t="s">
        <v>182</v>
      </c>
      <c r="C33" s="407" t="s">
        <v>183</v>
      </c>
      <c r="D33" s="407" t="s">
        <v>135</v>
      </c>
      <c r="E33" s="258"/>
    </row>
    <row r="34" spans="2:5" ht="22" hidden="1" customHeight="1" x14ac:dyDescent="0.2">
      <c r="B34" s="406" t="s">
        <v>184</v>
      </c>
      <c r="C34" s="407" t="s">
        <v>185</v>
      </c>
      <c r="D34" s="407" t="s">
        <v>135</v>
      </c>
      <c r="E34" s="258"/>
    </row>
    <row r="35" spans="2:5" ht="22" hidden="1" customHeight="1" x14ac:dyDescent="0.2">
      <c r="B35" s="406" t="s">
        <v>186</v>
      </c>
      <c r="C35" s="407" t="s">
        <v>187</v>
      </c>
      <c r="D35" s="407" t="s">
        <v>135</v>
      </c>
      <c r="E35" s="258"/>
    </row>
    <row r="36" spans="2:5" ht="22" hidden="1" customHeight="1" x14ac:dyDescent="0.2">
      <c r="B36" s="406" t="s">
        <v>188</v>
      </c>
      <c r="C36" s="407" t="s">
        <v>189</v>
      </c>
      <c r="D36" s="407" t="s">
        <v>135</v>
      </c>
      <c r="E36" s="258"/>
    </row>
    <row r="37" spans="2:5" ht="22" hidden="1" customHeight="1" x14ac:dyDescent="0.2">
      <c r="B37" s="406" t="s">
        <v>190</v>
      </c>
      <c r="C37" s="407" t="s">
        <v>191</v>
      </c>
      <c r="D37" s="407" t="s">
        <v>135</v>
      </c>
      <c r="E37" s="258"/>
    </row>
    <row r="38" spans="2:5" ht="22" hidden="1" customHeight="1" x14ac:dyDescent="0.2">
      <c r="B38" s="406" t="s">
        <v>192</v>
      </c>
      <c r="C38" s="407" t="s">
        <v>193</v>
      </c>
      <c r="D38" s="407" t="s">
        <v>135</v>
      </c>
      <c r="E38" s="258"/>
    </row>
    <row r="39" spans="2:5" ht="22" hidden="1" customHeight="1" x14ac:dyDescent="0.2">
      <c r="B39" s="410" t="s">
        <v>194</v>
      </c>
      <c r="C39" s="407" t="s">
        <v>195</v>
      </c>
      <c r="D39" s="407" t="s">
        <v>135</v>
      </c>
      <c r="E39" s="258"/>
    </row>
    <row r="40" spans="2:5" ht="22" hidden="1" customHeight="1" x14ac:dyDescent="0.2">
      <c r="B40" s="406" t="s">
        <v>196</v>
      </c>
      <c r="C40" s="407" t="s">
        <v>197</v>
      </c>
      <c r="D40" s="407" t="s">
        <v>135</v>
      </c>
      <c r="E40" s="258"/>
    </row>
    <row r="41" spans="2:5" ht="22" hidden="1" customHeight="1" x14ac:dyDescent="0.2">
      <c r="B41" s="406" t="s">
        <v>198</v>
      </c>
      <c r="C41" s="407" t="s">
        <v>199</v>
      </c>
      <c r="D41" s="407" t="s">
        <v>135</v>
      </c>
      <c r="E41" s="258"/>
    </row>
    <row r="42" spans="2:5" ht="22" hidden="1" customHeight="1" x14ac:dyDescent="0.2">
      <c r="B42" s="406" t="s">
        <v>200</v>
      </c>
      <c r="C42" s="407" t="s">
        <v>201</v>
      </c>
      <c r="D42" s="407" t="s">
        <v>135</v>
      </c>
      <c r="E42" s="258"/>
    </row>
    <row r="43" spans="2:5" ht="22" hidden="1" customHeight="1" x14ac:dyDescent="0.2">
      <c r="B43" s="406" t="s">
        <v>202</v>
      </c>
      <c r="C43" s="407" t="s">
        <v>203</v>
      </c>
      <c r="D43" s="407" t="s">
        <v>135</v>
      </c>
      <c r="E43" s="258"/>
    </row>
    <row r="44" spans="2:5" ht="22" hidden="1" customHeight="1" x14ac:dyDescent="0.2">
      <c r="B44" s="406" t="s">
        <v>204</v>
      </c>
      <c r="C44" s="407" t="s">
        <v>205</v>
      </c>
      <c r="D44" s="407" t="s">
        <v>135</v>
      </c>
      <c r="E44" s="258"/>
    </row>
    <row r="45" spans="2:5" ht="22" hidden="1" customHeight="1" x14ac:dyDescent="0.2">
      <c r="B45" s="406" t="s">
        <v>206</v>
      </c>
      <c r="C45" s="407" t="s">
        <v>207</v>
      </c>
      <c r="D45" s="407" t="s">
        <v>135</v>
      </c>
      <c r="E45" s="258"/>
    </row>
    <row r="46" spans="2:5" ht="22" hidden="1" customHeight="1" x14ac:dyDescent="0.2">
      <c r="B46" s="406" t="s">
        <v>208</v>
      </c>
      <c r="C46" s="407" t="s">
        <v>209</v>
      </c>
      <c r="D46" s="407" t="s">
        <v>135</v>
      </c>
      <c r="E46" s="258"/>
    </row>
    <row r="47" spans="2:5" ht="22" hidden="1" customHeight="1" x14ac:dyDescent="0.2">
      <c r="B47" s="406" t="s">
        <v>210</v>
      </c>
      <c r="C47" s="407" t="s">
        <v>211</v>
      </c>
      <c r="D47" s="407" t="s">
        <v>135</v>
      </c>
      <c r="E47" s="258"/>
    </row>
    <row r="48" spans="2:5" ht="22" hidden="1" customHeight="1" x14ac:dyDescent="0.2">
      <c r="B48" s="406" t="s">
        <v>212</v>
      </c>
      <c r="C48" s="407" t="s">
        <v>213</v>
      </c>
      <c r="D48" s="407" t="s">
        <v>135</v>
      </c>
      <c r="E48" s="258"/>
    </row>
    <row r="49" spans="2:5" ht="22" hidden="1" customHeight="1" x14ac:dyDescent="0.2">
      <c r="B49" s="406" t="s">
        <v>214</v>
      </c>
      <c r="C49" s="407" t="s">
        <v>215</v>
      </c>
      <c r="D49" s="407" t="s">
        <v>135</v>
      </c>
      <c r="E49" s="258"/>
    </row>
    <row r="50" spans="2:5" ht="22" hidden="1" customHeight="1" x14ac:dyDescent="0.2">
      <c r="B50" s="406" t="s">
        <v>216</v>
      </c>
      <c r="C50" s="407" t="s">
        <v>217</v>
      </c>
      <c r="D50" s="407" t="s">
        <v>135</v>
      </c>
      <c r="E50" s="258"/>
    </row>
    <row r="51" spans="2:5" ht="22" hidden="1" customHeight="1" x14ac:dyDescent="0.2">
      <c r="B51" s="406" t="s">
        <v>218</v>
      </c>
      <c r="C51" s="407" t="s">
        <v>219</v>
      </c>
      <c r="D51" s="407" t="s">
        <v>135</v>
      </c>
      <c r="E51" s="258"/>
    </row>
    <row r="52" spans="2:5" ht="22" hidden="1" customHeight="1" x14ac:dyDescent="0.2">
      <c r="B52" s="406" t="s">
        <v>220</v>
      </c>
      <c r="C52" s="407" t="s">
        <v>221</v>
      </c>
      <c r="D52" s="407" t="s">
        <v>135</v>
      </c>
      <c r="E52" s="258"/>
    </row>
    <row r="53" spans="2:5" ht="22" hidden="1" customHeight="1" x14ac:dyDescent="0.2">
      <c r="B53" s="406" t="s">
        <v>222</v>
      </c>
      <c r="C53" s="407" t="s">
        <v>223</v>
      </c>
      <c r="D53" s="407" t="s">
        <v>135</v>
      </c>
      <c r="E53" s="258"/>
    </row>
    <row r="54" spans="2:5" ht="22" hidden="1" customHeight="1" x14ac:dyDescent="0.2">
      <c r="B54" s="406" t="s">
        <v>224</v>
      </c>
      <c r="C54" s="407" t="s">
        <v>225</v>
      </c>
      <c r="D54" s="407" t="s">
        <v>135</v>
      </c>
      <c r="E54" s="258"/>
    </row>
    <row r="55" spans="2:5" ht="22" hidden="1" customHeight="1" x14ac:dyDescent="0.2">
      <c r="B55" s="406" t="s">
        <v>226</v>
      </c>
      <c r="C55" s="407" t="s">
        <v>227</v>
      </c>
      <c r="D55" s="407" t="s">
        <v>135</v>
      </c>
      <c r="E55" s="258"/>
    </row>
    <row r="56" spans="2:5" ht="22" hidden="1" customHeight="1" x14ac:dyDescent="0.2">
      <c r="B56" s="406" t="s">
        <v>228</v>
      </c>
      <c r="C56" s="407" t="s">
        <v>229</v>
      </c>
      <c r="D56" s="407" t="s">
        <v>135</v>
      </c>
      <c r="E56" s="258"/>
    </row>
    <row r="57" spans="2:5" ht="22" hidden="1" customHeight="1" x14ac:dyDescent="0.2">
      <c r="B57" s="406" t="s">
        <v>230</v>
      </c>
      <c r="C57" s="407" t="s">
        <v>231</v>
      </c>
      <c r="D57" s="407" t="s">
        <v>135</v>
      </c>
      <c r="E57" s="258"/>
    </row>
    <row r="58" spans="2:5" ht="22" hidden="1" customHeight="1" x14ac:dyDescent="0.2">
      <c r="B58" s="406" t="s">
        <v>232</v>
      </c>
      <c r="C58" s="407" t="s">
        <v>233</v>
      </c>
      <c r="D58" s="407" t="s">
        <v>135</v>
      </c>
      <c r="E58" s="258"/>
    </row>
    <row r="59" spans="2:5" ht="22" hidden="1" customHeight="1" x14ac:dyDescent="0.2">
      <c r="B59" s="406" t="s">
        <v>234</v>
      </c>
      <c r="C59" s="407" t="s">
        <v>235</v>
      </c>
      <c r="D59" s="407" t="s">
        <v>135</v>
      </c>
      <c r="E59" s="258"/>
    </row>
    <row r="60" spans="2:5" ht="22" hidden="1" customHeight="1" x14ac:dyDescent="0.2">
      <c r="B60" s="406" t="s">
        <v>236</v>
      </c>
      <c r="C60" s="407" t="s">
        <v>237</v>
      </c>
      <c r="D60" s="407" t="s">
        <v>135</v>
      </c>
      <c r="E60" s="258"/>
    </row>
    <row r="61" spans="2:5" ht="22" hidden="1" customHeight="1" x14ac:dyDescent="0.2">
      <c r="B61" s="406" t="s">
        <v>238</v>
      </c>
      <c r="C61" s="407" t="s">
        <v>239</v>
      </c>
      <c r="D61" s="407" t="s">
        <v>135</v>
      </c>
      <c r="E61" s="258"/>
    </row>
    <row r="62" spans="2:5" ht="22" hidden="1" customHeight="1" x14ac:dyDescent="0.2">
      <c r="B62" s="406" t="s">
        <v>240</v>
      </c>
      <c r="C62" s="407" t="s">
        <v>241</v>
      </c>
      <c r="D62" s="407" t="s">
        <v>135</v>
      </c>
      <c r="E62" s="258"/>
    </row>
    <row r="63" spans="2:5" ht="22" hidden="1" customHeight="1" x14ac:dyDescent="0.2">
      <c r="B63" s="406" t="s">
        <v>242</v>
      </c>
      <c r="C63" s="407" t="s">
        <v>243</v>
      </c>
      <c r="D63" s="407" t="s">
        <v>135</v>
      </c>
      <c r="E63" s="258"/>
    </row>
    <row r="64" spans="2:5" ht="22" hidden="1" customHeight="1" x14ac:dyDescent="0.2">
      <c r="B64" s="406" t="s">
        <v>244</v>
      </c>
      <c r="C64" s="407" t="s">
        <v>245</v>
      </c>
      <c r="D64" s="407" t="s">
        <v>135</v>
      </c>
      <c r="E64" s="258"/>
    </row>
    <row r="65" spans="2:5" ht="22" hidden="1" customHeight="1" x14ac:dyDescent="0.2">
      <c r="B65" s="406" t="s">
        <v>246</v>
      </c>
      <c r="C65" s="407" t="s">
        <v>247</v>
      </c>
      <c r="D65" s="407" t="s">
        <v>135</v>
      </c>
      <c r="E65" s="258"/>
    </row>
    <row r="66" spans="2:5" ht="22" hidden="1" customHeight="1" x14ac:dyDescent="0.2">
      <c r="B66" s="406" t="s">
        <v>248</v>
      </c>
      <c r="C66" s="407" t="s">
        <v>249</v>
      </c>
      <c r="D66" s="407" t="s">
        <v>135</v>
      </c>
      <c r="E66" s="258"/>
    </row>
    <row r="67" spans="2:5" ht="22" hidden="1" customHeight="1" x14ac:dyDescent="0.2">
      <c r="B67" s="406" t="s">
        <v>250</v>
      </c>
      <c r="C67" s="407" t="s">
        <v>251</v>
      </c>
      <c r="D67" s="407" t="s">
        <v>135</v>
      </c>
      <c r="E67" s="258"/>
    </row>
    <row r="68" spans="2:5" ht="22" hidden="1" customHeight="1" x14ac:dyDescent="0.2">
      <c r="B68" s="406" t="s">
        <v>252</v>
      </c>
      <c r="C68" s="407" t="s">
        <v>253</v>
      </c>
      <c r="D68" s="407" t="s">
        <v>135</v>
      </c>
      <c r="E68" s="258"/>
    </row>
    <row r="69" spans="2:5" ht="22" hidden="1" customHeight="1" x14ac:dyDescent="0.2">
      <c r="B69" s="406" t="s">
        <v>254</v>
      </c>
      <c r="C69" s="407" t="s">
        <v>255</v>
      </c>
      <c r="D69" s="407" t="s">
        <v>135</v>
      </c>
      <c r="E69" s="258"/>
    </row>
    <row r="70" spans="2:5" ht="22" hidden="1" customHeight="1" x14ac:dyDescent="0.2">
      <c r="B70" s="406" t="s">
        <v>256</v>
      </c>
      <c r="C70" s="407" t="s">
        <v>257</v>
      </c>
      <c r="D70" s="407" t="s">
        <v>135</v>
      </c>
      <c r="E70" s="258"/>
    </row>
    <row r="71" spans="2:5" ht="22" hidden="1" customHeight="1" x14ac:dyDescent="0.2">
      <c r="B71" s="406" t="s">
        <v>258</v>
      </c>
      <c r="C71" s="407" t="s">
        <v>259</v>
      </c>
      <c r="D71" s="407" t="s">
        <v>135</v>
      </c>
      <c r="E71" s="258"/>
    </row>
    <row r="72" spans="2:5" ht="22" hidden="1" customHeight="1" x14ac:dyDescent="0.2">
      <c r="B72" s="406" t="s">
        <v>260</v>
      </c>
      <c r="C72" s="407" t="s">
        <v>261</v>
      </c>
      <c r="D72" s="407" t="s">
        <v>135</v>
      </c>
      <c r="E72" s="258"/>
    </row>
    <row r="73" spans="2:5" ht="22" hidden="1" customHeight="1" x14ac:dyDescent="0.2">
      <c r="B73" s="406" t="s">
        <v>262</v>
      </c>
      <c r="C73" s="407" t="s">
        <v>263</v>
      </c>
      <c r="D73" s="407" t="s">
        <v>135</v>
      </c>
      <c r="E73" s="258"/>
    </row>
    <row r="74" spans="2:5" ht="22" hidden="1" customHeight="1" x14ac:dyDescent="0.2">
      <c r="B74" s="406" t="s">
        <v>264</v>
      </c>
      <c r="C74" s="407" t="s">
        <v>265</v>
      </c>
      <c r="D74" s="407" t="s">
        <v>135</v>
      </c>
      <c r="E74" s="258"/>
    </row>
    <row r="75" spans="2:5" ht="22" hidden="1" customHeight="1" x14ac:dyDescent="0.2">
      <c r="B75" s="406" t="s">
        <v>266</v>
      </c>
      <c r="C75" s="407" t="s">
        <v>267</v>
      </c>
      <c r="D75" s="407" t="s">
        <v>135</v>
      </c>
      <c r="E75" s="258"/>
    </row>
    <row r="76" spans="2:5" ht="22" hidden="1" customHeight="1" x14ac:dyDescent="0.2">
      <c r="B76" s="406" t="s">
        <v>268</v>
      </c>
      <c r="C76" s="407" t="s">
        <v>269</v>
      </c>
      <c r="D76" s="407" t="s">
        <v>135</v>
      </c>
      <c r="E76" s="258"/>
    </row>
    <row r="77" spans="2:5" ht="22" hidden="1" customHeight="1" x14ac:dyDescent="0.2">
      <c r="B77" s="406" t="s">
        <v>270</v>
      </c>
      <c r="C77" s="407" t="s">
        <v>271</v>
      </c>
      <c r="D77" s="407" t="s">
        <v>135</v>
      </c>
      <c r="E77" s="258"/>
    </row>
    <row r="78" spans="2:5" ht="22" hidden="1" customHeight="1" x14ac:dyDescent="0.2">
      <c r="B78" s="406" t="s">
        <v>272</v>
      </c>
      <c r="C78" s="407" t="s">
        <v>273</v>
      </c>
      <c r="D78" s="407" t="s">
        <v>135</v>
      </c>
      <c r="E78" s="258"/>
    </row>
    <row r="79" spans="2:5" ht="22" hidden="1" customHeight="1" x14ac:dyDescent="0.2">
      <c r="B79" s="406" t="s">
        <v>274</v>
      </c>
      <c r="C79" s="407" t="s">
        <v>275</v>
      </c>
      <c r="D79" s="407" t="s">
        <v>135</v>
      </c>
      <c r="E79" s="258"/>
    </row>
    <row r="80" spans="2:5" ht="22" hidden="1" customHeight="1" x14ac:dyDescent="0.2">
      <c r="B80" s="406" t="s">
        <v>276</v>
      </c>
      <c r="C80" s="407" t="s">
        <v>277</v>
      </c>
      <c r="D80" s="407" t="s">
        <v>135</v>
      </c>
      <c r="E80" s="258"/>
    </row>
    <row r="81" spans="2:5" ht="22" hidden="1" customHeight="1" x14ac:dyDescent="0.2">
      <c r="B81" s="406" t="s">
        <v>278</v>
      </c>
      <c r="C81" s="407" t="s">
        <v>279</v>
      </c>
      <c r="D81" s="407" t="s">
        <v>135</v>
      </c>
      <c r="E81" s="258"/>
    </row>
    <row r="82" spans="2:5" ht="22" hidden="1" customHeight="1" x14ac:dyDescent="0.2">
      <c r="B82" s="406" t="s">
        <v>280</v>
      </c>
      <c r="C82" s="407" t="s">
        <v>281</v>
      </c>
      <c r="D82" s="407" t="s">
        <v>135</v>
      </c>
      <c r="E82" s="258"/>
    </row>
    <row r="83" spans="2:5" ht="22" hidden="1" customHeight="1" x14ac:dyDescent="0.2">
      <c r="B83" s="406" t="s">
        <v>282</v>
      </c>
      <c r="C83" s="407" t="s">
        <v>283</v>
      </c>
      <c r="D83" s="407" t="s">
        <v>135</v>
      </c>
      <c r="E83" s="258"/>
    </row>
    <row r="84" spans="2:5" ht="22" hidden="1" customHeight="1" x14ac:dyDescent="0.2">
      <c r="B84" s="406" t="s">
        <v>284</v>
      </c>
      <c r="C84" s="407" t="s">
        <v>285</v>
      </c>
      <c r="D84" s="407" t="s">
        <v>135</v>
      </c>
      <c r="E84" s="258"/>
    </row>
    <row r="85" spans="2:5" ht="22" hidden="1" customHeight="1" x14ac:dyDescent="0.2">
      <c r="B85" s="406" t="s">
        <v>286</v>
      </c>
      <c r="C85" s="407" t="s">
        <v>287</v>
      </c>
      <c r="D85" s="407" t="s">
        <v>135</v>
      </c>
      <c r="E85" s="258"/>
    </row>
    <row r="86" spans="2:5" ht="22" hidden="1" customHeight="1" x14ac:dyDescent="0.2">
      <c r="B86" s="406" t="s">
        <v>288</v>
      </c>
      <c r="C86" s="407" t="s">
        <v>289</v>
      </c>
      <c r="D86" s="407" t="s">
        <v>135</v>
      </c>
      <c r="E86" s="258"/>
    </row>
    <row r="87" spans="2:5" ht="22" hidden="1" customHeight="1" x14ac:dyDescent="0.2">
      <c r="B87" s="406" t="s">
        <v>290</v>
      </c>
      <c r="C87" s="407" t="s">
        <v>291</v>
      </c>
      <c r="D87" s="407" t="s">
        <v>135</v>
      </c>
      <c r="E87" s="258"/>
    </row>
    <row r="88" spans="2:5" ht="22" hidden="1" customHeight="1" x14ac:dyDescent="0.2">
      <c r="B88" s="406" t="s">
        <v>292</v>
      </c>
      <c r="C88" s="407" t="s">
        <v>293</v>
      </c>
      <c r="D88" s="407" t="s">
        <v>135</v>
      </c>
      <c r="E88" s="258"/>
    </row>
    <row r="89" spans="2:5" ht="22" hidden="1" customHeight="1" x14ac:dyDescent="0.2">
      <c r="B89" s="406" t="s">
        <v>294</v>
      </c>
      <c r="C89" s="407" t="s">
        <v>295</v>
      </c>
      <c r="D89" s="407" t="s">
        <v>135</v>
      </c>
      <c r="E89" s="258"/>
    </row>
    <row r="90" spans="2:5" ht="22" hidden="1" customHeight="1" x14ac:dyDescent="0.2">
      <c r="B90" s="406" t="s">
        <v>296</v>
      </c>
      <c r="C90" s="407" t="s">
        <v>297</v>
      </c>
      <c r="D90" s="407" t="s">
        <v>135</v>
      </c>
      <c r="E90" s="258"/>
    </row>
    <row r="91" spans="2:5" ht="22" hidden="1" customHeight="1" x14ac:dyDescent="0.2">
      <c r="B91" s="406" t="s">
        <v>298</v>
      </c>
      <c r="C91" s="407" t="s">
        <v>299</v>
      </c>
      <c r="D91" s="407" t="s">
        <v>135</v>
      </c>
      <c r="E91" s="258"/>
    </row>
    <row r="92" spans="2:5" ht="22" hidden="1" customHeight="1" x14ac:dyDescent="0.2">
      <c r="B92" s="406" t="s">
        <v>300</v>
      </c>
      <c r="C92" s="407" t="s">
        <v>301</v>
      </c>
      <c r="D92" s="407" t="s">
        <v>135</v>
      </c>
      <c r="E92" s="258"/>
    </row>
    <row r="93" spans="2:5" ht="22" hidden="1" customHeight="1" x14ac:dyDescent="0.2">
      <c r="B93" s="406" t="s">
        <v>302</v>
      </c>
      <c r="C93" s="407" t="s">
        <v>303</v>
      </c>
      <c r="D93" s="407" t="s">
        <v>135</v>
      </c>
      <c r="E93" s="258"/>
    </row>
    <row r="94" spans="2:5" ht="22" hidden="1" customHeight="1" x14ac:dyDescent="0.2">
      <c r="B94" s="406" t="s">
        <v>304</v>
      </c>
      <c r="C94" s="407" t="s">
        <v>305</v>
      </c>
      <c r="D94" s="407" t="s">
        <v>135</v>
      </c>
      <c r="E94" s="258"/>
    </row>
    <row r="95" spans="2:5" ht="22" hidden="1" customHeight="1" x14ac:dyDescent="0.2">
      <c r="B95" s="406" t="s">
        <v>306</v>
      </c>
      <c r="C95" s="407" t="s">
        <v>307</v>
      </c>
      <c r="D95" s="407" t="s">
        <v>135</v>
      </c>
      <c r="E95" s="258"/>
    </row>
    <row r="96" spans="2:5" ht="22" hidden="1" customHeight="1" x14ac:dyDescent="0.2">
      <c r="B96" s="406" t="s">
        <v>308</v>
      </c>
      <c r="C96" s="407" t="s">
        <v>309</v>
      </c>
      <c r="D96" s="407" t="s">
        <v>135</v>
      </c>
      <c r="E96" s="258"/>
    </row>
    <row r="97" spans="2:5" ht="22" hidden="1" customHeight="1" x14ac:dyDescent="0.2">
      <c r="B97" s="406" t="s">
        <v>310</v>
      </c>
      <c r="C97" s="407" t="s">
        <v>311</v>
      </c>
      <c r="D97" s="407" t="s">
        <v>135</v>
      </c>
      <c r="E97" s="258"/>
    </row>
    <row r="98" spans="2:5" ht="22" hidden="1" customHeight="1" x14ac:dyDescent="0.2">
      <c r="B98" s="406" t="s">
        <v>312</v>
      </c>
      <c r="C98" s="407" t="s">
        <v>313</v>
      </c>
      <c r="D98" s="407" t="s">
        <v>135</v>
      </c>
      <c r="E98" s="258"/>
    </row>
    <row r="99" spans="2:5" ht="22" hidden="1" customHeight="1" x14ac:dyDescent="0.2">
      <c r="B99" s="406" t="s">
        <v>314</v>
      </c>
      <c r="C99" s="407" t="s">
        <v>315</v>
      </c>
      <c r="D99" s="407" t="s">
        <v>135</v>
      </c>
      <c r="E99" s="258"/>
    </row>
    <row r="100" spans="2:5" ht="22" hidden="1" customHeight="1" x14ac:dyDescent="0.2">
      <c r="B100" s="406" t="s">
        <v>316</v>
      </c>
      <c r="C100" s="407" t="s">
        <v>317</v>
      </c>
      <c r="D100" s="407" t="s">
        <v>135</v>
      </c>
      <c r="E100" s="258"/>
    </row>
    <row r="101" spans="2:5" ht="22" hidden="1" customHeight="1" x14ac:dyDescent="0.2">
      <c r="B101" s="406" t="s">
        <v>318</v>
      </c>
      <c r="C101" s="407" t="s">
        <v>319</v>
      </c>
      <c r="D101" s="407" t="s">
        <v>135</v>
      </c>
      <c r="E101" s="258"/>
    </row>
    <row r="102" spans="2:5" ht="22" hidden="1" customHeight="1" x14ac:dyDescent="0.2">
      <c r="B102" s="406" t="s">
        <v>320</v>
      </c>
      <c r="C102" s="407" t="s">
        <v>321</v>
      </c>
      <c r="D102" s="407" t="s">
        <v>135</v>
      </c>
      <c r="E102" s="258"/>
    </row>
    <row r="103" spans="2:5" ht="22" hidden="1" customHeight="1" x14ac:dyDescent="0.2">
      <c r="B103" s="406" t="s">
        <v>322</v>
      </c>
      <c r="C103" s="407" t="s">
        <v>323</v>
      </c>
      <c r="D103" s="407" t="s">
        <v>135</v>
      </c>
      <c r="E103" s="258"/>
    </row>
    <row r="104" spans="2:5" ht="22" hidden="1" customHeight="1" x14ac:dyDescent="0.2">
      <c r="B104" s="406" t="s">
        <v>324</v>
      </c>
      <c r="C104" s="407" t="s">
        <v>325</v>
      </c>
      <c r="D104" s="407" t="s">
        <v>135</v>
      </c>
      <c r="E104" s="258"/>
    </row>
    <row r="105" spans="2:5" ht="22" hidden="1" customHeight="1" x14ac:dyDescent="0.2">
      <c r="B105" s="406" t="s">
        <v>326</v>
      </c>
      <c r="C105" s="407" t="s">
        <v>327</v>
      </c>
      <c r="D105" s="407" t="s">
        <v>135</v>
      </c>
      <c r="E105" s="258"/>
    </row>
    <row r="106" spans="2:5" ht="22" hidden="1" customHeight="1" x14ac:dyDescent="0.2">
      <c r="B106" s="406" t="s">
        <v>328</v>
      </c>
      <c r="C106" s="407" t="s">
        <v>329</v>
      </c>
      <c r="D106" s="407" t="s">
        <v>135</v>
      </c>
      <c r="E106" s="258"/>
    </row>
    <row r="107" spans="2:5" ht="22" hidden="1" customHeight="1" x14ac:dyDescent="0.2">
      <c r="B107" s="406" t="s">
        <v>330</v>
      </c>
      <c r="C107" s="407" t="s">
        <v>331</v>
      </c>
      <c r="D107" s="407" t="s">
        <v>135</v>
      </c>
      <c r="E107" s="258"/>
    </row>
    <row r="108" spans="2:5" ht="22" hidden="1" customHeight="1" x14ac:dyDescent="0.2">
      <c r="B108" s="406" t="s">
        <v>332</v>
      </c>
      <c r="C108" s="407" t="s">
        <v>333</v>
      </c>
      <c r="D108" s="407" t="s">
        <v>135</v>
      </c>
      <c r="E108" s="258"/>
    </row>
    <row r="109" spans="2:5" ht="22" hidden="1" customHeight="1" x14ac:dyDescent="0.2">
      <c r="B109" s="406" t="s">
        <v>334</v>
      </c>
      <c r="C109" s="407" t="s">
        <v>335</v>
      </c>
      <c r="D109" s="407" t="s">
        <v>135</v>
      </c>
      <c r="E109" s="258"/>
    </row>
    <row r="110" spans="2:5" ht="22" hidden="1" customHeight="1" x14ac:dyDescent="0.2">
      <c r="B110" s="406" t="s">
        <v>336</v>
      </c>
      <c r="C110" s="407" t="s">
        <v>337</v>
      </c>
      <c r="D110" s="407" t="s">
        <v>135</v>
      </c>
      <c r="E110" s="258"/>
    </row>
    <row r="111" spans="2:5" ht="22" hidden="1" customHeight="1" x14ac:dyDescent="0.2">
      <c r="B111" s="406" t="s">
        <v>338</v>
      </c>
      <c r="C111" s="407" t="s">
        <v>339</v>
      </c>
      <c r="D111" s="407" t="s">
        <v>135</v>
      </c>
      <c r="E111" s="258"/>
    </row>
    <row r="112" spans="2:5" ht="22" hidden="1" customHeight="1" x14ac:dyDescent="0.2">
      <c r="B112" s="406" t="s">
        <v>340</v>
      </c>
      <c r="C112" s="407" t="s">
        <v>341</v>
      </c>
      <c r="D112" s="407" t="s">
        <v>135</v>
      </c>
      <c r="E112" s="258"/>
    </row>
    <row r="113" spans="2:5" ht="22" hidden="1" customHeight="1" x14ac:dyDescent="0.2">
      <c r="B113" s="406" t="s">
        <v>342</v>
      </c>
      <c r="C113" s="407" t="s">
        <v>343</v>
      </c>
      <c r="D113" s="407" t="s">
        <v>135</v>
      </c>
      <c r="E113" s="258"/>
    </row>
    <row r="114" spans="2:5" ht="22" hidden="1" customHeight="1" x14ac:dyDescent="0.2">
      <c r="B114" s="406" t="s">
        <v>344</v>
      </c>
      <c r="C114" s="407" t="s">
        <v>345</v>
      </c>
      <c r="D114" s="407" t="s">
        <v>135</v>
      </c>
      <c r="E114" s="258"/>
    </row>
    <row r="115" spans="2:5" ht="22" hidden="1" customHeight="1" x14ac:dyDescent="0.2">
      <c r="B115" s="406" t="s">
        <v>346</v>
      </c>
      <c r="C115" s="407" t="s">
        <v>347</v>
      </c>
      <c r="D115" s="407" t="s">
        <v>135</v>
      </c>
      <c r="E115" s="258"/>
    </row>
    <row r="116" spans="2:5" ht="22" hidden="1" customHeight="1" x14ac:dyDescent="0.2">
      <c r="B116" s="406" t="s">
        <v>348</v>
      </c>
      <c r="C116" s="407" t="s">
        <v>349</v>
      </c>
      <c r="D116" s="407" t="s">
        <v>135</v>
      </c>
      <c r="E116" s="258"/>
    </row>
    <row r="117" spans="2:5" ht="22" hidden="1" customHeight="1" x14ac:dyDescent="0.2">
      <c r="B117" s="406" t="s">
        <v>350</v>
      </c>
      <c r="C117" s="407" t="s">
        <v>351</v>
      </c>
      <c r="D117" s="407" t="s">
        <v>135</v>
      </c>
      <c r="E117" s="258"/>
    </row>
    <row r="118" spans="2:5" ht="22" hidden="1" customHeight="1" x14ac:dyDescent="0.2">
      <c r="B118" s="406" t="s">
        <v>352</v>
      </c>
      <c r="C118" s="407" t="s">
        <v>353</v>
      </c>
      <c r="D118" s="407" t="s">
        <v>135</v>
      </c>
      <c r="E118" s="258"/>
    </row>
    <row r="119" spans="2:5" ht="22" hidden="1" customHeight="1" x14ac:dyDescent="0.2">
      <c r="B119" s="406" t="s">
        <v>354</v>
      </c>
      <c r="C119" s="407" t="s">
        <v>355</v>
      </c>
      <c r="D119" s="407" t="s">
        <v>135</v>
      </c>
      <c r="E119" s="258"/>
    </row>
    <row r="120" spans="2:5" ht="22" hidden="1" customHeight="1" x14ac:dyDescent="0.2">
      <c r="B120" s="406" t="s">
        <v>356</v>
      </c>
      <c r="C120" s="407" t="s">
        <v>357</v>
      </c>
      <c r="D120" s="407" t="s">
        <v>135</v>
      </c>
      <c r="E120" s="258"/>
    </row>
    <row r="121" spans="2:5" ht="22" hidden="1" customHeight="1" x14ac:dyDescent="0.2">
      <c r="B121" s="406" t="s">
        <v>358</v>
      </c>
      <c r="C121" s="407" t="s">
        <v>359</v>
      </c>
      <c r="D121" s="407" t="s">
        <v>135</v>
      </c>
      <c r="E121" s="258"/>
    </row>
    <row r="122" spans="2:5" ht="22" hidden="1" customHeight="1" x14ac:dyDescent="0.2">
      <c r="B122" s="406" t="s">
        <v>360</v>
      </c>
      <c r="C122" s="407" t="s">
        <v>361</v>
      </c>
      <c r="D122" s="407" t="s">
        <v>135</v>
      </c>
      <c r="E122" s="258"/>
    </row>
    <row r="123" spans="2:5" ht="22" hidden="1" customHeight="1" x14ac:dyDescent="0.2">
      <c r="B123" s="406" t="s">
        <v>362</v>
      </c>
      <c r="C123" s="407" t="s">
        <v>363</v>
      </c>
      <c r="D123" s="407" t="s">
        <v>135</v>
      </c>
      <c r="E123" s="258"/>
    </row>
    <row r="124" spans="2:5" ht="22" hidden="1" customHeight="1" x14ac:dyDescent="0.2">
      <c r="B124" s="406" t="s">
        <v>364</v>
      </c>
      <c r="C124" s="407" t="s">
        <v>365</v>
      </c>
      <c r="D124" s="407" t="s">
        <v>135</v>
      </c>
      <c r="E124" s="258"/>
    </row>
    <row r="125" spans="2:5" ht="22" hidden="1" customHeight="1" x14ac:dyDescent="0.2">
      <c r="B125" s="406" t="s">
        <v>366</v>
      </c>
      <c r="C125" s="407" t="s">
        <v>367</v>
      </c>
      <c r="D125" s="407" t="s">
        <v>135</v>
      </c>
      <c r="E125" s="258"/>
    </row>
    <row r="126" spans="2:5" ht="22" hidden="1" customHeight="1" x14ac:dyDescent="0.2">
      <c r="B126" s="406" t="s">
        <v>368</v>
      </c>
      <c r="C126" s="407" t="s">
        <v>369</v>
      </c>
      <c r="D126" s="407" t="s">
        <v>135</v>
      </c>
      <c r="E126" s="258"/>
    </row>
    <row r="127" spans="2:5" ht="22" hidden="1" customHeight="1" x14ac:dyDescent="0.2">
      <c r="B127" s="406" t="s">
        <v>370</v>
      </c>
      <c r="C127" s="407" t="s">
        <v>371</v>
      </c>
      <c r="D127" s="407" t="s">
        <v>135</v>
      </c>
      <c r="E127" s="258"/>
    </row>
    <row r="128" spans="2:5" ht="22" hidden="1" customHeight="1" x14ac:dyDescent="0.2">
      <c r="B128" s="406" t="s">
        <v>372</v>
      </c>
      <c r="C128" s="407" t="s">
        <v>373</v>
      </c>
      <c r="D128" s="407" t="s">
        <v>135</v>
      </c>
      <c r="E128" s="258"/>
    </row>
    <row r="129" spans="2:5" ht="22" hidden="1" customHeight="1" x14ac:dyDescent="0.2">
      <c r="B129" s="406" t="s">
        <v>374</v>
      </c>
      <c r="C129" s="407" t="s">
        <v>375</v>
      </c>
      <c r="D129" s="407" t="s">
        <v>135</v>
      </c>
      <c r="E129" s="258"/>
    </row>
    <row r="130" spans="2:5" ht="22" hidden="1" customHeight="1" x14ac:dyDescent="0.2">
      <c r="B130" s="406" t="s">
        <v>376</v>
      </c>
      <c r="C130" s="407" t="s">
        <v>377</v>
      </c>
      <c r="D130" s="407" t="s">
        <v>135</v>
      </c>
      <c r="E130" s="258"/>
    </row>
    <row r="131" spans="2:5" ht="22" hidden="1" customHeight="1" x14ac:dyDescent="0.2">
      <c r="B131" s="406" t="s">
        <v>378</v>
      </c>
      <c r="C131" s="407" t="s">
        <v>379</v>
      </c>
      <c r="D131" s="407" t="s">
        <v>135</v>
      </c>
      <c r="E131" s="258"/>
    </row>
    <row r="132" spans="2:5" ht="22" hidden="1" customHeight="1" x14ac:dyDescent="0.2">
      <c r="B132" s="406" t="s">
        <v>380</v>
      </c>
      <c r="C132" s="407" t="s">
        <v>381</v>
      </c>
      <c r="D132" s="407" t="s">
        <v>135</v>
      </c>
      <c r="E132" s="258"/>
    </row>
    <row r="133" spans="2:5" ht="22" hidden="1" customHeight="1" x14ac:dyDescent="0.2">
      <c r="B133" s="406" t="s">
        <v>382</v>
      </c>
      <c r="C133" s="407" t="s">
        <v>383</v>
      </c>
      <c r="D133" s="407" t="s">
        <v>135</v>
      </c>
      <c r="E133" s="258"/>
    </row>
    <row r="134" spans="2:5" ht="22" hidden="1" customHeight="1" x14ac:dyDescent="0.2">
      <c r="B134" s="406" t="s">
        <v>384</v>
      </c>
      <c r="C134" s="407" t="s">
        <v>385</v>
      </c>
      <c r="D134" s="407" t="s">
        <v>135</v>
      </c>
      <c r="E134" s="258"/>
    </row>
    <row r="135" spans="2:5" ht="22" hidden="1" customHeight="1" x14ac:dyDescent="0.2">
      <c r="B135" s="406" t="s">
        <v>386</v>
      </c>
      <c r="C135" s="407" t="s">
        <v>387</v>
      </c>
      <c r="D135" s="407" t="s">
        <v>135</v>
      </c>
      <c r="E135" s="258"/>
    </row>
    <row r="136" spans="2:5" ht="22" hidden="1" customHeight="1" x14ac:dyDescent="0.2">
      <c r="B136" s="406" t="s">
        <v>388</v>
      </c>
      <c r="C136" s="407" t="s">
        <v>389</v>
      </c>
      <c r="D136" s="407" t="s">
        <v>135</v>
      </c>
      <c r="E136" s="258"/>
    </row>
    <row r="137" spans="2:5" ht="22" hidden="1" customHeight="1" x14ac:dyDescent="0.2">
      <c r="B137" s="406" t="s">
        <v>390</v>
      </c>
      <c r="C137" s="407" t="s">
        <v>391</v>
      </c>
      <c r="D137" s="407" t="s">
        <v>135</v>
      </c>
      <c r="E137" s="258"/>
    </row>
    <row r="138" spans="2:5" ht="22" hidden="1" customHeight="1" x14ac:dyDescent="0.2">
      <c r="B138" s="406" t="s">
        <v>392</v>
      </c>
      <c r="C138" s="407" t="s">
        <v>393</v>
      </c>
      <c r="D138" s="407" t="s">
        <v>135</v>
      </c>
      <c r="E138" s="258"/>
    </row>
    <row r="139" spans="2:5" ht="22" hidden="1" customHeight="1" x14ac:dyDescent="0.2">
      <c r="B139" s="406" t="s">
        <v>394</v>
      </c>
      <c r="C139" s="407" t="s">
        <v>395</v>
      </c>
      <c r="D139" s="407" t="s">
        <v>135</v>
      </c>
      <c r="E139" s="258"/>
    </row>
    <row r="140" spans="2:5" ht="22" hidden="1" customHeight="1" x14ac:dyDescent="0.2">
      <c r="B140" s="406" t="s">
        <v>396</v>
      </c>
      <c r="C140" s="407" t="s">
        <v>397</v>
      </c>
      <c r="D140" s="407" t="s">
        <v>135</v>
      </c>
      <c r="E140" s="258"/>
    </row>
    <row r="141" spans="2:5" ht="22" hidden="1" customHeight="1" x14ac:dyDescent="0.2">
      <c r="B141" s="406" t="s">
        <v>398</v>
      </c>
      <c r="C141" s="407" t="s">
        <v>399</v>
      </c>
      <c r="D141" s="407" t="s">
        <v>135</v>
      </c>
      <c r="E141" s="258"/>
    </row>
    <row r="142" spans="2:5" ht="22" hidden="1" customHeight="1" x14ac:dyDescent="0.2">
      <c r="B142" s="406" t="s">
        <v>400</v>
      </c>
      <c r="C142" s="407" t="s">
        <v>401</v>
      </c>
      <c r="D142" s="407" t="s">
        <v>135</v>
      </c>
      <c r="E142" s="258"/>
    </row>
    <row r="143" spans="2:5" ht="22" hidden="1" customHeight="1" x14ac:dyDescent="0.2">
      <c r="B143" s="406" t="s">
        <v>402</v>
      </c>
      <c r="C143" s="407" t="s">
        <v>403</v>
      </c>
      <c r="D143" s="407" t="s">
        <v>135</v>
      </c>
      <c r="E143" s="258"/>
    </row>
    <row r="144" spans="2:5" ht="22" hidden="1" customHeight="1" x14ac:dyDescent="0.2">
      <c r="B144" s="406" t="s">
        <v>404</v>
      </c>
      <c r="C144" s="407" t="s">
        <v>405</v>
      </c>
      <c r="D144" s="407" t="s">
        <v>135</v>
      </c>
      <c r="E144" s="258"/>
    </row>
    <row r="145" spans="2:5" ht="22" hidden="1" customHeight="1" x14ac:dyDescent="0.2">
      <c r="B145" s="406" t="s">
        <v>406</v>
      </c>
      <c r="C145" s="407" t="s">
        <v>407</v>
      </c>
      <c r="D145" s="407" t="s">
        <v>135</v>
      </c>
      <c r="E145" s="258"/>
    </row>
    <row r="146" spans="2:5" ht="22" hidden="1" customHeight="1" x14ac:dyDescent="0.2">
      <c r="B146" s="406" t="s">
        <v>408</v>
      </c>
      <c r="C146" s="407" t="s">
        <v>409</v>
      </c>
      <c r="D146" s="407" t="s">
        <v>135</v>
      </c>
      <c r="E146" s="258"/>
    </row>
    <row r="147" spans="2:5" ht="22" hidden="1" customHeight="1" x14ac:dyDescent="0.2">
      <c r="B147" s="406" t="s">
        <v>410</v>
      </c>
      <c r="C147" s="407" t="s">
        <v>411</v>
      </c>
      <c r="D147" s="407" t="s">
        <v>135</v>
      </c>
      <c r="E147" s="258"/>
    </row>
    <row r="148" spans="2:5" ht="22" hidden="1" customHeight="1" x14ac:dyDescent="0.2">
      <c r="B148" s="406" t="s">
        <v>412</v>
      </c>
      <c r="C148" s="407" t="s">
        <v>413</v>
      </c>
      <c r="D148" s="407" t="s">
        <v>135</v>
      </c>
      <c r="E148" s="258"/>
    </row>
    <row r="149" spans="2:5" ht="22" hidden="1" customHeight="1" x14ac:dyDescent="0.2">
      <c r="B149" s="406" t="s">
        <v>414</v>
      </c>
      <c r="C149" s="407" t="s">
        <v>415</v>
      </c>
      <c r="D149" s="407" t="s">
        <v>135</v>
      </c>
      <c r="E149" s="258"/>
    </row>
    <row r="150" spans="2:5" ht="22" hidden="1" customHeight="1" x14ac:dyDescent="0.2">
      <c r="B150" s="406" t="s">
        <v>416</v>
      </c>
      <c r="C150" s="407" t="s">
        <v>417</v>
      </c>
      <c r="D150" s="407" t="s">
        <v>135</v>
      </c>
      <c r="E150" s="258"/>
    </row>
    <row r="151" spans="2:5" ht="22" hidden="1" customHeight="1" x14ac:dyDescent="0.2">
      <c r="B151" s="406" t="s">
        <v>418</v>
      </c>
      <c r="C151" s="407" t="s">
        <v>419</v>
      </c>
      <c r="D151" s="407" t="s">
        <v>135</v>
      </c>
      <c r="E151" s="258"/>
    </row>
    <row r="152" spans="2:5" ht="22" hidden="1" customHeight="1" x14ac:dyDescent="0.2">
      <c r="B152" s="406" t="s">
        <v>420</v>
      </c>
      <c r="C152" s="407" t="s">
        <v>421</v>
      </c>
      <c r="D152" s="407" t="s">
        <v>135</v>
      </c>
      <c r="E152" s="258"/>
    </row>
    <row r="153" spans="2:5" ht="22" hidden="1" customHeight="1" x14ac:dyDescent="0.2">
      <c r="B153" s="406" t="s">
        <v>422</v>
      </c>
      <c r="C153" s="407" t="s">
        <v>423</v>
      </c>
      <c r="D153" s="407" t="s">
        <v>135</v>
      </c>
      <c r="E153" s="258"/>
    </row>
    <row r="154" spans="2:5" ht="22" hidden="1" customHeight="1" x14ac:dyDescent="0.2">
      <c r="B154" s="406" t="s">
        <v>424</v>
      </c>
      <c r="C154" s="407" t="s">
        <v>425</v>
      </c>
      <c r="D154" s="407" t="s">
        <v>135</v>
      </c>
      <c r="E154" s="258"/>
    </row>
    <row r="155" spans="2:5" ht="22" hidden="1" customHeight="1" x14ac:dyDescent="0.2">
      <c r="B155" s="406" t="s">
        <v>426</v>
      </c>
      <c r="C155" s="407" t="s">
        <v>427</v>
      </c>
      <c r="D155" s="407" t="s">
        <v>135</v>
      </c>
      <c r="E155" s="258"/>
    </row>
    <row r="156" spans="2:5" ht="22" hidden="1" customHeight="1" x14ac:dyDescent="0.2">
      <c r="B156" s="406" t="s">
        <v>428</v>
      </c>
      <c r="C156" s="407" t="s">
        <v>429</v>
      </c>
      <c r="D156" s="407" t="s">
        <v>135</v>
      </c>
      <c r="E156" s="258"/>
    </row>
    <row r="157" spans="2:5" ht="22" hidden="1" customHeight="1" x14ac:dyDescent="0.2">
      <c r="B157" s="406" t="s">
        <v>430</v>
      </c>
      <c r="C157" s="407" t="s">
        <v>431</v>
      </c>
      <c r="D157" s="407" t="s">
        <v>135</v>
      </c>
      <c r="E157" s="258"/>
    </row>
    <row r="158" spans="2:5" ht="22" hidden="1" customHeight="1" x14ac:dyDescent="0.2">
      <c r="B158" s="406" t="s">
        <v>432</v>
      </c>
      <c r="C158" s="407" t="s">
        <v>433</v>
      </c>
      <c r="D158" s="407" t="s">
        <v>135</v>
      </c>
      <c r="E158" s="258"/>
    </row>
    <row r="159" spans="2:5" ht="22" hidden="1" customHeight="1" x14ac:dyDescent="0.2">
      <c r="B159" s="406" t="s">
        <v>434</v>
      </c>
      <c r="C159" s="407" t="s">
        <v>435</v>
      </c>
      <c r="D159" s="407" t="s">
        <v>135</v>
      </c>
      <c r="E159" s="258"/>
    </row>
    <row r="160" spans="2:5" ht="22" hidden="1" customHeight="1" x14ac:dyDescent="0.2">
      <c r="B160" s="406" t="s">
        <v>436</v>
      </c>
      <c r="C160" s="407" t="s">
        <v>437</v>
      </c>
      <c r="D160" s="407" t="s">
        <v>135</v>
      </c>
      <c r="E160" s="258"/>
    </row>
    <row r="161" spans="2:5" ht="22" hidden="1" customHeight="1" x14ac:dyDescent="0.2">
      <c r="B161" s="406" t="s">
        <v>438</v>
      </c>
      <c r="C161" s="407" t="s">
        <v>439</v>
      </c>
      <c r="D161" s="407" t="s">
        <v>135</v>
      </c>
      <c r="E161" s="258"/>
    </row>
    <row r="162" spans="2:5" ht="22" hidden="1" customHeight="1" x14ac:dyDescent="0.2">
      <c r="B162" s="406" t="s">
        <v>440</v>
      </c>
      <c r="C162" s="407" t="s">
        <v>441</v>
      </c>
      <c r="D162" s="407" t="s">
        <v>135</v>
      </c>
      <c r="E162" s="258"/>
    </row>
    <row r="163" spans="2:5" ht="22" hidden="1" customHeight="1" x14ac:dyDescent="0.2">
      <c r="B163" s="406" t="s">
        <v>442</v>
      </c>
      <c r="C163" s="407" t="s">
        <v>443</v>
      </c>
      <c r="D163" s="407" t="s">
        <v>135</v>
      </c>
      <c r="E163" s="258"/>
    </row>
    <row r="164" spans="2:5" ht="22" hidden="1" customHeight="1" x14ac:dyDescent="0.2">
      <c r="B164" s="406" t="s">
        <v>444</v>
      </c>
      <c r="C164" s="407" t="s">
        <v>445</v>
      </c>
      <c r="D164" s="407" t="s">
        <v>135</v>
      </c>
      <c r="E164" s="258"/>
    </row>
    <row r="165" spans="2:5" ht="22" hidden="1" customHeight="1" x14ac:dyDescent="0.2">
      <c r="B165" s="406" t="s">
        <v>446</v>
      </c>
      <c r="C165" s="407" t="s">
        <v>447</v>
      </c>
      <c r="D165" s="407" t="s">
        <v>135</v>
      </c>
      <c r="E165" s="258"/>
    </row>
    <row r="166" spans="2:5" ht="22" hidden="1" customHeight="1" x14ac:dyDescent="0.2">
      <c r="B166" s="406" t="s">
        <v>448</v>
      </c>
      <c r="C166" s="407" t="s">
        <v>449</v>
      </c>
      <c r="D166" s="407" t="s">
        <v>135</v>
      </c>
      <c r="E166" s="258"/>
    </row>
    <row r="167" spans="2:5" ht="22" hidden="1" customHeight="1" x14ac:dyDescent="0.2">
      <c r="B167" s="406" t="s">
        <v>450</v>
      </c>
      <c r="C167" s="407" t="s">
        <v>451</v>
      </c>
      <c r="D167" s="407" t="s">
        <v>135</v>
      </c>
      <c r="E167" s="258"/>
    </row>
    <row r="168" spans="2:5" ht="22" hidden="1" customHeight="1" x14ac:dyDescent="0.2">
      <c r="B168" s="406" t="s">
        <v>452</v>
      </c>
      <c r="C168" s="407" t="s">
        <v>453</v>
      </c>
      <c r="D168" s="407" t="s">
        <v>135</v>
      </c>
      <c r="E168" s="258"/>
    </row>
    <row r="169" spans="2:5" ht="22" hidden="1" customHeight="1" x14ac:dyDescent="0.2">
      <c r="B169" s="406" t="s">
        <v>454</v>
      </c>
      <c r="C169" s="407" t="s">
        <v>455</v>
      </c>
      <c r="D169" s="407" t="s">
        <v>135</v>
      </c>
      <c r="E169" s="258"/>
    </row>
    <row r="170" spans="2:5" ht="22" hidden="1" customHeight="1" x14ac:dyDescent="0.2">
      <c r="B170" s="406" t="s">
        <v>456</v>
      </c>
      <c r="C170" s="407" t="s">
        <v>457</v>
      </c>
      <c r="D170" s="407" t="s">
        <v>135</v>
      </c>
      <c r="E170" s="258"/>
    </row>
    <row r="171" spans="2:5" ht="22" hidden="1" customHeight="1" x14ac:dyDescent="0.2">
      <c r="B171" s="406" t="s">
        <v>458</v>
      </c>
      <c r="C171" s="407" t="s">
        <v>459</v>
      </c>
      <c r="D171" s="407" t="s">
        <v>135</v>
      </c>
      <c r="E171" s="258"/>
    </row>
    <row r="172" spans="2:5" ht="22" hidden="1" customHeight="1" x14ac:dyDescent="0.2">
      <c r="B172" s="406" t="s">
        <v>460</v>
      </c>
      <c r="C172" s="407" t="s">
        <v>461</v>
      </c>
      <c r="D172" s="407" t="s">
        <v>135</v>
      </c>
      <c r="E172" s="258"/>
    </row>
    <row r="173" spans="2:5" ht="22" hidden="1" customHeight="1" x14ac:dyDescent="0.2">
      <c r="B173" s="406" t="s">
        <v>462</v>
      </c>
      <c r="C173" s="407" t="s">
        <v>463</v>
      </c>
      <c r="D173" s="407" t="s">
        <v>135</v>
      </c>
      <c r="E173" s="258"/>
    </row>
    <row r="174" spans="2:5" ht="22" hidden="1" customHeight="1" x14ac:dyDescent="0.2">
      <c r="B174" s="406" t="s">
        <v>464</v>
      </c>
      <c r="C174" s="407" t="s">
        <v>465</v>
      </c>
      <c r="D174" s="407" t="s">
        <v>135</v>
      </c>
      <c r="E174" s="258"/>
    </row>
    <row r="175" spans="2:5" ht="22" hidden="1" customHeight="1" x14ac:dyDescent="0.2">
      <c r="B175" s="406" t="s">
        <v>466</v>
      </c>
      <c r="C175" s="407" t="s">
        <v>467</v>
      </c>
      <c r="D175" s="407" t="s">
        <v>135</v>
      </c>
      <c r="E175" s="258"/>
    </row>
    <row r="176" spans="2:5" ht="22" hidden="1" customHeight="1" x14ac:dyDescent="0.2">
      <c r="B176" s="406" t="s">
        <v>468</v>
      </c>
      <c r="C176" s="407" t="s">
        <v>469</v>
      </c>
      <c r="D176" s="407" t="s">
        <v>470</v>
      </c>
      <c r="E176" s="258"/>
    </row>
    <row r="177" spans="2:5" ht="22" hidden="1" customHeight="1" x14ac:dyDescent="0.2">
      <c r="B177" s="406" t="s">
        <v>471</v>
      </c>
      <c r="C177" s="407" t="s">
        <v>472</v>
      </c>
      <c r="D177" s="407" t="s">
        <v>470</v>
      </c>
      <c r="E177" s="258"/>
    </row>
    <row r="178" spans="2:5" ht="22" hidden="1" customHeight="1" x14ac:dyDescent="0.2">
      <c r="B178" s="406" t="s">
        <v>102</v>
      </c>
      <c r="C178" s="407" t="s">
        <v>103</v>
      </c>
      <c r="D178" s="407" t="s">
        <v>470</v>
      </c>
      <c r="E178" s="258"/>
    </row>
    <row r="179" spans="2:5" ht="22" hidden="1" customHeight="1" x14ac:dyDescent="0.2">
      <c r="B179" s="406" t="s">
        <v>473</v>
      </c>
      <c r="C179" s="407" t="s">
        <v>474</v>
      </c>
      <c r="D179" s="407" t="s">
        <v>470</v>
      </c>
      <c r="E179" s="258"/>
    </row>
    <row r="180" spans="2:5" ht="22" hidden="1" customHeight="1" x14ac:dyDescent="0.2">
      <c r="B180" s="406" t="s">
        <v>475</v>
      </c>
      <c r="C180" s="407" t="s">
        <v>476</v>
      </c>
      <c r="D180" s="407" t="s">
        <v>470</v>
      </c>
      <c r="E180" s="258"/>
    </row>
    <row r="181" spans="2:5" ht="22" hidden="1" customHeight="1" x14ac:dyDescent="0.2">
      <c r="B181" s="406" t="s">
        <v>477</v>
      </c>
      <c r="C181" s="407" t="s">
        <v>478</v>
      </c>
      <c r="D181" s="407" t="s">
        <v>470</v>
      </c>
      <c r="E181" s="258"/>
    </row>
    <row r="182" spans="2:5" ht="22" hidden="1" customHeight="1" x14ac:dyDescent="0.2">
      <c r="B182" s="406" t="s">
        <v>479</v>
      </c>
      <c r="C182" s="407" t="s">
        <v>480</v>
      </c>
      <c r="D182" s="407" t="s">
        <v>470</v>
      </c>
      <c r="E182" s="258"/>
    </row>
    <row r="183" spans="2:5" ht="22" hidden="1" customHeight="1" x14ac:dyDescent="0.2">
      <c r="B183" s="406" t="s">
        <v>481</v>
      </c>
      <c r="C183" s="407" t="s">
        <v>482</v>
      </c>
      <c r="D183" s="407" t="s">
        <v>470</v>
      </c>
      <c r="E183" s="258"/>
    </row>
    <row r="184" spans="2:5" ht="22" hidden="1" customHeight="1" x14ac:dyDescent="0.2">
      <c r="B184" s="406" t="s">
        <v>483</v>
      </c>
      <c r="C184" s="407" t="s">
        <v>484</v>
      </c>
      <c r="D184" s="407" t="s">
        <v>470</v>
      </c>
      <c r="E184" s="258"/>
    </row>
    <row r="185" spans="2:5" ht="22" hidden="1" customHeight="1" x14ac:dyDescent="0.2">
      <c r="B185" s="406" t="s">
        <v>485</v>
      </c>
      <c r="C185" s="407" t="s">
        <v>486</v>
      </c>
      <c r="D185" s="407" t="s">
        <v>470</v>
      </c>
      <c r="E185" s="258"/>
    </row>
    <row r="186" spans="2:5" ht="22" hidden="1" customHeight="1" x14ac:dyDescent="0.2">
      <c r="B186" s="406" t="s">
        <v>487</v>
      </c>
      <c r="C186" s="407" t="s">
        <v>488</v>
      </c>
      <c r="D186" s="407" t="s">
        <v>470</v>
      </c>
      <c r="E186" s="258"/>
    </row>
    <row r="187" spans="2:5" ht="22" hidden="1" customHeight="1" x14ac:dyDescent="0.2">
      <c r="B187" s="406" t="s">
        <v>489</v>
      </c>
      <c r="C187" s="407" t="s">
        <v>490</v>
      </c>
      <c r="D187" s="407" t="s">
        <v>470</v>
      </c>
      <c r="E187" s="258"/>
    </row>
    <row r="188" spans="2:5" ht="22" hidden="1" customHeight="1" x14ac:dyDescent="0.2">
      <c r="B188" s="406" t="s">
        <v>491</v>
      </c>
      <c r="C188" s="407" t="s">
        <v>492</v>
      </c>
      <c r="D188" s="407" t="s">
        <v>470</v>
      </c>
      <c r="E188" s="258"/>
    </row>
    <row r="189" spans="2:5" ht="22" hidden="1" customHeight="1" x14ac:dyDescent="0.2">
      <c r="B189" s="406" t="s">
        <v>493</v>
      </c>
      <c r="C189" s="407" t="s">
        <v>494</v>
      </c>
      <c r="D189" s="407" t="s">
        <v>470</v>
      </c>
      <c r="E189" s="258"/>
    </row>
    <row r="190" spans="2:5" ht="22" hidden="1" customHeight="1" x14ac:dyDescent="0.2">
      <c r="B190" s="406" t="s">
        <v>495</v>
      </c>
      <c r="C190" s="407" t="s">
        <v>496</v>
      </c>
      <c r="D190" s="407" t="s">
        <v>470</v>
      </c>
      <c r="E190" s="258"/>
    </row>
    <row r="191" spans="2:5" ht="22" hidden="1" customHeight="1" x14ac:dyDescent="0.2">
      <c r="B191" s="406" t="s">
        <v>497</v>
      </c>
      <c r="C191" s="407" t="s">
        <v>498</v>
      </c>
      <c r="D191" s="407" t="s">
        <v>470</v>
      </c>
      <c r="E191" s="258"/>
    </row>
    <row r="192" spans="2:5" ht="22" hidden="1" customHeight="1" x14ac:dyDescent="0.2">
      <c r="B192" s="406" t="s">
        <v>499</v>
      </c>
      <c r="C192" s="407" t="s">
        <v>500</v>
      </c>
      <c r="D192" s="407" t="s">
        <v>470</v>
      </c>
      <c r="E192" s="258"/>
    </row>
    <row r="193" spans="2:5" ht="22" hidden="1" customHeight="1" x14ac:dyDescent="0.2">
      <c r="B193" s="406" t="s">
        <v>501</v>
      </c>
      <c r="C193" s="407" t="s">
        <v>502</v>
      </c>
      <c r="D193" s="407" t="s">
        <v>503</v>
      </c>
      <c r="E193" s="258"/>
    </row>
    <row r="194" spans="2:5" ht="22" hidden="1" customHeight="1" x14ac:dyDescent="0.2">
      <c r="B194" s="406" t="s">
        <v>504</v>
      </c>
      <c r="C194" s="407" t="s">
        <v>505</v>
      </c>
      <c r="D194" s="407" t="s">
        <v>503</v>
      </c>
      <c r="E194" s="258"/>
    </row>
    <row r="195" spans="2:5" ht="22" hidden="1" customHeight="1" x14ac:dyDescent="0.2">
      <c r="B195" s="406" t="s">
        <v>506</v>
      </c>
      <c r="C195" s="407" t="s">
        <v>507</v>
      </c>
      <c r="D195" s="407" t="s">
        <v>503</v>
      </c>
      <c r="E195" s="258"/>
    </row>
    <row r="196" spans="2:5" ht="22" hidden="1" customHeight="1" x14ac:dyDescent="0.2">
      <c r="B196" s="406" t="s">
        <v>508</v>
      </c>
      <c r="C196" s="407" t="s">
        <v>509</v>
      </c>
      <c r="D196" s="407" t="s">
        <v>503</v>
      </c>
      <c r="E196" s="258"/>
    </row>
    <row r="197" spans="2:5" ht="22" hidden="1" customHeight="1" x14ac:dyDescent="0.2">
      <c r="B197" s="406" t="s">
        <v>510</v>
      </c>
      <c r="C197" s="407" t="s">
        <v>511</v>
      </c>
      <c r="D197" s="407" t="s">
        <v>503</v>
      </c>
      <c r="E197" s="258"/>
    </row>
    <row r="198" spans="2:5" ht="22" hidden="1" customHeight="1" x14ac:dyDescent="0.2">
      <c r="B198" s="406" t="s">
        <v>512</v>
      </c>
      <c r="C198" s="407" t="s">
        <v>513</v>
      </c>
      <c r="D198" s="407" t="s">
        <v>503</v>
      </c>
      <c r="E198" s="258"/>
    </row>
    <row r="199" spans="2:5" ht="22" hidden="1" customHeight="1" x14ac:dyDescent="0.2">
      <c r="B199" s="406" t="s">
        <v>514</v>
      </c>
      <c r="C199" s="407" t="s">
        <v>515</v>
      </c>
      <c r="D199" s="407" t="s">
        <v>503</v>
      </c>
      <c r="E199" s="258"/>
    </row>
    <row r="200" spans="2:5" ht="22" hidden="1" customHeight="1" x14ac:dyDescent="0.2">
      <c r="B200" s="406" t="s">
        <v>516</v>
      </c>
      <c r="C200" s="407" t="s">
        <v>517</v>
      </c>
      <c r="D200" s="407" t="s">
        <v>503</v>
      </c>
      <c r="E200" s="258"/>
    </row>
    <row r="201" spans="2:5" ht="22" hidden="1" customHeight="1" x14ac:dyDescent="0.2">
      <c r="B201" s="406" t="s">
        <v>518</v>
      </c>
      <c r="C201" s="407" t="s">
        <v>519</v>
      </c>
      <c r="D201" s="407" t="s">
        <v>503</v>
      </c>
      <c r="E201" s="258"/>
    </row>
    <row r="202" spans="2:5" ht="22" hidden="1" customHeight="1" x14ac:dyDescent="0.2">
      <c r="B202" s="406" t="s">
        <v>520</v>
      </c>
      <c r="C202" s="407" t="s">
        <v>521</v>
      </c>
      <c r="D202" s="407" t="s">
        <v>503</v>
      </c>
      <c r="E202" s="258"/>
    </row>
    <row r="203" spans="2:5" ht="22" customHeight="1" x14ac:dyDescent="0.2">
      <c r="B203" s="406" t="s">
        <v>522</v>
      </c>
      <c r="C203" s="407" t="s">
        <v>523</v>
      </c>
      <c r="D203" s="407" t="s">
        <v>524</v>
      </c>
      <c r="E203" s="258"/>
    </row>
    <row r="204" spans="2:5" ht="22" customHeight="1" x14ac:dyDescent="0.2">
      <c r="B204" s="406" t="s">
        <v>525</v>
      </c>
      <c r="C204" s="407" t="s">
        <v>526</v>
      </c>
      <c r="D204" s="407" t="s">
        <v>524</v>
      </c>
      <c r="E204" s="258"/>
    </row>
    <row r="205" spans="2:5" ht="22" customHeight="1" x14ac:dyDescent="0.2">
      <c r="B205" s="406" t="s">
        <v>527</v>
      </c>
      <c r="C205" s="407" t="s">
        <v>528</v>
      </c>
      <c r="D205" s="407" t="s">
        <v>524</v>
      </c>
      <c r="E205" s="258"/>
    </row>
    <row r="206" spans="2:5" ht="22" customHeight="1" x14ac:dyDescent="0.2">
      <c r="B206" s="406" t="s">
        <v>529</v>
      </c>
      <c r="C206" s="407" t="s">
        <v>530</v>
      </c>
      <c r="D206" s="407" t="s">
        <v>524</v>
      </c>
      <c r="E206" s="258"/>
    </row>
    <row r="207" spans="2:5" ht="22" customHeight="1" x14ac:dyDescent="0.2">
      <c r="B207" s="406" t="s">
        <v>531</v>
      </c>
      <c r="C207" s="407" t="s">
        <v>532</v>
      </c>
      <c r="D207" s="407" t="s">
        <v>524</v>
      </c>
      <c r="E207" s="258"/>
    </row>
    <row r="208" spans="2:5" ht="22" customHeight="1" x14ac:dyDescent="0.2">
      <c r="B208" s="406" t="s">
        <v>533</v>
      </c>
      <c r="C208" s="407" t="s">
        <v>534</v>
      </c>
      <c r="D208" s="407" t="s">
        <v>524</v>
      </c>
      <c r="E208" s="258"/>
    </row>
    <row r="209" spans="2:5" ht="22" customHeight="1" x14ac:dyDescent="0.2">
      <c r="B209" s="406" t="s">
        <v>535</v>
      </c>
      <c r="C209" s="407" t="s">
        <v>536</v>
      </c>
      <c r="D209" s="407" t="s">
        <v>524</v>
      </c>
      <c r="E209" s="258"/>
    </row>
    <row r="210" spans="2:5" ht="22" customHeight="1" x14ac:dyDescent="0.2">
      <c r="B210" s="406" t="s">
        <v>537</v>
      </c>
      <c r="C210" s="407" t="s">
        <v>538</v>
      </c>
      <c r="D210" s="407" t="s">
        <v>524</v>
      </c>
      <c r="E210" s="258"/>
    </row>
    <row r="211" spans="2:5" ht="22" customHeight="1" x14ac:dyDescent="0.2">
      <c r="B211" s="406" t="s">
        <v>539</v>
      </c>
      <c r="C211" s="407" t="s">
        <v>540</v>
      </c>
      <c r="D211" s="407" t="s">
        <v>524</v>
      </c>
      <c r="E211" s="258"/>
    </row>
    <row r="212" spans="2:5" ht="22" customHeight="1" x14ac:dyDescent="0.2">
      <c r="B212" s="406" t="s">
        <v>541</v>
      </c>
      <c r="C212" s="407" t="s">
        <v>542</v>
      </c>
      <c r="D212" s="407" t="s">
        <v>524</v>
      </c>
      <c r="E212" s="258"/>
    </row>
    <row r="213" spans="2:5" ht="22" customHeight="1" x14ac:dyDescent="0.2">
      <c r="B213" s="406" t="s">
        <v>543</v>
      </c>
      <c r="C213" s="407" t="s">
        <v>544</v>
      </c>
      <c r="D213" s="407" t="s">
        <v>524</v>
      </c>
      <c r="E213" s="258"/>
    </row>
    <row r="214" spans="2:5" ht="22" customHeight="1" x14ac:dyDescent="0.2">
      <c r="B214" s="406" t="s">
        <v>545</v>
      </c>
      <c r="C214" s="407" t="s">
        <v>546</v>
      </c>
      <c r="D214" s="407" t="s">
        <v>524</v>
      </c>
      <c r="E214" s="258"/>
    </row>
    <row r="215" spans="2:5" ht="22" customHeight="1" x14ac:dyDescent="0.2">
      <c r="B215" s="406" t="s">
        <v>547</v>
      </c>
      <c r="C215" s="407" t="s">
        <v>548</v>
      </c>
      <c r="D215" s="407" t="s">
        <v>524</v>
      </c>
      <c r="E215" s="258"/>
    </row>
    <row r="216" spans="2:5" ht="22" customHeight="1" x14ac:dyDescent="0.2">
      <c r="B216" s="406" t="s">
        <v>549</v>
      </c>
      <c r="C216" s="407" t="s">
        <v>550</v>
      </c>
      <c r="D216" s="407" t="s">
        <v>524</v>
      </c>
      <c r="E216" s="258"/>
    </row>
    <row r="217" spans="2:5" ht="22" customHeight="1" x14ac:dyDescent="0.2">
      <c r="B217" s="406" t="s">
        <v>551</v>
      </c>
      <c r="C217" s="407" t="s">
        <v>552</v>
      </c>
      <c r="D217" s="407" t="s">
        <v>524</v>
      </c>
      <c r="E217" s="258"/>
    </row>
    <row r="218" spans="2:5" ht="22" customHeight="1" x14ac:dyDescent="0.2">
      <c r="B218" s="406" t="s">
        <v>553</v>
      </c>
      <c r="C218" s="407" t="s">
        <v>554</v>
      </c>
      <c r="D218" s="407" t="s">
        <v>524</v>
      </c>
      <c r="E218" s="258"/>
    </row>
    <row r="219" spans="2:5" ht="22" customHeight="1" x14ac:dyDescent="0.2">
      <c r="B219" s="406" t="s">
        <v>555</v>
      </c>
      <c r="C219" s="407" t="s">
        <v>556</v>
      </c>
      <c r="D219" s="407" t="s">
        <v>524</v>
      </c>
      <c r="E219" s="258"/>
    </row>
    <row r="220" spans="2:5" ht="22" customHeight="1" x14ac:dyDescent="0.2">
      <c r="B220" s="406" t="s">
        <v>557</v>
      </c>
      <c r="C220" s="407" t="s">
        <v>558</v>
      </c>
      <c r="D220" s="407" t="s">
        <v>524</v>
      </c>
      <c r="E220" s="258"/>
    </row>
    <row r="221" spans="2:5" ht="22" customHeight="1" x14ac:dyDescent="0.2">
      <c r="B221" s="406" t="s">
        <v>559</v>
      </c>
      <c r="C221" s="407" t="s">
        <v>560</v>
      </c>
      <c r="D221" s="407" t="s">
        <v>524</v>
      </c>
      <c r="E221" s="258"/>
    </row>
    <row r="222" spans="2:5" ht="22" customHeight="1" x14ac:dyDescent="0.2">
      <c r="B222" s="406" t="s">
        <v>561</v>
      </c>
      <c r="C222" s="407" t="s">
        <v>562</v>
      </c>
      <c r="D222" s="407" t="s">
        <v>524</v>
      </c>
      <c r="E222" s="258"/>
    </row>
    <row r="223" spans="2:5" ht="22" customHeight="1" x14ac:dyDescent="0.2">
      <c r="B223" s="406" t="s">
        <v>563</v>
      </c>
      <c r="C223" s="407" t="s">
        <v>564</v>
      </c>
      <c r="D223" s="407" t="s">
        <v>524</v>
      </c>
      <c r="E223" s="258"/>
    </row>
    <row r="224" spans="2:5" ht="22" customHeight="1" x14ac:dyDescent="0.2">
      <c r="B224" s="406" t="s">
        <v>565</v>
      </c>
      <c r="C224" s="407" t="s">
        <v>566</v>
      </c>
      <c r="D224" s="407" t="s">
        <v>524</v>
      </c>
      <c r="E224" s="258"/>
    </row>
    <row r="225" spans="2:5" ht="22" customHeight="1" x14ac:dyDescent="0.2">
      <c r="B225" s="406" t="s">
        <v>567</v>
      </c>
      <c r="C225" s="407" t="s">
        <v>568</v>
      </c>
      <c r="D225" s="407" t="s">
        <v>524</v>
      </c>
      <c r="E225" s="258"/>
    </row>
    <row r="226" spans="2:5" ht="22" customHeight="1" x14ac:dyDescent="0.2">
      <c r="B226" s="406" t="s">
        <v>569</v>
      </c>
      <c r="C226" s="407" t="s">
        <v>570</v>
      </c>
      <c r="D226" s="407" t="s">
        <v>524</v>
      </c>
      <c r="E226" s="258"/>
    </row>
    <row r="227" spans="2:5" ht="22" customHeight="1" x14ac:dyDescent="0.2">
      <c r="B227" s="406" t="s">
        <v>108</v>
      </c>
      <c r="C227" s="407" t="s">
        <v>109</v>
      </c>
      <c r="D227" s="407" t="s">
        <v>524</v>
      </c>
      <c r="E227" s="258"/>
    </row>
    <row r="228" spans="2:5" ht="22" customHeight="1" x14ac:dyDescent="0.2">
      <c r="B228" s="406" t="s">
        <v>571</v>
      </c>
      <c r="C228" s="407" t="s">
        <v>572</v>
      </c>
      <c r="D228" s="407" t="s">
        <v>524</v>
      </c>
      <c r="E228" s="258"/>
    </row>
    <row r="229" spans="2:5" ht="22" customHeight="1" x14ac:dyDescent="0.2">
      <c r="B229" s="406" t="s">
        <v>573</v>
      </c>
      <c r="C229" s="407" t="s">
        <v>574</v>
      </c>
      <c r="D229" s="407" t="s">
        <v>524</v>
      </c>
      <c r="E229" s="258"/>
    </row>
    <row r="230" spans="2:5" ht="22" customHeight="1" x14ac:dyDescent="0.2">
      <c r="B230" s="406" t="s">
        <v>575</v>
      </c>
      <c r="C230" s="407" t="s">
        <v>576</v>
      </c>
      <c r="D230" s="407" t="s">
        <v>524</v>
      </c>
      <c r="E230" s="258"/>
    </row>
    <row r="231" spans="2:5" ht="22" customHeight="1" x14ac:dyDescent="0.2">
      <c r="B231" s="406" t="s">
        <v>577</v>
      </c>
      <c r="C231" s="407" t="s">
        <v>578</v>
      </c>
      <c r="D231" s="407" t="s">
        <v>524</v>
      </c>
      <c r="E231" s="258"/>
    </row>
    <row r="232" spans="2:5" ht="22" customHeight="1" x14ac:dyDescent="0.2">
      <c r="B232" s="406" t="s">
        <v>579</v>
      </c>
      <c r="C232" s="407" t="s">
        <v>580</v>
      </c>
      <c r="D232" s="407" t="s">
        <v>524</v>
      </c>
      <c r="E232" s="258"/>
    </row>
    <row r="233" spans="2:5" ht="22" customHeight="1" x14ac:dyDescent="0.2">
      <c r="B233" s="406" t="s">
        <v>581</v>
      </c>
      <c r="C233" s="407" t="s">
        <v>582</v>
      </c>
      <c r="D233" s="407" t="s">
        <v>524</v>
      </c>
      <c r="E233" s="258"/>
    </row>
    <row r="234" spans="2:5" ht="22" customHeight="1" x14ac:dyDescent="0.2">
      <c r="B234" s="406" t="s">
        <v>583</v>
      </c>
      <c r="C234" s="407" t="s">
        <v>584</v>
      </c>
      <c r="D234" s="407" t="s">
        <v>524</v>
      </c>
      <c r="E234" s="258"/>
    </row>
    <row r="235" spans="2:5" ht="22" customHeight="1" x14ac:dyDescent="0.2">
      <c r="B235" s="406" t="s">
        <v>585</v>
      </c>
      <c r="C235" s="407" t="s">
        <v>586</v>
      </c>
      <c r="D235" s="407" t="s">
        <v>524</v>
      </c>
      <c r="E235" s="258"/>
    </row>
    <row r="236" spans="2:5" ht="22" customHeight="1" x14ac:dyDescent="0.2">
      <c r="B236" s="406" t="s">
        <v>587</v>
      </c>
      <c r="C236" s="407" t="s">
        <v>588</v>
      </c>
      <c r="D236" s="407" t="s">
        <v>524</v>
      </c>
      <c r="E236" s="258"/>
    </row>
    <row r="237" spans="2:5" ht="22" customHeight="1" x14ac:dyDescent="0.2">
      <c r="B237" s="406" t="s">
        <v>589</v>
      </c>
      <c r="C237" s="407" t="s">
        <v>590</v>
      </c>
      <c r="D237" s="407" t="s">
        <v>524</v>
      </c>
      <c r="E237" s="258"/>
    </row>
    <row r="238" spans="2:5" ht="22" customHeight="1" x14ac:dyDescent="0.2">
      <c r="B238" s="406" t="s">
        <v>591</v>
      </c>
      <c r="C238" s="407" t="s">
        <v>592</v>
      </c>
      <c r="D238" s="407" t="s">
        <v>524</v>
      </c>
      <c r="E238" s="258"/>
    </row>
    <row r="239" spans="2:5" ht="22" customHeight="1" x14ac:dyDescent="0.2">
      <c r="B239" s="406" t="s">
        <v>593</v>
      </c>
      <c r="C239" s="407" t="s">
        <v>594</v>
      </c>
      <c r="D239" s="407" t="s">
        <v>524</v>
      </c>
      <c r="E239" s="258"/>
    </row>
    <row r="240" spans="2:5" ht="22" customHeight="1" x14ac:dyDescent="0.2">
      <c r="B240" s="406" t="s">
        <v>595</v>
      </c>
      <c r="C240" s="407" t="s">
        <v>596</v>
      </c>
      <c r="D240" s="407" t="s">
        <v>524</v>
      </c>
      <c r="E240" s="258"/>
    </row>
    <row r="241" spans="2:5" ht="22" customHeight="1" x14ac:dyDescent="0.2">
      <c r="B241" s="406" t="s">
        <v>597</v>
      </c>
      <c r="C241" s="407" t="s">
        <v>598</v>
      </c>
      <c r="D241" s="407" t="s">
        <v>524</v>
      </c>
      <c r="E241" s="258"/>
    </row>
    <row r="242" spans="2:5" ht="22" customHeight="1" x14ac:dyDescent="0.2">
      <c r="B242" s="406" t="s">
        <v>599</v>
      </c>
      <c r="C242" s="407" t="s">
        <v>600</v>
      </c>
      <c r="D242" s="407" t="s">
        <v>524</v>
      </c>
      <c r="E242" s="258"/>
    </row>
    <row r="243" spans="2:5" ht="22" customHeight="1" x14ac:dyDescent="0.2">
      <c r="B243" s="406" t="s">
        <v>601</v>
      </c>
      <c r="C243" s="407" t="s">
        <v>602</v>
      </c>
      <c r="D243" s="407" t="s">
        <v>524</v>
      </c>
      <c r="E243" s="258"/>
    </row>
    <row r="244" spans="2:5" ht="22" customHeight="1" x14ac:dyDescent="0.2">
      <c r="B244" s="406" t="s">
        <v>603</v>
      </c>
      <c r="C244" s="407" t="s">
        <v>604</v>
      </c>
      <c r="D244" s="407" t="s">
        <v>524</v>
      </c>
      <c r="E244" s="258"/>
    </row>
    <row r="245" spans="2:5" ht="22" customHeight="1" x14ac:dyDescent="0.2">
      <c r="B245" s="406" t="s">
        <v>605</v>
      </c>
      <c r="C245" s="407" t="s">
        <v>606</v>
      </c>
      <c r="D245" s="407" t="s">
        <v>524</v>
      </c>
      <c r="E245" s="258"/>
    </row>
    <row r="246" spans="2:5" ht="22" customHeight="1" x14ac:dyDescent="0.2">
      <c r="B246" s="406" t="s">
        <v>607</v>
      </c>
      <c r="C246" s="407" t="s">
        <v>608</v>
      </c>
      <c r="D246" s="407" t="s">
        <v>524</v>
      </c>
      <c r="E246" s="258"/>
    </row>
    <row r="247" spans="2:5" ht="22" customHeight="1" x14ac:dyDescent="0.2">
      <c r="B247" s="406" t="s">
        <v>609</v>
      </c>
      <c r="C247" s="407" t="s">
        <v>610</v>
      </c>
      <c r="D247" s="407" t="s">
        <v>524</v>
      </c>
      <c r="E247" s="258"/>
    </row>
    <row r="248" spans="2:5" ht="22" customHeight="1" x14ac:dyDescent="0.2">
      <c r="B248" s="406" t="s">
        <v>611</v>
      </c>
      <c r="C248" s="407" t="s">
        <v>612</v>
      </c>
      <c r="D248" s="407" t="s">
        <v>524</v>
      </c>
      <c r="E248" s="258"/>
    </row>
    <row r="249" spans="2:5" ht="22" customHeight="1" x14ac:dyDescent="0.2">
      <c r="B249" s="406" t="s">
        <v>613</v>
      </c>
      <c r="C249" s="407" t="s">
        <v>614</v>
      </c>
      <c r="D249" s="407" t="s">
        <v>524</v>
      </c>
      <c r="E249" s="258"/>
    </row>
    <row r="250" spans="2:5" ht="22" customHeight="1" x14ac:dyDescent="0.2">
      <c r="B250" s="406" t="s">
        <v>615</v>
      </c>
      <c r="C250" s="407" t="s">
        <v>616</v>
      </c>
      <c r="D250" s="407" t="s">
        <v>524</v>
      </c>
      <c r="E250" s="258"/>
    </row>
    <row r="251" spans="2:5" ht="22" customHeight="1" x14ac:dyDescent="0.2">
      <c r="B251" s="406" t="s">
        <v>617</v>
      </c>
      <c r="C251" s="407" t="s">
        <v>618</v>
      </c>
      <c r="D251" s="407" t="s">
        <v>524</v>
      </c>
      <c r="E251" s="258"/>
    </row>
    <row r="252" spans="2:5" ht="22" customHeight="1" x14ac:dyDescent="0.2">
      <c r="B252" s="406" t="s">
        <v>619</v>
      </c>
      <c r="C252" s="407" t="s">
        <v>620</v>
      </c>
      <c r="D252" s="407" t="s">
        <v>524</v>
      </c>
      <c r="E252" s="258"/>
    </row>
    <row r="253" spans="2:5" ht="22" customHeight="1" x14ac:dyDescent="0.2">
      <c r="B253" s="406" t="s">
        <v>621</v>
      </c>
      <c r="C253" s="407" t="s">
        <v>622</v>
      </c>
      <c r="D253" s="407" t="s">
        <v>524</v>
      </c>
      <c r="E253" s="258"/>
    </row>
    <row r="254" spans="2:5" ht="22" customHeight="1" x14ac:dyDescent="0.2">
      <c r="B254" s="406" t="s">
        <v>623</v>
      </c>
      <c r="C254" s="407" t="s">
        <v>624</v>
      </c>
      <c r="D254" s="407" t="s">
        <v>524</v>
      </c>
      <c r="E254" s="258"/>
    </row>
    <row r="255" spans="2:5" ht="22" customHeight="1" x14ac:dyDescent="0.2">
      <c r="B255" s="406" t="s">
        <v>625</v>
      </c>
      <c r="C255" s="407" t="s">
        <v>626</v>
      </c>
      <c r="D255" s="407" t="s">
        <v>524</v>
      </c>
      <c r="E255" s="258"/>
    </row>
    <row r="256" spans="2:5" ht="22" customHeight="1" x14ac:dyDescent="0.2">
      <c r="B256" s="406" t="s">
        <v>627</v>
      </c>
      <c r="C256" s="407" t="s">
        <v>628</v>
      </c>
      <c r="D256" s="407" t="s">
        <v>524</v>
      </c>
      <c r="E256" s="258"/>
    </row>
    <row r="257" spans="2:5" ht="22" customHeight="1" x14ac:dyDescent="0.2">
      <c r="B257" s="406" t="s">
        <v>629</v>
      </c>
      <c r="C257" s="407" t="s">
        <v>630</v>
      </c>
      <c r="D257" s="407" t="s">
        <v>524</v>
      </c>
      <c r="E257" s="258"/>
    </row>
    <row r="258" spans="2:5" ht="22" customHeight="1" x14ac:dyDescent="0.2">
      <c r="B258" s="406" t="s">
        <v>631</v>
      </c>
      <c r="C258" s="407" t="s">
        <v>632</v>
      </c>
      <c r="D258" s="407" t="s">
        <v>524</v>
      </c>
      <c r="E258" s="258"/>
    </row>
    <row r="259" spans="2:5" ht="22" customHeight="1" x14ac:dyDescent="0.2">
      <c r="B259" s="406" t="s">
        <v>633</v>
      </c>
      <c r="C259" s="407" t="s">
        <v>634</v>
      </c>
      <c r="D259" s="407" t="s">
        <v>524</v>
      </c>
      <c r="E259" s="258"/>
    </row>
    <row r="260" spans="2:5" ht="22" customHeight="1" x14ac:dyDescent="0.2">
      <c r="B260" s="406" t="s">
        <v>635</v>
      </c>
      <c r="C260" s="407" t="s">
        <v>636</v>
      </c>
      <c r="D260" s="407" t="s">
        <v>524</v>
      </c>
      <c r="E260" s="258"/>
    </row>
    <row r="261" spans="2:5" ht="22" customHeight="1" x14ac:dyDescent="0.2">
      <c r="B261" s="406" t="s">
        <v>637</v>
      </c>
      <c r="C261" s="407" t="s">
        <v>638</v>
      </c>
      <c r="D261" s="407" t="s">
        <v>524</v>
      </c>
      <c r="E261" s="258"/>
    </row>
    <row r="262" spans="2:5" ht="22" customHeight="1" x14ac:dyDescent="0.2">
      <c r="B262" s="406" t="s">
        <v>639</v>
      </c>
      <c r="C262" s="407" t="s">
        <v>640</v>
      </c>
      <c r="D262" s="407" t="s">
        <v>524</v>
      </c>
      <c r="E262" s="258"/>
    </row>
    <row r="263" spans="2:5" ht="22" customHeight="1" x14ac:dyDescent="0.2">
      <c r="B263" s="406" t="s">
        <v>641</v>
      </c>
      <c r="C263" s="407" t="s">
        <v>642</v>
      </c>
      <c r="D263" s="407" t="s">
        <v>524</v>
      </c>
      <c r="E263" s="258"/>
    </row>
    <row r="264" spans="2:5" ht="22" customHeight="1" x14ac:dyDescent="0.2">
      <c r="B264" s="406" t="s">
        <v>643</v>
      </c>
      <c r="C264" s="407" t="s">
        <v>644</v>
      </c>
      <c r="D264" s="407" t="s">
        <v>524</v>
      </c>
      <c r="E264" s="258"/>
    </row>
    <row r="265" spans="2:5" ht="22" customHeight="1" x14ac:dyDescent="0.2">
      <c r="B265" s="406" t="s">
        <v>645</v>
      </c>
      <c r="C265" s="407" t="s">
        <v>646</v>
      </c>
      <c r="D265" s="407" t="s">
        <v>524</v>
      </c>
      <c r="E265" s="258"/>
    </row>
    <row r="266" spans="2:5" ht="22" customHeight="1" x14ac:dyDescent="0.2">
      <c r="B266" s="406" t="s">
        <v>647</v>
      </c>
      <c r="C266" s="407" t="s">
        <v>648</v>
      </c>
      <c r="D266" s="407" t="s">
        <v>524</v>
      </c>
      <c r="E266" s="258"/>
    </row>
    <row r="267" spans="2:5" ht="22" customHeight="1" x14ac:dyDescent="0.2">
      <c r="B267" s="406" t="s">
        <v>649</v>
      </c>
      <c r="C267" s="407" t="s">
        <v>650</v>
      </c>
      <c r="D267" s="407" t="s">
        <v>524</v>
      </c>
      <c r="E267" s="258"/>
    </row>
    <row r="268" spans="2:5" ht="22" customHeight="1" x14ac:dyDescent="0.2">
      <c r="B268" s="406" t="s">
        <v>651</v>
      </c>
      <c r="C268" s="407" t="s">
        <v>652</v>
      </c>
      <c r="D268" s="407" t="s">
        <v>524</v>
      </c>
      <c r="E268" s="258"/>
    </row>
    <row r="269" spans="2:5" ht="22" customHeight="1" x14ac:dyDescent="0.2">
      <c r="B269" s="406" t="s">
        <v>653</v>
      </c>
      <c r="C269" s="407" t="s">
        <v>654</v>
      </c>
      <c r="D269" s="407" t="s">
        <v>524</v>
      </c>
      <c r="E269" s="258"/>
    </row>
    <row r="270" spans="2:5" ht="22" customHeight="1" x14ac:dyDescent="0.2">
      <c r="B270" s="406" t="s">
        <v>655</v>
      </c>
      <c r="C270" s="407" t="s">
        <v>656</v>
      </c>
      <c r="D270" s="407" t="s">
        <v>524</v>
      </c>
      <c r="E270" s="258"/>
    </row>
    <row r="271" spans="2:5" ht="22" customHeight="1" x14ac:dyDescent="0.2">
      <c r="B271" s="406" t="s">
        <v>657</v>
      </c>
      <c r="C271" s="407" t="s">
        <v>658</v>
      </c>
      <c r="D271" s="407" t="s">
        <v>524</v>
      </c>
      <c r="E271" s="258"/>
    </row>
    <row r="272" spans="2:5" ht="22" customHeight="1" x14ac:dyDescent="0.2">
      <c r="B272" s="406" t="s">
        <v>659</v>
      </c>
      <c r="C272" s="407" t="s">
        <v>660</v>
      </c>
      <c r="D272" s="407" t="s">
        <v>524</v>
      </c>
      <c r="E272" s="258"/>
    </row>
    <row r="273" spans="2:5" ht="22" customHeight="1" x14ac:dyDescent="0.2">
      <c r="B273" s="406" t="s">
        <v>661</v>
      </c>
      <c r="C273" s="407" t="s">
        <v>662</v>
      </c>
      <c r="D273" s="407" t="s">
        <v>524</v>
      </c>
      <c r="E273" s="258"/>
    </row>
    <row r="274" spans="2:5" ht="22" customHeight="1" x14ac:dyDescent="0.2">
      <c r="B274" s="406" t="s">
        <v>663</v>
      </c>
      <c r="C274" s="407" t="s">
        <v>664</v>
      </c>
      <c r="D274" s="407" t="s">
        <v>524</v>
      </c>
      <c r="E274" s="258"/>
    </row>
    <row r="275" spans="2:5" ht="22" customHeight="1" x14ac:dyDescent="0.2">
      <c r="B275" s="406" t="s">
        <v>665</v>
      </c>
      <c r="C275" s="407" t="s">
        <v>666</v>
      </c>
      <c r="D275" s="407" t="s">
        <v>524</v>
      </c>
      <c r="E275" s="258"/>
    </row>
    <row r="276" spans="2:5" ht="22" customHeight="1" x14ac:dyDescent="0.2">
      <c r="B276" s="406" t="s">
        <v>667</v>
      </c>
      <c r="C276" s="407" t="s">
        <v>668</v>
      </c>
      <c r="D276" s="407" t="s">
        <v>524</v>
      </c>
      <c r="E276" s="258"/>
    </row>
    <row r="277" spans="2:5" ht="22" customHeight="1" x14ac:dyDescent="0.2">
      <c r="B277" s="406" t="s">
        <v>669</v>
      </c>
      <c r="C277" s="407" t="s">
        <v>670</v>
      </c>
      <c r="D277" s="407" t="s">
        <v>524</v>
      </c>
      <c r="E277" s="258"/>
    </row>
    <row r="278" spans="2:5" ht="22" customHeight="1" x14ac:dyDescent="0.2">
      <c r="B278" s="406" t="s">
        <v>671</v>
      </c>
      <c r="C278" s="407" t="s">
        <v>672</v>
      </c>
      <c r="D278" s="407" t="s">
        <v>524</v>
      </c>
      <c r="E278" s="258"/>
    </row>
    <row r="279" spans="2:5" ht="22" customHeight="1" x14ac:dyDescent="0.2">
      <c r="B279" s="406" t="s">
        <v>673</v>
      </c>
      <c r="C279" s="407" t="s">
        <v>674</v>
      </c>
      <c r="D279" s="407" t="s">
        <v>524</v>
      </c>
      <c r="E279" s="258"/>
    </row>
    <row r="280" spans="2:5" ht="22" customHeight="1" x14ac:dyDescent="0.2">
      <c r="B280" s="406" t="s">
        <v>675</v>
      </c>
      <c r="C280" s="407" t="s">
        <v>676</v>
      </c>
      <c r="D280" s="407" t="s">
        <v>524</v>
      </c>
      <c r="E280" s="258"/>
    </row>
    <row r="281" spans="2:5" ht="22" customHeight="1" x14ac:dyDescent="0.2">
      <c r="B281" s="406" t="s">
        <v>677</v>
      </c>
      <c r="C281" s="407" t="s">
        <v>678</v>
      </c>
      <c r="D281" s="407" t="s">
        <v>524</v>
      </c>
      <c r="E281" s="258"/>
    </row>
    <row r="282" spans="2:5" ht="22" customHeight="1" x14ac:dyDescent="0.2">
      <c r="B282" s="406" t="s">
        <v>679</v>
      </c>
      <c r="C282" s="407" t="s">
        <v>680</v>
      </c>
      <c r="D282" s="407" t="s">
        <v>524</v>
      </c>
      <c r="E282" s="258"/>
    </row>
    <row r="283" spans="2:5" ht="22" hidden="1" customHeight="1" x14ac:dyDescent="0.2">
      <c r="B283" s="406" t="s">
        <v>681</v>
      </c>
      <c r="C283" s="407" t="s">
        <v>682</v>
      </c>
      <c r="D283" s="407" t="s">
        <v>683</v>
      </c>
      <c r="E283" s="258"/>
    </row>
    <row r="284" spans="2:5" ht="22" hidden="1" customHeight="1" x14ac:dyDescent="0.2">
      <c r="B284" s="406" t="s">
        <v>684</v>
      </c>
      <c r="C284" s="407" t="s">
        <v>685</v>
      </c>
      <c r="D284" s="407" t="s">
        <v>683</v>
      </c>
      <c r="E284" s="258"/>
    </row>
    <row r="285" spans="2:5" ht="22" hidden="1" customHeight="1" x14ac:dyDescent="0.2">
      <c r="B285" s="406" t="s">
        <v>686</v>
      </c>
      <c r="C285" s="407" t="s">
        <v>687</v>
      </c>
      <c r="D285" s="407" t="s">
        <v>683</v>
      </c>
      <c r="E285" s="258"/>
    </row>
    <row r="286" spans="2:5" ht="22" hidden="1" customHeight="1" x14ac:dyDescent="0.2">
      <c r="B286" s="406" t="s">
        <v>688</v>
      </c>
      <c r="C286" s="407" t="s">
        <v>689</v>
      </c>
      <c r="D286" s="407" t="s">
        <v>683</v>
      </c>
      <c r="E286" s="258"/>
    </row>
    <row r="287" spans="2:5" ht="22" hidden="1" customHeight="1" x14ac:dyDescent="0.2">
      <c r="B287" s="406" t="s">
        <v>690</v>
      </c>
      <c r="C287" s="407" t="s">
        <v>691</v>
      </c>
      <c r="D287" s="407" t="s">
        <v>683</v>
      </c>
      <c r="E287" s="258"/>
    </row>
    <row r="288" spans="2:5" ht="22" hidden="1" customHeight="1" x14ac:dyDescent="0.2">
      <c r="B288" s="406" t="s">
        <v>692</v>
      </c>
      <c r="C288" s="407" t="s">
        <v>693</v>
      </c>
      <c r="D288" s="407" t="s">
        <v>683</v>
      </c>
      <c r="E288" s="258"/>
    </row>
    <row r="289" spans="2:5" ht="22" hidden="1" customHeight="1" x14ac:dyDescent="0.2">
      <c r="B289" s="406" t="s">
        <v>694</v>
      </c>
      <c r="C289" s="407" t="s">
        <v>695</v>
      </c>
      <c r="D289" s="407" t="s">
        <v>683</v>
      </c>
      <c r="E289" s="258"/>
    </row>
    <row r="290" spans="2:5" ht="22" hidden="1" customHeight="1" x14ac:dyDescent="0.2">
      <c r="B290" s="406" t="s">
        <v>696</v>
      </c>
      <c r="C290" s="407" t="s">
        <v>697</v>
      </c>
      <c r="D290" s="407" t="s">
        <v>683</v>
      </c>
      <c r="E290" s="258"/>
    </row>
    <row r="291" spans="2:5" ht="22" hidden="1" customHeight="1" x14ac:dyDescent="0.2">
      <c r="B291" s="406" t="s">
        <v>698</v>
      </c>
      <c r="C291" s="407" t="s">
        <v>699</v>
      </c>
      <c r="D291" s="407" t="s">
        <v>683</v>
      </c>
      <c r="E291" s="258"/>
    </row>
    <row r="292" spans="2:5" ht="22" hidden="1" customHeight="1" x14ac:dyDescent="0.2">
      <c r="B292" s="406" t="s">
        <v>700</v>
      </c>
      <c r="C292" s="407" t="s">
        <v>701</v>
      </c>
      <c r="D292" s="407" t="s">
        <v>683</v>
      </c>
      <c r="E292" s="258"/>
    </row>
    <row r="293" spans="2:5" ht="22" hidden="1" customHeight="1" x14ac:dyDescent="0.2">
      <c r="B293" s="406" t="s">
        <v>702</v>
      </c>
      <c r="C293" s="407" t="s">
        <v>703</v>
      </c>
      <c r="D293" s="407" t="s">
        <v>683</v>
      </c>
      <c r="E293" s="258"/>
    </row>
    <row r="294" spans="2:5" ht="22" hidden="1" customHeight="1" x14ac:dyDescent="0.2">
      <c r="B294" s="406" t="s">
        <v>704</v>
      </c>
      <c r="C294" s="407" t="s">
        <v>705</v>
      </c>
      <c r="D294" s="407" t="s">
        <v>683</v>
      </c>
      <c r="E294" s="258"/>
    </row>
    <row r="295" spans="2:5" ht="22" hidden="1" customHeight="1" x14ac:dyDescent="0.2">
      <c r="B295" s="406" t="s">
        <v>706</v>
      </c>
      <c r="C295" s="407" t="s">
        <v>707</v>
      </c>
      <c r="D295" s="407" t="s">
        <v>683</v>
      </c>
      <c r="E295" s="258"/>
    </row>
    <row r="296" spans="2:5" ht="22" hidden="1" customHeight="1" x14ac:dyDescent="0.2">
      <c r="B296" s="406" t="s">
        <v>708</v>
      </c>
      <c r="C296" s="407" t="s">
        <v>709</v>
      </c>
      <c r="D296" s="407" t="s">
        <v>683</v>
      </c>
      <c r="E296" s="258"/>
    </row>
    <row r="297" spans="2:5" ht="22" hidden="1" customHeight="1" x14ac:dyDescent="0.2">
      <c r="B297" s="406" t="s">
        <v>710</v>
      </c>
      <c r="C297" s="407" t="s">
        <v>711</v>
      </c>
      <c r="D297" s="407" t="s">
        <v>683</v>
      </c>
      <c r="E297" s="258"/>
    </row>
    <row r="298" spans="2:5" ht="22" hidden="1" customHeight="1" x14ac:dyDescent="0.2">
      <c r="B298" s="406" t="s">
        <v>712</v>
      </c>
      <c r="C298" s="407" t="s">
        <v>713</v>
      </c>
      <c r="D298" s="407" t="s">
        <v>683</v>
      </c>
      <c r="E298" s="258"/>
    </row>
    <row r="299" spans="2:5" ht="22" hidden="1" customHeight="1" x14ac:dyDescent="0.2">
      <c r="B299" s="411" t="s">
        <v>714</v>
      </c>
      <c r="C299" s="412" t="s">
        <v>715</v>
      </c>
      <c r="D299" s="407" t="s">
        <v>683</v>
      </c>
      <c r="E299" s="258"/>
    </row>
    <row r="300" spans="2:5" ht="22" hidden="1" customHeight="1" x14ac:dyDescent="0.2">
      <c r="B300" s="406" t="s">
        <v>716</v>
      </c>
      <c r="C300" s="407" t="s">
        <v>717</v>
      </c>
      <c r="D300" s="407" t="s">
        <v>683</v>
      </c>
      <c r="E300" s="258"/>
    </row>
    <row r="301" spans="2:5" ht="22" hidden="1" customHeight="1" x14ac:dyDescent="0.2">
      <c r="B301" s="406" t="s">
        <v>718</v>
      </c>
      <c r="C301" s="407" t="s">
        <v>719</v>
      </c>
      <c r="D301" s="407" t="s">
        <v>683</v>
      </c>
      <c r="E301" s="258"/>
    </row>
    <row r="302" spans="2:5" ht="22" hidden="1" customHeight="1" x14ac:dyDescent="0.2">
      <c r="B302" s="406" t="s">
        <v>720</v>
      </c>
      <c r="C302" s="407" t="s">
        <v>721</v>
      </c>
      <c r="D302" s="407" t="s">
        <v>683</v>
      </c>
      <c r="E302" s="258"/>
    </row>
    <row r="303" spans="2:5" ht="22" hidden="1" customHeight="1" x14ac:dyDescent="0.2">
      <c r="B303" s="406" t="s">
        <v>722</v>
      </c>
      <c r="C303" s="407" t="s">
        <v>723</v>
      </c>
      <c r="D303" s="407" t="s">
        <v>683</v>
      </c>
      <c r="E303" s="258"/>
    </row>
    <row r="304" spans="2:5" ht="22" hidden="1" customHeight="1" x14ac:dyDescent="0.2">
      <c r="B304" s="406" t="s">
        <v>724</v>
      </c>
      <c r="C304" s="407" t="s">
        <v>725</v>
      </c>
      <c r="D304" s="407" t="s">
        <v>683</v>
      </c>
      <c r="E304" s="258"/>
    </row>
    <row r="305" spans="2:5" ht="22" hidden="1" customHeight="1" x14ac:dyDescent="0.2">
      <c r="B305" s="406" t="s">
        <v>94</v>
      </c>
      <c r="C305" s="407" t="s">
        <v>95</v>
      </c>
      <c r="D305" s="407" t="s">
        <v>683</v>
      </c>
      <c r="E305" s="258"/>
    </row>
    <row r="306" spans="2:5" ht="22" hidden="1" customHeight="1" x14ac:dyDescent="0.2">
      <c r="B306" s="406" t="s">
        <v>726</v>
      </c>
      <c r="C306" s="407" t="s">
        <v>727</v>
      </c>
      <c r="D306" s="407" t="s">
        <v>683</v>
      </c>
      <c r="E306" s="258"/>
    </row>
    <row r="307" spans="2:5" ht="22" hidden="1" customHeight="1" x14ac:dyDescent="0.2">
      <c r="B307" s="406" t="s">
        <v>728</v>
      </c>
      <c r="C307" s="407" t="s">
        <v>729</v>
      </c>
      <c r="D307" s="407" t="s">
        <v>683</v>
      </c>
      <c r="E307" s="258"/>
    </row>
    <row r="308" spans="2:5" ht="22" hidden="1" customHeight="1" x14ac:dyDescent="0.2">
      <c r="B308" s="406" t="s">
        <v>730</v>
      </c>
      <c r="C308" s="407" t="s">
        <v>731</v>
      </c>
      <c r="D308" s="407" t="s">
        <v>683</v>
      </c>
      <c r="E308" s="258"/>
    </row>
    <row r="309" spans="2:5" ht="22" hidden="1" customHeight="1" x14ac:dyDescent="0.2">
      <c r="B309" s="406" t="s">
        <v>732</v>
      </c>
      <c r="C309" s="407" t="s">
        <v>733</v>
      </c>
      <c r="D309" s="407" t="s">
        <v>683</v>
      </c>
      <c r="E309" s="258"/>
    </row>
    <row r="310" spans="2:5" ht="22" hidden="1" customHeight="1" x14ac:dyDescent="0.2">
      <c r="B310" s="406" t="s">
        <v>734</v>
      </c>
      <c r="C310" s="407" t="s">
        <v>735</v>
      </c>
      <c r="D310" s="407" t="s">
        <v>683</v>
      </c>
      <c r="E310" s="258"/>
    </row>
    <row r="311" spans="2:5" ht="22" hidden="1" customHeight="1" x14ac:dyDescent="0.2">
      <c r="B311" s="406" t="s">
        <v>736</v>
      </c>
      <c r="C311" s="407" t="s">
        <v>737</v>
      </c>
      <c r="D311" s="407" t="s">
        <v>683</v>
      </c>
      <c r="E311" s="258"/>
    </row>
    <row r="312" spans="2:5" ht="22" hidden="1" customHeight="1" x14ac:dyDescent="0.2">
      <c r="B312" s="406" t="s">
        <v>738</v>
      </c>
      <c r="C312" s="407" t="s">
        <v>739</v>
      </c>
      <c r="D312" s="407" t="s">
        <v>683</v>
      </c>
      <c r="E312" s="258"/>
    </row>
    <row r="313" spans="2:5" ht="22" hidden="1" customHeight="1" x14ac:dyDescent="0.2">
      <c r="B313" s="406" t="s">
        <v>740</v>
      </c>
      <c r="C313" s="407" t="s">
        <v>741</v>
      </c>
      <c r="D313" s="407" t="s">
        <v>683</v>
      </c>
      <c r="E313" s="258"/>
    </row>
    <row r="314" spans="2:5" ht="22" hidden="1" customHeight="1" x14ac:dyDescent="0.2">
      <c r="B314" s="406" t="s">
        <v>742</v>
      </c>
      <c r="C314" s="407" t="s">
        <v>743</v>
      </c>
      <c r="D314" s="407" t="s">
        <v>683</v>
      </c>
      <c r="E314" s="258"/>
    </row>
    <row r="315" spans="2:5" ht="22" hidden="1" customHeight="1" x14ac:dyDescent="0.2">
      <c r="B315" s="406" t="s">
        <v>744</v>
      </c>
      <c r="C315" s="407" t="s">
        <v>745</v>
      </c>
      <c r="D315" s="407" t="s">
        <v>683</v>
      </c>
      <c r="E315" s="258"/>
    </row>
    <row r="316" spans="2:5" ht="22" hidden="1" customHeight="1" x14ac:dyDescent="0.2">
      <c r="B316" s="406" t="s">
        <v>746</v>
      </c>
      <c r="C316" s="407" t="s">
        <v>747</v>
      </c>
      <c r="D316" s="407" t="s">
        <v>683</v>
      </c>
      <c r="E316" s="258"/>
    </row>
    <row r="317" spans="2:5" ht="22" hidden="1" customHeight="1" x14ac:dyDescent="0.2">
      <c r="B317" s="406" t="s">
        <v>748</v>
      </c>
      <c r="C317" s="407" t="s">
        <v>749</v>
      </c>
      <c r="D317" s="407" t="s">
        <v>683</v>
      </c>
      <c r="E317" s="258"/>
    </row>
    <row r="318" spans="2:5" ht="22" hidden="1" customHeight="1" x14ac:dyDescent="0.2">
      <c r="B318" s="406" t="s">
        <v>750</v>
      </c>
      <c r="C318" s="407" t="s">
        <v>751</v>
      </c>
      <c r="D318" s="407" t="s">
        <v>683</v>
      </c>
      <c r="E318" s="258"/>
    </row>
    <row r="319" spans="2:5" ht="22" hidden="1" customHeight="1" x14ac:dyDescent="0.2">
      <c r="B319" s="406" t="s">
        <v>752</v>
      </c>
      <c r="C319" s="407" t="s">
        <v>753</v>
      </c>
      <c r="D319" s="407" t="s">
        <v>683</v>
      </c>
      <c r="E319" s="258"/>
    </row>
    <row r="320" spans="2:5" ht="22" hidden="1" customHeight="1" x14ac:dyDescent="0.2">
      <c r="B320" s="406" t="s">
        <v>754</v>
      </c>
      <c r="C320" s="407" t="s">
        <v>755</v>
      </c>
      <c r="D320" s="407" t="s">
        <v>683</v>
      </c>
      <c r="E320" s="258"/>
    </row>
    <row r="321" spans="2:5" ht="22" hidden="1" customHeight="1" x14ac:dyDescent="0.2">
      <c r="B321" s="406" t="s">
        <v>98</v>
      </c>
      <c r="C321" s="407" t="s">
        <v>99</v>
      </c>
      <c r="D321" s="407" t="s">
        <v>683</v>
      </c>
      <c r="E321" s="258"/>
    </row>
    <row r="322" spans="2:5" ht="22" hidden="1" customHeight="1" x14ac:dyDescent="0.2">
      <c r="B322" s="406" t="s">
        <v>756</v>
      </c>
      <c r="C322" s="407" t="s">
        <v>757</v>
      </c>
      <c r="D322" s="407" t="s">
        <v>758</v>
      </c>
      <c r="E322" s="258"/>
    </row>
    <row r="323" spans="2:5" ht="22" hidden="1" customHeight="1" x14ac:dyDescent="0.2">
      <c r="B323" s="406" t="s">
        <v>759</v>
      </c>
      <c r="C323" s="407" t="s">
        <v>760</v>
      </c>
      <c r="D323" s="407" t="s">
        <v>758</v>
      </c>
      <c r="E323" s="258"/>
    </row>
    <row r="324" spans="2:5" ht="22" hidden="1" customHeight="1" x14ac:dyDescent="0.2">
      <c r="B324" s="406" t="s">
        <v>761</v>
      </c>
      <c r="C324" s="407" t="s">
        <v>762</v>
      </c>
      <c r="D324" s="407" t="s">
        <v>758</v>
      </c>
      <c r="E324" s="258"/>
    </row>
    <row r="325" spans="2:5" ht="22" hidden="1" customHeight="1" x14ac:dyDescent="0.2">
      <c r="B325" s="406" t="s">
        <v>763</v>
      </c>
      <c r="C325" s="407" t="s">
        <v>764</v>
      </c>
      <c r="D325" s="407" t="s">
        <v>758</v>
      </c>
      <c r="E325" s="258"/>
    </row>
    <row r="326" spans="2:5" ht="22" hidden="1" customHeight="1" x14ac:dyDescent="0.2">
      <c r="B326" s="406" t="s">
        <v>765</v>
      </c>
      <c r="C326" s="407" t="s">
        <v>766</v>
      </c>
      <c r="D326" s="407" t="s">
        <v>758</v>
      </c>
      <c r="E326" s="258"/>
    </row>
    <row r="327" spans="2:5" ht="22" hidden="1" customHeight="1" x14ac:dyDescent="0.2">
      <c r="B327" s="406" t="s">
        <v>767</v>
      </c>
      <c r="C327" s="407" t="s">
        <v>768</v>
      </c>
      <c r="D327" s="407" t="s">
        <v>758</v>
      </c>
      <c r="E327" s="258"/>
    </row>
    <row r="328" spans="2:5" ht="22" hidden="1" customHeight="1" x14ac:dyDescent="0.2">
      <c r="B328" s="406" t="s">
        <v>769</v>
      </c>
      <c r="C328" s="407" t="s">
        <v>770</v>
      </c>
      <c r="D328" s="407" t="s">
        <v>758</v>
      </c>
      <c r="E328" s="258"/>
    </row>
    <row r="329" spans="2:5" ht="22" hidden="1" customHeight="1" x14ac:dyDescent="0.2">
      <c r="B329" s="406" t="s">
        <v>771</v>
      </c>
      <c r="C329" s="407" t="s">
        <v>772</v>
      </c>
      <c r="D329" s="407" t="s">
        <v>758</v>
      </c>
      <c r="E329" s="258"/>
    </row>
    <row r="330" spans="2:5" ht="22" hidden="1" customHeight="1" x14ac:dyDescent="0.2">
      <c r="B330" s="406" t="s">
        <v>773</v>
      </c>
      <c r="C330" s="407" t="s">
        <v>774</v>
      </c>
      <c r="D330" s="407" t="s">
        <v>758</v>
      </c>
      <c r="E330" s="258"/>
    </row>
    <row r="331" spans="2:5" ht="22" hidden="1" customHeight="1" x14ac:dyDescent="0.2">
      <c r="B331" s="406" t="s">
        <v>775</v>
      </c>
      <c r="C331" s="407" t="s">
        <v>776</v>
      </c>
      <c r="D331" s="407" t="s">
        <v>758</v>
      </c>
      <c r="E331" s="258"/>
    </row>
    <row r="332" spans="2:5" ht="22" hidden="1" customHeight="1" x14ac:dyDescent="0.2">
      <c r="B332" s="406" t="s">
        <v>777</v>
      </c>
      <c r="C332" s="407" t="s">
        <v>778</v>
      </c>
      <c r="D332" s="407" t="s">
        <v>758</v>
      </c>
      <c r="E332" s="258"/>
    </row>
    <row r="333" spans="2:5" ht="22" hidden="1" customHeight="1" x14ac:dyDescent="0.2">
      <c r="B333" s="406" t="s">
        <v>779</v>
      </c>
      <c r="C333" s="407" t="s">
        <v>780</v>
      </c>
      <c r="D333" s="407" t="s">
        <v>758</v>
      </c>
      <c r="E333" s="258"/>
    </row>
    <row r="334" spans="2:5" ht="22" hidden="1" customHeight="1" x14ac:dyDescent="0.2">
      <c r="B334" s="406" t="s">
        <v>781</v>
      </c>
      <c r="C334" s="407" t="s">
        <v>782</v>
      </c>
      <c r="D334" s="407" t="s">
        <v>758</v>
      </c>
      <c r="E334" s="258"/>
    </row>
    <row r="335" spans="2:5" ht="22" hidden="1" customHeight="1" x14ac:dyDescent="0.2">
      <c r="B335" s="406" t="s">
        <v>783</v>
      </c>
      <c r="C335" s="407" t="s">
        <v>784</v>
      </c>
      <c r="D335" s="407" t="s">
        <v>758</v>
      </c>
      <c r="E335" s="258"/>
    </row>
    <row r="336" spans="2:5" ht="22" hidden="1" customHeight="1" x14ac:dyDescent="0.2">
      <c r="B336" s="406" t="s">
        <v>785</v>
      </c>
      <c r="C336" s="407" t="s">
        <v>786</v>
      </c>
      <c r="D336" s="407" t="s">
        <v>758</v>
      </c>
      <c r="E336" s="258"/>
    </row>
    <row r="337" spans="2:5" ht="22" hidden="1" customHeight="1" x14ac:dyDescent="0.2">
      <c r="B337" s="406" t="s">
        <v>787</v>
      </c>
      <c r="C337" s="407" t="s">
        <v>788</v>
      </c>
      <c r="D337" s="407" t="s">
        <v>758</v>
      </c>
      <c r="E337" s="258"/>
    </row>
    <row r="338" spans="2:5" ht="22" hidden="1" customHeight="1" x14ac:dyDescent="0.2">
      <c r="B338" s="406" t="s">
        <v>789</v>
      </c>
      <c r="C338" s="407" t="s">
        <v>790</v>
      </c>
      <c r="D338" s="407" t="s">
        <v>758</v>
      </c>
      <c r="E338" s="258"/>
    </row>
    <row r="339" spans="2:5" ht="22" hidden="1" customHeight="1" x14ac:dyDescent="0.2">
      <c r="B339" s="406" t="s">
        <v>791</v>
      </c>
      <c r="C339" s="407" t="s">
        <v>792</v>
      </c>
      <c r="D339" s="407" t="s">
        <v>758</v>
      </c>
      <c r="E339" s="258"/>
    </row>
    <row r="340" spans="2:5" ht="22" hidden="1" customHeight="1" x14ac:dyDescent="0.2">
      <c r="B340" s="406" t="s">
        <v>793</v>
      </c>
      <c r="C340" s="407" t="s">
        <v>794</v>
      </c>
      <c r="D340" s="407" t="s">
        <v>758</v>
      </c>
      <c r="E340" s="258"/>
    </row>
    <row r="341" spans="2:5" ht="22" hidden="1" customHeight="1" x14ac:dyDescent="0.2">
      <c r="B341" s="406" t="s">
        <v>795</v>
      </c>
      <c r="C341" s="407" t="s">
        <v>796</v>
      </c>
      <c r="D341" s="407" t="s">
        <v>758</v>
      </c>
      <c r="E341" s="258"/>
    </row>
    <row r="342" spans="2:5" ht="22" hidden="1" customHeight="1" x14ac:dyDescent="0.2">
      <c r="B342" s="406" t="s">
        <v>797</v>
      </c>
      <c r="C342" s="407" t="s">
        <v>798</v>
      </c>
      <c r="D342" s="407" t="s">
        <v>758</v>
      </c>
      <c r="E342" s="258"/>
    </row>
    <row r="343" spans="2:5" ht="22" hidden="1" customHeight="1" x14ac:dyDescent="0.2">
      <c r="B343" s="406" t="s">
        <v>799</v>
      </c>
      <c r="C343" s="407" t="s">
        <v>800</v>
      </c>
      <c r="D343" s="407" t="s">
        <v>758</v>
      </c>
      <c r="E343" s="258"/>
    </row>
    <row r="344" spans="2:5" ht="22" hidden="1" customHeight="1" x14ac:dyDescent="0.2">
      <c r="B344" s="406" t="s">
        <v>801</v>
      </c>
      <c r="C344" s="407" t="s">
        <v>802</v>
      </c>
      <c r="D344" s="407" t="s">
        <v>758</v>
      </c>
      <c r="E344" s="258"/>
    </row>
    <row r="345" spans="2:5" ht="22" hidden="1" customHeight="1" x14ac:dyDescent="0.2">
      <c r="B345" s="406" t="s">
        <v>803</v>
      </c>
      <c r="C345" s="407" t="s">
        <v>804</v>
      </c>
      <c r="D345" s="407" t="s">
        <v>758</v>
      </c>
      <c r="E345" s="258"/>
    </row>
    <row r="346" spans="2:5" ht="22" hidden="1" customHeight="1" x14ac:dyDescent="0.2">
      <c r="B346" s="406" t="s">
        <v>805</v>
      </c>
      <c r="C346" s="407" t="s">
        <v>806</v>
      </c>
      <c r="D346" s="407" t="s">
        <v>758</v>
      </c>
      <c r="E346" s="258"/>
    </row>
    <row r="347" spans="2:5" ht="22" hidden="1" customHeight="1" x14ac:dyDescent="0.2">
      <c r="B347" s="406" t="s">
        <v>807</v>
      </c>
      <c r="C347" s="407" t="s">
        <v>808</v>
      </c>
      <c r="D347" s="407" t="s">
        <v>758</v>
      </c>
      <c r="E347" s="258"/>
    </row>
    <row r="348" spans="2:5" ht="22" hidden="1" customHeight="1" x14ac:dyDescent="0.2">
      <c r="B348" s="406" t="s">
        <v>809</v>
      </c>
      <c r="C348" s="407" t="s">
        <v>810</v>
      </c>
      <c r="D348" s="407" t="s">
        <v>758</v>
      </c>
      <c r="E348" s="258"/>
    </row>
    <row r="349" spans="2:5" ht="22" hidden="1" customHeight="1" x14ac:dyDescent="0.2">
      <c r="B349" s="406" t="s">
        <v>811</v>
      </c>
      <c r="C349" s="407" t="s">
        <v>812</v>
      </c>
      <c r="D349" s="407" t="s">
        <v>758</v>
      </c>
      <c r="E349" s="258"/>
    </row>
    <row r="350" spans="2:5" ht="22" hidden="1" customHeight="1" x14ac:dyDescent="0.2">
      <c r="B350" s="406" t="s">
        <v>813</v>
      </c>
      <c r="C350" s="407" t="s">
        <v>814</v>
      </c>
      <c r="D350" s="407" t="s">
        <v>758</v>
      </c>
      <c r="E350" s="258"/>
    </row>
    <row r="351" spans="2:5" ht="22" hidden="1" customHeight="1" x14ac:dyDescent="0.2">
      <c r="B351" s="406" t="s">
        <v>815</v>
      </c>
      <c r="C351" s="407" t="s">
        <v>816</v>
      </c>
      <c r="D351" s="407" t="s">
        <v>758</v>
      </c>
      <c r="E351" s="258"/>
    </row>
    <row r="352" spans="2:5" ht="22" hidden="1" customHeight="1" x14ac:dyDescent="0.2">
      <c r="B352" s="406" t="s">
        <v>817</v>
      </c>
      <c r="C352" s="407" t="s">
        <v>818</v>
      </c>
      <c r="D352" s="407" t="s">
        <v>758</v>
      </c>
      <c r="E352" s="258"/>
    </row>
    <row r="353" spans="2:5" ht="22" hidden="1" customHeight="1" x14ac:dyDescent="0.2">
      <c r="B353" s="406" t="s">
        <v>819</v>
      </c>
      <c r="C353" s="407" t="s">
        <v>820</v>
      </c>
      <c r="D353" s="407" t="s">
        <v>758</v>
      </c>
      <c r="E353" s="258"/>
    </row>
    <row r="354" spans="2:5" ht="22" hidden="1" customHeight="1" x14ac:dyDescent="0.2">
      <c r="B354" s="406" t="s">
        <v>821</v>
      </c>
      <c r="C354" s="407" t="s">
        <v>822</v>
      </c>
      <c r="D354" s="407" t="s">
        <v>758</v>
      </c>
      <c r="E354" s="258"/>
    </row>
    <row r="355" spans="2:5" ht="22" hidden="1" customHeight="1" x14ac:dyDescent="0.2">
      <c r="B355" s="406" t="s">
        <v>823</v>
      </c>
      <c r="C355" s="407" t="s">
        <v>824</v>
      </c>
      <c r="D355" s="407" t="s">
        <v>758</v>
      </c>
      <c r="E355" s="258"/>
    </row>
    <row r="356" spans="2:5" ht="22" hidden="1" customHeight="1" x14ac:dyDescent="0.2">
      <c r="B356" s="406" t="s">
        <v>825</v>
      </c>
      <c r="C356" s="407" t="s">
        <v>826</v>
      </c>
      <c r="D356" s="407" t="s">
        <v>758</v>
      </c>
      <c r="E356" s="258"/>
    </row>
    <row r="357" spans="2:5" ht="22" hidden="1" customHeight="1" x14ac:dyDescent="0.2">
      <c r="B357" s="406" t="s">
        <v>827</v>
      </c>
      <c r="C357" s="407" t="s">
        <v>828</v>
      </c>
      <c r="D357" s="407" t="s">
        <v>758</v>
      </c>
      <c r="E357" s="258"/>
    </row>
    <row r="358" spans="2:5" ht="22" hidden="1" customHeight="1" x14ac:dyDescent="0.2">
      <c r="B358" s="406" t="s">
        <v>829</v>
      </c>
      <c r="C358" s="407" t="s">
        <v>830</v>
      </c>
      <c r="D358" s="407" t="s">
        <v>758</v>
      </c>
      <c r="E358" s="258"/>
    </row>
    <row r="359" spans="2:5" ht="22" hidden="1" customHeight="1" x14ac:dyDescent="0.2">
      <c r="B359" s="406" t="s">
        <v>831</v>
      </c>
      <c r="C359" s="407" t="s">
        <v>832</v>
      </c>
      <c r="D359" s="407" t="s">
        <v>758</v>
      </c>
      <c r="E359" s="258"/>
    </row>
    <row r="360" spans="2:5" ht="22" hidden="1" customHeight="1" x14ac:dyDescent="0.2">
      <c r="B360" s="406" t="s">
        <v>833</v>
      </c>
      <c r="C360" s="407" t="s">
        <v>834</v>
      </c>
      <c r="D360" s="407" t="s">
        <v>758</v>
      </c>
      <c r="E360" s="258"/>
    </row>
    <row r="361" spans="2:5" ht="22" hidden="1" customHeight="1" x14ac:dyDescent="0.2">
      <c r="B361" s="406" t="s">
        <v>835</v>
      </c>
      <c r="C361" s="407" t="s">
        <v>836</v>
      </c>
      <c r="D361" s="407" t="s">
        <v>758</v>
      </c>
      <c r="E361" s="258"/>
    </row>
    <row r="362" spans="2:5" ht="22" hidden="1" customHeight="1" x14ac:dyDescent="0.2">
      <c r="B362" s="406" t="s">
        <v>837</v>
      </c>
      <c r="C362" s="407" t="s">
        <v>838</v>
      </c>
      <c r="D362" s="407" t="s">
        <v>758</v>
      </c>
      <c r="E362" s="258"/>
    </row>
    <row r="363" spans="2:5" ht="22" hidden="1" customHeight="1" x14ac:dyDescent="0.2">
      <c r="B363" s="406" t="s">
        <v>839</v>
      </c>
      <c r="C363" s="407" t="s">
        <v>840</v>
      </c>
      <c r="D363" s="407" t="s">
        <v>758</v>
      </c>
      <c r="E363" s="258"/>
    </row>
    <row r="364" spans="2:5" ht="22" hidden="1" customHeight="1" x14ac:dyDescent="0.2">
      <c r="B364" s="406" t="s">
        <v>841</v>
      </c>
      <c r="C364" s="407" t="s">
        <v>842</v>
      </c>
      <c r="D364" s="407" t="s">
        <v>758</v>
      </c>
      <c r="E364" s="258"/>
    </row>
    <row r="365" spans="2:5" ht="22" hidden="1" customHeight="1" x14ac:dyDescent="0.2">
      <c r="B365" s="406" t="s">
        <v>843</v>
      </c>
      <c r="C365" s="407" t="s">
        <v>844</v>
      </c>
      <c r="D365" s="407" t="s">
        <v>758</v>
      </c>
      <c r="E365" s="258"/>
    </row>
    <row r="366" spans="2:5" ht="22" hidden="1" customHeight="1" x14ac:dyDescent="0.2">
      <c r="B366" s="406" t="s">
        <v>845</v>
      </c>
      <c r="C366" s="407" t="s">
        <v>846</v>
      </c>
      <c r="D366" s="407" t="s">
        <v>758</v>
      </c>
      <c r="E366" s="258"/>
    </row>
    <row r="367" spans="2:5" ht="22" hidden="1" customHeight="1" x14ac:dyDescent="0.2">
      <c r="B367" s="406" t="s">
        <v>847</v>
      </c>
      <c r="C367" s="407" t="s">
        <v>848</v>
      </c>
      <c r="D367" s="407" t="s">
        <v>758</v>
      </c>
      <c r="E367" s="258"/>
    </row>
    <row r="368" spans="2:5" ht="22" hidden="1" customHeight="1" x14ac:dyDescent="0.2">
      <c r="B368" s="406" t="s">
        <v>849</v>
      </c>
      <c r="C368" s="407" t="s">
        <v>850</v>
      </c>
      <c r="D368" s="407" t="s">
        <v>758</v>
      </c>
      <c r="E368" s="258"/>
    </row>
    <row r="369" spans="2:5" ht="22" hidden="1" customHeight="1" x14ac:dyDescent="0.2">
      <c r="B369" s="406" t="s">
        <v>851</v>
      </c>
      <c r="C369" s="407" t="s">
        <v>852</v>
      </c>
      <c r="D369" s="407" t="s">
        <v>758</v>
      </c>
      <c r="E369" s="258"/>
    </row>
    <row r="370" spans="2:5" ht="22" hidden="1" customHeight="1" x14ac:dyDescent="0.2">
      <c r="B370" s="406" t="s">
        <v>853</v>
      </c>
      <c r="C370" s="407" t="s">
        <v>854</v>
      </c>
      <c r="D370" s="407" t="s">
        <v>758</v>
      </c>
      <c r="E370" s="258"/>
    </row>
    <row r="371" spans="2:5" ht="22" hidden="1" customHeight="1" x14ac:dyDescent="0.2">
      <c r="B371" s="406" t="s">
        <v>855</v>
      </c>
      <c r="C371" s="407" t="s">
        <v>856</v>
      </c>
      <c r="D371" s="407" t="s">
        <v>758</v>
      </c>
      <c r="E371" s="258"/>
    </row>
    <row r="372" spans="2:5" ht="22" hidden="1" customHeight="1" x14ac:dyDescent="0.2">
      <c r="B372" s="406" t="s">
        <v>857</v>
      </c>
      <c r="C372" s="407" t="s">
        <v>858</v>
      </c>
      <c r="D372" s="407" t="s">
        <v>758</v>
      </c>
      <c r="E372" s="258"/>
    </row>
    <row r="373" spans="2:5" ht="22" hidden="1" customHeight="1" x14ac:dyDescent="0.2">
      <c r="B373" s="406" t="s">
        <v>859</v>
      </c>
      <c r="C373" s="407" t="s">
        <v>860</v>
      </c>
      <c r="D373" s="407" t="s">
        <v>758</v>
      </c>
      <c r="E373" s="258"/>
    </row>
    <row r="374" spans="2:5" ht="22" hidden="1" customHeight="1" x14ac:dyDescent="0.2">
      <c r="B374" s="406" t="s">
        <v>861</v>
      </c>
      <c r="C374" s="407" t="s">
        <v>862</v>
      </c>
      <c r="D374" s="407" t="s">
        <v>758</v>
      </c>
      <c r="E374" s="258"/>
    </row>
    <row r="375" spans="2:5" ht="22" hidden="1" customHeight="1" x14ac:dyDescent="0.2">
      <c r="B375" s="406" t="s">
        <v>863</v>
      </c>
      <c r="C375" s="407" t="s">
        <v>864</v>
      </c>
      <c r="D375" s="407" t="s">
        <v>758</v>
      </c>
      <c r="E375" s="258"/>
    </row>
    <row r="376" spans="2:5" ht="22" hidden="1" customHeight="1" x14ac:dyDescent="0.2">
      <c r="B376" s="406" t="s">
        <v>865</v>
      </c>
      <c r="C376" s="407" t="s">
        <v>866</v>
      </c>
      <c r="D376" s="407" t="s">
        <v>758</v>
      </c>
      <c r="E376" s="258"/>
    </row>
    <row r="377" spans="2:5" ht="22" hidden="1" customHeight="1" x14ac:dyDescent="0.2">
      <c r="B377" s="406" t="s">
        <v>867</v>
      </c>
      <c r="C377" s="407" t="s">
        <v>868</v>
      </c>
      <c r="D377" s="407" t="s">
        <v>758</v>
      </c>
      <c r="E377" s="258"/>
    </row>
    <row r="378" spans="2:5" ht="22" hidden="1" customHeight="1" x14ac:dyDescent="0.2">
      <c r="B378" s="406" t="s">
        <v>869</v>
      </c>
      <c r="C378" s="407" t="s">
        <v>870</v>
      </c>
      <c r="D378" s="407" t="s">
        <v>758</v>
      </c>
      <c r="E378" s="258"/>
    </row>
    <row r="379" spans="2:5" ht="22" hidden="1" customHeight="1" x14ac:dyDescent="0.2">
      <c r="B379" s="406" t="s">
        <v>871</v>
      </c>
      <c r="C379" s="407" t="s">
        <v>872</v>
      </c>
      <c r="D379" s="407" t="s">
        <v>758</v>
      </c>
      <c r="E379" s="258"/>
    </row>
    <row r="380" spans="2:5" ht="22" hidden="1" customHeight="1" x14ac:dyDescent="0.2">
      <c r="B380" s="406" t="s">
        <v>873</v>
      </c>
      <c r="C380" s="407" t="s">
        <v>874</v>
      </c>
      <c r="D380" s="407" t="s">
        <v>758</v>
      </c>
      <c r="E380" s="258"/>
    </row>
    <row r="381" spans="2:5" ht="22" hidden="1" customHeight="1" x14ac:dyDescent="0.2">
      <c r="B381" s="406" t="s">
        <v>875</v>
      </c>
      <c r="C381" s="407" t="s">
        <v>876</v>
      </c>
      <c r="D381" s="407" t="s">
        <v>758</v>
      </c>
      <c r="E381" s="258"/>
    </row>
    <row r="382" spans="2:5" ht="22" hidden="1" customHeight="1" x14ac:dyDescent="0.2">
      <c r="B382" s="406" t="s">
        <v>877</v>
      </c>
      <c r="C382" s="407" t="s">
        <v>878</v>
      </c>
      <c r="D382" s="407" t="s">
        <v>758</v>
      </c>
      <c r="E382" s="258"/>
    </row>
    <row r="383" spans="2:5" ht="22" hidden="1" customHeight="1" x14ac:dyDescent="0.2">
      <c r="B383" s="406" t="s">
        <v>879</v>
      </c>
      <c r="C383" s="407" t="s">
        <v>880</v>
      </c>
      <c r="D383" s="407" t="s">
        <v>758</v>
      </c>
      <c r="E383" s="258"/>
    </row>
    <row r="384" spans="2:5" ht="22" hidden="1" customHeight="1" x14ac:dyDescent="0.2">
      <c r="B384" s="406" t="s">
        <v>881</v>
      </c>
      <c r="C384" s="407" t="s">
        <v>882</v>
      </c>
      <c r="D384" s="407" t="s">
        <v>758</v>
      </c>
      <c r="E384" s="258"/>
    </row>
    <row r="385" spans="2:5" ht="22" hidden="1" customHeight="1" x14ac:dyDescent="0.2">
      <c r="B385" s="406" t="s">
        <v>883</v>
      </c>
      <c r="C385" s="407" t="s">
        <v>884</v>
      </c>
      <c r="D385" s="407" t="s">
        <v>758</v>
      </c>
      <c r="E385" s="258"/>
    </row>
    <row r="386" spans="2:5" ht="22" hidden="1" customHeight="1" x14ac:dyDescent="0.2">
      <c r="B386" s="406" t="s">
        <v>885</v>
      </c>
      <c r="C386" s="407" t="s">
        <v>886</v>
      </c>
      <c r="D386" s="407" t="s">
        <v>758</v>
      </c>
      <c r="E386" s="258"/>
    </row>
    <row r="387" spans="2:5" ht="22" hidden="1" customHeight="1" x14ac:dyDescent="0.2">
      <c r="B387" s="406" t="s">
        <v>887</v>
      </c>
      <c r="C387" s="407" t="s">
        <v>888</v>
      </c>
      <c r="D387" s="407" t="s">
        <v>758</v>
      </c>
      <c r="E387" s="258"/>
    </row>
    <row r="388" spans="2:5" ht="22" hidden="1" customHeight="1" x14ac:dyDescent="0.2">
      <c r="B388" s="406" t="s">
        <v>889</v>
      </c>
      <c r="C388" s="407" t="s">
        <v>890</v>
      </c>
      <c r="D388" s="407" t="s">
        <v>758</v>
      </c>
      <c r="E388" s="258"/>
    </row>
    <row r="389" spans="2:5" ht="22" hidden="1" customHeight="1" x14ac:dyDescent="0.2">
      <c r="B389" s="406" t="s">
        <v>891</v>
      </c>
      <c r="C389" s="407" t="s">
        <v>892</v>
      </c>
      <c r="D389" s="407" t="s">
        <v>758</v>
      </c>
      <c r="E389" s="258"/>
    </row>
    <row r="390" spans="2:5" ht="22" hidden="1" customHeight="1" x14ac:dyDescent="0.2">
      <c r="B390" s="406" t="s">
        <v>893</v>
      </c>
      <c r="C390" s="407" t="s">
        <v>894</v>
      </c>
      <c r="D390" s="407" t="s">
        <v>758</v>
      </c>
      <c r="E390" s="258"/>
    </row>
    <row r="391" spans="2:5" ht="22" hidden="1" customHeight="1" x14ac:dyDescent="0.2">
      <c r="B391" s="406" t="s">
        <v>895</v>
      </c>
      <c r="C391" s="407" t="s">
        <v>896</v>
      </c>
      <c r="D391" s="407" t="s">
        <v>758</v>
      </c>
      <c r="E391" s="258"/>
    </row>
    <row r="392" spans="2:5" ht="22" hidden="1" customHeight="1" x14ac:dyDescent="0.2">
      <c r="B392" s="406" t="s">
        <v>897</v>
      </c>
      <c r="C392" s="407" t="s">
        <v>898</v>
      </c>
      <c r="D392" s="407" t="s">
        <v>758</v>
      </c>
      <c r="E392" s="258"/>
    </row>
    <row r="393" spans="2:5" ht="22" hidden="1" customHeight="1" x14ac:dyDescent="0.2">
      <c r="B393" s="406" t="s">
        <v>899</v>
      </c>
      <c r="C393" s="407" t="s">
        <v>900</v>
      </c>
      <c r="D393" s="407" t="s">
        <v>758</v>
      </c>
      <c r="E393" s="258"/>
    </row>
    <row r="394" spans="2:5" ht="22" hidden="1" customHeight="1" x14ac:dyDescent="0.2">
      <c r="B394" s="406" t="s">
        <v>901</v>
      </c>
      <c r="C394" s="407" t="s">
        <v>902</v>
      </c>
      <c r="D394" s="407" t="s">
        <v>758</v>
      </c>
      <c r="E394" s="258"/>
    </row>
    <row r="395" spans="2:5" ht="22" hidden="1" customHeight="1" x14ac:dyDescent="0.2">
      <c r="B395" s="406" t="s">
        <v>903</v>
      </c>
      <c r="C395" s="407" t="s">
        <v>904</v>
      </c>
      <c r="D395" s="407" t="s">
        <v>758</v>
      </c>
      <c r="E395" s="258"/>
    </row>
    <row r="396" spans="2:5" ht="22" hidden="1" customHeight="1" x14ac:dyDescent="0.2">
      <c r="B396" s="406" t="s">
        <v>905</v>
      </c>
      <c r="C396" s="407" t="s">
        <v>906</v>
      </c>
      <c r="D396" s="407" t="s">
        <v>758</v>
      </c>
      <c r="E396" s="258"/>
    </row>
    <row r="397" spans="2:5" ht="22" hidden="1" customHeight="1" x14ac:dyDescent="0.2">
      <c r="B397" s="406" t="s">
        <v>907</v>
      </c>
      <c r="C397" s="407" t="s">
        <v>908</v>
      </c>
      <c r="D397" s="407" t="s">
        <v>758</v>
      </c>
      <c r="E397" s="258"/>
    </row>
    <row r="398" spans="2:5" ht="22" hidden="1" customHeight="1" x14ac:dyDescent="0.2">
      <c r="B398" s="406" t="s">
        <v>909</v>
      </c>
      <c r="C398" s="407" t="s">
        <v>910</v>
      </c>
      <c r="D398" s="407" t="s">
        <v>758</v>
      </c>
      <c r="E398" s="258"/>
    </row>
    <row r="399" spans="2:5" ht="22" hidden="1" customHeight="1" x14ac:dyDescent="0.2">
      <c r="B399" s="406" t="s">
        <v>911</v>
      </c>
      <c r="C399" s="407" t="s">
        <v>912</v>
      </c>
      <c r="D399" s="407" t="s">
        <v>758</v>
      </c>
      <c r="E399" s="258"/>
    </row>
    <row r="400" spans="2:5" ht="22" hidden="1" customHeight="1" x14ac:dyDescent="0.2">
      <c r="B400" s="406" t="s">
        <v>913</v>
      </c>
      <c r="C400" s="407" t="s">
        <v>914</v>
      </c>
      <c r="D400" s="407" t="s">
        <v>758</v>
      </c>
      <c r="E400" s="258"/>
    </row>
    <row r="401" spans="2:5" ht="22" hidden="1" customHeight="1" x14ac:dyDescent="0.2">
      <c r="B401" s="406" t="s">
        <v>915</v>
      </c>
      <c r="C401" s="407" t="s">
        <v>916</v>
      </c>
      <c r="D401" s="407" t="s">
        <v>758</v>
      </c>
      <c r="E401" s="258"/>
    </row>
    <row r="402" spans="2:5" ht="22" hidden="1" customHeight="1" x14ac:dyDescent="0.2">
      <c r="B402" s="406" t="s">
        <v>917</v>
      </c>
      <c r="C402" s="407" t="s">
        <v>918</v>
      </c>
      <c r="D402" s="407" t="s">
        <v>758</v>
      </c>
      <c r="E402" s="258"/>
    </row>
    <row r="403" spans="2:5" ht="22" hidden="1" customHeight="1" x14ac:dyDescent="0.2">
      <c r="B403" s="406" t="s">
        <v>919</v>
      </c>
      <c r="C403" s="407" t="s">
        <v>920</v>
      </c>
      <c r="D403" s="407" t="s">
        <v>758</v>
      </c>
      <c r="E403" s="258"/>
    </row>
    <row r="404" spans="2:5" ht="22" hidden="1" customHeight="1" x14ac:dyDescent="0.2">
      <c r="B404" s="406" t="s">
        <v>921</v>
      </c>
      <c r="C404" s="407" t="s">
        <v>922</v>
      </c>
      <c r="D404" s="407" t="s">
        <v>758</v>
      </c>
      <c r="E404" s="258"/>
    </row>
    <row r="405" spans="2:5" ht="22" hidden="1" customHeight="1" x14ac:dyDescent="0.2">
      <c r="B405" s="406" t="s">
        <v>923</v>
      </c>
      <c r="C405" s="407" t="s">
        <v>924</v>
      </c>
      <c r="D405" s="407" t="s">
        <v>758</v>
      </c>
    </row>
    <row r="406" spans="2:5" ht="22" hidden="1" customHeight="1" x14ac:dyDescent="0.2">
      <c r="B406" s="406" t="s">
        <v>925</v>
      </c>
      <c r="C406" s="407" t="s">
        <v>926</v>
      </c>
      <c r="D406" s="407" t="s">
        <v>758</v>
      </c>
    </row>
    <row r="407" spans="2:5" ht="22" hidden="1" customHeight="1" x14ac:dyDescent="0.2">
      <c r="B407" s="406" t="s">
        <v>927</v>
      </c>
      <c r="C407" s="407" t="s">
        <v>928</v>
      </c>
      <c r="D407" s="407" t="s">
        <v>758</v>
      </c>
    </row>
    <row r="408" spans="2:5" x14ac:dyDescent="0.2">
      <c r="B408" s="413"/>
      <c r="C408" s="414"/>
      <c r="D408" s="379"/>
    </row>
    <row r="409" spans="2:5" x14ac:dyDescent="0.2"/>
    <row r="410" spans="2:5" x14ac:dyDescent="0.2"/>
  </sheetData>
  <sheetProtection algorithmName="SHA-512" hashValue="1o4rcGDT2qV7nxztIQiUfEp7QfezfOE/Utel7UmLPmL+Pc9Kpo9ITjhaT8XgLZ38gE8toGUD0fOYKlRfQKcNOg==" saltValue="IpImOcsWkDgvNclpjLAsRg==" spinCount="100000" sheet="1" objects="1" scenarios="1" formatCells="0" insertRows="0" deleteRows="0" autoFilter="0"/>
  <autoFilter ref="B8:D407" xr:uid="{00000000-0001-0000-0400-000000000000}">
    <filterColumn colId="2">
      <filters>
        <filter val="Épicerie"/>
      </filters>
    </filterColumn>
  </autoFilter>
  <dataConsolidate/>
  <mergeCells count="1">
    <mergeCell ref="B2:C2"/>
  </mergeCells>
  <phoneticPr fontId="38" type="noConversion"/>
  <dataValidations disablePrompts="1" count="1">
    <dataValidation type="list" errorStyle="information" allowBlank="1" showInputMessage="1" showErrorMessage="1" errorTitle="Aide à la saisie" error="Merci de sélectionner une valeur dans la liste." promptTitle="Sélectionnez une valeur" sqref="C357" xr:uid="{C5371E61-7431-468D-AF69-C8D020C63B75}">
      <formula1>Nomencl_LibFR</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AA32F-6324-4AEF-B284-28D37FC5AC50}">
  <sheetPr codeName="H5_Aide">
    <tabColor rgb="FFC2E7FA"/>
  </sheetPr>
  <dimension ref="A1:P24"/>
  <sheetViews>
    <sheetView showGridLines="0" showRowColHeaders="0" topLeftCell="A4" zoomScale="90" zoomScaleNormal="90" zoomScaleSheetLayoutView="50" workbookViewId="0">
      <selection activeCell="G44" sqref="G44"/>
    </sheetView>
  </sheetViews>
  <sheetFormatPr baseColWidth="10" defaultColWidth="11.5" defaultRowHeight="15" customHeight="1" x14ac:dyDescent="0.2"/>
  <cols>
    <col min="1" max="1" width="4" style="39" customWidth="1"/>
    <col min="2" max="2" width="15.6640625" customWidth="1"/>
    <col min="3" max="3" width="41.5" customWidth="1"/>
    <col min="4" max="4" width="26.83203125" customWidth="1"/>
    <col min="5" max="5" width="39.83203125" customWidth="1"/>
    <col min="6" max="6" width="65" customWidth="1"/>
    <col min="7" max="7" width="88.1640625" customWidth="1"/>
    <col min="8" max="9" width="11" customWidth="1"/>
    <col min="10" max="10" width="18" customWidth="1"/>
    <col min="11" max="11" width="2.83203125" customWidth="1"/>
    <col min="12" max="16" width="11" customWidth="1"/>
  </cols>
  <sheetData>
    <row r="1" spans="1:16" s="37" customFormat="1" ht="21.5" customHeight="1" x14ac:dyDescent="0.4">
      <c r="A1" s="36"/>
      <c r="B1" s="103"/>
    </row>
    <row r="2" spans="1:16" ht="42" customHeight="1" x14ac:dyDescent="0.2">
      <c r="A2" s="38"/>
      <c r="B2" s="502" t="s">
        <v>929</v>
      </c>
      <c r="C2" s="503"/>
    </row>
    <row r="3" spans="1:16" ht="43.75" customHeight="1" x14ac:dyDescent="0.2">
      <c r="A3" s="38"/>
      <c r="B3" s="74"/>
    </row>
    <row r="4" spans="1:16" ht="64.75" customHeight="1" x14ac:dyDescent="0.2">
      <c r="B4" s="40"/>
      <c r="C4" s="40"/>
      <c r="D4" s="40"/>
      <c r="E4" s="40"/>
      <c r="F4" s="40"/>
      <c r="G4" s="40"/>
      <c r="H4" s="40"/>
      <c r="I4" s="40"/>
      <c r="J4" s="40"/>
      <c r="K4" s="105"/>
      <c r="L4" s="105"/>
      <c r="M4" s="105"/>
      <c r="N4" s="105"/>
      <c r="O4" s="105"/>
      <c r="P4" s="40"/>
    </row>
    <row r="5" spans="1:16" ht="42" customHeight="1" x14ac:dyDescent="0.2">
      <c r="B5" s="40"/>
      <c r="C5" s="40"/>
      <c r="D5" s="40"/>
      <c r="E5" s="40"/>
      <c r="F5" s="40"/>
      <c r="G5" s="40"/>
      <c r="H5" s="40"/>
      <c r="I5" s="40"/>
      <c r="J5" s="40"/>
      <c r="K5" s="105"/>
      <c r="L5" s="105"/>
      <c r="M5" s="105"/>
      <c r="N5" s="105"/>
      <c r="O5" s="105"/>
      <c r="P5" s="40"/>
    </row>
    <row r="6" spans="1:16" ht="64.25" customHeight="1" x14ac:dyDescent="0.2">
      <c r="B6" s="40"/>
      <c r="C6" s="40"/>
      <c r="D6" s="40"/>
      <c r="E6" s="40"/>
      <c r="F6" s="40"/>
      <c r="G6" s="40"/>
      <c r="H6" s="40"/>
      <c r="I6" s="40"/>
      <c r="J6" s="40"/>
      <c r="K6" s="105"/>
      <c r="L6" s="105"/>
      <c r="M6" s="105"/>
      <c r="N6" s="105"/>
      <c r="O6" s="105"/>
      <c r="P6" s="40"/>
    </row>
    <row r="7" spans="1:16" ht="61.25" customHeight="1" x14ac:dyDescent="0.2">
      <c r="B7" s="41"/>
      <c r="C7" s="42"/>
      <c r="D7" s="505"/>
      <c r="E7" s="505"/>
      <c r="F7" s="505"/>
      <c r="G7" s="505"/>
      <c r="H7" s="505"/>
      <c r="I7" s="505"/>
      <c r="J7" s="505"/>
      <c r="K7" s="105"/>
      <c r="L7" s="105"/>
      <c r="M7" s="105"/>
      <c r="N7" s="105"/>
      <c r="O7" s="105"/>
      <c r="P7" s="40"/>
    </row>
    <row r="8" spans="1:16" s="106" customFormat="1" ht="15" customHeight="1" x14ac:dyDescent="0.15">
      <c r="A8" s="43"/>
      <c r="B8" s="44"/>
      <c r="C8" s="33"/>
      <c r="D8" s="504"/>
      <c r="E8" s="504"/>
      <c r="F8" s="504"/>
      <c r="G8" s="504"/>
      <c r="H8" s="504"/>
      <c r="I8" s="504"/>
      <c r="J8" s="504"/>
      <c r="K8" s="105"/>
      <c r="L8" s="105"/>
      <c r="M8" s="105"/>
      <c r="N8" s="105"/>
      <c r="O8" s="105"/>
      <c r="P8" s="32"/>
    </row>
    <row r="9" spans="1:16" s="106" customFormat="1" ht="15" customHeight="1" x14ac:dyDescent="0.15">
      <c r="A9" s="43"/>
      <c r="B9" s="41"/>
      <c r="C9" s="31"/>
      <c r="D9" s="504"/>
      <c r="E9" s="504"/>
      <c r="F9" s="504"/>
      <c r="G9" s="504"/>
      <c r="H9" s="504"/>
      <c r="I9" s="504"/>
      <c r="J9" s="504"/>
      <c r="K9" s="105"/>
      <c r="L9" s="105"/>
      <c r="M9" s="105"/>
      <c r="N9" s="105"/>
      <c r="O9" s="105"/>
      <c r="P9" s="32"/>
    </row>
    <row r="10" spans="1:16" s="106" customFormat="1" ht="15" customHeight="1" x14ac:dyDescent="0.15">
      <c r="A10" s="43"/>
      <c r="B10" s="44"/>
      <c r="C10" s="34"/>
      <c r="D10" s="504"/>
      <c r="E10" s="504"/>
      <c r="F10" s="504"/>
      <c r="G10" s="504"/>
      <c r="H10" s="504"/>
      <c r="I10" s="504"/>
      <c r="J10" s="504"/>
      <c r="K10" s="105"/>
      <c r="L10" s="105"/>
      <c r="M10" s="105"/>
      <c r="N10" s="105"/>
      <c r="O10" s="105"/>
      <c r="P10" s="32"/>
    </row>
    <row r="11" spans="1:16" s="106" customFormat="1" ht="15" customHeight="1" x14ac:dyDescent="0.15">
      <c r="A11" s="43"/>
      <c r="B11" s="41"/>
      <c r="C11" s="31"/>
      <c r="D11" s="504"/>
      <c r="E11" s="504"/>
      <c r="F11" s="504"/>
      <c r="G11" s="504"/>
      <c r="H11" s="504"/>
      <c r="I11" s="504"/>
      <c r="J11" s="504"/>
      <c r="K11" s="105"/>
      <c r="L11" s="105"/>
      <c r="M11" s="105"/>
      <c r="N11" s="105"/>
      <c r="O11" s="105"/>
      <c r="P11" s="32"/>
    </row>
    <row r="12" spans="1:16" s="106" customFormat="1" ht="15" customHeight="1" x14ac:dyDescent="0.15">
      <c r="A12" s="43"/>
      <c r="B12" s="44"/>
      <c r="C12" s="34"/>
      <c r="D12" s="504"/>
      <c r="E12" s="504"/>
      <c r="F12" s="504"/>
      <c r="G12" s="504"/>
      <c r="H12" s="504"/>
      <c r="I12" s="504"/>
      <c r="J12" s="504"/>
      <c r="K12" s="105"/>
      <c r="L12" s="105"/>
      <c r="M12" s="105"/>
      <c r="N12" s="105"/>
      <c r="O12" s="105"/>
      <c r="P12" s="32"/>
    </row>
    <row r="13" spans="1:16" s="106" customFormat="1" ht="15" customHeight="1" x14ac:dyDescent="0.15">
      <c r="A13" s="43"/>
      <c r="B13" s="107"/>
      <c r="C13" s="108"/>
      <c r="D13" s="504"/>
      <c r="E13" s="504"/>
      <c r="F13" s="504"/>
      <c r="G13" s="504"/>
      <c r="H13" s="504"/>
      <c r="I13" s="504"/>
      <c r="J13" s="504"/>
      <c r="K13" s="105"/>
      <c r="L13" s="105"/>
      <c r="M13" s="105"/>
      <c r="N13" s="105"/>
      <c r="O13" s="105"/>
      <c r="P13" s="32"/>
    </row>
    <row r="14" spans="1:16" s="106" customFormat="1" ht="15" customHeight="1" x14ac:dyDescent="0.15">
      <c r="A14" s="43"/>
      <c r="B14" s="107"/>
      <c r="C14" s="108"/>
      <c r="D14" s="32"/>
      <c r="E14" s="32"/>
      <c r="F14" s="32"/>
      <c r="G14" s="32"/>
      <c r="H14" s="32"/>
      <c r="I14" s="32"/>
      <c r="J14" s="32"/>
      <c r="K14" s="105"/>
      <c r="L14" s="105"/>
      <c r="M14" s="105"/>
      <c r="N14" s="105"/>
      <c r="O14" s="105"/>
      <c r="P14" s="32"/>
    </row>
    <row r="15" spans="1:16" s="106" customFormat="1" ht="15" customHeight="1" x14ac:dyDescent="0.15">
      <c r="A15" s="43"/>
      <c r="B15" s="107"/>
      <c r="C15" s="108"/>
      <c r="D15" s="32"/>
      <c r="E15" s="32"/>
      <c r="F15" s="32"/>
      <c r="G15" s="32"/>
      <c r="H15" s="32"/>
      <c r="I15" s="32"/>
      <c r="J15" s="32"/>
      <c r="K15" s="105"/>
      <c r="L15" s="105"/>
      <c r="M15" s="105"/>
      <c r="N15" s="105"/>
      <c r="O15" s="105"/>
      <c r="P15" s="32"/>
    </row>
    <row r="16" spans="1:16" s="106" customFormat="1" ht="15" customHeight="1" x14ac:dyDescent="0.15">
      <c r="A16" s="43"/>
      <c r="B16" s="107"/>
      <c r="C16" s="108"/>
      <c r="D16" s="504"/>
      <c r="E16" s="504"/>
      <c r="F16" s="504"/>
      <c r="G16" s="504"/>
      <c r="H16" s="504"/>
      <c r="I16" s="504"/>
      <c r="J16" s="504"/>
      <c r="K16" s="105"/>
      <c r="L16" s="105"/>
      <c r="M16" s="105"/>
      <c r="N16" s="105"/>
      <c r="O16" s="105"/>
      <c r="P16" s="32"/>
    </row>
    <row r="17" spans="1:16" s="106" customFormat="1" ht="15" customHeight="1" x14ac:dyDescent="0.2">
      <c r="A17" s="43"/>
      <c r="B17" s="45"/>
      <c r="C17" s="35"/>
      <c r="D17" s="504"/>
      <c r="E17" s="504"/>
      <c r="F17" s="504"/>
      <c r="G17" s="504"/>
      <c r="H17" s="504"/>
      <c r="I17" s="504"/>
      <c r="J17" s="504"/>
      <c r="K17" s="32"/>
      <c r="L17" s="32"/>
      <c r="M17" s="32"/>
      <c r="N17" s="32"/>
      <c r="O17" s="32"/>
      <c r="P17" s="32"/>
    </row>
    <row r="18" spans="1:16" s="106" customFormat="1" ht="15" customHeight="1" x14ac:dyDescent="0.2">
      <c r="A18" s="43"/>
      <c r="B18" s="45"/>
      <c r="C18" s="35"/>
      <c r="D18" s="32"/>
      <c r="E18" s="32"/>
      <c r="F18" s="32"/>
      <c r="G18" s="32"/>
      <c r="H18" s="32"/>
      <c r="I18" s="32"/>
      <c r="J18" s="32"/>
      <c r="K18" s="32"/>
      <c r="L18" s="32"/>
      <c r="M18" s="32"/>
      <c r="N18" s="32"/>
      <c r="O18" s="32"/>
      <c r="P18" s="32"/>
    </row>
    <row r="19" spans="1:16" s="106" customFormat="1" ht="15" customHeight="1" x14ac:dyDescent="0.2">
      <c r="A19" s="109"/>
      <c r="B19" s="110"/>
      <c r="C19" s="110"/>
      <c r="D19" s="504"/>
      <c r="E19" s="504"/>
      <c r="F19" s="504"/>
      <c r="G19" s="504"/>
      <c r="H19" s="504"/>
      <c r="I19" s="504"/>
      <c r="J19" s="504"/>
      <c r="K19" s="32"/>
      <c r="L19" s="32"/>
      <c r="M19" s="32"/>
      <c r="N19" s="32"/>
      <c r="O19" s="32"/>
      <c r="P19" s="32"/>
    </row>
    <row r="20" spans="1:16" s="106" customFormat="1" ht="15" customHeight="1" x14ac:dyDescent="0.2">
      <c r="A20" s="109"/>
      <c r="B20" s="110"/>
      <c r="C20" s="110"/>
      <c r="D20" s="32"/>
      <c r="E20" s="32"/>
      <c r="F20" s="32"/>
      <c r="G20" s="32"/>
      <c r="H20" s="32"/>
      <c r="I20" s="32"/>
      <c r="J20" s="32"/>
      <c r="K20" s="32"/>
      <c r="L20" s="32"/>
      <c r="M20" s="32"/>
      <c r="N20" s="32"/>
      <c r="O20" s="32"/>
      <c r="P20" s="32"/>
    </row>
    <row r="21" spans="1:16" s="106" customFormat="1" ht="15" customHeight="1" x14ac:dyDescent="0.2">
      <c r="A21" s="109"/>
      <c r="B21" s="110"/>
      <c r="C21" s="110"/>
      <c r="D21" s="32"/>
      <c r="E21" s="32"/>
      <c r="F21" s="32"/>
      <c r="G21" s="32"/>
      <c r="H21" s="32"/>
      <c r="I21" s="32"/>
      <c r="J21" s="32"/>
      <c r="K21" s="32"/>
      <c r="L21" s="32"/>
      <c r="M21" s="32"/>
      <c r="N21" s="32"/>
      <c r="O21" s="32"/>
      <c r="P21" s="32"/>
    </row>
    <row r="22" spans="1:16" s="106" customFormat="1" ht="15" customHeight="1" x14ac:dyDescent="0.2">
      <c r="A22" s="43"/>
      <c r="B22" s="46"/>
      <c r="C22" s="32"/>
      <c r="D22" s="504"/>
      <c r="E22" s="504"/>
      <c r="F22" s="504"/>
      <c r="G22" s="504"/>
      <c r="H22" s="504"/>
      <c r="I22" s="504"/>
      <c r="J22" s="504"/>
      <c r="K22" s="32"/>
      <c r="L22" s="32"/>
      <c r="M22" s="32"/>
      <c r="N22" s="32"/>
      <c r="O22" s="32"/>
      <c r="P22" s="32"/>
    </row>
    <row r="23" spans="1:16" s="106" customFormat="1" ht="15" customHeight="1" x14ac:dyDescent="0.2">
      <c r="A23" s="43"/>
      <c r="B23" s="46"/>
      <c r="C23" s="32"/>
      <c r="D23" s="32"/>
      <c r="E23" s="32"/>
      <c r="F23" s="32"/>
      <c r="G23" s="32"/>
      <c r="H23" s="32"/>
      <c r="I23" s="32"/>
      <c r="J23" s="32"/>
      <c r="K23" s="32"/>
      <c r="L23" s="32"/>
      <c r="M23" s="32"/>
      <c r="N23" s="32"/>
      <c r="O23" s="32"/>
      <c r="P23" s="32"/>
    </row>
    <row r="24" spans="1:16" ht="15" customHeight="1" x14ac:dyDescent="0.2">
      <c r="B24" s="41"/>
      <c r="C24" s="42"/>
      <c r="D24" s="505"/>
      <c r="E24" s="505"/>
      <c r="F24" s="505"/>
      <c r="G24" s="505"/>
      <c r="H24" s="505"/>
      <c r="I24" s="505"/>
      <c r="J24" s="505"/>
      <c r="K24" s="40"/>
      <c r="L24" s="40"/>
      <c r="M24" s="40"/>
      <c r="N24" s="40"/>
      <c r="O24" s="40"/>
      <c r="P24" s="40"/>
    </row>
  </sheetData>
  <sheetProtection algorithmName="SHA-512" hashValue="45kle+6D1O7JTM8VVm6bYvRKlcu+OcVUIAwJyaT5uNQhK3mOjnawNP5q3Kph+FtC+wbW+0UU7dTb6g6rn/UB0g==" saltValue="cR5YVKugDmQD0eXeO3UcMg==" spinCount="100000" sheet="1" objects="1" scenarios="1" formatCells="0" insertRows="0" deleteRows="0" autoFilter="0"/>
  <mergeCells count="13">
    <mergeCell ref="D22:J22"/>
    <mergeCell ref="D24:J24"/>
    <mergeCell ref="D11:J11"/>
    <mergeCell ref="D12:J12"/>
    <mergeCell ref="D13:J13"/>
    <mergeCell ref="D16:J16"/>
    <mergeCell ref="D17:J17"/>
    <mergeCell ref="D19:J19"/>
    <mergeCell ref="D10:J10"/>
    <mergeCell ref="B2:C2"/>
    <mergeCell ref="D7:J7"/>
    <mergeCell ref="D8:J8"/>
    <mergeCell ref="D9:J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8A1D-C831-45A8-91FB-30F4E8907B6E}">
  <sheetPr codeName="H2_Calculs"/>
  <dimension ref="A1:AV16"/>
  <sheetViews>
    <sheetView showGridLines="0" zoomScale="80" zoomScaleNormal="80" workbookViewId="0">
      <selection activeCell="AW14" sqref="AW14"/>
    </sheetView>
  </sheetViews>
  <sheetFormatPr baseColWidth="10" defaultColWidth="11" defaultRowHeight="16" x14ac:dyDescent="0.2"/>
  <cols>
    <col min="1" max="1" width="11" style="266" customWidth="1"/>
    <col min="2" max="2" width="11" style="240" customWidth="1"/>
    <col min="3" max="3" width="8" style="240" customWidth="1"/>
    <col min="4" max="4" width="9.6640625" style="240" customWidth="1"/>
    <col min="5" max="5" width="9.5" style="240" customWidth="1"/>
    <col min="6" max="10" width="12.83203125" style="235" customWidth="1"/>
    <col min="11" max="11" width="14" style="235" customWidth="1"/>
    <col min="12" max="14" width="13.33203125" style="235" customWidth="1"/>
    <col min="15" max="18" width="11" style="235" customWidth="1"/>
    <col min="19" max="19" width="12.5" style="235" customWidth="1"/>
    <col min="20" max="20" width="11.1640625" style="241" bestFit="1" customWidth="1"/>
    <col min="21" max="21" width="12.5" style="241" customWidth="1"/>
    <col min="22" max="22" width="11.83203125" style="235" customWidth="1"/>
    <col min="23" max="23" width="13.33203125" style="235" customWidth="1"/>
    <col min="24" max="24" width="6" style="240" customWidth="1"/>
    <col min="25" max="26" width="10" style="240" customWidth="1"/>
    <col min="27" max="47" width="11" style="235" customWidth="1"/>
    <col min="48" max="48" width="11.5" style="235" customWidth="1"/>
  </cols>
  <sheetData>
    <row r="1" spans="1:48" x14ac:dyDescent="0.2">
      <c r="A1" s="198">
        <f>COLUMN()</f>
        <v>1</v>
      </c>
      <c r="B1" s="198">
        <f>COLUMN()</f>
        <v>2</v>
      </c>
      <c r="C1" s="198">
        <f>COLUMN()</f>
        <v>3</v>
      </c>
      <c r="D1" s="198">
        <f>COLUMN()</f>
        <v>4</v>
      </c>
      <c r="E1" s="198">
        <f>COLUMN()</f>
        <v>5</v>
      </c>
      <c r="F1" s="198">
        <f>COLUMN()</f>
        <v>6</v>
      </c>
      <c r="G1" s="198">
        <f>COLUMN()</f>
        <v>7</v>
      </c>
      <c r="H1" s="198">
        <f>COLUMN()</f>
        <v>8</v>
      </c>
      <c r="I1" s="198">
        <f>COLUMN()</f>
        <v>9</v>
      </c>
      <c r="J1" s="198">
        <f>COLUMN()</f>
        <v>10</v>
      </c>
      <c r="K1" s="198">
        <f>COLUMN()</f>
        <v>11</v>
      </c>
      <c r="L1" s="198">
        <f>COLUMN()</f>
        <v>12</v>
      </c>
      <c r="M1" s="198">
        <f>COLUMN()</f>
        <v>13</v>
      </c>
      <c r="N1" s="198">
        <f>COLUMN()</f>
        <v>14</v>
      </c>
      <c r="O1" s="198">
        <f>COLUMN()</f>
        <v>15</v>
      </c>
      <c r="P1" s="198">
        <f>COLUMN()</f>
        <v>16</v>
      </c>
      <c r="Q1" s="198">
        <f>COLUMN()</f>
        <v>17</v>
      </c>
      <c r="R1" s="198">
        <f>COLUMN()</f>
        <v>18</v>
      </c>
      <c r="S1" s="198">
        <f>COLUMN()</f>
        <v>19</v>
      </c>
      <c r="T1" s="198">
        <f>COLUMN()</f>
        <v>20</v>
      </c>
      <c r="U1" s="198">
        <f>COLUMN()</f>
        <v>21</v>
      </c>
      <c r="V1" s="198">
        <f>COLUMN()</f>
        <v>22</v>
      </c>
      <c r="W1" s="198">
        <f>COLUMN()</f>
        <v>23</v>
      </c>
      <c r="X1" s="198">
        <f>COLUMN()</f>
        <v>24</v>
      </c>
      <c r="Y1" s="198">
        <f>COLUMN()</f>
        <v>25</v>
      </c>
      <c r="Z1" s="198">
        <f>COLUMN()</f>
        <v>26</v>
      </c>
      <c r="AA1" s="198">
        <f>COLUMN()</f>
        <v>27</v>
      </c>
      <c r="AB1" s="198">
        <f>COLUMN()</f>
        <v>28</v>
      </c>
      <c r="AC1" s="198">
        <f>COLUMN()</f>
        <v>29</v>
      </c>
      <c r="AD1" s="198">
        <f>COLUMN()</f>
        <v>30</v>
      </c>
      <c r="AE1" s="198">
        <f>COLUMN()</f>
        <v>31</v>
      </c>
      <c r="AF1" s="198">
        <f>COLUMN()</f>
        <v>32</v>
      </c>
      <c r="AG1" s="198">
        <f>COLUMN()</f>
        <v>33</v>
      </c>
      <c r="AH1" s="198">
        <f>COLUMN()</f>
        <v>34</v>
      </c>
      <c r="AI1" s="198">
        <f>COLUMN()</f>
        <v>35</v>
      </c>
      <c r="AJ1" s="198">
        <f>COLUMN()</f>
        <v>36</v>
      </c>
      <c r="AK1" s="198">
        <f>COLUMN()</f>
        <v>37</v>
      </c>
      <c r="AL1" s="198">
        <f>COLUMN()</f>
        <v>38</v>
      </c>
      <c r="AM1" s="198">
        <f>COLUMN()</f>
        <v>39</v>
      </c>
      <c r="AN1" s="198">
        <f>COLUMN()</f>
        <v>40</v>
      </c>
      <c r="AO1" s="198">
        <f>COLUMN()</f>
        <v>41</v>
      </c>
      <c r="AP1" s="198">
        <f>COLUMN()</f>
        <v>42</v>
      </c>
      <c r="AQ1" s="198">
        <f>COLUMN()</f>
        <v>43</v>
      </c>
      <c r="AR1" s="198">
        <f>COLUMN()</f>
        <v>44</v>
      </c>
      <c r="AS1" s="198">
        <f>COLUMN()</f>
        <v>45</v>
      </c>
      <c r="AT1" s="198">
        <f>COLUMN()</f>
        <v>46</v>
      </c>
      <c r="AU1" s="198">
        <f>COLUMN()</f>
        <v>47</v>
      </c>
      <c r="AV1" s="198">
        <f>COLUMN()</f>
        <v>48</v>
      </c>
    </row>
    <row r="2" spans="1:48" x14ac:dyDescent="0.2">
      <c r="B2" s="204"/>
      <c r="C2" s="204"/>
      <c r="D2" s="204"/>
      <c r="E2" s="204"/>
      <c r="F2" s="205"/>
      <c r="G2" s="205"/>
      <c r="H2" s="205"/>
      <c r="I2" s="205"/>
      <c r="J2" s="205"/>
      <c r="K2" s="205"/>
      <c r="L2" s="205"/>
      <c r="M2" s="205"/>
      <c r="N2" s="205"/>
      <c r="O2" s="205"/>
      <c r="P2" s="205"/>
      <c r="Q2" s="205"/>
      <c r="R2" s="205"/>
      <c r="S2" s="205"/>
      <c r="T2" s="206"/>
      <c r="U2" s="206"/>
      <c r="V2" s="205"/>
      <c r="W2" s="205"/>
      <c r="X2" s="204"/>
      <c r="Y2" s="204"/>
      <c r="Z2" s="204"/>
      <c r="AA2" s="199"/>
      <c r="AB2" s="199"/>
      <c r="AC2" s="199"/>
      <c r="AD2" s="199"/>
      <c r="AE2" s="199"/>
      <c r="AF2" s="199"/>
      <c r="AG2" s="199"/>
      <c r="AH2" s="199"/>
      <c r="AI2" s="199"/>
      <c r="AJ2" s="199"/>
      <c r="AK2" s="199"/>
      <c r="AL2" s="199"/>
      <c r="AM2" s="199"/>
      <c r="AN2" s="199"/>
      <c r="AO2" s="199"/>
      <c r="AP2" s="199"/>
      <c r="AQ2" s="199"/>
      <c r="AR2" s="199"/>
      <c r="AS2" s="205"/>
      <c r="AT2" s="205"/>
      <c r="AU2" s="205">
        <v>62</v>
      </c>
      <c r="AV2" s="199"/>
    </row>
    <row r="3" spans="1:48" x14ac:dyDescent="0.2">
      <c r="A3" s="266">
        <v>0</v>
      </c>
      <c r="B3" s="207"/>
      <c r="C3" s="210"/>
      <c r="D3" s="210"/>
      <c r="E3" s="210"/>
      <c r="F3" s="211"/>
      <c r="G3" s="211"/>
      <c r="H3" s="211"/>
      <c r="I3" s="211"/>
      <c r="J3" s="211"/>
      <c r="K3" s="212"/>
      <c r="L3" s="212"/>
      <c r="M3" s="212"/>
      <c r="N3" s="212"/>
      <c r="O3" s="211"/>
      <c r="P3" s="211"/>
      <c r="Q3" s="211"/>
      <c r="R3" s="211"/>
      <c r="S3" s="212"/>
      <c r="T3" s="213"/>
      <c r="U3" s="213"/>
      <c r="V3" s="212"/>
      <c r="W3" s="212"/>
      <c r="X3" s="212"/>
      <c r="Y3" s="212"/>
      <c r="Z3" s="212"/>
      <c r="AA3" s="212"/>
      <c r="AB3" s="214"/>
      <c r="AC3" s="204" t="s">
        <v>930</v>
      </c>
      <c r="AD3" s="214"/>
      <c r="AE3" s="207"/>
      <c r="AF3" s="214"/>
      <c r="AG3" s="214"/>
      <c r="AH3" s="214"/>
      <c r="AI3" s="214"/>
      <c r="AJ3" s="214"/>
      <c r="AK3" s="214"/>
      <c r="AL3" s="214"/>
      <c r="AM3" s="214"/>
      <c r="AN3" s="214"/>
      <c r="AO3" s="214"/>
      <c r="AP3" s="214"/>
      <c r="AQ3" s="214"/>
      <c r="AR3" s="214"/>
      <c r="AS3" s="214"/>
      <c r="AT3" s="214"/>
      <c r="AU3" s="207"/>
      <c r="AV3" s="207"/>
    </row>
    <row r="4" spans="1:48" x14ac:dyDescent="0.2">
      <c r="A4" s="506" t="s">
        <v>931</v>
      </c>
      <c r="B4" s="507"/>
      <c r="C4" s="204"/>
      <c r="D4" s="510" t="s">
        <v>932</v>
      </c>
      <c r="E4" s="510"/>
      <c r="F4" s="510"/>
      <c r="G4" s="510"/>
      <c r="H4" s="510"/>
      <c r="I4" s="510"/>
      <c r="J4" s="510"/>
      <c r="K4" s="510"/>
      <c r="L4" s="510"/>
      <c r="M4" s="510"/>
      <c r="N4" s="510"/>
      <c r="O4" s="510"/>
      <c r="P4" s="510"/>
      <c r="Q4" s="510"/>
      <c r="R4" s="510"/>
      <c r="S4" s="510"/>
      <c r="T4" s="510"/>
      <c r="U4" s="510"/>
      <c r="V4" s="510"/>
      <c r="W4" s="511"/>
      <c r="X4" s="204"/>
      <c r="Y4" s="217" t="s">
        <v>933</v>
      </c>
      <c r="Z4" s="217"/>
      <c r="AA4" s="217"/>
      <c r="AB4" s="218"/>
      <c r="AC4" s="218"/>
      <c r="AD4" s="218"/>
      <c r="AE4" s="218"/>
      <c r="AF4" s="218"/>
      <c r="AG4" s="218"/>
      <c r="AH4" s="218"/>
      <c r="AI4" s="218"/>
      <c r="AJ4" s="218"/>
      <c r="AK4" s="218"/>
      <c r="AL4" s="218"/>
      <c r="AM4" s="218"/>
      <c r="AN4" s="218"/>
      <c r="AO4" s="218"/>
      <c r="AP4" s="218"/>
      <c r="AQ4" s="218"/>
      <c r="AR4" s="218"/>
      <c r="AS4" s="218"/>
      <c r="AT4" s="218"/>
      <c r="AU4" s="218"/>
      <c r="AV4" s="218"/>
    </row>
    <row r="5" spans="1:48" ht="170" x14ac:dyDescent="0.2">
      <c r="A5" s="219" t="s">
        <v>934</v>
      </c>
      <c r="B5" s="219" t="s">
        <v>935</v>
      </c>
      <c r="C5" s="220"/>
      <c r="D5" s="221" t="s">
        <v>936</v>
      </c>
      <c r="E5" s="221" t="s">
        <v>937</v>
      </c>
      <c r="F5" s="221" t="s">
        <v>938</v>
      </c>
      <c r="G5" s="221" t="s">
        <v>939</v>
      </c>
      <c r="H5" s="221" t="s">
        <v>940</v>
      </c>
      <c r="I5" s="221" t="s">
        <v>941</v>
      </c>
      <c r="J5" s="221" t="s">
        <v>942</v>
      </c>
      <c r="K5" s="221" t="s">
        <v>943</v>
      </c>
      <c r="L5" s="222" t="s">
        <v>944</v>
      </c>
      <c r="M5" s="222" t="s">
        <v>945</v>
      </c>
      <c r="N5" s="222" t="s">
        <v>946</v>
      </c>
      <c r="O5" s="223" t="s">
        <v>947</v>
      </c>
      <c r="P5" s="223" t="s">
        <v>948</v>
      </c>
      <c r="Q5" s="223" t="s">
        <v>949</v>
      </c>
      <c r="R5" s="224" t="s">
        <v>950</v>
      </c>
      <c r="S5" s="221" t="s">
        <v>951</v>
      </c>
      <c r="T5" s="225" t="s">
        <v>952</v>
      </c>
      <c r="U5" s="225" t="s">
        <v>953</v>
      </c>
      <c r="V5" s="221" t="s">
        <v>954</v>
      </c>
      <c r="W5" s="221" t="s">
        <v>955</v>
      </c>
      <c r="X5" s="220"/>
      <c r="Y5" s="508" t="s">
        <v>956</v>
      </c>
      <c r="Z5" s="509"/>
      <c r="AA5" s="280" t="str">
        <f>IF($BD3=1,"",IFERROR('Simulateur UVC'!H$5,""))</f>
        <v xml:space="preserve">
1. Acier</v>
      </c>
      <c r="AB5" s="280" t="str">
        <f>IF($BD3=1,"",IFERROR('Simulateur UVC'!I$5,""))</f>
        <v xml:space="preserve">
2. Aluminium</v>
      </c>
      <c r="AC5" s="280" t="str">
        <f>IF($BD3=1,"",IFERROR('Simulateur UVC'!J$5,""))</f>
        <v xml:space="preserve">
3. Papier-carton 
autre que 
briques</v>
      </c>
      <c r="AD5" s="280" t="str">
        <f>IF($BD3=1,"",IFERROR('Simulateur UVC'!K$5,""))</f>
        <v xml:space="preserve">
4. Brique</v>
      </c>
      <c r="AE5" s="280" t="str">
        <f>IF($BD3=1,"",IFERROR('Simulateur UVC'!L$5,""))</f>
        <v xml:space="preserve">
5. Verre</v>
      </c>
      <c r="AF5" s="280" t="str">
        <f>IF($BD3=1,"",IFERROR('Simulateur UVC'!M$5,""))</f>
        <v xml:space="preserve">
6.1. Bouteilles 
et flacons 
en PET clair</v>
      </c>
      <c r="AG5" s="280" t="str">
        <f>IF($BD3=1,"",IFERROR('Simulateur UVC'!N$5,""))</f>
        <v xml:space="preserve">
6.2.1 Bouteilles et flacons 
en PE</v>
      </c>
      <c r="AH5" s="280" t="str">
        <f>IF($BD3=1,"",IFERROR('Simulateur UVC'!O$5,""))</f>
        <v xml:space="preserve">
6.2.2. Bouteilles 
et flacons 
en PP</v>
      </c>
      <c r="AI5" s="280" t="str">
        <f>IF($BD3=1,"",IFERROR('Simulateur UVC'!P$5,""))</f>
        <v xml:space="preserve">
6.2.3. Bouteilles 
et flacons 
en PET foncé/coloré</v>
      </c>
      <c r="AJ5" s="280" t="str">
        <f>IF($BD3=1,"",IFERROR('Simulateur UVC'!Q$5,""))</f>
        <v xml:space="preserve">
6.6.2. Autres bouteilles et flacons hors PVC (PLA, complexe, ...)</v>
      </c>
      <c r="AK5" s="280" t="str">
        <f>IF($BD3=1,"",IFERROR('Simulateur UVC'!R$5,""))</f>
        <v xml:space="preserve">
6.3.3. Emballages rigides en PET </v>
      </c>
      <c r="AL5" s="280" t="str">
        <f>IF($BD3=1,"",IFERROR('Simulateur UVC'!S$5,""))</f>
        <v xml:space="preserve">
6.3.1. Emballages rigides en PE</v>
      </c>
      <c r="AM5" s="280" t="str">
        <f>IF($BD3=1,"",IFERROR('Simulateur UVC'!T$5,""))</f>
        <v xml:space="preserve">
6.3.2. Emballages rigides en PP</v>
      </c>
      <c r="AN5" s="280" t="str">
        <f>IF($BD3=1,"",IFERROR('Simulateur UVC'!U$5,""))</f>
        <v xml:space="preserve">
6.5. Emballages rigides en PS</v>
      </c>
      <c r="AO5" s="280" t="str">
        <f>IF($BD3=1,"",IFERROR('Simulateur UVC'!V$5,""))</f>
        <v xml:space="preserve">
6.6.2. Autres Emballages rigides hors PVC (PLA, complexe, ...)</v>
      </c>
      <c r="AP5" s="280" t="str">
        <f>IF($BD3=1,"",IFERROR('Simulateur UVC'!W$5,""))</f>
        <v xml:space="preserve">
6.4. Emballages souples en PE</v>
      </c>
      <c r="AQ5" s="280" t="str">
        <f>IF($BD3=1,"",IFERROR('Simulateur UVC'!X$5,""))</f>
        <v xml:space="preserve">
6.6.1. Emballages souples en PP</v>
      </c>
      <c r="AR5" s="280" t="str">
        <f>IF($BD3=1,"",IFERROR('Simulateur UVC'!Y$5,""))</f>
        <v xml:space="preserve">
6.6.2. Autres Emballages souples hors PVC (PET, PLA, complexe, ...)</v>
      </c>
      <c r="AS5" s="280" t="str">
        <f>IF($BD3=1,"",IFERROR('Simulateur UVC'!Z$5,""))</f>
        <v xml:space="preserve">
6.7. Emballages contenant PVC (souples et rigides dont bouteilles)</v>
      </c>
      <c r="AT5" s="280" t="str">
        <f>IF($BD3=1,"",IFERROR('Simulateur UVC'!AA$5,""))</f>
        <v xml:space="preserve">
7.1. Bois, liège</v>
      </c>
      <c r="AU5" s="280" t="str">
        <f>IF($BD3=1,"",IFERROR('Simulateur UVC'!AB$5,""))</f>
        <v xml:space="preserve">
7.2. Textile, Autres matériaux</v>
      </c>
      <c r="AV5" s="280" t="str">
        <f>IF($BD3=1,"",IFERROR('Simulateur UVC'!AC$5,""))</f>
        <v xml:space="preserve">
7.3. Grès, porcelaine, céramique, autres métaux</v>
      </c>
    </row>
    <row r="6" spans="1:48" hidden="1" x14ac:dyDescent="0.2">
      <c r="A6" s="226" t="s">
        <v>957</v>
      </c>
      <c r="B6" s="226" t="s">
        <v>958</v>
      </c>
      <c r="C6" s="204"/>
      <c r="D6" s="199"/>
      <c r="E6" s="199"/>
      <c r="F6" s="199"/>
      <c r="G6" s="199"/>
      <c r="H6" s="199"/>
      <c r="I6" s="199"/>
      <c r="J6" s="199"/>
      <c r="K6" s="199"/>
      <c r="L6" s="199"/>
      <c r="M6" s="199"/>
      <c r="N6" s="199"/>
      <c r="O6" s="199"/>
      <c r="P6" s="199"/>
      <c r="Q6" s="199"/>
      <c r="R6" s="199"/>
      <c r="S6" s="199"/>
      <c r="T6" s="227"/>
      <c r="U6" s="227"/>
      <c r="V6" s="199"/>
      <c r="W6" s="199"/>
      <c r="X6" s="220"/>
      <c r="Y6" s="228"/>
      <c r="Z6" s="228"/>
      <c r="AA6" s="228"/>
      <c r="AB6" s="228"/>
      <c r="AC6" s="228"/>
      <c r="AD6" s="228"/>
      <c r="AE6" s="228"/>
      <c r="AF6" s="228"/>
      <c r="AG6" s="228"/>
      <c r="AH6" s="228"/>
      <c r="AI6" s="228"/>
      <c r="AJ6" s="228"/>
      <c r="AK6" s="228"/>
      <c r="AL6" s="228"/>
      <c r="AM6" s="228"/>
      <c r="AN6" s="228"/>
      <c r="AO6" s="228"/>
      <c r="AP6" s="228"/>
      <c r="AQ6" s="228"/>
      <c r="AR6" s="199"/>
      <c r="AS6" s="229"/>
      <c r="AT6" s="199"/>
      <c r="AU6" s="199"/>
      <c r="AV6" s="199"/>
    </row>
    <row r="7" spans="1:48" hidden="1" x14ac:dyDescent="0.2">
      <c r="A7" s="230"/>
      <c r="B7" s="230"/>
      <c r="C7" s="230"/>
      <c r="D7" s="199"/>
      <c r="E7" s="199"/>
      <c r="F7" s="199"/>
      <c r="G7" s="199"/>
      <c r="H7" s="199"/>
      <c r="I7" s="199"/>
      <c r="J7" s="199"/>
      <c r="K7" s="199"/>
      <c r="L7" s="199"/>
      <c r="M7" s="199"/>
      <c r="N7" s="199"/>
      <c r="O7" s="199"/>
      <c r="P7" s="199"/>
      <c r="Q7" s="199"/>
      <c r="R7" s="199"/>
      <c r="S7" s="199"/>
      <c r="T7" s="227"/>
      <c r="U7" s="227"/>
      <c r="V7" s="199"/>
      <c r="W7" s="199"/>
      <c r="X7" s="220"/>
      <c r="Y7" s="199"/>
      <c r="Z7" s="199"/>
      <c r="AA7" s="199"/>
      <c r="AB7" s="199"/>
      <c r="AC7" s="199"/>
      <c r="AD7" s="199"/>
      <c r="AE7" s="199"/>
      <c r="AF7" s="199"/>
      <c r="AG7" s="199"/>
      <c r="AH7" s="199"/>
      <c r="AI7" s="199"/>
      <c r="AJ7" s="199"/>
      <c r="AK7" s="199"/>
      <c r="AL7" s="199"/>
      <c r="AM7" s="199"/>
      <c r="AN7" s="199"/>
      <c r="AO7" s="199"/>
      <c r="AP7" s="199"/>
      <c r="AQ7" s="199"/>
      <c r="AR7" s="199"/>
      <c r="AS7" s="231"/>
      <c r="AT7" s="199"/>
      <c r="AU7" s="199"/>
      <c r="AV7" s="199"/>
    </row>
    <row r="8" spans="1:48" hidden="1" x14ac:dyDescent="0.2">
      <c r="A8" s="230"/>
      <c r="B8" s="230"/>
      <c r="C8" s="230"/>
      <c r="D8" s="199"/>
      <c r="E8" s="199"/>
      <c r="F8" s="199"/>
      <c r="G8" s="199"/>
      <c r="H8" s="199"/>
      <c r="I8" s="199"/>
      <c r="J8" s="199"/>
      <c r="K8" s="199"/>
      <c r="L8" s="199"/>
      <c r="M8" s="199"/>
      <c r="N8" s="199"/>
      <c r="O8" s="199"/>
      <c r="P8" s="199"/>
      <c r="Q8" s="199"/>
      <c r="R8" s="199"/>
      <c r="S8" s="199"/>
      <c r="T8" s="227"/>
      <c r="U8" s="227"/>
      <c r="V8" s="199"/>
      <c r="W8" s="199"/>
      <c r="X8" s="220"/>
      <c r="Y8" s="199"/>
      <c r="Z8" s="199"/>
      <c r="AA8" s="199"/>
      <c r="AB8" s="199"/>
      <c r="AC8" s="199"/>
      <c r="AD8" s="199"/>
      <c r="AE8" s="199"/>
      <c r="AF8" s="199"/>
      <c r="AG8" s="199"/>
      <c r="AH8" s="199"/>
      <c r="AI8" s="199"/>
      <c r="AJ8" s="199"/>
      <c r="AK8" s="199"/>
      <c r="AL8" s="199"/>
      <c r="AM8" s="199"/>
      <c r="AN8" s="199"/>
      <c r="AO8" s="199"/>
      <c r="AP8" s="199"/>
      <c r="AQ8" s="199"/>
      <c r="AR8" s="199"/>
      <c r="AS8" s="231"/>
      <c r="AT8" s="199"/>
      <c r="AU8" s="199"/>
      <c r="AV8" s="199"/>
    </row>
    <row r="9" spans="1:48" hidden="1" x14ac:dyDescent="0.2">
      <c r="A9" s="230"/>
      <c r="B9" s="230"/>
      <c r="C9" s="230"/>
      <c r="D9" s="199"/>
      <c r="E9" s="199"/>
      <c r="F9" s="199"/>
      <c r="G9" s="199"/>
      <c r="H9" s="199"/>
      <c r="I9" s="199"/>
      <c r="J9" s="199"/>
      <c r="K9" s="199"/>
      <c r="L9" s="199"/>
      <c r="M9" s="199"/>
      <c r="N9" s="199"/>
      <c r="O9" s="199"/>
      <c r="P9" s="199"/>
      <c r="Q9" s="199"/>
      <c r="R9" s="199"/>
      <c r="S9" s="199"/>
      <c r="T9" s="232"/>
      <c r="U9" s="227"/>
      <c r="V9" s="199"/>
      <c r="W9" s="199"/>
      <c r="X9" s="220"/>
      <c r="Y9" s="199"/>
      <c r="Z9" s="199"/>
      <c r="AA9" s="199"/>
      <c r="AB9" s="199"/>
      <c r="AC9" s="199"/>
      <c r="AD9" s="199"/>
      <c r="AE9" s="199"/>
      <c r="AF9" s="199"/>
      <c r="AG9" s="199"/>
      <c r="AH9" s="199"/>
      <c r="AI9" s="199"/>
      <c r="AJ9" s="199"/>
      <c r="AK9" s="199"/>
      <c r="AL9" s="199"/>
      <c r="AM9" s="199"/>
      <c r="AN9" s="199"/>
      <c r="AO9" s="199"/>
      <c r="AP9" s="199"/>
      <c r="AQ9" s="199"/>
      <c r="AR9" s="199"/>
      <c r="AS9" s="233"/>
      <c r="AT9" s="199"/>
      <c r="AU9" s="199"/>
      <c r="AV9" s="199"/>
    </row>
    <row r="10" spans="1:48" ht="15" x14ac:dyDescent="0.2">
      <c r="A10" s="415"/>
      <c r="B10" s="415"/>
      <c r="C10" s="416"/>
      <c r="D10" s="415"/>
      <c r="E10" s="415"/>
      <c r="F10" s="415"/>
      <c r="G10" s="415"/>
      <c r="H10" s="415"/>
      <c r="I10" s="415"/>
      <c r="J10" s="415"/>
      <c r="K10" s="415"/>
      <c r="L10" s="415"/>
      <c r="M10" s="415"/>
      <c r="N10" s="415"/>
      <c r="O10" s="415"/>
      <c r="P10" s="415"/>
      <c r="Q10" s="415"/>
      <c r="R10" s="415"/>
      <c r="S10" s="415"/>
      <c r="T10" s="415"/>
      <c r="U10" s="415"/>
      <c r="V10" s="415"/>
      <c r="W10" s="415"/>
      <c r="X10" s="260"/>
      <c r="Y10" s="417"/>
      <c r="Z10" s="417"/>
      <c r="AA10" s="417" t="e">
        <f>IF(INDEX([1]ParamËtres!$G$6:$G$28,MATCH(AA5,[1]ParamËtres!$H$6:$H$28,0))="Oui",1,0)</f>
        <v>#N/A</v>
      </c>
      <c r="AB10" s="417" t="e">
        <f>IF(INDEX([1]ParamËtres!$G$6:$G$28,MATCH(AB5,[1]ParamËtres!$H$6:$H$28,0))="Oui",1,0)</f>
        <v>#N/A</v>
      </c>
      <c r="AC10" s="417" t="e">
        <f>IF(INDEX([1]ParamËtres!$G$6:$G$28,MATCH(AC5,[1]ParamËtres!$H$6:$H$28,0))="Oui",1,0)</f>
        <v>#N/A</v>
      </c>
      <c r="AD10" s="417" t="e">
        <f>IF(INDEX([1]ParamËtres!$G$6:$G$28,MATCH(AD5,[1]ParamËtres!$H$6:$H$28,0))="Oui",1,0)</f>
        <v>#N/A</v>
      </c>
      <c r="AE10" s="417" t="e">
        <f>IF(INDEX([1]ParamËtres!$G$6:$G$28,MATCH(AE5,[1]ParamËtres!$H$6:$H$28,0))="Oui",1,0)</f>
        <v>#N/A</v>
      </c>
      <c r="AF10" s="417" t="e">
        <f>IF(INDEX([1]ParamËtres!$G$6:$G$28,MATCH(AF5,[1]ParamËtres!$H$6:$H$28,0))="Oui",1,0)</f>
        <v>#N/A</v>
      </c>
      <c r="AG10" s="417" t="e">
        <f>IF(INDEX([1]ParamËtres!$G$6:$G$28,MATCH(AG5,[1]ParamËtres!$H$6:$H$28,0))="Oui",1,0)</f>
        <v>#N/A</v>
      </c>
      <c r="AH10" s="417" t="e">
        <f>IF(INDEX([1]ParamËtres!$G$6:$G$28,MATCH(AH5,[1]ParamËtres!$H$6:$H$28,0))="Oui",1,0)</f>
        <v>#N/A</v>
      </c>
      <c r="AI10" s="417" t="e">
        <f>IF(INDEX([1]ParamËtres!$G$6:$G$28,MATCH(AI5,[1]ParamËtres!$H$6:$H$28,0))="Oui",1,0)</f>
        <v>#N/A</v>
      </c>
      <c r="AJ10" s="417" t="e">
        <f>IF(INDEX([1]ParamËtres!$G$6:$G$28,MATCH(AJ5,[1]ParamËtres!$H$6:$H$28,0))="Oui",1,0)</f>
        <v>#N/A</v>
      </c>
      <c r="AK10" s="417" t="e">
        <f>IF(INDEX([1]ParamËtres!$G$6:$G$28,MATCH(AK5,[1]ParamËtres!$H$6:$H$28,0))="Oui",1,0)</f>
        <v>#N/A</v>
      </c>
      <c r="AL10" s="417" t="e">
        <f>IF(INDEX([1]ParamËtres!$G$6:$G$28,MATCH(AL5,[1]ParamËtres!$H$6:$H$28,0))="Oui",1,0)</f>
        <v>#N/A</v>
      </c>
      <c r="AM10" s="417" t="e">
        <f>IF(INDEX([1]ParamËtres!$G$6:$G$28,MATCH(AM5,[1]ParamËtres!$H$6:$H$28,0))="Oui",1,0)</f>
        <v>#N/A</v>
      </c>
      <c r="AN10" s="417" t="e">
        <f>IF(INDEX([1]ParamËtres!$G$6:$G$28,MATCH(AN5,[1]ParamËtres!$H$6:$H$28,0))="Oui",1,0)</f>
        <v>#N/A</v>
      </c>
      <c r="AO10" s="417" t="e">
        <f>IF(INDEX([1]ParamËtres!$G$6:$G$28,MATCH(AO5,[1]ParamËtres!$H$6:$H$28,0))="Oui",1,0)</f>
        <v>#N/A</v>
      </c>
      <c r="AP10" s="417" t="e">
        <f>IF(INDEX([1]ParamËtres!$G$6:$G$28,MATCH(AP5,[1]ParamËtres!$H$6:$H$28,0))="Oui",1,0)</f>
        <v>#N/A</v>
      </c>
      <c r="AQ10" s="417" t="e">
        <f>IF(INDEX([1]ParamËtres!$G$6:$G$28,MATCH(AQ5,[1]ParamËtres!$H$6:$H$28,0))="Oui",1,0)</f>
        <v>#N/A</v>
      </c>
      <c r="AR10" s="417" t="e">
        <f>IF(INDEX([1]ParamËtres!$G$6:$G$28,MATCH(AR5,[1]ParamËtres!$H$6:$H$28,0))="Oui",1,0)</f>
        <v>#N/A</v>
      </c>
      <c r="AS10" s="417" t="e">
        <f>IF(INDEX([1]ParamËtres!$G$6:$G$28,MATCH(AS5,[1]ParamËtres!$H$6:$H$28,0))="Oui",1,0)</f>
        <v>#N/A</v>
      </c>
      <c r="AT10" s="417" t="e">
        <f>IF(INDEX([1]ParamËtres!$G$6:$G$28,MATCH(AT5,[1]ParamËtres!$H$6:$H$28,0))="Oui",1,0)</f>
        <v>#N/A</v>
      </c>
      <c r="AU10" s="417" t="e">
        <f>IF(INDEX([1]ParamËtres!$G$6:$G$28,MATCH(AU5,[1]ParamËtres!$H$6:$H$28,0))="Oui",1,0)</f>
        <v>#N/A</v>
      </c>
      <c r="AV10" s="417" t="e">
        <f>IF(INDEX([1]ParamËtres!$G$6:$G$28,MATCH(AV5,[1]ParamËtres!$H$6:$H$28,0))="Oui",1,0)</f>
        <v>#N/A</v>
      </c>
    </row>
    <row r="11" spans="1:48" x14ac:dyDescent="0.2">
      <c r="A11" s="266">
        <v>0</v>
      </c>
      <c r="D11" s="240" t="b">
        <f>IF(LEN('Simulateur UVC'!$AU11)+LEN('Simulateur UVC'!$AV11)+LEN('Simulateur UVC'!$AW11)&gt;0,TRUE,FALSE)</f>
        <v>0</v>
      </c>
      <c r="E11" s="240" t="b">
        <f>IF(LEN('Simulateur UVC'!$AE11)+LEN('Simulateur UVC'!$AF11)+LEN('Simulateur UVC'!$AG11),TRUE,FALSE)</f>
        <v>0</v>
      </c>
      <c r="F11" s="235" t="e">
        <f>INDEX(rSecteur[Code Secteur],IFERROR(MATCH(TEXT('Simulateur UVC'!$D11,"@"),rSecteur[CP UVC],0),MATCH('Simulateur UVC'!$D11,rSecteur[CP UVC],0)))</f>
        <v>#N/A</v>
      </c>
      <c r="G11" s="235" t="e">
        <f>INDEX(tarifSecteur[Tarif Unite], MATCH($F11,tarifSecteur[Secteur],0))</f>
        <v>#N/A</v>
      </c>
      <c r="H11" s="235">
        <f>IF('Simulateur UVC'!$D11="023900",46.6%*$G11,IF(AND('Simulateur UVC'!$F11=0,'Simulateur UVC'!$G11=0),0,IF('Simulateur UVC'!$F11=0,'Simulateur UVC'!$G11*5%*$G11,(('Simulateur UVC'!$G11*5%+MAX(0,MIN(('Simulateur UVC'!$F11-1)*70%,280%))+IF('Simulateur UVC'!$F11&gt;5,MIN(('Simulateur UVC'!$F11-5)*50%,250%),0)+IF('Simulateur UVC'!$F11&gt;10,MIN(('Simulateur UVC'!$F11-10)*30%,150%),0)+IF('Simulateur UVC'!$F11&gt;15,MIN(('Simulateur UVC'!$F11-15)*10%,50%),0)+IF('Simulateur UVC'!$F11&gt;20,('Simulateur UVC'!$F11-20)*5%))+1)*$G11)))</f>
        <v>0</v>
      </c>
      <c r="I11" s="235" t="e">
        <f>IF('Simulateur UVC'!$D11="023900",46.6%,100%)*INDEX(tarifSecteur[Tarif Reemploi], MATCH($F11,tarifSecteur[Secteur],0))</f>
        <v>#N/A</v>
      </c>
      <c r="J11" s="235">
        <f t="shared" ref="J11:J16" si="0">IFERROR(ROUND(SUM($AA11:$AV11),4),"")</f>
        <v>0</v>
      </c>
      <c r="K11" s="235" t="str">
        <f t="shared" ref="K11:K16" si="1">IFERROR(ROUND(SUM($H11:$J11),4),"-")</f>
        <v>-</v>
      </c>
      <c r="L11" s="235">
        <f>IFERROR(IF(OR($D11=TRUE,$N11&lt;0),0,IF(LEN('Simulateur UVC'!$AE11),-ROUND($K11*0.04,4),0)),"")</f>
        <v>0</v>
      </c>
      <c r="M11" s="235">
        <f>IFERROR(IF(OR($D11=TRUE,$N11&lt;0),0,IF(LEN('Simulateur UVC'!$AF11),-ROUND($K11*ROUNDUP('Simulateur UVC'!$AF11,2),4),0)),"")</f>
        <v>0</v>
      </c>
      <c r="N11" s="235">
        <f>IFERROR(IF($D11=TRUE,0,IF(LEN('Simulateur UVC'!$AG11),-ROUND($K11*1,4),0)),"")</f>
        <v>0</v>
      </c>
      <c r="O11" s="235">
        <f>IFERROR(IF('Simulateur UVC'!$AU11&lt;&gt;"",ROUND($K11*IF(UPPER(LEFT('Simulateur UVC'!$AU11,5))="CUMUL",0.2,0.1),4),0),"")</f>
        <v>0</v>
      </c>
      <c r="P11" s="235">
        <f>IFERROR(IF(LEN('Simulateur UVC'!$AV11),ROUND($K11*0.5,4),0),"")</f>
        <v>0</v>
      </c>
      <c r="Q11" s="235">
        <f>IFERROR(IF(AND(LEN('Simulateur UVC'!$AW11),'Simulateur UVC'!$AW11 &lt;&gt; "Papier-carton + huiles minÈrales"),ROUND($K11*1,4),0),"")</f>
        <v>0</v>
      </c>
      <c r="R11" s="235">
        <f>0</f>
        <v>0</v>
      </c>
      <c r="S11" s="235" t="e">
        <f>ROUND($K11 + IF(-SUM(L11:$N11)&gt;=$K11,-$K11,SUM(L11:$N11)) + SUM(O11:$Q11),4)</f>
        <v>#VALUE!</v>
      </c>
      <c r="T11" s="241">
        <f>-(('Simulateur UVC'!$AH11*'Simulateur UVC'!$AI11)*(0.05*100)+('Simulateur UVC'!$AL11*'Simulateur UVC'!$AM11)*(0.4*100)+('Simulateur UVC'!$AO11*'Simulateur UVC'!$AP11)*(0.45*100)+('Simulateur UVC'!$AQ11*'Simulateur UVC'!$AR11)*(0.45*100)+('Simulateur UVC'!$AS11*'Simulateur UVC'!$AT11)*(0.45*100))/IF($Y11=TRUE,'Simulateur UVC'!$AX11,1000)</f>
        <v>0</v>
      </c>
      <c r="U11" s="241">
        <f>-(('Simulateur UVC'!AJ11*'Simulateur UVC'!AK11)*(0.35*100)+('Simulateur UVC'!AL11*'Simulateur UVC'!AN11)*(0.15*100))/IF(Y11=TRUE,'Simulateur UVC'!AX11,1000)</f>
        <v>0</v>
      </c>
      <c r="V11" s="235" t="e">
        <f t="shared" ref="V11:V16" si="2">ROUND(SUM($S11:$U11),4)</f>
        <v>#VALUE!</v>
      </c>
      <c r="W11" s="235" t="str">
        <f>IFERROR(ROUND(($V11*'Simulateur UVC'!$AX11/100)+$R11,2),"-")</f>
        <v>-</v>
      </c>
      <c r="Y11" s="240" t="b">
        <f>IF(OR(TEXT('Simulateur UVC'!$D11,"@")="150000",TEXT('Simulateur UVC'!$D11,"@")="160000"),TRUE,FALSE)</f>
        <v>0</v>
      </c>
      <c r="Z11" s="240" t="b">
        <f>IF($Y11=TRUE,IF(TEXT('Simulateur UVC'!$D11,"@")="150000",TRUE,FALSE),FALSE)</f>
        <v>0</v>
      </c>
      <c r="AA11" s="235" t="str">
        <f>IFERROR(ROUND(IF(AND($Y11=TRUE,AA$10=1,'Simulateur UVC'!H11&gt;0),VLOOKUP(AA$5,BaremeFR,IF($Z11=TRUE,4,5),FALSE),'Simulateur UVC'!H11)*VLOOKUP(AA$5,BaremeFR,3,FALSE)/1000,4),"")</f>
        <v/>
      </c>
      <c r="AB11" s="235" t="str">
        <f>IFERROR(ROUND(IF(AND($Y11=TRUE,AB$10=1,'Simulateur UVC'!I11&gt;0),VLOOKUP(AB$5,BaremeFR,IF($Z11=TRUE,4,5),FALSE),'Simulateur UVC'!I11)*VLOOKUP(AB$5,BaremeFR,3,FALSE)/1000,4),"")</f>
        <v/>
      </c>
      <c r="AC11" s="235" t="str">
        <f>IFERROR(ROUND(ROUND(IF(AND($Y11=TRUE,AC$10=1,'Simulateur UVC'!J11&gt;0),VLOOKUP(AC$5,BaremeFR,IF($Z11=TRUE,4,5),FALSE),'Simulateur UVC'!J11)*VLOOKUP(AC$5,BaremeFR,3,FALSE)/1000,4)*(IF('Simulateur UVC'!$AD11="Oui",0.9,1)+IF('Simulateur UVC'!$AW11="Papier-carton + huiles minÈrales",1,0)),4),"")</f>
        <v/>
      </c>
      <c r="AD11" s="235" t="str">
        <f>IFERROR(ROUND(IF(AND($Y11=TRUE,AD$10=1,'Simulateur UVC'!K11&gt;0),VLOOKUP(AD$5,BaremeFR,IF($Z11=TRUE,4,5),FALSE),'Simulateur UVC'!K11)*VLOOKUP(AD$5,BaremeFR,3,FALSE)/1000,4),"")</f>
        <v/>
      </c>
      <c r="AE11" s="235" t="str">
        <f>IFERROR(ROUND(IF(AND($Y11=TRUE,AE$10=1,'Simulateur UVC'!L11&gt;0),VLOOKUP(AE$5,BaremeFR,IF($Z11=TRUE,4,5),FALSE),'Simulateur UVC'!L11)*VLOOKUP(AE$5,BaremeFR,3,FALSE)/1000,4),"")</f>
        <v/>
      </c>
      <c r="AF11" s="235" t="str">
        <f>IFERROR(ROUND(IF(AND($Y11=TRUE,AF$10=1,'Simulateur UVC'!M11&gt;0),VLOOKUP(AF$5,BaremeFR,IF($Z11=TRUE,4,5),FALSE),'Simulateur UVC'!M11)*VLOOKUP(AF$5,BaremeFR,3,FALSE)/1000,4),"")</f>
        <v/>
      </c>
      <c r="AG11" s="235" t="str">
        <f>IFERROR(ROUND(IF(AND($Y11=TRUE,AG$10=1,'Simulateur UVC'!N11&gt;0),VLOOKUP(AG$5,BaremeFR,IF($Z11=TRUE,4,5),FALSE),'Simulateur UVC'!N11)*VLOOKUP(AG$5,BaremeFR,3,FALSE)/1000,4),"")</f>
        <v/>
      </c>
      <c r="AH11" s="235" t="str">
        <f>IFERROR(ROUND(IF(AND($Y11=TRUE,AH$10=1,'Simulateur UVC'!O11&gt;0),VLOOKUP(AH$5,BaremeFR,IF($Z11=TRUE,4,5),FALSE),'Simulateur UVC'!O11)*VLOOKUP(AH$5,BaremeFR,3,FALSE)/1000,4),"")</f>
        <v/>
      </c>
      <c r="AI11" s="235" t="str">
        <f>IFERROR(ROUND(IF(AND($Y11=TRUE,AI$10=1,'Simulateur UVC'!P11&gt;0),VLOOKUP(AI$5,BaremeFR,IF($Z11=TRUE,4,5),FALSE),'Simulateur UVC'!P11)*VLOOKUP(AI$5,BaremeFR,3,FALSE)/1000,4),"")</f>
        <v/>
      </c>
      <c r="AJ11" s="235" t="str">
        <f>IFERROR(ROUND(IF(AND($Y11=TRUE,AJ$10=1,'Simulateur UVC'!Q11&gt;0),VLOOKUP(AJ$5,BaremeFR,IF($Z11=TRUE,4,5),FALSE),'Simulateur UVC'!Q11)*VLOOKUP(AJ$5,BaremeFR,3,FALSE)/1000,4),"")</f>
        <v/>
      </c>
      <c r="AK11" s="235" t="str">
        <f>IFERROR(ROUND(IF(AND($Y11=TRUE,AK$10=1,'Simulateur UVC'!R11&gt;0),VLOOKUP(AK$5,BaremeFR,IF($Z11=TRUE,4,5),FALSE),'Simulateur UVC'!R11)*VLOOKUP(AK$5,BaremeFR,3,FALSE)/1000,4),"")</f>
        <v/>
      </c>
      <c r="AL11" s="235" t="str">
        <f>IFERROR(ROUND(IF(AND($Y11=TRUE,AL$10=1,'Simulateur UVC'!S11&gt;0),VLOOKUP(AL$5,BaremeFR,IF($Z11=TRUE,4,5),FALSE),'Simulateur UVC'!S11)*VLOOKUP(AL$5,BaremeFR,3,FALSE)/1000,4),"")</f>
        <v/>
      </c>
      <c r="AM11" s="235" t="str">
        <f>IFERROR(ROUND(IF(AND($Y11=TRUE,AM$10=1,'Simulateur UVC'!T11&gt;0),VLOOKUP(AM$5,BaremeFR,IF($Z11=TRUE,4,5),FALSE),'Simulateur UVC'!T11)*VLOOKUP(AM$5,BaremeFR,3,FALSE)/1000,4),"")</f>
        <v/>
      </c>
      <c r="AN11" s="235" t="str">
        <f>IFERROR(ROUND(IF(AND($Y11=TRUE,AN$10=1,'Simulateur UVC'!U11&gt;0),VLOOKUP(AN$5,BaremeFR,IF($Z11=TRUE,4,5),FALSE),'Simulateur UVC'!U11)*VLOOKUP(AN$5,BaremeFR,3,FALSE)/1000,4),"")</f>
        <v/>
      </c>
      <c r="AO11" s="235" t="str">
        <f>IFERROR(ROUND(IF(AND($Y11=TRUE,AO$10=1,'Simulateur UVC'!V11&gt;0),VLOOKUP(AO$5,BaremeFR,IF($Z11=TRUE,4,5),FALSE),'Simulateur UVC'!V11)*VLOOKUP(AO$5,BaremeFR,3,FALSE)/1000,4),"")</f>
        <v/>
      </c>
      <c r="AP11" s="235" t="str">
        <f>IFERROR(ROUND(IF(AND($Y11=TRUE,AP$10=1,'Simulateur UVC'!W11&gt;0),VLOOKUP(AP$5,BaremeFR,IF($Z11=TRUE,4,5),FALSE),'Simulateur UVC'!W11)*VLOOKUP(AP$5,BaremeFR,3,FALSE)/1000,4),"")</f>
        <v/>
      </c>
      <c r="AQ11" s="235" t="str">
        <f>IFERROR(ROUND(IF(AND($Y11=TRUE,AQ$10=1,'Simulateur UVC'!X11&gt;0),VLOOKUP(AQ$5,BaremeFR,IF($Z11=TRUE,4,5),FALSE),'Simulateur UVC'!X11)*VLOOKUP(AQ$5,BaremeFR,3,FALSE)/1000,4),"")</f>
        <v/>
      </c>
      <c r="AR11" s="235" t="str">
        <f>IFERROR(ROUND(IF(AND($Y11=TRUE,AR$10=1,'Simulateur UVC'!Y11&gt;0),VLOOKUP(AR$5,BaremeFR,IF($Z11=TRUE,4,5),FALSE),'Simulateur UVC'!Y11)*VLOOKUP(AR$5,BaremeFR,3,FALSE)/1000,4),"")</f>
        <v/>
      </c>
      <c r="AS11" s="235" t="str">
        <f>IFERROR(ROUND(IF(AND($Y11=TRUE,AS$10=1,'Simulateur UVC'!Z11&gt;0),VLOOKUP(AS$5,BaremeFR,IF($Z11=TRUE,4,5),FALSE),'Simulateur UVC'!Z11)*VLOOKUP(AS$5,BaremeFR,3,FALSE)/1000,4),"")</f>
        <v/>
      </c>
      <c r="AT11" s="235" t="str">
        <f>IFERROR(ROUND(IF(AND($Y11=TRUE,AT$10=1,'Simulateur UVC'!AA11&gt;0),VLOOKUP(AT$5,BaremeFR,IF($Z11=TRUE,4,5),FALSE),'Simulateur UVC'!AA11)*VLOOKUP(AT$5,BaremeFR,3,FALSE)/1000,4),"")</f>
        <v/>
      </c>
      <c r="AU11" s="235" t="str">
        <f>IFERROR(ROUND(IF(AND($Y11=TRUE,AU$10=1,'Simulateur UVC'!AB11&gt;0),VLOOKUP(AU$5,BaremeFR,IF($Z11=TRUE,4,5),FALSE),'Simulateur UVC'!AB11)*VLOOKUP(AU$5,BaremeFR,3,FALSE)/1000,4),"")</f>
        <v/>
      </c>
      <c r="AV11" s="235" t="str">
        <f>IFERROR(ROUND(IF(AND($Y11=TRUE,AV$10=1,'Simulateur UVC'!AC11&gt;0),VLOOKUP(AV$5,BaremeFR,IF($Z11=TRUE,4,5),FALSE),'Simulateur UVC'!AC11)*VLOOKUP(AV$5,BaremeFR,3,FALSE)/1000,4),"")</f>
        <v/>
      </c>
    </row>
    <row r="12" spans="1:48" x14ac:dyDescent="0.2">
      <c r="A12" s="266">
        <v>0</v>
      </c>
      <c r="D12" s="240" t="b">
        <f>IF(LEN('Simulateur UVC'!$AU12)+LEN('Simulateur UVC'!$AV12)+LEN('Simulateur UVC'!$AW12)&gt;0,TRUE,FALSE)</f>
        <v>0</v>
      </c>
      <c r="E12" s="240" t="b">
        <f>IF(LEN('Simulateur UVC'!$AE12)+LEN('Simulateur UVC'!$AF12)+LEN('Simulateur UVC'!$AG12),TRUE,FALSE)</f>
        <v>0</v>
      </c>
      <c r="F12" s="235" t="e">
        <f>INDEX(rSecteur[Code Secteur],IFERROR(MATCH(TEXT('Simulateur UVC'!$D12,"@"),rSecteur[CP UVC],0),MATCH('Simulateur UVC'!$D12,rSecteur[CP UVC],0)))</f>
        <v>#N/A</v>
      </c>
      <c r="G12" s="235" t="e">
        <f>INDEX(tarifSecteur[Tarif Unite], MATCH($F12,tarifSecteur[Secteur],0))</f>
        <v>#N/A</v>
      </c>
      <c r="H12" s="235">
        <f>IF('Simulateur UVC'!$D12="023900",46.6%*$G12,IF(AND('Simulateur UVC'!$F12=0,'Simulateur UVC'!$G12=0),0,IF('Simulateur UVC'!$F12=0,'Simulateur UVC'!$G12*5%*$G12,(('Simulateur UVC'!$G12*5%+MAX(0,MIN(('Simulateur UVC'!$F12-1)*70%,280%))+IF('Simulateur UVC'!$F12&gt;5,MIN(('Simulateur UVC'!$F12-5)*50%,250%),0)+IF('Simulateur UVC'!$F12&gt;10,MIN(('Simulateur UVC'!$F12-10)*30%,150%),0)+IF('Simulateur UVC'!$F12&gt;15,MIN(('Simulateur UVC'!$F12-15)*10%,50%),0)+IF('Simulateur UVC'!$F12&gt;20,('Simulateur UVC'!$F12-20)*5%))+1)*$G12)))</f>
        <v>0</v>
      </c>
      <c r="I12" s="235" t="e">
        <f>IF('Simulateur UVC'!$D12="023900",46.6%,100%)*INDEX(tarifSecteur[Tarif Reemploi], MATCH($F12,tarifSecteur[Secteur],0))</f>
        <v>#N/A</v>
      </c>
      <c r="J12" s="235">
        <f t="shared" si="0"/>
        <v>0</v>
      </c>
      <c r="K12" s="235" t="str">
        <f t="shared" si="1"/>
        <v>-</v>
      </c>
      <c r="L12" s="235">
        <f>IFERROR(IF(OR($D12=TRUE,$N12&lt;0),0,IF(LEN('Simulateur UVC'!$AE12),-ROUND($K12*0.04,4),0)),"")</f>
        <v>0</v>
      </c>
      <c r="M12" s="235">
        <f>IFERROR(IF(OR($D12=TRUE,$N12&lt;0),0,IF(LEN('Simulateur UVC'!$AF12),-ROUND($K12*ROUNDUP('Simulateur UVC'!$AF12,2),4),0)),"")</f>
        <v>0</v>
      </c>
      <c r="N12" s="235">
        <f>IFERROR(IF($D12=TRUE,0,IF(LEN('Simulateur UVC'!$AG12),-ROUND($K12*1,4),0)),"")</f>
        <v>0</v>
      </c>
      <c r="O12" s="235">
        <f>IFERROR(IF('Simulateur UVC'!$AU12&lt;&gt;"",ROUND($K12*IF(UPPER(LEFT('Simulateur UVC'!$AU12,5))="CUMUL",0.2,0.1),4),0),"")</f>
        <v>0</v>
      </c>
      <c r="P12" s="235">
        <f>IFERROR(IF(LEN('Simulateur UVC'!$AV12),ROUND($K12*0.5,4),0),"")</f>
        <v>0</v>
      </c>
      <c r="Q12" s="235">
        <f>IFERROR(IF(AND(LEN('Simulateur UVC'!$AW12),'Simulateur UVC'!$AW12 &lt;&gt; "Papier-carton + huiles minÈrales"),ROUND($K12*1,4),0),"")</f>
        <v>0</v>
      </c>
      <c r="R12" s="235">
        <f>0</f>
        <v>0</v>
      </c>
      <c r="S12" s="235" t="e">
        <f>ROUND($K12 + IF(-SUM(L12:$N12)&gt;=$K12,-$K12,SUM(L12:$N12)) + SUM(O12:$Q12),4)</f>
        <v>#VALUE!</v>
      </c>
      <c r="T12" s="241">
        <f>-(('Simulateur UVC'!$AH12*'Simulateur UVC'!$AI12)*(0.05*100)+('Simulateur UVC'!$AL12*'Simulateur UVC'!$AM12)*(0.4*100)+('Simulateur UVC'!$AO12*'Simulateur UVC'!$AP12)*(0.45*100)+('Simulateur UVC'!$AQ12*'Simulateur UVC'!$AR12)*(0.45*100)+('Simulateur UVC'!$AS12*'Simulateur UVC'!$AT12)*(0.45*100))/IF($Y12=TRUE,'Simulateur UVC'!$AX12,1000)</f>
        <v>0</v>
      </c>
      <c r="U12" s="241">
        <f>-(('Simulateur UVC'!AJ12*'Simulateur UVC'!AK12)*(0.35*100)+('Simulateur UVC'!AL12*'Simulateur UVC'!AN12)*(0.15*100))/IF(Y12=TRUE,'Simulateur UVC'!AX12,1000)</f>
        <v>0</v>
      </c>
      <c r="V12" s="235" t="e">
        <f t="shared" si="2"/>
        <v>#VALUE!</v>
      </c>
      <c r="W12" s="235" t="str">
        <f>IFERROR(ROUND(($V12*'Simulateur UVC'!$AX12/100)+$R12,2),"-")</f>
        <v>-</v>
      </c>
      <c r="Y12" s="240" t="b">
        <f>IF(OR(TEXT('Simulateur UVC'!$D12,"@")="150000",TEXT('Simulateur UVC'!$D12,"@")="160000"),TRUE,FALSE)</f>
        <v>0</v>
      </c>
      <c r="Z12" s="240" t="b">
        <f>IF($Y12=TRUE,IF(TEXT('Simulateur UVC'!$D12,"@")="150000",TRUE,FALSE),FALSE)</f>
        <v>0</v>
      </c>
      <c r="AA12" s="235" t="str">
        <f>IFERROR(ROUND(IF(AND($Y12=TRUE,AA$10=1,'Simulateur UVC'!H12&gt;0),VLOOKUP(AA$5,BaremeFR,IF($Z12=TRUE,4,5),FALSE),'Simulateur UVC'!H12)*VLOOKUP(AA$5,BaremeFR,3,FALSE)/1000,4),"")</f>
        <v/>
      </c>
      <c r="AB12" s="235" t="str">
        <f>IFERROR(ROUND(IF(AND($Y12=TRUE,AB$10=1,'Simulateur UVC'!I12&gt;0),VLOOKUP(AB$5,BaremeFR,IF($Z12=TRUE,4,5),FALSE),'Simulateur UVC'!I12)*VLOOKUP(AB$5,BaremeFR,3,FALSE)/1000,4),"")</f>
        <v/>
      </c>
      <c r="AC12" s="235" t="str">
        <f>IFERROR(ROUND(ROUND(IF(AND($Y12=TRUE,AC$10=1,'Simulateur UVC'!J12&gt;0),VLOOKUP(AC$5,BaremeFR,IF($Z12=TRUE,4,5),FALSE),'Simulateur UVC'!J12)*VLOOKUP(AC$5,BaremeFR,3,FALSE)/1000,4)*(IF('Simulateur UVC'!$AD12="Oui",0.9,1)+IF('Simulateur UVC'!$AW12="Papier-carton + huiles minÈrales",1,0)),4),"")</f>
        <v/>
      </c>
      <c r="AD12" s="235" t="str">
        <f>IFERROR(ROUND(IF(AND($Y12=TRUE,AD$10=1,'Simulateur UVC'!K12&gt;0),VLOOKUP(AD$5,BaremeFR,IF($Z12=TRUE,4,5),FALSE),'Simulateur UVC'!K12)*VLOOKUP(AD$5,BaremeFR,3,FALSE)/1000,4),"")</f>
        <v/>
      </c>
      <c r="AE12" s="235" t="str">
        <f>IFERROR(ROUND(IF(AND($Y12=TRUE,AE$10=1,'Simulateur UVC'!L12&gt;0),VLOOKUP(AE$5,BaremeFR,IF($Z12=TRUE,4,5),FALSE),'Simulateur UVC'!L12)*VLOOKUP(AE$5,BaremeFR,3,FALSE)/1000,4),"")</f>
        <v/>
      </c>
      <c r="AF12" s="235" t="str">
        <f>IFERROR(ROUND(IF(AND($Y12=TRUE,AF$10=1,'Simulateur UVC'!M12&gt;0),VLOOKUP(AF$5,BaremeFR,IF($Z12=TRUE,4,5),FALSE),'Simulateur UVC'!M12)*VLOOKUP(AF$5,BaremeFR,3,FALSE)/1000,4),"")</f>
        <v/>
      </c>
      <c r="AG12" s="235" t="str">
        <f>IFERROR(ROUND(IF(AND($Y12=TRUE,AG$10=1,'Simulateur UVC'!N12&gt;0),VLOOKUP(AG$5,BaremeFR,IF($Z12=TRUE,4,5),FALSE),'Simulateur UVC'!N12)*VLOOKUP(AG$5,BaremeFR,3,FALSE)/1000,4),"")</f>
        <v/>
      </c>
      <c r="AH12" s="235" t="str">
        <f>IFERROR(ROUND(IF(AND($Y12=TRUE,AH$10=1,'Simulateur UVC'!O12&gt;0),VLOOKUP(AH$5,BaremeFR,IF($Z12=TRUE,4,5),FALSE),'Simulateur UVC'!O12)*VLOOKUP(AH$5,BaremeFR,3,FALSE)/1000,4),"")</f>
        <v/>
      </c>
      <c r="AI12" s="235" t="str">
        <f>IFERROR(ROUND(IF(AND($Y12=TRUE,AI$10=1,'Simulateur UVC'!P12&gt;0),VLOOKUP(AI$5,BaremeFR,IF($Z12=TRUE,4,5),FALSE),'Simulateur UVC'!P12)*VLOOKUP(AI$5,BaremeFR,3,FALSE)/1000,4),"")</f>
        <v/>
      </c>
      <c r="AJ12" s="235" t="str">
        <f>IFERROR(ROUND(IF(AND($Y12=TRUE,AJ$10=1,'Simulateur UVC'!Q12&gt;0),VLOOKUP(AJ$5,BaremeFR,IF($Z12=TRUE,4,5),FALSE),'Simulateur UVC'!Q12)*VLOOKUP(AJ$5,BaremeFR,3,FALSE)/1000,4),"")</f>
        <v/>
      </c>
      <c r="AK12" s="235" t="str">
        <f>IFERROR(ROUND(IF(AND($Y12=TRUE,AK$10=1,'Simulateur UVC'!R12&gt;0),VLOOKUP(AK$5,BaremeFR,IF($Z12=TRUE,4,5),FALSE),'Simulateur UVC'!R12)*VLOOKUP(AK$5,BaremeFR,3,FALSE)/1000,4),"")</f>
        <v/>
      </c>
      <c r="AL12" s="235" t="str">
        <f>IFERROR(ROUND(IF(AND($Y12=TRUE,AL$10=1,'Simulateur UVC'!S12&gt;0),VLOOKUP(AL$5,BaremeFR,IF($Z12=TRUE,4,5),FALSE),'Simulateur UVC'!S12)*VLOOKUP(AL$5,BaremeFR,3,FALSE)/1000,4),"")</f>
        <v/>
      </c>
      <c r="AM12" s="235" t="str">
        <f>IFERROR(ROUND(IF(AND($Y12=TRUE,AM$10=1,'Simulateur UVC'!T12&gt;0),VLOOKUP(AM$5,BaremeFR,IF($Z12=TRUE,4,5),FALSE),'Simulateur UVC'!T12)*VLOOKUP(AM$5,BaremeFR,3,FALSE)/1000,4),"")</f>
        <v/>
      </c>
      <c r="AN12" s="235" t="str">
        <f>IFERROR(ROUND(IF(AND($Y12=TRUE,AN$10=1,'Simulateur UVC'!U12&gt;0),VLOOKUP(AN$5,BaremeFR,IF($Z12=TRUE,4,5),FALSE),'Simulateur UVC'!U12)*VLOOKUP(AN$5,BaremeFR,3,FALSE)/1000,4),"")</f>
        <v/>
      </c>
      <c r="AO12" s="235" t="str">
        <f>IFERROR(ROUND(IF(AND($Y12=TRUE,AO$10=1,'Simulateur UVC'!V12&gt;0),VLOOKUP(AO$5,BaremeFR,IF($Z12=TRUE,4,5),FALSE),'Simulateur UVC'!V12)*VLOOKUP(AO$5,BaremeFR,3,FALSE)/1000,4),"")</f>
        <v/>
      </c>
      <c r="AP12" s="235" t="str">
        <f>IFERROR(ROUND(IF(AND($Y12=TRUE,AP$10=1,'Simulateur UVC'!W12&gt;0),VLOOKUP(AP$5,BaremeFR,IF($Z12=TRUE,4,5),FALSE),'Simulateur UVC'!W12)*VLOOKUP(AP$5,BaremeFR,3,FALSE)/1000,4),"")</f>
        <v/>
      </c>
      <c r="AQ12" s="235" t="str">
        <f>IFERROR(ROUND(IF(AND($Y12=TRUE,AQ$10=1,'Simulateur UVC'!X12&gt;0),VLOOKUP(AQ$5,BaremeFR,IF($Z12=TRUE,4,5),FALSE),'Simulateur UVC'!X12)*VLOOKUP(AQ$5,BaremeFR,3,FALSE)/1000,4),"")</f>
        <v/>
      </c>
      <c r="AR12" s="235" t="str">
        <f>IFERROR(ROUND(IF(AND($Y12=TRUE,AR$10=1,'Simulateur UVC'!Y12&gt;0),VLOOKUP(AR$5,BaremeFR,IF($Z12=TRUE,4,5),FALSE),'Simulateur UVC'!Y12)*VLOOKUP(AR$5,BaremeFR,3,FALSE)/1000,4),"")</f>
        <v/>
      </c>
      <c r="AS12" s="235" t="str">
        <f>IFERROR(ROUND(IF(AND($Y12=TRUE,AS$10=1,'Simulateur UVC'!Z12&gt;0),VLOOKUP(AS$5,BaremeFR,IF($Z12=TRUE,4,5),FALSE),'Simulateur UVC'!Z12)*VLOOKUP(AS$5,BaremeFR,3,FALSE)/1000,4),"")</f>
        <v/>
      </c>
      <c r="AT12" s="235" t="str">
        <f>IFERROR(ROUND(IF(AND($Y12=TRUE,AT$10=1,'Simulateur UVC'!AA12&gt;0),VLOOKUP(AT$5,BaremeFR,IF($Z12=TRUE,4,5),FALSE),'Simulateur UVC'!AA12)*VLOOKUP(AT$5,BaremeFR,3,FALSE)/1000,4),"")</f>
        <v/>
      </c>
      <c r="AU12" s="235" t="str">
        <f>IFERROR(ROUND(IF(AND($Y12=TRUE,AU$10=1,'Simulateur UVC'!AB12&gt;0),VLOOKUP(AU$5,BaremeFR,IF($Z12=TRUE,4,5),FALSE),'Simulateur UVC'!AB12)*VLOOKUP(AU$5,BaremeFR,3,FALSE)/1000,4),"")</f>
        <v/>
      </c>
      <c r="AV12" s="235" t="str">
        <f>IFERROR(ROUND(IF(AND($Y12=TRUE,AV$10=1,'Simulateur UVC'!AC12&gt;0),VLOOKUP(AV$5,BaremeFR,IF($Z12=TRUE,4,5),FALSE),'Simulateur UVC'!AC12)*VLOOKUP(AV$5,BaremeFR,3,FALSE)/1000,4),"")</f>
        <v/>
      </c>
    </row>
    <row r="13" spans="1:48" x14ac:dyDescent="0.2">
      <c r="A13" s="266">
        <v>0</v>
      </c>
      <c r="D13" s="240" t="b">
        <f>IF(LEN('Simulateur UVC'!$AU13)+LEN('Simulateur UVC'!$AV13)+LEN('Simulateur UVC'!$AW13)&gt;0,TRUE,FALSE)</f>
        <v>0</v>
      </c>
      <c r="E13" s="240" t="b">
        <f>IF(LEN('Simulateur UVC'!$AE13)+LEN('Simulateur UVC'!$AF13)+LEN('Simulateur UVC'!$AG13),TRUE,FALSE)</f>
        <v>0</v>
      </c>
      <c r="F13" s="235" t="e">
        <f>INDEX(rSecteur[Code Secteur],IFERROR(MATCH(TEXT('Simulateur UVC'!$D13,"@"),rSecteur[CP UVC],0),MATCH('Simulateur UVC'!$D13,rSecteur[CP UVC],0)))</f>
        <v>#N/A</v>
      </c>
      <c r="G13" s="235" t="e">
        <f>INDEX(tarifSecteur[Tarif Unite], MATCH($F13,tarifSecteur[Secteur],0))</f>
        <v>#N/A</v>
      </c>
      <c r="H13" s="235">
        <f>IF('Simulateur UVC'!$D13="023900",46.6%*$G13,IF(AND('Simulateur UVC'!$F13=0,'Simulateur UVC'!$G13=0),0,IF('Simulateur UVC'!$F13=0,'Simulateur UVC'!$G13*5%*$G13,(('Simulateur UVC'!$G13*5%+MAX(0,MIN(('Simulateur UVC'!$F13-1)*70%,280%))+IF('Simulateur UVC'!$F13&gt;5,MIN(('Simulateur UVC'!$F13-5)*50%,250%),0)+IF('Simulateur UVC'!$F13&gt;10,MIN(('Simulateur UVC'!$F13-10)*30%,150%),0)+IF('Simulateur UVC'!$F13&gt;15,MIN(('Simulateur UVC'!$F13-15)*10%,50%),0)+IF('Simulateur UVC'!$F13&gt;20,('Simulateur UVC'!$F13-20)*5%))+1)*$G13)))</f>
        <v>0</v>
      </c>
      <c r="I13" s="235" t="e">
        <f>IF('Simulateur UVC'!$D13="023900",46.6%,100%)*INDEX(tarifSecteur[Tarif Reemploi], MATCH($F13,tarifSecteur[Secteur],0))</f>
        <v>#N/A</v>
      </c>
      <c r="J13" s="235">
        <f t="shared" si="0"/>
        <v>0</v>
      </c>
      <c r="K13" s="235" t="str">
        <f t="shared" si="1"/>
        <v>-</v>
      </c>
      <c r="L13" s="235">
        <f>IFERROR(IF(OR($D13=TRUE,$N13&lt;0),0,IF(LEN('Simulateur UVC'!$AE13),-ROUND($K13*0.04,4),0)),"")</f>
        <v>0</v>
      </c>
      <c r="M13" s="235">
        <f>IFERROR(IF(OR($D13=TRUE,$N13&lt;0),0,IF(LEN('Simulateur UVC'!$AF13),-ROUND($K13*ROUNDUP('Simulateur UVC'!$AF13,2),4),0)),"")</f>
        <v>0</v>
      </c>
      <c r="N13" s="235">
        <f>IFERROR(IF($D13=TRUE,0,IF(LEN('Simulateur UVC'!$AG13),-ROUND($K13*1,4),0)),"")</f>
        <v>0</v>
      </c>
      <c r="O13" s="235">
        <f>IFERROR(IF('Simulateur UVC'!$AU13&lt;&gt;"",ROUND($K13*IF(UPPER(LEFT('Simulateur UVC'!$AU13,5))="CUMUL",0.2,0.1),4),0),"")</f>
        <v>0</v>
      </c>
      <c r="P13" s="235">
        <f>IFERROR(IF(LEN('Simulateur UVC'!$AV13),ROUND($K13*0.5,4),0),"")</f>
        <v>0</v>
      </c>
      <c r="Q13" s="235">
        <f>IFERROR(IF(AND(LEN('Simulateur UVC'!$AW13),'Simulateur UVC'!$AW13 &lt;&gt; "Papier-carton + huiles minÈrales"),ROUND($K13*1,4),0),"")</f>
        <v>0</v>
      </c>
      <c r="R13" s="235">
        <f>0</f>
        <v>0</v>
      </c>
      <c r="S13" s="235" t="e">
        <f>ROUND($K13 + IF(-SUM(L13:$N13)&gt;=$K13,-$K13,SUM(L13:$N13)) + SUM(O13:$Q13),4)</f>
        <v>#VALUE!</v>
      </c>
      <c r="T13" s="241">
        <f>-(('Simulateur UVC'!$AH13*'Simulateur UVC'!$AI13)*(0.05*100)+('Simulateur UVC'!$AL13*'Simulateur UVC'!$AM13)*(0.4*100)+('Simulateur UVC'!$AO13*'Simulateur UVC'!$AP13)*(0.45*100)+('Simulateur UVC'!$AQ13*'Simulateur UVC'!$AR13)*(0.45*100)+('Simulateur UVC'!$AS13*'Simulateur UVC'!$AT13)*(0.45*100))/IF($Y13=TRUE,'Simulateur UVC'!$AX13,1000)</f>
        <v>0</v>
      </c>
      <c r="U13" s="241">
        <f>-(('Simulateur UVC'!AJ13*'Simulateur UVC'!AK13)*(0.35*100)+('Simulateur UVC'!AL13*'Simulateur UVC'!AN13)*(0.15*100))/IF(Y13=TRUE,'Simulateur UVC'!AX13,1000)</f>
        <v>0</v>
      </c>
      <c r="V13" s="235" t="e">
        <f t="shared" si="2"/>
        <v>#VALUE!</v>
      </c>
      <c r="W13" s="235" t="str">
        <f>IFERROR(ROUND(($V13*'Simulateur UVC'!$AX13/100)+$R13,2),"-")</f>
        <v>-</v>
      </c>
      <c r="Y13" s="240" t="b">
        <f>IF(OR(TEXT('Simulateur UVC'!$D13,"@")="150000",TEXT('Simulateur UVC'!$D13,"@")="160000"),TRUE,FALSE)</f>
        <v>0</v>
      </c>
      <c r="Z13" s="240" t="b">
        <f>IF($Y13=TRUE,IF(TEXT('Simulateur UVC'!$D13,"@")="150000",TRUE,FALSE),FALSE)</f>
        <v>0</v>
      </c>
      <c r="AA13" s="235" t="str">
        <f>IFERROR(ROUND(IF(AND($Y13=TRUE,AA$10=1,'Simulateur UVC'!H13&gt;0),VLOOKUP(AA$5,BaremeFR,IF($Z13=TRUE,4,5),FALSE),'Simulateur UVC'!H13)*VLOOKUP(AA$5,BaremeFR,3,FALSE)/1000,4),"")</f>
        <v/>
      </c>
      <c r="AB13" s="235" t="str">
        <f>IFERROR(ROUND(IF(AND($Y13=TRUE,AB$10=1,'Simulateur UVC'!I13&gt;0),VLOOKUP(AB$5,BaremeFR,IF($Z13=TRUE,4,5),FALSE),'Simulateur UVC'!I13)*VLOOKUP(AB$5,BaremeFR,3,FALSE)/1000,4),"")</f>
        <v/>
      </c>
      <c r="AC13" s="235" t="str">
        <f>IFERROR(ROUND(ROUND(IF(AND($Y13=TRUE,AC$10=1,'Simulateur UVC'!J13&gt;0),VLOOKUP(AC$5,BaremeFR,IF($Z13=TRUE,4,5),FALSE),'Simulateur UVC'!J13)*VLOOKUP(AC$5,BaremeFR,3,FALSE)/1000,4)*(IF('Simulateur UVC'!$AD13="Oui",0.9,1)+IF('Simulateur UVC'!$AW13="Papier-carton + huiles minÈrales",1,0)),4),"")</f>
        <v/>
      </c>
      <c r="AD13" s="235" t="str">
        <f>IFERROR(ROUND(IF(AND($Y13=TRUE,AD$10=1,'Simulateur UVC'!K13&gt;0),VLOOKUP(AD$5,BaremeFR,IF($Z13=TRUE,4,5),FALSE),'Simulateur UVC'!K13)*VLOOKUP(AD$5,BaremeFR,3,FALSE)/1000,4),"")</f>
        <v/>
      </c>
      <c r="AE13" s="235" t="str">
        <f>IFERROR(ROUND(IF(AND($Y13=TRUE,AE$10=1,'Simulateur UVC'!L13&gt;0),VLOOKUP(AE$5,BaremeFR,IF($Z13=TRUE,4,5),FALSE),'Simulateur UVC'!L13)*VLOOKUP(AE$5,BaremeFR,3,FALSE)/1000,4),"")</f>
        <v/>
      </c>
      <c r="AF13" s="235" t="str">
        <f>IFERROR(ROUND(IF(AND($Y13=TRUE,AF$10=1,'Simulateur UVC'!M13&gt;0),VLOOKUP(AF$5,BaremeFR,IF($Z13=TRUE,4,5),FALSE),'Simulateur UVC'!M13)*VLOOKUP(AF$5,BaremeFR,3,FALSE)/1000,4),"")</f>
        <v/>
      </c>
      <c r="AG13" s="235" t="str">
        <f>IFERROR(ROUND(IF(AND($Y13=TRUE,AG$10=1,'Simulateur UVC'!N13&gt;0),VLOOKUP(AG$5,BaremeFR,IF($Z13=TRUE,4,5),FALSE),'Simulateur UVC'!N13)*VLOOKUP(AG$5,BaremeFR,3,FALSE)/1000,4),"")</f>
        <v/>
      </c>
      <c r="AH13" s="235" t="str">
        <f>IFERROR(ROUND(IF(AND($Y13=TRUE,AH$10=1,'Simulateur UVC'!O13&gt;0),VLOOKUP(AH$5,BaremeFR,IF($Z13=TRUE,4,5),FALSE),'Simulateur UVC'!O13)*VLOOKUP(AH$5,BaremeFR,3,FALSE)/1000,4),"")</f>
        <v/>
      </c>
      <c r="AI13" s="235" t="str">
        <f>IFERROR(ROUND(IF(AND($Y13=TRUE,AI$10=1,'Simulateur UVC'!P13&gt;0),VLOOKUP(AI$5,BaremeFR,IF($Z13=TRUE,4,5),FALSE),'Simulateur UVC'!P13)*VLOOKUP(AI$5,BaremeFR,3,FALSE)/1000,4),"")</f>
        <v/>
      </c>
      <c r="AJ13" s="235" t="str">
        <f>IFERROR(ROUND(IF(AND($Y13=TRUE,AJ$10=1,'Simulateur UVC'!Q13&gt;0),VLOOKUP(AJ$5,BaremeFR,IF($Z13=TRUE,4,5),FALSE),'Simulateur UVC'!Q13)*VLOOKUP(AJ$5,BaremeFR,3,FALSE)/1000,4),"")</f>
        <v/>
      </c>
      <c r="AK13" s="235" t="str">
        <f>IFERROR(ROUND(IF(AND($Y13=TRUE,AK$10=1,'Simulateur UVC'!R13&gt;0),VLOOKUP(AK$5,BaremeFR,IF($Z13=TRUE,4,5),FALSE),'Simulateur UVC'!R13)*VLOOKUP(AK$5,BaremeFR,3,FALSE)/1000,4),"")</f>
        <v/>
      </c>
      <c r="AL13" s="235" t="str">
        <f>IFERROR(ROUND(IF(AND($Y13=TRUE,AL$10=1,'Simulateur UVC'!S13&gt;0),VLOOKUP(AL$5,BaremeFR,IF($Z13=TRUE,4,5),FALSE),'Simulateur UVC'!S13)*VLOOKUP(AL$5,BaremeFR,3,FALSE)/1000,4),"")</f>
        <v/>
      </c>
      <c r="AM13" s="235" t="str">
        <f>IFERROR(ROUND(IF(AND($Y13=TRUE,AM$10=1,'Simulateur UVC'!T13&gt;0),VLOOKUP(AM$5,BaremeFR,IF($Z13=TRUE,4,5),FALSE),'Simulateur UVC'!T13)*VLOOKUP(AM$5,BaremeFR,3,FALSE)/1000,4),"")</f>
        <v/>
      </c>
      <c r="AN13" s="235" t="str">
        <f>IFERROR(ROUND(IF(AND($Y13=TRUE,AN$10=1,'Simulateur UVC'!U13&gt;0),VLOOKUP(AN$5,BaremeFR,IF($Z13=TRUE,4,5),FALSE),'Simulateur UVC'!U13)*VLOOKUP(AN$5,BaremeFR,3,FALSE)/1000,4),"")</f>
        <v/>
      </c>
      <c r="AO13" s="235" t="str">
        <f>IFERROR(ROUND(IF(AND($Y13=TRUE,AO$10=1,'Simulateur UVC'!V13&gt;0),VLOOKUP(AO$5,BaremeFR,IF($Z13=TRUE,4,5),FALSE),'Simulateur UVC'!V13)*VLOOKUP(AO$5,BaremeFR,3,FALSE)/1000,4),"")</f>
        <v/>
      </c>
      <c r="AP13" s="235" t="str">
        <f>IFERROR(ROUND(IF(AND($Y13=TRUE,AP$10=1,'Simulateur UVC'!W13&gt;0),VLOOKUP(AP$5,BaremeFR,IF($Z13=TRUE,4,5),FALSE),'Simulateur UVC'!W13)*VLOOKUP(AP$5,BaremeFR,3,FALSE)/1000,4),"")</f>
        <v/>
      </c>
      <c r="AQ13" s="235" t="str">
        <f>IFERROR(ROUND(IF(AND($Y13=TRUE,AQ$10=1,'Simulateur UVC'!X13&gt;0),VLOOKUP(AQ$5,BaremeFR,IF($Z13=TRUE,4,5),FALSE),'Simulateur UVC'!X13)*VLOOKUP(AQ$5,BaremeFR,3,FALSE)/1000,4),"")</f>
        <v/>
      </c>
      <c r="AR13" s="235" t="str">
        <f>IFERROR(ROUND(IF(AND($Y13=TRUE,AR$10=1,'Simulateur UVC'!Y13&gt;0),VLOOKUP(AR$5,BaremeFR,IF($Z13=TRUE,4,5),FALSE),'Simulateur UVC'!Y13)*VLOOKUP(AR$5,BaremeFR,3,FALSE)/1000,4),"")</f>
        <v/>
      </c>
      <c r="AS13" s="235" t="str">
        <f>IFERROR(ROUND(IF(AND($Y13=TRUE,AS$10=1,'Simulateur UVC'!Z13&gt;0),VLOOKUP(AS$5,BaremeFR,IF($Z13=TRUE,4,5),FALSE),'Simulateur UVC'!Z13)*VLOOKUP(AS$5,BaremeFR,3,FALSE)/1000,4),"")</f>
        <v/>
      </c>
      <c r="AT13" s="235" t="str">
        <f>IFERROR(ROUND(IF(AND($Y13=TRUE,AT$10=1,'Simulateur UVC'!AA13&gt;0),VLOOKUP(AT$5,BaremeFR,IF($Z13=TRUE,4,5),FALSE),'Simulateur UVC'!AA13)*VLOOKUP(AT$5,BaremeFR,3,FALSE)/1000,4),"")</f>
        <v/>
      </c>
      <c r="AU13" s="235" t="str">
        <f>IFERROR(ROUND(IF(AND($Y13=TRUE,AU$10=1,'Simulateur UVC'!AB13&gt;0),VLOOKUP(AU$5,BaremeFR,IF($Z13=TRUE,4,5),FALSE),'Simulateur UVC'!AB13)*VLOOKUP(AU$5,BaremeFR,3,FALSE)/1000,4),"")</f>
        <v/>
      </c>
      <c r="AV13" s="235" t="str">
        <f>IFERROR(ROUND(IF(AND($Y13=TRUE,AV$10=1,'Simulateur UVC'!AC13&gt;0),VLOOKUP(AV$5,BaremeFR,IF($Z13=TRUE,4,5),FALSE),'Simulateur UVC'!AC13)*VLOOKUP(AV$5,BaremeFR,3,FALSE)/1000,4),"")</f>
        <v/>
      </c>
    </row>
    <row r="14" spans="1:48" x14ac:dyDescent="0.2">
      <c r="A14" s="266">
        <v>0</v>
      </c>
      <c r="D14" s="240" t="b">
        <f>IF(LEN('Simulateur UVC'!$AU14)+LEN('Simulateur UVC'!$AV14)+LEN('Simulateur UVC'!$AW14)&gt;0,TRUE,FALSE)</f>
        <v>0</v>
      </c>
      <c r="E14" s="240" t="b">
        <f>IF(LEN('Simulateur UVC'!$AE14)+LEN('Simulateur UVC'!$AF14)+LEN('Simulateur UVC'!$AG14),TRUE,FALSE)</f>
        <v>0</v>
      </c>
      <c r="F14" s="235" t="e">
        <f>INDEX(rSecteur[Code Secteur],IFERROR(MATCH(TEXT('Simulateur UVC'!$D14,"@"),rSecteur[CP UVC],0),MATCH('Simulateur UVC'!$D14,rSecteur[CP UVC],0)))</f>
        <v>#N/A</v>
      </c>
      <c r="G14" s="235" t="e">
        <f>INDEX(tarifSecteur[Tarif Unite], MATCH($F14,tarifSecteur[Secteur],0))</f>
        <v>#N/A</v>
      </c>
      <c r="H14" s="235">
        <f>IF('Simulateur UVC'!$D14="023900",46.6%*$G14,IF(AND('Simulateur UVC'!$F14=0,'Simulateur UVC'!$G14=0),0,IF('Simulateur UVC'!$F14=0,'Simulateur UVC'!$G14*5%*$G14,(('Simulateur UVC'!$G14*5%+MAX(0,MIN(('Simulateur UVC'!$F14-1)*70%,280%))+IF('Simulateur UVC'!$F14&gt;5,MIN(('Simulateur UVC'!$F14-5)*50%,250%),0)+IF('Simulateur UVC'!$F14&gt;10,MIN(('Simulateur UVC'!$F14-10)*30%,150%),0)+IF('Simulateur UVC'!$F14&gt;15,MIN(('Simulateur UVC'!$F14-15)*10%,50%),0)+IF('Simulateur UVC'!$F14&gt;20,('Simulateur UVC'!$F14-20)*5%))+1)*$G14)))</f>
        <v>0</v>
      </c>
      <c r="I14" s="235" t="e">
        <f>IF('Simulateur UVC'!$D14="023900",46.6%,100%)*INDEX(tarifSecteur[Tarif Reemploi], MATCH($F14,tarifSecteur[Secteur],0))</f>
        <v>#N/A</v>
      </c>
      <c r="J14" s="235">
        <f t="shared" si="0"/>
        <v>0</v>
      </c>
      <c r="K14" s="235" t="str">
        <f t="shared" si="1"/>
        <v>-</v>
      </c>
      <c r="L14" s="235">
        <f>IFERROR(IF(OR($D14=TRUE,$N14&lt;0),0,IF(LEN('Simulateur UVC'!$AE14),-ROUND($K14*0.04,4),0)),"")</f>
        <v>0</v>
      </c>
      <c r="M14" s="235">
        <f>IFERROR(IF(OR($D14=TRUE,$N14&lt;0),0,IF(LEN('Simulateur UVC'!$AF14),-ROUND($K14*ROUNDUP('Simulateur UVC'!$AF14,2),4),0)),"")</f>
        <v>0</v>
      </c>
      <c r="N14" s="235">
        <f>IFERROR(IF($D14=TRUE,0,IF(LEN('Simulateur UVC'!$AG14),-ROUND($K14*1,4),0)),"")</f>
        <v>0</v>
      </c>
      <c r="O14" s="235">
        <f>IFERROR(IF('Simulateur UVC'!$AU14&lt;&gt;"",ROUND($K14*IF(UPPER(LEFT('Simulateur UVC'!$AU14,5))="CUMUL",0.2,0.1),4),0),"")</f>
        <v>0</v>
      </c>
      <c r="P14" s="235">
        <f>IFERROR(IF(LEN('Simulateur UVC'!$AV14),ROUND($K14*0.5,4),0),"")</f>
        <v>0</v>
      </c>
      <c r="Q14" s="235">
        <f>IFERROR(IF(AND(LEN('Simulateur UVC'!$AW14),'Simulateur UVC'!$AW14 &lt;&gt; "Papier-carton + huiles minÈrales"),ROUND($K14*1,4),0),"")</f>
        <v>0</v>
      </c>
      <c r="R14" s="235">
        <f>0</f>
        <v>0</v>
      </c>
      <c r="S14" s="235" t="e">
        <f>ROUND($K14 + IF(-SUM(L14:$N14)&gt;=$K14,-$K14,SUM(L14:$N14)) + SUM(O14:$Q14),4)</f>
        <v>#VALUE!</v>
      </c>
      <c r="T14" s="241">
        <f>-(('Simulateur UVC'!$AH14*'Simulateur UVC'!$AI14)*(0.05*100)+('Simulateur UVC'!$AL14*'Simulateur UVC'!$AM14)*(0.4*100)+('Simulateur UVC'!$AO14*'Simulateur UVC'!$AP14)*(0.45*100)+('Simulateur UVC'!$AQ14*'Simulateur UVC'!$AR14)*(0.45*100)+('Simulateur UVC'!$AS14*'Simulateur UVC'!$AT14)*(0.45*100))/IF($Y14=TRUE,'Simulateur UVC'!$AX14,1000)</f>
        <v>0</v>
      </c>
      <c r="U14" s="241">
        <f>-(('Simulateur UVC'!AJ14*'Simulateur UVC'!AK14)*(0.35*100)+('Simulateur UVC'!AL14*'Simulateur UVC'!AN14)*(0.15*100))/IF(Y14=TRUE,'Simulateur UVC'!AX14,1000)</f>
        <v>0</v>
      </c>
      <c r="V14" s="235" t="e">
        <f t="shared" si="2"/>
        <v>#VALUE!</v>
      </c>
      <c r="W14" s="235" t="str">
        <f>IFERROR(ROUND(($V14*'Simulateur UVC'!$AX14/100)+$R14,2),"-")</f>
        <v>-</v>
      </c>
      <c r="Y14" s="240" t="b">
        <f>IF(OR(TEXT('Simulateur UVC'!$D14,"@")="150000",TEXT('Simulateur UVC'!$D14,"@")="160000"),TRUE,FALSE)</f>
        <v>0</v>
      </c>
      <c r="Z14" s="240" t="b">
        <f>IF($Y14=TRUE,IF(TEXT('Simulateur UVC'!$D14,"@")="150000",TRUE,FALSE),FALSE)</f>
        <v>0</v>
      </c>
      <c r="AA14" s="235" t="str">
        <f>IFERROR(ROUND(IF(AND($Y14=TRUE,AA$10=1,'Simulateur UVC'!H14&gt;0),VLOOKUP(AA$5,BaremeFR,IF($Z14=TRUE,4,5),FALSE),'Simulateur UVC'!H14)*VLOOKUP(AA$5,BaremeFR,3,FALSE)/1000,4),"")</f>
        <v/>
      </c>
      <c r="AB14" s="235" t="str">
        <f>IFERROR(ROUND(IF(AND($Y14=TRUE,AB$10=1,'Simulateur UVC'!I14&gt;0),VLOOKUP(AB$5,BaremeFR,IF($Z14=TRUE,4,5),FALSE),'Simulateur UVC'!I14)*VLOOKUP(AB$5,BaremeFR,3,FALSE)/1000,4),"")</f>
        <v/>
      </c>
      <c r="AC14" s="235" t="str">
        <f>IFERROR(ROUND(ROUND(IF(AND($Y14=TRUE,AC$10=1,'Simulateur UVC'!J14&gt;0),VLOOKUP(AC$5,BaremeFR,IF($Z14=TRUE,4,5),FALSE),'Simulateur UVC'!J14)*VLOOKUP(AC$5,BaremeFR,3,FALSE)/1000,4)*(IF('Simulateur UVC'!$AD14="Oui",0.9,1)+IF('Simulateur UVC'!$AW14="Papier-carton + huiles minÈrales",1,0)),4),"")</f>
        <v/>
      </c>
      <c r="AD14" s="235" t="str">
        <f>IFERROR(ROUND(IF(AND($Y14=TRUE,AD$10=1,'Simulateur UVC'!K14&gt;0),VLOOKUP(AD$5,BaremeFR,IF($Z14=TRUE,4,5),FALSE),'Simulateur UVC'!K14)*VLOOKUP(AD$5,BaremeFR,3,FALSE)/1000,4),"")</f>
        <v/>
      </c>
      <c r="AE14" s="235" t="str">
        <f>IFERROR(ROUND(IF(AND($Y14=TRUE,AE$10=1,'Simulateur UVC'!L14&gt;0),VLOOKUP(AE$5,BaremeFR,IF($Z14=TRUE,4,5),FALSE),'Simulateur UVC'!L14)*VLOOKUP(AE$5,BaremeFR,3,FALSE)/1000,4),"")</f>
        <v/>
      </c>
      <c r="AF14" s="235" t="str">
        <f>IFERROR(ROUND(IF(AND($Y14=TRUE,AF$10=1,'Simulateur UVC'!M14&gt;0),VLOOKUP(AF$5,BaremeFR,IF($Z14=TRUE,4,5),FALSE),'Simulateur UVC'!M14)*VLOOKUP(AF$5,BaremeFR,3,FALSE)/1000,4),"")</f>
        <v/>
      </c>
      <c r="AG14" s="235" t="str">
        <f>IFERROR(ROUND(IF(AND($Y14=TRUE,AG$10=1,'Simulateur UVC'!N14&gt;0),VLOOKUP(AG$5,BaremeFR,IF($Z14=TRUE,4,5),FALSE),'Simulateur UVC'!N14)*VLOOKUP(AG$5,BaremeFR,3,FALSE)/1000,4),"")</f>
        <v/>
      </c>
      <c r="AH14" s="235" t="str">
        <f>IFERROR(ROUND(IF(AND($Y14=TRUE,AH$10=1,'Simulateur UVC'!O14&gt;0),VLOOKUP(AH$5,BaremeFR,IF($Z14=TRUE,4,5),FALSE),'Simulateur UVC'!O14)*VLOOKUP(AH$5,BaremeFR,3,FALSE)/1000,4),"")</f>
        <v/>
      </c>
      <c r="AI14" s="235" t="str">
        <f>IFERROR(ROUND(IF(AND($Y14=TRUE,AI$10=1,'Simulateur UVC'!P14&gt;0),VLOOKUP(AI$5,BaremeFR,IF($Z14=TRUE,4,5),FALSE),'Simulateur UVC'!P14)*VLOOKUP(AI$5,BaremeFR,3,FALSE)/1000,4),"")</f>
        <v/>
      </c>
      <c r="AJ14" s="235" t="str">
        <f>IFERROR(ROUND(IF(AND($Y14=TRUE,AJ$10=1,'Simulateur UVC'!Q14&gt;0),VLOOKUP(AJ$5,BaremeFR,IF($Z14=TRUE,4,5),FALSE),'Simulateur UVC'!Q14)*VLOOKUP(AJ$5,BaremeFR,3,FALSE)/1000,4),"")</f>
        <v/>
      </c>
      <c r="AK14" s="235" t="str">
        <f>IFERROR(ROUND(IF(AND($Y14=TRUE,AK$10=1,'Simulateur UVC'!R14&gt;0),VLOOKUP(AK$5,BaremeFR,IF($Z14=TRUE,4,5),FALSE),'Simulateur UVC'!R14)*VLOOKUP(AK$5,BaremeFR,3,FALSE)/1000,4),"")</f>
        <v/>
      </c>
      <c r="AL14" s="235" t="str">
        <f>IFERROR(ROUND(IF(AND($Y14=TRUE,AL$10=1,'Simulateur UVC'!S14&gt;0),VLOOKUP(AL$5,BaremeFR,IF($Z14=TRUE,4,5),FALSE),'Simulateur UVC'!S14)*VLOOKUP(AL$5,BaremeFR,3,FALSE)/1000,4),"")</f>
        <v/>
      </c>
      <c r="AM14" s="235" t="str">
        <f>IFERROR(ROUND(IF(AND($Y14=TRUE,AM$10=1,'Simulateur UVC'!T14&gt;0),VLOOKUP(AM$5,BaremeFR,IF($Z14=TRUE,4,5),FALSE),'Simulateur UVC'!T14)*VLOOKUP(AM$5,BaremeFR,3,FALSE)/1000,4),"")</f>
        <v/>
      </c>
      <c r="AN14" s="235" t="str">
        <f>IFERROR(ROUND(IF(AND($Y14=TRUE,AN$10=1,'Simulateur UVC'!U14&gt;0),VLOOKUP(AN$5,BaremeFR,IF($Z14=TRUE,4,5),FALSE),'Simulateur UVC'!U14)*VLOOKUP(AN$5,BaremeFR,3,FALSE)/1000,4),"")</f>
        <v/>
      </c>
      <c r="AO14" s="235" t="str">
        <f>IFERROR(ROUND(IF(AND($Y14=TRUE,AO$10=1,'Simulateur UVC'!V14&gt;0),VLOOKUP(AO$5,BaremeFR,IF($Z14=TRUE,4,5),FALSE),'Simulateur UVC'!V14)*VLOOKUP(AO$5,BaremeFR,3,FALSE)/1000,4),"")</f>
        <v/>
      </c>
      <c r="AP14" s="235" t="str">
        <f>IFERROR(ROUND(IF(AND($Y14=TRUE,AP$10=1,'Simulateur UVC'!W14&gt;0),VLOOKUP(AP$5,BaremeFR,IF($Z14=TRUE,4,5),FALSE),'Simulateur UVC'!W14)*VLOOKUP(AP$5,BaremeFR,3,FALSE)/1000,4),"")</f>
        <v/>
      </c>
      <c r="AQ14" s="235" t="str">
        <f>IFERROR(ROUND(IF(AND($Y14=TRUE,AQ$10=1,'Simulateur UVC'!X14&gt;0),VLOOKUP(AQ$5,BaremeFR,IF($Z14=TRUE,4,5),FALSE),'Simulateur UVC'!X14)*VLOOKUP(AQ$5,BaremeFR,3,FALSE)/1000,4),"")</f>
        <v/>
      </c>
      <c r="AR14" s="235" t="str">
        <f>IFERROR(ROUND(IF(AND($Y14=TRUE,AR$10=1,'Simulateur UVC'!Y14&gt;0),VLOOKUP(AR$5,BaremeFR,IF($Z14=TRUE,4,5),FALSE),'Simulateur UVC'!Y14)*VLOOKUP(AR$5,BaremeFR,3,FALSE)/1000,4),"")</f>
        <v/>
      </c>
      <c r="AS14" s="235" t="str">
        <f>IFERROR(ROUND(IF(AND($Y14=TRUE,AS$10=1,'Simulateur UVC'!Z14&gt;0),VLOOKUP(AS$5,BaremeFR,IF($Z14=TRUE,4,5),FALSE),'Simulateur UVC'!Z14)*VLOOKUP(AS$5,BaremeFR,3,FALSE)/1000,4),"")</f>
        <v/>
      </c>
      <c r="AT14" s="235" t="str">
        <f>IFERROR(ROUND(IF(AND($Y14=TRUE,AT$10=1,'Simulateur UVC'!AA14&gt;0),VLOOKUP(AT$5,BaremeFR,IF($Z14=TRUE,4,5),FALSE),'Simulateur UVC'!AA14)*VLOOKUP(AT$5,BaremeFR,3,FALSE)/1000,4),"")</f>
        <v/>
      </c>
      <c r="AU14" s="235" t="str">
        <f>IFERROR(ROUND(IF(AND($Y14=TRUE,AU$10=1,'Simulateur UVC'!AB14&gt;0),VLOOKUP(AU$5,BaremeFR,IF($Z14=TRUE,4,5),FALSE),'Simulateur UVC'!AB14)*VLOOKUP(AU$5,BaremeFR,3,FALSE)/1000,4),"")</f>
        <v/>
      </c>
      <c r="AV14" s="235" t="str">
        <f>IFERROR(ROUND(IF(AND($Y14=TRUE,AV$10=1,'Simulateur UVC'!AC14&gt;0),VLOOKUP(AV$5,BaremeFR,IF($Z14=TRUE,4,5),FALSE),'Simulateur UVC'!AC14)*VLOOKUP(AV$5,BaremeFR,3,FALSE)/1000,4),"")</f>
        <v/>
      </c>
    </row>
    <row r="15" spans="1:48" x14ac:dyDescent="0.2">
      <c r="A15" s="266">
        <v>0</v>
      </c>
      <c r="D15" s="240" t="b">
        <f>IF(LEN('Simulateur UVC'!$AU15)+LEN('Simulateur UVC'!$AV15)+LEN('Simulateur UVC'!$AW15)&gt;0,TRUE,FALSE)</f>
        <v>0</v>
      </c>
      <c r="E15" s="240" t="b">
        <f>IF(LEN('Simulateur UVC'!$AE15)+LEN('Simulateur UVC'!$AF15)+LEN('Simulateur UVC'!$AG15),TRUE,FALSE)</f>
        <v>0</v>
      </c>
      <c r="F15" s="235" t="e">
        <f>INDEX(rSecteur[Code Secteur],IFERROR(MATCH(TEXT('Simulateur UVC'!$D15,"@"),rSecteur[CP UVC],0),MATCH('Simulateur UVC'!$D15,rSecteur[CP UVC],0)))</f>
        <v>#N/A</v>
      </c>
      <c r="G15" s="235" t="e">
        <f>INDEX(tarifSecteur[Tarif Unite], MATCH($F15,tarifSecteur[Secteur],0))</f>
        <v>#N/A</v>
      </c>
      <c r="H15" s="235">
        <f>IF('Simulateur UVC'!$D15="023900",46.6%*$G15,IF(AND('Simulateur UVC'!$F15=0,'Simulateur UVC'!$G15=0),0,IF('Simulateur UVC'!$F15=0,'Simulateur UVC'!$G15*5%*$G15,(('Simulateur UVC'!$G15*5%+MAX(0,MIN(('Simulateur UVC'!$F15-1)*70%,280%))+IF('Simulateur UVC'!$F15&gt;5,MIN(('Simulateur UVC'!$F15-5)*50%,250%),0)+IF('Simulateur UVC'!$F15&gt;10,MIN(('Simulateur UVC'!$F15-10)*30%,150%),0)+IF('Simulateur UVC'!$F15&gt;15,MIN(('Simulateur UVC'!$F15-15)*10%,50%),0)+IF('Simulateur UVC'!$F15&gt;20,('Simulateur UVC'!$F15-20)*5%))+1)*$G15)))</f>
        <v>0</v>
      </c>
      <c r="I15" s="235" t="e">
        <f>IF('Simulateur UVC'!$D15="023900",46.6%,100%)*INDEX(tarifSecteur[Tarif Reemploi], MATCH($F15,tarifSecteur[Secteur],0))</f>
        <v>#N/A</v>
      </c>
      <c r="J15" s="235">
        <f t="shared" si="0"/>
        <v>0</v>
      </c>
      <c r="K15" s="235" t="str">
        <f t="shared" si="1"/>
        <v>-</v>
      </c>
      <c r="L15" s="235">
        <f>IFERROR(IF(OR($D15=TRUE,$N15&lt;0),0,IF(LEN('Simulateur UVC'!$AE15),-ROUND($K15*0.04,4),0)),"")</f>
        <v>0</v>
      </c>
      <c r="M15" s="235">
        <f>IFERROR(IF(OR($D15=TRUE,$N15&lt;0),0,IF(LEN('Simulateur UVC'!$AF15),-ROUND($K15*ROUNDUP('Simulateur UVC'!$AF15,2),4),0)),"")</f>
        <v>0</v>
      </c>
      <c r="N15" s="235">
        <f>IFERROR(IF($D15=TRUE,0,IF(LEN('Simulateur UVC'!$AG15),-ROUND($K15*1,4),0)),"")</f>
        <v>0</v>
      </c>
      <c r="O15" s="235">
        <f>IFERROR(IF('Simulateur UVC'!$AU15&lt;&gt;"",ROUND($K15*IF(UPPER(LEFT('Simulateur UVC'!$AU15,5))="CUMUL",0.2,0.1),4),0),"")</f>
        <v>0</v>
      </c>
      <c r="P15" s="235">
        <f>IFERROR(IF(LEN('Simulateur UVC'!$AV15),ROUND($K15*0.5,4),0),"")</f>
        <v>0</v>
      </c>
      <c r="Q15" s="235">
        <f>IFERROR(IF(AND(LEN('Simulateur UVC'!$AW15),'Simulateur UVC'!$AW15 &lt;&gt; "Papier-carton + huiles minÈrales"),ROUND($K15*1,4),0),"")</f>
        <v>0</v>
      </c>
      <c r="R15" s="235">
        <f>0</f>
        <v>0</v>
      </c>
      <c r="S15" s="235" t="e">
        <f>ROUND($K15 + IF(-SUM(L15:$N15)&gt;=$K15,-$K15,SUM(L15:$N15)) + SUM(O15:$Q15),4)</f>
        <v>#VALUE!</v>
      </c>
      <c r="T15" s="241">
        <f>-(('Simulateur UVC'!$AH15*'Simulateur UVC'!$AI15)*(0.05*100)+('Simulateur UVC'!$AL15*'Simulateur UVC'!$AM15)*(0.4*100)+('Simulateur UVC'!$AO15*'Simulateur UVC'!$AP15)*(0.45*100)+('Simulateur UVC'!$AQ15*'Simulateur UVC'!$AR15)*(0.45*100)+('Simulateur UVC'!$AS15*'Simulateur UVC'!$AT15)*(0.45*100))/IF($Y15=TRUE,'Simulateur UVC'!$AX15,1000)</f>
        <v>0</v>
      </c>
      <c r="U15" s="241">
        <f>-(('Simulateur UVC'!AJ15*'Simulateur UVC'!AK15)*(0.35*100)+('Simulateur UVC'!AL15*'Simulateur UVC'!AN15)*(0.15*100))/IF(Y15=TRUE,'Simulateur UVC'!AX15,1000)</f>
        <v>0</v>
      </c>
      <c r="V15" s="235" t="e">
        <f t="shared" si="2"/>
        <v>#VALUE!</v>
      </c>
      <c r="W15" s="235" t="str">
        <f>IFERROR(ROUND(($V15*'Simulateur UVC'!$AX15/100)+$R15,2),"-")</f>
        <v>-</v>
      </c>
      <c r="Y15" s="240" t="b">
        <f>IF(OR(TEXT('Simulateur UVC'!$D15,"@")="150000",TEXT('Simulateur UVC'!$D15,"@")="160000"),TRUE,FALSE)</f>
        <v>0</v>
      </c>
      <c r="Z15" s="240" t="b">
        <f>IF($Y15=TRUE,IF(TEXT('Simulateur UVC'!$D15,"@")="150000",TRUE,FALSE),FALSE)</f>
        <v>0</v>
      </c>
      <c r="AA15" s="235" t="str">
        <f>IFERROR(ROUND(IF(AND($Y15=TRUE,AA$10=1,'Simulateur UVC'!H15&gt;0),VLOOKUP(AA$5,BaremeFR,IF($Z15=TRUE,4,5),FALSE),'Simulateur UVC'!H15)*VLOOKUP(AA$5,BaremeFR,3,FALSE)/1000,4),"")</f>
        <v/>
      </c>
      <c r="AB15" s="235" t="str">
        <f>IFERROR(ROUND(IF(AND($Y15=TRUE,AB$10=1,'Simulateur UVC'!I15&gt;0),VLOOKUP(AB$5,BaremeFR,IF($Z15=TRUE,4,5),FALSE),'Simulateur UVC'!I15)*VLOOKUP(AB$5,BaremeFR,3,FALSE)/1000,4),"")</f>
        <v/>
      </c>
      <c r="AC15" s="235" t="str">
        <f>IFERROR(ROUND(ROUND(IF(AND($Y15=TRUE,AC$10=1,'Simulateur UVC'!J15&gt;0),VLOOKUP(AC$5,BaremeFR,IF($Z15=TRUE,4,5),FALSE),'Simulateur UVC'!J15)*VLOOKUP(AC$5,BaremeFR,3,FALSE)/1000,4)*(IF('Simulateur UVC'!$AD15="Oui",0.9,1)+IF('Simulateur UVC'!$AW15="Papier-carton + huiles minÈrales",1,0)),4),"")</f>
        <v/>
      </c>
      <c r="AD15" s="235" t="str">
        <f>IFERROR(ROUND(IF(AND($Y15=TRUE,AD$10=1,'Simulateur UVC'!K15&gt;0),VLOOKUP(AD$5,BaremeFR,IF($Z15=TRUE,4,5),FALSE),'Simulateur UVC'!K15)*VLOOKUP(AD$5,BaremeFR,3,FALSE)/1000,4),"")</f>
        <v/>
      </c>
      <c r="AE15" s="235" t="str">
        <f>IFERROR(ROUND(IF(AND($Y15=TRUE,AE$10=1,'Simulateur UVC'!L15&gt;0),VLOOKUP(AE$5,BaremeFR,IF($Z15=TRUE,4,5),FALSE),'Simulateur UVC'!L15)*VLOOKUP(AE$5,BaremeFR,3,FALSE)/1000,4),"")</f>
        <v/>
      </c>
      <c r="AF15" s="235" t="str">
        <f>IFERROR(ROUND(IF(AND($Y15=TRUE,AF$10=1,'Simulateur UVC'!M15&gt;0),VLOOKUP(AF$5,BaremeFR,IF($Z15=TRUE,4,5),FALSE),'Simulateur UVC'!M15)*VLOOKUP(AF$5,BaremeFR,3,FALSE)/1000,4),"")</f>
        <v/>
      </c>
      <c r="AG15" s="235" t="str">
        <f>IFERROR(ROUND(IF(AND($Y15=TRUE,AG$10=1,'Simulateur UVC'!N15&gt;0),VLOOKUP(AG$5,BaremeFR,IF($Z15=TRUE,4,5),FALSE),'Simulateur UVC'!N15)*VLOOKUP(AG$5,BaremeFR,3,FALSE)/1000,4),"")</f>
        <v/>
      </c>
      <c r="AH15" s="235" t="str">
        <f>IFERROR(ROUND(IF(AND($Y15=TRUE,AH$10=1,'Simulateur UVC'!O15&gt;0),VLOOKUP(AH$5,BaremeFR,IF($Z15=TRUE,4,5),FALSE),'Simulateur UVC'!O15)*VLOOKUP(AH$5,BaremeFR,3,FALSE)/1000,4),"")</f>
        <v/>
      </c>
      <c r="AI15" s="235" t="str">
        <f>IFERROR(ROUND(IF(AND($Y15=TRUE,AI$10=1,'Simulateur UVC'!P15&gt;0),VLOOKUP(AI$5,BaremeFR,IF($Z15=TRUE,4,5),FALSE),'Simulateur UVC'!P15)*VLOOKUP(AI$5,BaremeFR,3,FALSE)/1000,4),"")</f>
        <v/>
      </c>
      <c r="AJ15" s="235" t="str">
        <f>IFERROR(ROUND(IF(AND($Y15=TRUE,AJ$10=1,'Simulateur UVC'!Q15&gt;0),VLOOKUP(AJ$5,BaremeFR,IF($Z15=TRUE,4,5),FALSE),'Simulateur UVC'!Q15)*VLOOKUP(AJ$5,BaremeFR,3,FALSE)/1000,4),"")</f>
        <v/>
      </c>
      <c r="AK15" s="235" t="str">
        <f>IFERROR(ROUND(IF(AND($Y15=TRUE,AK$10=1,'Simulateur UVC'!R15&gt;0),VLOOKUP(AK$5,BaremeFR,IF($Z15=TRUE,4,5),FALSE),'Simulateur UVC'!R15)*VLOOKUP(AK$5,BaremeFR,3,FALSE)/1000,4),"")</f>
        <v/>
      </c>
      <c r="AL15" s="235" t="str">
        <f>IFERROR(ROUND(IF(AND($Y15=TRUE,AL$10=1,'Simulateur UVC'!S15&gt;0),VLOOKUP(AL$5,BaremeFR,IF($Z15=TRUE,4,5),FALSE),'Simulateur UVC'!S15)*VLOOKUP(AL$5,BaremeFR,3,FALSE)/1000,4),"")</f>
        <v/>
      </c>
      <c r="AM15" s="235" t="str">
        <f>IFERROR(ROUND(IF(AND($Y15=TRUE,AM$10=1,'Simulateur UVC'!T15&gt;0),VLOOKUP(AM$5,BaremeFR,IF($Z15=TRUE,4,5),FALSE),'Simulateur UVC'!T15)*VLOOKUP(AM$5,BaremeFR,3,FALSE)/1000,4),"")</f>
        <v/>
      </c>
      <c r="AN15" s="235" t="str">
        <f>IFERROR(ROUND(IF(AND($Y15=TRUE,AN$10=1,'Simulateur UVC'!U15&gt;0),VLOOKUP(AN$5,BaremeFR,IF($Z15=TRUE,4,5),FALSE),'Simulateur UVC'!U15)*VLOOKUP(AN$5,BaremeFR,3,FALSE)/1000,4),"")</f>
        <v/>
      </c>
      <c r="AO15" s="235" t="str">
        <f>IFERROR(ROUND(IF(AND($Y15=TRUE,AO$10=1,'Simulateur UVC'!V15&gt;0),VLOOKUP(AO$5,BaremeFR,IF($Z15=TRUE,4,5),FALSE),'Simulateur UVC'!V15)*VLOOKUP(AO$5,BaremeFR,3,FALSE)/1000,4),"")</f>
        <v/>
      </c>
      <c r="AP15" s="235" t="str">
        <f>IFERROR(ROUND(IF(AND($Y15=TRUE,AP$10=1,'Simulateur UVC'!W15&gt;0),VLOOKUP(AP$5,BaremeFR,IF($Z15=TRUE,4,5),FALSE),'Simulateur UVC'!W15)*VLOOKUP(AP$5,BaremeFR,3,FALSE)/1000,4),"")</f>
        <v/>
      </c>
      <c r="AQ15" s="235" t="str">
        <f>IFERROR(ROUND(IF(AND($Y15=TRUE,AQ$10=1,'Simulateur UVC'!X15&gt;0),VLOOKUP(AQ$5,BaremeFR,IF($Z15=TRUE,4,5),FALSE),'Simulateur UVC'!X15)*VLOOKUP(AQ$5,BaremeFR,3,FALSE)/1000,4),"")</f>
        <v/>
      </c>
      <c r="AR15" s="235" t="str">
        <f>IFERROR(ROUND(IF(AND($Y15=TRUE,AR$10=1,'Simulateur UVC'!Y15&gt;0),VLOOKUP(AR$5,BaremeFR,IF($Z15=TRUE,4,5),FALSE),'Simulateur UVC'!Y15)*VLOOKUP(AR$5,BaremeFR,3,FALSE)/1000,4),"")</f>
        <v/>
      </c>
      <c r="AS15" s="235" t="str">
        <f>IFERROR(ROUND(IF(AND($Y15=TRUE,AS$10=1,'Simulateur UVC'!Z15&gt;0),VLOOKUP(AS$5,BaremeFR,IF($Z15=TRUE,4,5),FALSE),'Simulateur UVC'!Z15)*VLOOKUP(AS$5,BaremeFR,3,FALSE)/1000,4),"")</f>
        <v/>
      </c>
      <c r="AT15" s="235" t="str">
        <f>IFERROR(ROUND(IF(AND($Y15=TRUE,AT$10=1,'Simulateur UVC'!AA15&gt;0),VLOOKUP(AT$5,BaremeFR,IF($Z15=TRUE,4,5),FALSE),'Simulateur UVC'!AA15)*VLOOKUP(AT$5,BaremeFR,3,FALSE)/1000,4),"")</f>
        <v/>
      </c>
      <c r="AU15" s="235" t="str">
        <f>IFERROR(ROUND(IF(AND($Y15=TRUE,AU$10=1,'Simulateur UVC'!AB15&gt;0),VLOOKUP(AU$5,BaremeFR,IF($Z15=TRUE,4,5),FALSE),'Simulateur UVC'!AB15)*VLOOKUP(AU$5,BaremeFR,3,FALSE)/1000,4),"")</f>
        <v/>
      </c>
      <c r="AV15" s="235" t="str">
        <f>IFERROR(ROUND(IF(AND($Y15=TRUE,AV$10=1,'Simulateur UVC'!AC15&gt;0),VLOOKUP(AV$5,BaremeFR,IF($Z15=TRUE,4,5),FALSE),'Simulateur UVC'!AC15)*VLOOKUP(AV$5,BaremeFR,3,FALSE)/1000,4),"")</f>
        <v/>
      </c>
    </row>
    <row r="16" spans="1:48" x14ac:dyDescent="0.2">
      <c r="A16" s="266">
        <v>0</v>
      </c>
      <c r="D16" s="240" t="b">
        <f>IF(LEN('Simulateur UVC'!$AU16)+LEN('Simulateur UVC'!$AV16)+LEN('Simulateur UVC'!$AW16)&gt;0,TRUE,FALSE)</f>
        <v>0</v>
      </c>
      <c r="E16" s="240" t="b">
        <f>IF(LEN('Simulateur UVC'!$AE16)+LEN('Simulateur UVC'!$AF16)+LEN('Simulateur UVC'!$AG16),TRUE,FALSE)</f>
        <v>0</v>
      </c>
      <c r="F16" s="235" t="e">
        <f>INDEX(rSecteur[Code Secteur],IFERROR(MATCH(TEXT('Simulateur UVC'!$D16,"@"),rSecteur[CP UVC],0),MATCH('Simulateur UVC'!$D16,rSecteur[CP UVC],0)))</f>
        <v>#N/A</v>
      </c>
      <c r="G16" s="235" t="e">
        <f>INDEX(tarifSecteur[Tarif Unite], MATCH($F16,tarifSecteur[Secteur],0))</f>
        <v>#N/A</v>
      </c>
      <c r="H16" s="235">
        <f>IF('Simulateur UVC'!$D16="023900",46.6%*$G16,IF(AND('Simulateur UVC'!$F16=0,'Simulateur UVC'!$G16=0),0,IF('Simulateur UVC'!$F16=0,'Simulateur UVC'!$G16*5%*$G16,(('Simulateur UVC'!$G16*5%+MAX(0,MIN(('Simulateur UVC'!$F16-1)*70%,280%))+IF('Simulateur UVC'!$F16&gt;5,MIN(('Simulateur UVC'!$F16-5)*50%,250%),0)+IF('Simulateur UVC'!$F16&gt;10,MIN(('Simulateur UVC'!$F16-10)*30%,150%),0)+IF('Simulateur UVC'!$F16&gt;15,MIN(('Simulateur UVC'!$F16-15)*10%,50%),0)+IF('Simulateur UVC'!$F16&gt;20,('Simulateur UVC'!$F16-20)*5%))+1)*$G16)))</f>
        <v>0</v>
      </c>
      <c r="I16" s="235" t="e">
        <f>IF('Simulateur UVC'!$D16="023900",46.6%,100%)*INDEX(tarifSecteur[Tarif Reemploi], MATCH($F16,tarifSecteur[Secteur],0))</f>
        <v>#N/A</v>
      </c>
      <c r="J16" s="235">
        <f t="shared" si="0"/>
        <v>0</v>
      </c>
      <c r="K16" s="235" t="str">
        <f t="shared" si="1"/>
        <v>-</v>
      </c>
      <c r="L16" s="235">
        <f>IFERROR(IF(OR($D16=TRUE,$N16&lt;0),0,IF(LEN('Simulateur UVC'!$AE16),-ROUND($K16*0.04,4),0)),"")</f>
        <v>0</v>
      </c>
      <c r="M16" s="235">
        <f>IFERROR(IF(OR($D16=TRUE,$N16&lt;0),0,IF(LEN('Simulateur UVC'!$AF16),-ROUND($K16*ROUNDUP('Simulateur UVC'!$AF16,2),4),0)),"")</f>
        <v>0</v>
      </c>
      <c r="N16" s="235">
        <f>IFERROR(IF($D16=TRUE,0,IF(LEN('Simulateur UVC'!$AG16),-ROUND($K16*1,4),0)),"")</f>
        <v>0</v>
      </c>
      <c r="O16" s="235">
        <f>IFERROR(IF('Simulateur UVC'!$AU16&lt;&gt;"",ROUND($K16*IF(UPPER(LEFT('Simulateur UVC'!$AU16,5))="CUMUL",0.2,0.1),4),0),"")</f>
        <v>0</v>
      </c>
      <c r="P16" s="235">
        <f>IFERROR(IF(LEN('Simulateur UVC'!$AV16),ROUND($K16*0.5,4),0),"")</f>
        <v>0</v>
      </c>
      <c r="Q16" s="235">
        <f>IFERROR(IF(AND(LEN('Simulateur UVC'!$AW16),'Simulateur UVC'!$AW16 &lt;&gt; "Papier-carton + huiles minÈrales"),ROUND($K16*1,4),0),"")</f>
        <v>0</v>
      </c>
      <c r="R16" s="235">
        <f>0</f>
        <v>0</v>
      </c>
      <c r="S16" s="235" t="e">
        <f>ROUND($K16 + IF(-SUM(L16:$N16)&gt;=$K16,-$K16,SUM(L16:$N16)) + SUM(O16:$Q16),4)</f>
        <v>#VALUE!</v>
      </c>
      <c r="T16" s="241">
        <f>-(('Simulateur UVC'!$AH16*'Simulateur UVC'!$AI16)*(0.05*100)+('Simulateur UVC'!$AL16*'Simulateur UVC'!$AM16)*(0.4*100)+('Simulateur UVC'!$AO16*'Simulateur UVC'!$AP16)*(0.45*100)+('Simulateur UVC'!$AQ16*'Simulateur UVC'!$AR16)*(0.45*100)+('Simulateur UVC'!$AS16*'Simulateur UVC'!$AT16)*(0.45*100))/IF($Y16=TRUE,'Simulateur UVC'!$AX16,1000)</f>
        <v>0</v>
      </c>
      <c r="U16" s="241">
        <f>-(('Simulateur UVC'!AJ16*'Simulateur UVC'!AK16)*(0.35*100)+('Simulateur UVC'!AL16*'Simulateur UVC'!AN16)*(0.15*100))/IF(Y16=TRUE,'Simulateur UVC'!AX16,1000)</f>
        <v>0</v>
      </c>
      <c r="V16" s="235" t="e">
        <f t="shared" si="2"/>
        <v>#VALUE!</v>
      </c>
      <c r="W16" s="235" t="str">
        <f>IFERROR(ROUND(($V16*'Simulateur UVC'!$AX16/100)+$R16,2),"-")</f>
        <v>-</v>
      </c>
      <c r="Y16" s="240" t="b">
        <f>IF(OR(TEXT('Simulateur UVC'!$D16,"@")="150000",TEXT('Simulateur UVC'!$D16,"@")="160000"),TRUE,FALSE)</f>
        <v>0</v>
      </c>
      <c r="Z16" s="240" t="b">
        <f>IF($Y16=TRUE,IF(TEXT('Simulateur UVC'!$D16,"@")="150000",TRUE,FALSE),FALSE)</f>
        <v>0</v>
      </c>
      <c r="AA16" s="235" t="str">
        <f>IFERROR(ROUND(IF(AND($Y16=TRUE,AA$10=1,'Simulateur UVC'!H16&gt;0),VLOOKUP(AA$5,BaremeFR,IF($Z16=TRUE,4,5),FALSE),'Simulateur UVC'!H16)*VLOOKUP(AA$5,BaremeFR,3,FALSE)/1000,4),"")</f>
        <v/>
      </c>
      <c r="AB16" s="235" t="str">
        <f>IFERROR(ROUND(IF(AND($Y16=TRUE,AB$10=1,'Simulateur UVC'!I16&gt;0),VLOOKUP(AB$5,BaremeFR,IF($Z16=TRUE,4,5),FALSE),'Simulateur UVC'!I16)*VLOOKUP(AB$5,BaremeFR,3,FALSE)/1000,4),"")</f>
        <v/>
      </c>
      <c r="AC16" s="235" t="str">
        <f>IFERROR(ROUND(ROUND(IF(AND($Y16=TRUE,AC$10=1,'Simulateur UVC'!J16&gt;0),VLOOKUP(AC$5,BaremeFR,IF($Z16=TRUE,4,5),FALSE),'Simulateur UVC'!J16)*VLOOKUP(AC$5,BaremeFR,3,FALSE)/1000,4)*(IF('Simulateur UVC'!$AD16="Oui",0.9,1)+IF('Simulateur UVC'!$AW16="Papier-carton + huiles minÈrales",1,0)),4),"")</f>
        <v/>
      </c>
      <c r="AD16" s="235" t="str">
        <f>IFERROR(ROUND(IF(AND($Y16=TRUE,AD$10=1,'Simulateur UVC'!K16&gt;0),VLOOKUP(AD$5,BaremeFR,IF($Z16=TRUE,4,5),FALSE),'Simulateur UVC'!K16)*VLOOKUP(AD$5,BaremeFR,3,FALSE)/1000,4),"")</f>
        <v/>
      </c>
      <c r="AE16" s="235" t="str">
        <f>IFERROR(ROUND(IF(AND($Y16=TRUE,AE$10=1,'Simulateur UVC'!L16&gt;0),VLOOKUP(AE$5,BaremeFR,IF($Z16=TRUE,4,5),FALSE),'Simulateur UVC'!L16)*VLOOKUP(AE$5,BaremeFR,3,FALSE)/1000,4),"")</f>
        <v/>
      </c>
      <c r="AF16" s="235" t="str">
        <f>IFERROR(ROUND(IF(AND($Y16=TRUE,AF$10=1,'Simulateur UVC'!M16&gt;0),VLOOKUP(AF$5,BaremeFR,IF($Z16=TRUE,4,5),FALSE),'Simulateur UVC'!M16)*VLOOKUP(AF$5,BaremeFR,3,FALSE)/1000,4),"")</f>
        <v/>
      </c>
      <c r="AG16" s="235" t="str">
        <f>IFERROR(ROUND(IF(AND($Y16=TRUE,AG$10=1,'Simulateur UVC'!N16&gt;0),VLOOKUP(AG$5,BaremeFR,IF($Z16=TRUE,4,5),FALSE),'Simulateur UVC'!N16)*VLOOKUP(AG$5,BaremeFR,3,FALSE)/1000,4),"")</f>
        <v/>
      </c>
      <c r="AH16" s="235" t="str">
        <f>IFERROR(ROUND(IF(AND($Y16=TRUE,AH$10=1,'Simulateur UVC'!O16&gt;0),VLOOKUP(AH$5,BaremeFR,IF($Z16=TRUE,4,5),FALSE),'Simulateur UVC'!O16)*VLOOKUP(AH$5,BaremeFR,3,FALSE)/1000,4),"")</f>
        <v/>
      </c>
      <c r="AI16" s="235" t="str">
        <f>IFERROR(ROUND(IF(AND($Y16=TRUE,AI$10=1,'Simulateur UVC'!P16&gt;0),VLOOKUP(AI$5,BaremeFR,IF($Z16=TRUE,4,5),FALSE),'Simulateur UVC'!P16)*VLOOKUP(AI$5,BaremeFR,3,FALSE)/1000,4),"")</f>
        <v/>
      </c>
      <c r="AJ16" s="235" t="str">
        <f>IFERROR(ROUND(IF(AND($Y16=TRUE,AJ$10=1,'Simulateur UVC'!Q16&gt;0),VLOOKUP(AJ$5,BaremeFR,IF($Z16=TRUE,4,5),FALSE),'Simulateur UVC'!Q16)*VLOOKUP(AJ$5,BaremeFR,3,FALSE)/1000,4),"")</f>
        <v/>
      </c>
      <c r="AK16" s="235" t="str">
        <f>IFERROR(ROUND(IF(AND($Y16=TRUE,AK$10=1,'Simulateur UVC'!R16&gt;0),VLOOKUP(AK$5,BaremeFR,IF($Z16=TRUE,4,5),FALSE),'Simulateur UVC'!R16)*VLOOKUP(AK$5,BaremeFR,3,FALSE)/1000,4),"")</f>
        <v/>
      </c>
      <c r="AL16" s="235" t="str">
        <f>IFERROR(ROUND(IF(AND($Y16=TRUE,AL$10=1,'Simulateur UVC'!S16&gt;0),VLOOKUP(AL$5,BaremeFR,IF($Z16=TRUE,4,5),FALSE),'Simulateur UVC'!S16)*VLOOKUP(AL$5,BaremeFR,3,FALSE)/1000,4),"")</f>
        <v/>
      </c>
      <c r="AM16" s="235" t="str">
        <f>IFERROR(ROUND(IF(AND($Y16=TRUE,AM$10=1,'Simulateur UVC'!T16&gt;0),VLOOKUP(AM$5,BaremeFR,IF($Z16=TRUE,4,5),FALSE),'Simulateur UVC'!T16)*VLOOKUP(AM$5,BaremeFR,3,FALSE)/1000,4),"")</f>
        <v/>
      </c>
      <c r="AN16" s="235" t="str">
        <f>IFERROR(ROUND(IF(AND($Y16=TRUE,AN$10=1,'Simulateur UVC'!U16&gt;0),VLOOKUP(AN$5,BaremeFR,IF($Z16=TRUE,4,5),FALSE),'Simulateur UVC'!U16)*VLOOKUP(AN$5,BaremeFR,3,FALSE)/1000,4),"")</f>
        <v/>
      </c>
      <c r="AO16" s="235" t="str">
        <f>IFERROR(ROUND(IF(AND($Y16=TRUE,AO$10=1,'Simulateur UVC'!V16&gt;0),VLOOKUP(AO$5,BaremeFR,IF($Z16=TRUE,4,5),FALSE),'Simulateur UVC'!V16)*VLOOKUP(AO$5,BaremeFR,3,FALSE)/1000,4),"")</f>
        <v/>
      </c>
      <c r="AP16" s="235" t="str">
        <f>IFERROR(ROUND(IF(AND($Y16=TRUE,AP$10=1,'Simulateur UVC'!W16&gt;0),VLOOKUP(AP$5,BaremeFR,IF($Z16=TRUE,4,5),FALSE),'Simulateur UVC'!W16)*VLOOKUP(AP$5,BaremeFR,3,FALSE)/1000,4),"")</f>
        <v/>
      </c>
      <c r="AQ16" s="235" t="str">
        <f>IFERROR(ROUND(IF(AND($Y16=TRUE,AQ$10=1,'Simulateur UVC'!X16&gt;0),VLOOKUP(AQ$5,BaremeFR,IF($Z16=TRUE,4,5),FALSE),'Simulateur UVC'!X16)*VLOOKUP(AQ$5,BaremeFR,3,FALSE)/1000,4),"")</f>
        <v/>
      </c>
      <c r="AR16" s="235" t="str">
        <f>IFERROR(ROUND(IF(AND($Y16=TRUE,AR$10=1,'Simulateur UVC'!Y16&gt;0),VLOOKUP(AR$5,BaremeFR,IF($Z16=TRUE,4,5),FALSE),'Simulateur UVC'!Y16)*VLOOKUP(AR$5,BaremeFR,3,FALSE)/1000,4),"")</f>
        <v/>
      </c>
      <c r="AS16" s="235" t="str">
        <f>IFERROR(ROUND(IF(AND($Y16=TRUE,AS$10=1,'Simulateur UVC'!Z16&gt;0),VLOOKUP(AS$5,BaremeFR,IF($Z16=TRUE,4,5),FALSE),'Simulateur UVC'!Z16)*VLOOKUP(AS$5,BaremeFR,3,FALSE)/1000,4),"")</f>
        <v/>
      </c>
      <c r="AT16" s="235" t="str">
        <f>IFERROR(ROUND(IF(AND($Y16=TRUE,AT$10=1,'Simulateur UVC'!AA16&gt;0),VLOOKUP(AT$5,BaremeFR,IF($Z16=TRUE,4,5),FALSE),'Simulateur UVC'!AA16)*VLOOKUP(AT$5,BaremeFR,3,FALSE)/1000,4),"")</f>
        <v/>
      </c>
      <c r="AU16" s="235" t="str">
        <f>IFERROR(ROUND(IF(AND($Y16=TRUE,AU$10=1,'Simulateur UVC'!AB16&gt;0),VLOOKUP(AU$5,BaremeFR,IF($Z16=TRUE,4,5),FALSE),'Simulateur UVC'!AB16)*VLOOKUP(AU$5,BaremeFR,3,FALSE)/1000,4),"")</f>
        <v/>
      </c>
      <c r="AV16" s="235" t="str">
        <f>IFERROR(ROUND(IF(AND($Y16=TRUE,AV$10=1,'Simulateur UVC'!AC16&gt;0),VLOOKUP(AV$5,BaremeFR,IF($Z16=TRUE,4,5),FALSE),'Simulateur UVC'!AC16)*VLOOKUP(AV$5,BaremeFR,3,FALSE)/1000,4),"")</f>
        <v/>
      </c>
    </row>
  </sheetData>
  <sheetProtection insertRows="0" deleteRows="0" autoFilter="0"/>
  <mergeCells count="3">
    <mergeCell ref="A4:B4"/>
    <mergeCell ref="Y5:Z5"/>
    <mergeCell ref="D4:W4"/>
  </mergeCells>
  <dataValidations count="1">
    <dataValidation allowBlank="1" showErrorMessage="1" sqref="C3:AA3" xr:uid="{00000000-0002-0000-0200-000003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C0E4F-2026-4E2B-8B0D-224A04D07A6F}">
  <sheetPr codeName="H6_References">
    <tabColor rgb="FFEAEAEA"/>
  </sheetPr>
  <dimension ref="A1:AW405"/>
  <sheetViews>
    <sheetView showGridLines="0" topLeftCell="Y1" zoomScale="80" zoomScaleNormal="80" workbookViewId="0">
      <selection activeCell="AN1" sqref="AN1:AN1048576"/>
    </sheetView>
  </sheetViews>
  <sheetFormatPr baseColWidth="10" defaultColWidth="0" defaultRowHeight="15" x14ac:dyDescent="0.2"/>
  <cols>
    <col min="1" max="1" width="20.1640625" style="22" customWidth="1"/>
    <col min="2" max="2" width="38" style="49" customWidth="1"/>
    <col min="3" max="3" width="34.5" style="49" customWidth="1"/>
    <col min="4" max="4" width="15.6640625" style="22" customWidth="1"/>
    <col min="5" max="5" width="2.83203125" style="22" customWidth="1"/>
    <col min="6" max="6" width="21" style="22" bestFit="1" customWidth="1"/>
    <col min="7" max="7" width="4.83203125" style="22" bestFit="1" customWidth="1"/>
    <col min="8" max="8" width="55" style="22" bestFit="1" customWidth="1"/>
    <col min="9" max="9" width="53.5" style="22" bestFit="1" customWidth="1"/>
    <col min="10" max="10" width="6.83203125" style="22" bestFit="1" customWidth="1"/>
    <col min="11" max="11" width="5.83203125" style="22" bestFit="1" customWidth="1"/>
    <col min="12" max="12" width="8.83203125" style="22" bestFit="1" customWidth="1"/>
    <col min="13" max="13" width="2.83203125" style="22" customWidth="1"/>
    <col min="14" max="15" width="14.6640625" style="22" bestFit="1" customWidth="1"/>
    <col min="16" max="17" width="4.6640625" style="22" bestFit="1" customWidth="1"/>
    <col min="18" max="18" width="2.83203125" style="22" customWidth="1"/>
    <col min="19" max="19" width="39" style="22" bestFit="1" customWidth="1"/>
    <col min="20" max="20" width="39" style="27" bestFit="1" customWidth="1"/>
    <col min="21" max="21" width="5.83203125" style="26" bestFit="1" customWidth="1"/>
    <col min="22" max="22" width="7.5" style="26" bestFit="1" customWidth="1"/>
    <col min="23" max="23" width="2.83203125" style="22" customWidth="1"/>
    <col min="24" max="24" width="9" style="27" bestFit="1" customWidth="1"/>
    <col min="25" max="25" width="7.1640625" style="27" bestFit="1" customWidth="1"/>
    <col min="26" max="26" width="2.83203125" style="22" customWidth="1"/>
    <col min="27" max="27" width="10.83203125" style="22" customWidth="1"/>
    <col min="28" max="28" width="2.83203125" style="22" customWidth="1"/>
    <col min="29" max="32" width="4.5" style="22" customWidth="1"/>
    <col min="33" max="33" width="2.83203125" style="22" customWidth="1"/>
    <col min="34" max="34" width="19.83203125" style="22" bestFit="1" customWidth="1"/>
    <col min="35" max="35" width="13.5" style="22" customWidth="1"/>
    <col min="36" max="36" width="29.5" style="22" customWidth="1"/>
    <col min="37" max="37" width="2.83203125" style="22" customWidth="1"/>
    <col min="38" max="38" width="5.5" style="22" bestFit="1" customWidth="1"/>
    <col min="39" max="39" width="2.83203125" style="22" customWidth="1"/>
    <col min="40" max="40" width="21.1640625" style="22" bestFit="1" customWidth="1"/>
    <col min="41" max="41" width="3.33203125" style="22" bestFit="1" customWidth="1"/>
    <col min="42" max="42" width="11" style="22" bestFit="1" customWidth="1"/>
    <col min="43" max="43" width="4" bestFit="1" customWidth="1"/>
    <col min="44" max="44" width="3.5" bestFit="1" customWidth="1"/>
    <col min="45" max="500" width="2.83203125" customWidth="1"/>
  </cols>
  <sheetData>
    <row r="1" spans="1:44" ht="21" x14ac:dyDescent="0.2">
      <c r="A1" s="12"/>
      <c r="B1" s="47" t="s">
        <v>959</v>
      </c>
      <c r="C1" s="47" t="s">
        <v>959</v>
      </c>
      <c r="D1" s="14"/>
      <c r="E1" s="14"/>
      <c r="F1" s="12"/>
      <c r="G1" s="12"/>
      <c r="H1" s="366"/>
      <c r="I1" s="367"/>
      <c r="J1" s="13"/>
      <c r="K1" s="14"/>
      <c r="L1" s="14"/>
      <c r="M1" s="14"/>
      <c r="N1" s="14"/>
      <c r="O1" s="14"/>
      <c r="P1" s="14"/>
      <c r="Q1" s="14"/>
      <c r="R1" s="14"/>
      <c r="S1" s="14"/>
      <c r="T1" s="15"/>
      <c r="U1" s="14"/>
      <c r="V1" s="15"/>
      <c r="W1" s="14"/>
      <c r="X1" s="15"/>
      <c r="Y1" s="15"/>
      <c r="Z1" s="14"/>
      <c r="AA1" s="14"/>
      <c r="AB1" s="14"/>
      <c r="AC1" s="14"/>
      <c r="AD1" s="14"/>
      <c r="AE1" s="14"/>
      <c r="AF1" s="14"/>
      <c r="AG1" s="14"/>
      <c r="AH1" s="14"/>
      <c r="AI1" s="14"/>
      <c r="AJ1" s="14"/>
      <c r="AK1" s="14"/>
      <c r="AL1" s="14"/>
      <c r="AM1" s="14"/>
      <c r="AN1" s="14"/>
      <c r="AO1" s="10">
        <f>COLUMN()</f>
        <v>41</v>
      </c>
      <c r="AP1" s="10">
        <f>COLUMN()</f>
        <v>42</v>
      </c>
    </row>
    <row r="2" spans="1:44" ht="21" x14ac:dyDescent="0.25">
      <c r="A2" s="12"/>
      <c r="B2" s="47" t="s">
        <v>959</v>
      </c>
      <c r="C2" s="47" t="s">
        <v>959</v>
      </c>
      <c r="D2" s="16"/>
      <c r="E2" s="9"/>
      <c r="F2" s="9"/>
      <c r="G2" s="9"/>
      <c r="H2" s="9"/>
      <c r="I2" s="367"/>
      <c r="J2" s="9"/>
      <c r="K2" s="9"/>
      <c r="L2" s="9"/>
      <c r="M2" s="9"/>
      <c r="N2" s="9"/>
      <c r="O2" s="16"/>
      <c r="P2" s="9"/>
      <c r="Q2" s="16"/>
      <c r="R2" s="9"/>
      <c r="S2" s="16"/>
      <c r="T2" s="17"/>
      <c r="U2" s="16"/>
      <c r="V2" s="17"/>
      <c r="W2" s="9"/>
      <c r="Y2" s="17"/>
      <c r="Z2" s="9"/>
      <c r="AA2" s="16"/>
      <c r="AB2" s="9"/>
      <c r="AC2" s="16"/>
      <c r="AD2" s="9"/>
      <c r="AE2" s="16"/>
      <c r="AF2" s="16"/>
      <c r="AG2" s="9"/>
      <c r="AH2" s="16"/>
      <c r="AI2" s="16"/>
      <c r="AJ2" s="16"/>
      <c r="AK2" s="16"/>
      <c r="AL2" s="16"/>
      <c r="AM2" s="16"/>
      <c r="AN2" s="9"/>
      <c r="AO2" s="16"/>
      <c r="AP2" s="16"/>
    </row>
    <row r="3" spans="1:44" ht="21" x14ac:dyDescent="0.25">
      <c r="A3" s="12"/>
      <c r="B3" s="47" t="s">
        <v>959</v>
      </c>
      <c r="C3" s="47" t="s">
        <v>959</v>
      </c>
      <c r="D3" s="16"/>
      <c r="E3" s="9"/>
      <c r="F3" s="28" t="s">
        <v>960</v>
      </c>
      <c r="G3" s="9"/>
      <c r="H3" s="9"/>
      <c r="I3" s="9"/>
      <c r="J3" s="9"/>
      <c r="M3" s="9"/>
      <c r="N3" s="28" t="s">
        <v>961</v>
      </c>
      <c r="O3" s="16"/>
      <c r="P3" s="9"/>
      <c r="Q3" s="16"/>
      <c r="R3" s="9"/>
      <c r="S3" s="28" t="s">
        <v>962</v>
      </c>
      <c r="T3" s="17"/>
      <c r="U3" s="16"/>
      <c r="V3" s="17"/>
      <c r="W3" s="9"/>
      <c r="X3" s="17" t="s">
        <v>963</v>
      </c>
      <c r="Y3" s="17"/>
      <c r="Z3" s="9"/>
      <c r="AA3" s="16"/>
      <c r="AB3" s="9"/>
      <c r="AC3" s="16"/>
      <c r="AD3" s="9"/>
      <c r="AE3" s="16"/>
      <c r="AF3" s="16"/>
      <c r="AG3" s="9"/>
      <c r="AH3" s="16" t="s">
        <v>964</v>
      </c>
      <c r="AI3" s="16"/>
      <c r="AJ3" s="16"/>
      <c r="AK3" s="16"/>
      <c r="AL3" s="16"/>
      <c r="AM3" s="16"/>
      <c r="AN3" s="9" t="s">
        <v>965</v>
      </c>
      <c r="AO3" s="16"/>
      <c r="AP3" s="16"/>
    </row>
    <row r="4" spans="1:44" ht="21" x14ac:dyDescent="0.25">
      <c r="A4" s="12"/>
      <c r="B4" s="48"/>
      <c r="C4" s="48"/>
      <c r="D4" s="16"/>
      <c r="E4" s="10"/>
      <c r="F4" s="9"/>
      <c r="G4" s="9"/>
      <c r="H4" s="9"/>
      <c r="I4" s="9"/>
      <c r="J4" s="9"/>
      <c r="K4" s="512" t="s">
        <v>966</v>
      </c>
      <c r="L4" s="513"/>
      <c r="M4" s="10"/>
      <c r="N4" s="10"/>
      <c r="O4" s="9"/>
      <c r="P4" s="10"/>
      <c r="Q4" s="9"/>
      <c r="R4" s="10"/>
      <c r="S4" s="9"/>
      <c r="T4" s="11"/>
      <c r="U4" s="16"/>
      <c r="V4" s="17"/>
      <c r="W4" s="10"/>
      <c r="X4" s="11"/>
      <c r="Y4" s="11"/>
      <c r="Z4" s="10"/>
      <c r="AA4" s="16"/>
      <c r="AB4" s="10"/>
      <c r="AC4" s="9"/>
      <c r="AD4" s="10"/>
      <c r="AE4" s="16"/>
      <c r="AF4" s="9"/>
      <c r="AG4" s="10"/>
      <c r="AN4" s="10"/>
      <c r="AO4" s="9"/>
      <c r="AP4" s="9"/>
    </row>
    <row r="5" spans="1:44" ht="56" x14ac:dyDescent="0.25">
      <c r="A5" s="356" t="s">
        <v>967</v>
      </c>
      <c r="B5" s="357" t="s">
        <v>968</v>
      </c>
      <c r="C5" s="357" t="s">
        <v>969</v>
      </c>
      <c r="D5" s="358" t="s">
        <v>970</v>
      </c>
      <c r="E5" s="19"/>
      <c r="F5" s="51" t="s">
        <v>971</v>
      </c>
      <c r="G5" s="51" t="s">
        <v>972</v>
      </c>
      <c r="H5" s="51" t="s">
        <v>973</v>
      </c>
      <c r="I5" s="51" t="s">
        <v>974</v>
      </c>
      <c r="J5" s="52" t="s">
        <v>975</v>
      </c>
      <c r="K5" s="86" t="s">
        <v>976</v>
      </c>
      <c r="L5" s="86" t="s">
        <v>977</v>
      </c>
      <c r="M5" s="19"/>
      <c r="N5" s="87" t="s">
        <v>978</v>
      </c>
      <c r="O5" s="87" t="s">
        <v>978</v>
      </c>
      <c r="P5" s="88" t="s">
        <v>979</v>
      </c>
      <c r="Q5" s="88" t="s">
        <v>980</v>
      </c>
      <c r="R5" s="19"/>
      <c r="S5" s="89" t="s">
        <v>981</v>
      </c>
      <c r="T5" s="89" t="s">
        <v>982</v>
      </c>
      <c r="U5" s="90" t="s">
        <v>983</v>
      </c>
      <c r="V5" s="90" t="s">
        <v>980</v>
      </c>
      <c r="W5" s="19"/>
      <c r="X5" s="20" t="s">
        <v>984</v>
      </c>
      <c r="Y5" s="20" t="s">
        <v>985</v>
      </c>
      <c r="Z5" s="19"/>
      <c r="AA5" s="18" t="s">
        <v>986</v>
      </c>
      <c r="AB5" s="19"/>
      <c r="AC5" s="9"/>
      <c r="AD5" s="19"/>
      <c r="AE5" s="16"/>
      <c r="AF5" s="9"/>
      <c r="AG5" s="19"/>
      <c r="AH5" s="369" t="s">
        <v>938</v>
      </c>
      <c r="AI5" s="370" t="s">
        <v>987</v>
      </c>
      <c r="AJ5" s="371" t="s">
        <v>988</v>
      </c>
      <c r="AK5" s="19"/>
      <c r="AM5" s="19"/>
      <c r="AN5" s="75"/>
      <c r="AO5" s="75"/>
      <c r="AP5" s="76" t="s">
        <v>989</v>
      </c>
      <c r="AQ5" s="77"/>
      <c r="AR5" s="78"/>
    </row>
    <row r="6" spans="1:44" ht="64" x14ac:dyDescent="0.25">
      <c r="A6" s="365" t="s">
        <v>133</v>
      </c>
      <c r="B6" s="352" t="s">
        <v>134</v>
      </c>
      <c r="C6" s="352" t="s">
        <v>990</v>
      </c>
      <c r="D6" s="355" t="s">
        <v>991</v>
      </c>
      <c r="E6" s="21"/>
      <c r="F6" s="71">
        <v>10</v>
      </c>
      <c r="G6" s="53"/>
      <c r="H6" s="273" t="s">
        <v>53</v>
      </c>
      <c r="I6" s="273" t="s">
        <v>992</v>
      </c>
      <c r="J6" s="262">
        <v>5.35</v>
      </c>
      <c r="K6" s="54"/>
      <c r="L6" s="55"/>
      <c r="M6" s="21"/>
      <c r="N6" s="94"/>
      <c r="O6" s="94"/>
      <c r="P6" s="94"/>
      <c r="Q6" s="94"/>
      <c r="R6" s="21"/>
      <c r="S6" s="94"/>
      <c r="T6" s="94"/>
      <c r="U6" s="29"/>
      <c r="V6" s="84"/>
      <c r="W6" s="21"/>
      <c r="X6" s="97">
        <v>0.1</v>
      </c>
      <c r="Y6" s="97">
        <v>0</v>
      </c>
      <c r="Z6" s="21"/>
      <c r="AA6" s="98" t="s">
        <v>100</v>
      </c>
      <c r="AB6" s="21"/>
      <c r="AC6" s="9"/>
      <c r="AD6" s="21"/>
      <c r="AE6" s="16"/>
      <c r="AF6" s="9"/>
      <c r="AG6" s="21"/>
      <c r="AH6" s="363" t="s">
        <v>991</v>
      </c>
      <c r="AI6" s="364">
        <v>0.1205</v>
      </c>
      <c r="AJ6" s="364">
        <v>1.03E-2</v>
      </c>
      <c r="AK6" s="50"/>
      <c r="AM6" s="30"/>
      <c r="AN6" s="79" t="s">
        <v>993</v>
      </c>
      <c r="AO6" s="80"/>
      <c r="AP6" s="81" t="s">
        <v>994</v>
      </c>
      <c r="AQ6" s="81" t="s">
        <v>995</v>
      </c>
      <c r="AR6" s="81" t="s">
        <v>996</v>
      </c>
    </row>
    <row r="7" spans="1:44" ht="48" x14ac:dyDescent="0.25">
      <c r="A7" s="365" t="s">
        <v>136</v>
      </c>
      <c r="B7" s="352" t="s">
        <v>137</v>
      </c>
      <c r="C7" s="352" t="s">
        <v>997</v>
      </c>
      <c r="D7" s="355" t="s">
        <v>991</v>
      </c>
      <c r="E7" s="21"/>
      <c r="F7" s="72">
        <v>20</v>
      </c>
      <c r="G7" s="56" t="s">
        <v>100</v>
      </c>
      <c r="H7" s="273" t="s">
        <v>54</v>
      </c>
      <c r="I7" s="273" t="s">
        <v>54</v>
      </c>
      <c r="J7" s="262">
        <v>18.649999999999999</v>
      </c>
      <c r="K7" s="57">
        <v>2</v>
      </c>
      <c r="L7" s="58">
        <v>2</v>
      </c>
      <c r="M7" s="21"/>
      <c r="N7" s="91" t="s">
        <v>105</v>
      </c>
      <c r="O7" s="91" t="s">
        <v>105</v>
      </c>
      <c r="P7" s="92">
        <v>0.04</v>
      </c>
      <c r="Q7" s="93">
        <v>4</v>
      </c>
      <c r="R7" s="21"/>
      <c r="S7" s="374" t="s">
        <v>998</v>
      </c>
      <c r="T7" s="374" t="s">
        <v>999</v>
      </c>
      <c r="U7" s="95">
        <v>0.1</v>
      </c>
      <c r="V7" s="96"/>
      <c r="W7" s="21"/>
      <c r="X7" s="99">
        <v>0.15</v>
      </c>
      <c r="Y7" s="97">
        <v>0.05</v>
      </c>
      <c r="Z7" s="21"/>
      <c r="AA7" s="98" t="s">
        <v>104</v>
      </c>
      <c r="AB7" s="21"/>
      <c r="AC7" s="9"/>
      <c r="AD7" s="21"/>
      <c r="AE7" s="16"/>
      <c r="AF7" s="9"/>
      <c r="AG7" s="21"/>
      <c r="AH7" s="363" t="s">
        <v>1000</v>
      </c>
      <c r="AI7" s="364">
        <v>0.15359999999999999</v>
      </c>
      <c r="AJ7" s="364">
        <v>1.03E-2</v>
      </c>
      <c r="AK7" s="50"/>
      <c r="AM7" s="30"/>
      <c r="AN7" s="100">
        <v>2024</v>
      </c>
      <c r="AO7" s="82"/>
      <c r="AP7" s="100" t="s">
        <v>1001</v>
      </c>
      <c r="AQ7" s="100" t="s">
        <v>1002</v>
      </c>
      <c r="AR7" s="100" t="s">
        <v>1003</v>
      </c>
    </row>
    <row r="8" spans="1:44" ht="57" x14ac:dyDescent="0.25">
      <c r="A8" s="365" t="s">
        <v>138</v>
      </c>
      <c r="B8" s="352" t="s">
        <v>139</v>
      </c>
      <c r="C8" s="352" t="s">
        <v>1004</v>
      </c>
      <c r="D8" s="355" t="s">
        <v>991</v>
      </c>
      <c r="E8" s="21"/>
      <c r="F8" s="72">
        <v>30</v>
      </c>
      <c r="G8" s="56" t="s">
        <v>100</v>
      </c>
      <c r="H8" s="273" t="s">
        <v>55</v>
      </c>
      <c r="I8" s="273" t="s">
        <v>1005</v>
      </c>
      <c r="J8" s="262">
        <v>21.43</v>
      </c>
      <c r="K8" s="57">
        <v>5</v>
      </c>
      <c r="L8" s="58">
        <v>25</v>
      </c>
      <c r="M8" s="21"/>
      <c r="N8" s="87" t="s">
        <v>1006</v>
      </c>
      <c r="O8" s="87" t="s">
        <v>1006</v>
      </c>
      <c r="P8" s="88" t="s">
        <v>979</v>
      </c>
      <c r="Q8" s="88" t="s">
        <v>980</v>
      </c>
      <c r="R8" s="21"/>
      <c r="S8" s="374" t="s">
        <v>1007</v>
      </c>
      <c r="T8" s="374" t="s">
        <v>1008</v>
      </c>
      <c r="U8" s="95">
        <v>0.1</v>
      </c>
      <c r="V8" s="84"/>
      <c r="W8" s="21"/>
      <c r="X8" s="99">
        <v>0.2</v>
      </c>
      <c r="Y8" s="97">
        <v>0.1</v>
      </c>
      <c r="Z8" s="21"/>
      <c r="AA8" s="98" t="s">
        <v>1009</v>
      </c>
      <c r="AB8" s="21"/>
      <c r="AC8" s="9"/>
      <c r="AD8" s="21"/>
      <c r="AE8" s="16"/>
      <c r="AF8" s="9"/>
      <c r="AG8" s="21"/>
      <c r="AH8" s="363" t="s">
        <v>1010</v>
      </c>
      <c r="AI8" s="364">
        <v>0.113</v>
      </c>
      <c r="AJ8" s="364">
        <v>1.03E-2</v>
      </c>
      <c r="AK8" s="50"/>
      <c r="AM8" s="30"/>
      <c r="AN8" s="75"/>
      <c r="AO8" s="75"/>
      <c r="AP8" s="78"/>
      <c r="AQ8" s="78"/>
      <c r="AR8" s="78"/>
    </row>
    <row r="9" spans="1:44" ht="128" x14ac:dyDescent="0.25">
      <c r="A9" s="365" t="s">
        <v>140</v>
      </c>
      <c r="B9" s="352" t="s">
        <v>141</v>
      </c>
      <c r="C9" s="352" t="s">
        <v>1011</v>
      </c>
      <c r="D9" s="355" t="s">
        <v>991</v>
      </c>
      <c r="E9" s="21"/>
      <c r="F9" s="72">
        <v>31</v>
      </c>
      <c r="G9" s="56"/>
      <c r="H9" s="273" t="s">
        <v>56</v>
      </c>
      <c r="I9" s="273" t="s">
        <v>1012</v>
      </c>
      <c r="J9" s="262">
        <v>38</v>
      </c>
      <c r="K9" s="68"/>
      <c r="L9" s="69"/>
      <c r="M9" s="21"/>
      <c r="N9" s="94"/>
      <c r="O9" s="94"/>
      <c r="P9" s="94"/>
      <c r="Q9" s="94"/>
      <c r="R9" s="21"/>
      <c r="S9" s="374" t="s">
        <v>1013</v>
      </c>
      <c r="T9" s="374" t="s">
        <v>1014</v>
      </c>
      <c r="U9" s="95">
        <v>0.1</v>
      </c>
      <c r="V9" s="84">
        <v>1008</v>
      </c>
      <c r="W9" s="21"/>
      <c r="X9" s="99">
        <v>0.25</v>
      </c>
      <c r="Y9" s="99">
        <v>0.15</v>
      </c>
      <c r="Z9" s="21"/>
      <c r="AA9" s="98" t="s">
        <v>1015</v>
      </c>
      <c r="AB9" s="21"/>
      <c r="AC9" s="23"/>
      <c r="AD9" s="21"/>
      <c r="AE9" s="16"/>
      <c r="AF9" s="9"/>
      <c r="AG9" s="21"/>
      <c r="AH9" s="363" t="s">
        <v>1016</v>
      </c>
      <c r="AI9" s="364">
        <v>0.13739999999999999</v>
      </c>
      <c r="AJ9" s="364">
        <v>1.03E-2</v>
      </c>
      <c r="AK9" s="50"/>
      <c r="AN9" s="79" t="s">
        <v>1017</v>
      </c>
      <c r="AO9" s="80"/>
      <c r="AP9" s="81" t="s">
        <v>1018</v>
      </c>
      <c r="AQ9" s="81" t="s">
        <v>1019</v>
      </c>
      <c r="AR9" s="81" t="s">
        <v>1020</v>
      </c>
    </row>
    <row r="10" spans="1:44" ht="34" x14ac:dyDescent="0.25">
      <c r="A10" s="365" t="s">
        <v>142</v>
      </c>
      <c r="B10" s="352" t="s">
        <v>143</v>
      </c>
      <c r="C10" s="352" t="s">
        <v>1021</v>
      </c>
      <c r="D10" s="355" t="s">
        <v>991</v>
      </c>
      <c r="E10" s="21"/>
      <c r="F10" s="72">
        <v>50</v>
      </c>
      <c r="G10" s="56"/>
      <c r="H10" s="273" t="s">
        <v>57</v>
      </c>
      <c r="I10" s="273" t="s">
        <v>1022</v>
      </c>
      <c r="J10" s="262">
        <v>1.64</v>
      </c>
      <c r="K10" s="59"/>
      <c r="L10" s="60"/>
      <c r="M10" s="21"/>
      <c r="N10" s="91" t="s">
        <v>1023</v>
      </c>
      <c r="O10" s="91" t="s">
        <v>1024</v>
      </c>
      <c r="P10" s="92">
        <v>0.08</v>
      </c>
      <c r="Q10" s="93">
        <v>1</v>
      </c>
      <c r="R10" s="21"/>
      <c r="S10" s="374" t="s">
        <v>1025</v>
      </c>
      <c r="T10" s="374" t="s">
        <v>1026</v>
      </c>
      <c r="U10" s="95">
        <v>0.1</v>
      </c>
      <c r="V10" s="96">
        <v>1006</v>
      </c>
      <c r="W10" s="21"/>
      <c r="X10" s="99">
        <v>0.3</v>
      </c>
      <c r="Y10" s="99">
        <v>0.2</v>
      </c>
      <c r="Z10" s="21"/>
      <c r="AA10" s="16"/>
      <c r="AB10" s="21"/>
      <c r="AC10" s="23"/>
      <c r="AD10" s="21"/>
      <c r="AE10" s="23"/>
      <c r="AF10" s="23"/>
      <c r="AG10" s="21"/>
      <c r="AH10" s="363" t="s">
        <v>1027</v>
      </c>
      <c r="AI10" s="364">
        <v>0.1008</v>
      </c>
      <c r="AJ10" s="364">
        <v>1.03E-2</v>
      </c>
      <c r="AK10" s="50"/>
      <c r="AN10" s="100" t="s">
        <v>24</v>
      </c>
      <c r="AO10" s="80"/>
      <c r="AP10" s="331"/>
      <c r="AQ10" s="332"/>
      <c r="AR10" s="333"/>
    </row>
    <row r="11" spans="1:44" ht="57" x14ac:dyDescent="0.25">
      <c r="A11" s="365" t="s">
        <v>144</v>
      </c>
      <c r="B11" s="352" t="s">
        <v>145</v>
      </c>
      <c r="C11" s="352" t="s">
        <v>1028</v>
      </c>
      <c r="D11" s="355" t="s">
        <v>991</v>
      </c>
      <c r="E11" s="21"/>
      <c r="F11" s="72">
        <v>61</v>
      </c>
      <c r="G11" s="56"/>
      <c r="H11" s="273" t="s">
        <v>58</v>
      </c>
      <c r="I11" s="273" t="s">
        <v>1029</v>
      </c>
      <c r="J11" s="262">
        <v>53.52</v>
      </c>
      <c r="K11" s="68"/>
      <c r="L11" s="69"/>
      <c r="M11" s="21"/>
      <c r="N11" s="91" t="s">
        <v>1030</v>
      </c>
      <c r="O11" s="91" t="s">
        <v>1031</v>
      </c>
      <c r="P11" s="92">
        <v>0.08</v>
      </c>
      <c r="Q11" s="93">
        <v>4</v>
      </c>
      <c r="R11" s="21"/>
      <c r="S11" s="374" t="s">
        <v>1032</v>
      </c>
      <c r="T11" s="374" t="s">
        <v>1033</v>
      </c>
      <c r="U11" s="95">
        <v>0.1</v>
      </c>
      <c r="V11" s="373"/>
      <c r="W11" s="21"/>
      <c r="X11" s="99">
        <v>0.35</v>
      </c>
      <c r="Y11" s="99">
        <v>0.25</v>
      </c>
      <c r="Z11" s="21"/>
      <c r="AA11" s="16"/>
      <c r="AB11" s="21"/>
      <c r="AD11" s="21"/>
      <c r="AG11" s="21"/>
      <c r="AH11" s="363" t="s">
        <v>1034</v>
      </c>
      <c r="AI11" s="364">
        <v>0.1048</v>
      </c>
      <c r="AJ11" s="364">
        <v>1.03E-2</v>
      </c>
      <c r="AK11" s="50"/>
      <c r="AO11" s="80"/>
      <c r="AP11" s="83"/>
      <c r="AQ11" s="83"/>
      <c r="AR11" s="78"/>
    </row>
    <row r="12" spans="1:44" ht="48" x14ac:dyDescent="0.25">
      <c r="A12" s="365" t="s">
        <v>146</v>
      </c>
      <c r="B12" s="352" t="s">
        <v>147</v>
      </c>
      <c r="C12" s="352" t="s">
        <v>1035</v>
      </c>
      <c r="D12" s="355" t="s">
        <v>991</v>
      </c>
      <c r="E12" s="21"/>
      <c r="F12" s="72">
        <v>621</v>
      </c>
      <c r="G12" s="56"/>
      <c r="H12" s="273" t="s">
        <v>59</v>
      </c>
      <c r="I12" s="273" t="s">
        <v>1036</v>
      </c>
      <c r="J12" s="262">
        <v>58.87</v>
      </c>
      <c r="K12" s="68"/>
      <c r="L12" s="69"/>
      <c r="M12" s="21"/>
      <c r="N12" s="91" t="s">
        <v>1037</v>
      </c>
      <c r="O12" s="91" t="s">
        <v>1038</v>
      </c>
      <c r="P12" s="92">
        <v>0.08</v>
      </c>
      <c r="Q12" s="93">
        <v>5</v>
      </c>
      <c r="R12" s="21"/>
      <c r="S12" s="374" t="s">
        <v>1039</v>
      </c>
      <c r="T12" s="374" t="s">
        <v>1040</v>
      </c>
      <c r="U12" s="95">
        <v>0.1</v>
      </c>
      <c r="V12" s="373"/>
      <c r="W12" s="21"/>
      <c r="X12" s="99">
        <v>0.4</v>
      </c>
      <c r="Y12" s="99">
        <v>0.3</v>
      </c>
      <c r="Z12" s="21"/>
      <c r="AA12" s="16"/>
      <c r="AB12" s="21"/>
      <c r="AC12" s="378">
        <v>0.1</v>
      </c>
      <c r="AD12" s="21"/>
      <c r="AG12" s="21"/>
      <c r="AH12" s="361"/>
      <c r="AI12" s="362"/>
      <c r="AJ12" s="50"/>
      <c r="AK12" s="50"/>
      <c r="AN12" s="79" t="s">
        <v>1041</v>
      </c>
      <c r="AO12" s="80"/>
      <c r="AP12" s="83"/>
      <c r="AQ12" s="83"/>
      <c r="AR12" s="78"/>
    </row>
    <row r="13" spans="1:44" ht="112" x14ac:dyDescent="0.2">
      <c r="A13" s="365" t="s">
        <v>148</v>
      </c>
      <c r="B13" s="352" t="s">
        <v>149</v>
      </c>
      <c r="C13" s="352" t="s">
        <v>1042</v>
      </c>
      <c r="D13" s="355" t="s">
        <v>991</v>
      </c>
      <c r="F13" s="72">
        <v>622</v>
      </c>
      <c r="G13" s="56"/>
      <c r="H13" s="273" t="s">
        <v>60</v>
      </c>
      <c r="I13" s="273" t="s">
        <v>1043</v>
      </c>
      <c r="J13" s="262">
        <v>58.87</v>
      </c>
      <c r="K13" s="68"/>
      <c r="L13" s="69"/>
      <c r="N13" s="87" t="s">
        <v>1044</v>
      </c>
      <c r="O13" s="87" t="s">
        <v>1044</v>
      </c>
      <c r="P13" s="88" t="s">
        <v>979</v>
      </c>
      <c r="Q13" s="88" t="s">
        <v>980</v>
      </c>
      <c r="S13" s="374" t="s">
        <v>1045</v>
      </c>
      <c r="T13" s="374" t="s">
        <v>1046</v>
      </c>
      <c r="U13" s="95">
        <v>0.1</v>
      </c>
      <c r="V13" s="373"/>
      <c r="X13" s="99">
        <v>0.45</v>
      </c>
      <c r="Y13" s="99">
        <v>0.35</v>
      </c>
      <c r="AH13" s="363" t="s">
        <v>991</v>
      </c>
      <c r="AI13" s="363" t="s">
        <v>135</v>
      </c>
      <c r="AJ13" s="363" t="s">
        <v>1047</v>
      </c>
      <c r="AK13" s="50"/>
      <c r="AN13" s="100"/>
      <c r="AO13" s="80"/>
      <c r="AP13" s="83"/>
      <c r="AQ13" s="83"/>
      <c r="AR13" s="78"/>
    </row>
    <row r="14" spans="1:44" ht="96" x14ac:dyDescent="0.25">
      <c r="A14" s="365" t="s">
        <v>756</v>
      </c>
      <c r="B14" s="352" t="s">
        <v>757</v>
      </c>
      <c r="C14" s="352" t="s">
        <v>1048</v>
      </c>
      <c r="D14" s="355" t="s">
        <v>1034</v>
      </c>
      <c r="F14" s="72">
        <v>623</v>
      </c>
      <c r="G14" s="56"/>
      <c r="H14" s="273" t="s">
        <v>61</v>
      </c>
      <c r="I14" s="273" t="s">
        <v>1049</v>
      </c>
      <c r="J14" s="262">
        <v>56.19</v>
      </c>
      <c r="K14" s="68"/>
      <c r="L14" s="69"/>
      <c r="N14" s="94"/>
      <c r="O14" s="94"/>
      <c r="P14" s="94"/>
      <c r="Q14" s="94"/>
      <c r="S14" s="374" t="s">
        <v>1050</v>
      </c>
      <c r="T14" s="374" t="s">
        <v>1051</v>
      </c>
      <c r="U14" s="95">
        <v>0.1</v>
      </c>
      <c r="V14" s="373"/>
      <c r="X14" s="99">
        <v>0.5</v>
      </c>
      <c r="Y14" s="99">
        <v>0.4</v>
      </c>
      <c r="AH14" s="363" t="s">
        <v>1000</v>
      </c>
      <c r="AI14" s="363" t="s">
        <v>470</v>
      </c>
      <c r="AJ14" s="363" t="s">
        <v>1052</v>
      </c>
      <c r="AK14" s="50"/>
      <c r="AN14" s="75"/>
      <c r="AO14" s="80"/>
      <c r="AP14" s="83"/>
      <c r="AQ14" s="83"/>
      <c r="AR14" s="78"/>
    </row>
    <row r="15" spans="1:44" ht="80" x14ac:dyDescent="0.2">
      <c r="A15" s="365" t="s">
        <v>150</v>
      </c>
      <c r="B15" s="352" t="s">
        <v>151</v>
      </c>
      <c r="C15" s="352" t="s">
        <v>1053</v>
      </c>
      <c r="D15" s="355" t="s">
        <v>991</v>
      </c>
      <c r="F15" s="72">
        <v>661</v>
      </c>
      <c r="G15" s="56"/>
      <c r="H15" s="273" t="s">
        <v>62</v>
      </c>
      <c r="I15" s="273" t="s">
        <v>1054</v>
      </c>
      <c r="J15" s="262">
        <v>107.03</v>
      </c>
      <c r="K15" s="68"/>
      <c r="L15" s="69"/>
      <c r="N15" s="91" t="s">
        <v>1055</v>
      </c>
      <c r="O15" s="91" t="s">
        <v>1056</v>
      </c>
      <c r="P15" s="92">
        <v>1</v>
      </c>
      <c r="Q15" s="93" t="s">
        <v>1057</v>
      </c>
      <c r="S15" s="374" t="s">
        <v>1058</v>
      </c>
      <c r="T15" s="374" t="s">
        <v>1059</v>
      </c>
      <c r="U15" s="95">
        <v>0.1</v>
      </c>
      <c r="V15" s="373"/>
      <c r="X15" s="99">
        <v>0.55000000000000004</v>
      </c>
      <c r="Y15" s="99">
        <v>0.45</v>
      </c>
      <c r="AH15" s="363" t="s">
        <v>1010</v>
      </c>
      <c r="AI15" s="363" t="s">
        <v>503</v>
      </c>
      <c r="AJ15" s="363" t="s">
        <v>1060</v>
      </c>
      <c r="AK15" s="50"/>
      <c r="AN15" s="79" t="s">
        <v>1061</v>
      </c>
      <c r="AO15" s="80"/>
      <c r="AP15" s="83"/>
      <c r="AQ15" s="83"/>
      <c r="AR15" s="78"/>
    </row>
    <row r="16" spans="1:44" ht="64" x14ac:dyDescent="0.2">
      <c r="A16" s="365" t="s">
        <v>759</v>
      </c>
      <c r="B16" s="352" t="s">
        <v>760</v>
      </c>
      <c r="C16" s="352" t="s">
        <v>1062</v>
      </c>
      <c r="D16" s="355" t="s">
        <v>1034</v>
      </c>
      <c r="F16" s="72">
        <v>633</v>
      </c>
      <c r="G16" s="56"/>
      <c r="H16" s="273" t="s">
        <v>63</v>
      </c>
      <c r="I16" s="273" t="s">
        <v>1063</v>
      </c>
      <c r="J16" s="262">
        <v>64.22</v>
      </c>
      <c r="K16" s="68"/>
      <c r="L16" s="69"/>
      <c r="S16" s="374" t="s">
        <v>1064</v>
      </c>
      <c r="T16" s="374" t="s">
        <v>1065</v>
      </c>
      <c r="U16" s="95">
        <v>0.1</v>
      </c>
      <c r="V16" s="373"/>
      <c r="X16" s="99">
        <v>0.6</v>
      </c>
      <c r="Y16" s="99">
        <v>0.5</v>
      </c>
      <c r="AH16" s="363" t="s">
        <v>1016</v>
      </c>
      <c r="AI16" s="363" t="s">
        <v>524</v>
      </c>
      <c r="AJ16" s="363" t="s">
        <v>1066</v>
      </c>
      <c r="AK16" s="50"/>
      <c r="AN16" s="100">
        <v>1</v>
      </c>
      <c r="AO16" s="80"/>
      <c r="AP16" s="83"/>
      <c r="AQ16" s="83"/>
      <c r="AR16" s="78"/>
    </row>
    <row r="17" spans="1:49" ht="25" x14ac:dyDescent="0.2">
      <c r="A17" s="365" t="s">
        <v>761</v>
      </c>
      <c r="B17" s="352" t="s">
        <v>762</v>
      </c>
      <c r="C17" s="352" t="s">
        <v>1067</v>
      </c>
      <c r="D17" s="355" t="s">
        <v>1034</v>
      </c>
      <c r="F17" s="72">
        <v>631</v>
      </c>
      <c r="G17" s="56"/>
      <c r="H17" s="273" t="s">
        <v>64</v>
      </c>
      <c r="I17" s="273" t="s">
        <v>1068</v>
      </c>
      <c r="J17" s="262">
        <v>58.87</v>
      </c>
      <c r="K17" s="68"/>
      <c r="L17" s="69"/>
      <c r="S17" s="94"/>
      <c r="T17" s="94"/>
      <c r="U17" s="29"/>
      <c r="V17" s="84"/>
      <c r="X17" s="99">
        <v>0.65</v>
      </c>
      <c r="Y17" s="99">
        <v>0.55000000000000004</v>
      </c>
      <c r="AH17" s="363" t="s">
        <v>1027</v>
      </c>
      <c r="AI17" s="363" t="s">
        <v>683</v>
      </c>
      <c r="AJ17" s="363" t="s">
        <v>1069</v>
      </c>
      <c r="AK17" s="50"/>
      <c r="AN17" s="83"/>
      <c r="AO17" s="80"/>
      <c r="AP17" s="83"/>
      <c r="AQ17" s="83"/>
      <c r="AR17" s="78"/>
    </row>
    <row r="18" spans="1:49" ht="25" x14ac:dyDescent="0.2">
      <c r="A18" s="365" t="s">
        <v>152</v>
      </c>
      <c r="B18" s="352" t="s">
        <v>153</v>
      </c>
      <c r="C18" s="352" t="s">
        <v>1070</v>
      </c>
      <c r="D18" s="355" t="s">
        <v>991</v>
      </c>
      <c r="F18" s="72">
        <v>632</v>
      </c>
      <c r="G18" s="56"/>
      <c r="H18" s="273" t="s">
        <v>65</v>
      </c>
      <c r="I18" s="273" t="s">
        <v>1071</v>
      </c>
      <c r="J18" s="262">
        <v>58.87</v>
      </c>
      <c r="K18" s="68"/>
      <c r="L18" s="69"/>
      <c r="S18" s="94" t="s">
        <v>1072</v>
      </c>
      <c r="T18" s="94" t="s">
        <v>1073</v>
      </c>
      <c r="U18" s="29">
        <v>0.5</v>
      </c>
      <c r="V18" s="84">
        <v>5005</v>
      </c>
      <c r="X18" s="99">
        <v>0.7</v>
      </c>
      <c r="Y18" s="99">
        <v>0.6</v>
      </c>
      <c r="AH18" s="363" t="s">
        <v>1034</v>
      </c>
      <c r="AI18" s="363" t="s">
        <v>758</v>
      </c>
      <c r="AJ18" s="363" t="s">
        <v>1074</v>
      </c>
      <c r="AK18" s="50"/>
      <c r="AM18" s="50"/>
      <c r="AN18" s="79" t="s">
        <v>1075</v>
      </c>
      <c r="AO18" s="50"/>
      <c r="AQ18" s="83"/>
      <c r="AR18" s="78"/>
    </row>
    <row r="19" spans="1:49" ht="22.25" customHeight="1" x14ac:dyDescent="0.2">
      <c r="A19" s="365" t="s">
        <v>154</v>
      </c>
      <c r="B19" s="352" t="s">
        <v>155</v>
      </c>
      <c r="C19" s="352" t="s">
        <v>1076</v>
      </c>
      <c r="D19" s="355" t="s">
        <v>991</v>
      </c>
      <c r="F19" s="72">
        <v>65</v>
      </c>
      <c r="G19" s="56"/>
      <c r="H19" s="273" t="s">
        <v>66</v>
      </c>
      <c r="I19" s="273" t="s">
        <v>1077</v>
      </c>
      <c r="J19" s="262">
        <v>64.22</v>
      </c>
      <c r="K19" s="68"/>
      <c r="L19" s="69"/>
      <c r="S19" s="94"/>
      <c r="T19" s="94"/>
      <c r="U19" s="29"/>
      <c r="V19" s="84"/>
      <c r="X19" s="99">
        <v>0.75</v>
      </c>
      <c r="Y19" s="99">
        <v>0.65</v>
      </c>
      <c r="AH19" s="361"/>
      <c r="AI19" s="362"/>
      <c r="AJ19" s="50"/>
      <c r="AK19" s="50"/>
      <c r="AM19" s="50"/>
      <c r="AN19" s="100" t="b">
        <v>1</v>
      </c>
      <c r="AO19" s="50"/>
      <c r="AQ19" s="83"/>
      <c r="AR19" s="78"/>
    </row>
    <row r="20" spans="1:49" ht="25" x14ac:dyDescent="0.2">
      <c r="A20" s="365" t="s">
        <v>763</v>
      </c>
      <c r="B20" s="352" t="s">
        <v>764</v>
      </c>
      <c r="C20" s="352" t="s">
        <v>764</v>
      </c>
      <c r="D20" s="355" t="s">
        <v>1034</v>
      </c>
      <c r="F20" s="72">
        <v>662</v>
      </c>
      <c r="G20" s="56"/>
      <c r="H20" s="273" t="s">
        <v>67</v>
      </c>
      <c r="I20" s="273" t="s">
        <v>1078</v>
      </c>
      <c r="J20" s="262">
        <v>107.03</v>
      </c>
      <c r="K20" s="68"/>
      <c r="L20" s="69"/>
      <c r="S20" s="94" t="s">
        <v>1079</v>
      </c>
      <c r="T20" s="94" t="s">
        <v>1080</v>
      </c>
      <c r="U20" s="95">
        <v>1</v>
      </c>
      <c r="V20" s="84">
        <v>100008</v>
      </c>
      <c r="X20" s="99">
        <v>0.8</v>
      </c>
      <c r="Y20" s="99">
        <v>0.7</v>
      </c>
      <c r="Z20" s="24"/>
      <c r="AA20" s="25"/>
      <c r="AB20" s="25"/>
      <c r="AC20" s="26"/>
      <c r="AH20" s="361"/>
      <c r="AI20" s="362"/>
      <c r="AJ20" s="50"/>
      <c r="AR20" s="50"/>
      <c r="AS20" s="22"/>
      <c r="AT20" s="22"/>
      <c r="AU20" s="22"/>
      <c r="AV20" s="22"/>
      <c r="AW20" s="22"/>
    </row>
    <row r="21" spans="1:49" ht="25" x14ac:dyDescent="0.2">
      <c r="A21" s="365" t="s">
        <v>468</v>
      </c>
      <c r="B21" s="352" t="s">
        <v>469</v>
      </c>
      <c r="C21" s="352" t="s">
        <v>1081</v>
      </c>
      <c r="D21" s="355" t="s">
        <v>1000</v>
      </c>
      <c r="F21" s="72">
        <v>64</v>
      </c>
      <c r="G21" s="56" t="s">
        <v>100</v>
      </c>
      <c r="H21" s="273" t="s">
        <v>68</v>
      </c>
      <c r="I21" s="273" t="s">
        <v>1082</v>
      </c>
      <c r="J21" s="262">
        <v>58.87</v>
      </c>
      <c r="K21" s="68">
        <v>1</v>
      </c>
      <c r="L21" s="69">
        <v>5</v>
      </c>
      <c r="N21" s="27"/>
      <c r="O21" s="24"/>
      <c r="P21" s="25"/>
      <c r="S21" s="94" t="s">
        <v>1083</v>
      </c>
      <c r="T21" s="94" t="s">
        <v>1084</v>
      </c>
      <c r="U21" s="95">
        <v>1</v>
      </c>
      <c r="V21" s="84">
        <v>100009</v>
      </c>
      <c r="X21" s="99">
        <v>0.85</v>
      </c>
      <c r="Y21" s="99">
        <v>0.75</v>
      </c>
      <c r="AH21" s="361"/>
      <c r="AI21" s="362"/>
      <c r="AJ21" s="50"/>
      <c r="AK21" s="50"/>
      <c r="AM21" s="50"/>
      <c r="AO21" s="50"/>
    </row>
    <row r="22" spans="1:49" ht="25" x14ac:dyDescent="0.2">
      <c r="A22" s="365" t="s">
        <v>522</v>
      </c>
      <c r="B22" s="352" t="s">
        <v>523</v>
      </c>
      <c r="C22" s="352" t="s">
        <v>1085</v>
      </c>
      <c r="D22" s="355" t="s">
        <v>1016</v>
      </c>
      <c r="F22" s="72">
        <v>6631</v>
      </c>
      <c r="G22" s="56" t="s">
        <v>100</v>
      </c>
      <c r="H22" s="273" t="s">
        <v>69</v>
      </c>
      <c r="I22" s="273" t="s">
        <v>1086</v>
      </c>
      <c r="J22" s="262">
        <v>64.22</v>
      </c>
      <c r="K22" s="68">
        <v>1</v>
      </c>
      <c r="L22" s="69">
        <v>5</v>
      </c>
      <c r="S22" s="94" t="s">
        <v>1087</v>
      </c>
      <c r="T22" s="94" t="s">
        <v>1088</v>
      </c>
      <c r="U22" s="95">
        <v>1</v>
      </c>
      <c r="V22" s="84">
        <v>100007</v>
      </c>
      <c r="X22" s="99">
        <v>0.9</v>
      </c>
      <c r="Y22" s="99">
        <v>0.8</v>
      </c>
      <c r="AH22" s="361"/>
      <c r="AI22" s="362"/>
      <c r="AJ22" s="50"/>
      <c r="AK22" s="50"/>
      <c r="AM22" s="50"/>
      <c r="AO22" s="50"/>
    </row>
    <row r="23" spans="1:49" ht="41" x14ac:dyDescent="0.2">
      <c r="A23" s="365" t="s">
        <v>525</v>
      </c>
      <c r="B23" s="352" t="s">
        <v>526</v>
      </c>
      <c r="C23" s="352" t="s">
        <v>1089</v>
      </c>
      <c r="D23" s="355" t="s">
        <v>1016</v>
      </c>
      <c r="F23" s="72">
        <v>6632</v>
      </c>
      <c r="G23" s="56" t="s">
        <v>100</v>
      </c>
      <c r="H23" s="273" t="s">
        <v>70</v>
      </c>
      <c r="I23" s="273" t="s">
        <v>1090</v>
      </c>
      <c r="J23" s="262">
        <v>107.03</v>
      </c>
      <c r="K23" s="68">
        <v>1</v>
      </c>
      <c r="L23" s="69">
        <v>5</v>
      </c>
      <c r="S23" s="94" t="s">
        <v>1091</v>
      </c>
      <c r="T23" s="94" t="s">
        <v>1092</v>
      </c>
      <c r="U23" s="95">
        <v>1</v>
      </c>
      <c r="V23" s="84">
        <v>100002</v>
      </c>
      <c r="X23" s="99">
        <v>0.95</v>
      </c>
      <c r="Y23" s="99">
        <v>0.85</v>
      </c>
      <c r="AH23" s="361"/>
      <c r="AI23" s="362"/>
      <c r="AJ23" s="50"/>
      <c r="AK23" s="50"/>
      <c r="AM23" s="50"/>
      <c r="AO23" s="50"/>
    </row>
    <row r="24" spans="1:49" ht="41" x14ac:dyDescent="0.2">
      <c r="A24" s="365" t="s">
        <v>527</v>
      </c>
      <c r="B24" s="352" t="s">
        <v>528</v>
      </c>
      <c r="C24" s="352" t="s">
        <v>1093</v>
      </c>
      <c r="D24" s="355" t="s">
        <v>1016</v>
      </c>
      <c r="F24" s="72">
        <v>67</v>
      </c>
      <c r="G24" s="56" t="s">
        <v>100</v>
      </c>
      <c r="H24" s="273" t="s">
        <v>71</v>
      </c>
      <c r="I24" s="273" t="s">
        <v>1094</v>
      </c>
      <c r="J24" s="262">
        <v>160.55000000000001</v>
      </c>
      <c r="K24" s="68">
        <v>1</v>
      </c>
      <c r="L24" s="69">
        <v>5</v>
      </c>
      <c r="S24" s="94" t="s">
        <v>1095</v>
      </c>
      <c r="T24" s="94" t="s">
        <v>1096</v>
      </c>
      <c r="U24" s="95">
        <v>1</v>
      </c>
      <c r="V24" s="84">
        <v>100004</v>
      </c>
      <c r="X24" s="99">
        <v>1</v>
      </c>
      <c r="Y24" s="99">
        <v>0.9</v>
      </c>
      <c r="AH24" s="361"/>
      <c r="AI24" s="362"/>
      <c r="AJ24" s="50"/>
      <c r="AK24" s="50"/>
    </row>
    <row r="25" spans="1:49" ht="25" x14ac:dyDescent="0.2">
      <c r="A25" s="365" t="s">
        <v>765</v>
      </c>
      <c r="B25" s="352" t="s">
        <v>766</v>
      </c>
      <c r="C25" s="352" t="s">
        <v>1097</v>
      </c>
      <c r="D25" s="355" t="s">
        <v>1034</v>
      </c>
      <c r="F25" s="72">
        <v>711</v>
      </c>
      <c r="G25" s="56"/>
      <c r="H25" s="273" t="s">
        <v>72</v>
      </c>
      <c r="I25" s="273" t="s">
        <v>1098</v>
      </c>
      <c r="J25" s="262">
        <v>21.43</v>
      </c>
      <c r="K25" s="68"/>
      <c r="L25" s="69"/>
      <c r="S25" s="94" t="s">
        <v>1099</v>
      </c>
      <c r="T25" s="94" t="s">
        <v>1100</v>
      </c>
      <c r="U25" s="95">
        <v>1</v>
      </c>
      <c r="V25" s="101">
        <v>100001</v>
      </c>
      <c r="X25" s="26"/>
      <c r="Y25" s="99">
        <v>0.95</v>
      </c>
      <c r="AH25" s="361"/>
      <c r="AI25" s="362"/>
      <c r="AJ25" s="50"/>
      <c r="AK25" s="50"/>
    </row>
    <row r="26" spans="1:49" ht="25" x14ac:dyDescent="0.2">
      <c r="A26" s="365" t="s">
        <v>156</v>
      </c>
      <c r="B26" s="352" t="s">
        <v>157</v>
      </c>
      <c r="C26" s="352" t="s">
        <v>1101</v>
      </c>
      <c r="D26" s="355" t="s">
        <v>991</v>
      </c>
      <c r="F26" s="72">
        <v>721</v>
      </c>
      <c r="G26" s="56"/>
      <c r="H26" s="273" t="s">
        <v>73</v>
      </c>
      <c r="I26" s="273" t="s">
        <v>1102</v>
      </c>
      <c r="J26" s="262">
        <v>80.28</v>
      </c>
      <c r="K26" s="68"/>
      <c r="L26" s="69"/>
      <c r="S26" s="94" t="s">
        <v>1103</v>
      </c>
      <c r="T26" s="94" t="s">
        <v>1104</v>
      </c>
      <c r="U26" s="95">
        <v>1</v>
      </c>
      <c r="V26" s="102">
        <v>100003</v>
      </c>
      <c r="Y26" s="99">
        <v>1</v>
      </c>
      <c r="AH26" s="361"/>
      <c r="AI26" s="362"/>
      <c r="AJ26" s="50"/>
      <c r="AK26" s="50"/>
    </row>
    <row r="27" spans="1:49" ht="25" x14ac:dyDescent="0.2">
      <c r="A27" s="365" t="s">
        <v>767</v>
      </c>
      <c r="B27" s="352" t="s">
        <v>768</v>
      </c>
      <c r="C27" s="352" t="s">
        <v>1105</v>
      </c>
      <c r="D27" s="355" t="s">
        <v>1034</v>
      </c>
      <c r="F27" s="73">
        <v>73</v>
      </c>
      <c r="G27" s="56"/>
      <c r="H27" s="273" t="s">
        <v>74</v>
      </c>
      <c r="I27" s="273" t="s">
        <v>1106</v>
      </c>
      <c r="J27" s="262">
        <v>93.66</v>
      </c>
      <c r="K27" s="68"/>
      <c r="L27" s="69"/>
      <c r="S27" s="94" t="s">
        <v>1107</v>
      </c>
      <c r="T27" s="94" t="s">
        <v>1108</v>
      </c>
      <c r="U27" s="95">
        <v>1</v>
      </c>
      <c r="V27" s="102">
        <v>100005</v>
      </c>
      <c r="AH27" s="361"/>
      <c r="AI27" s="362"/>
    </row>
    <row r="28" spans="1:49" ht="17" x14ac:dyDescent="0.2">
      <c r="A28" s="365" t="s">
        <v>471</v>
      </c>
      <c r="B28" s="352" t="s">
        <v>472</v>
      </c>
      <c r="C28" s="352" t="s">
        <v>1109</v>
      </c>
      <c r="D28" s="355" t="s">
        <v>1000</v>
      </c>
      <c r="F28" s="61"/>
      <c r="G28" s="62"/>
      <c r="H28" s="63"/>
      <c r="I28" s="64"/>
      <c r="J28" s="65"/>
      <c r="K28" s="66"/>
      <c r="L28" s="67"/>
      <c r="S28" s="94" t="s">
        <v>1110</v>
      </c>
      <c r="T28" s="94" t="s">
        <v>1111</v>
      </c>
      <c r="U28" s="95">
        <v>1</v>
      </c>
      <c r="V28" s="102">
        <v>100006</v>
      </c>
      <c r="AH28" s="361"/>
      <c r="AI28" s="362"/>
    </row>
    <row r="29" spans="1:49" ht="16" x14ac:dyDescent="0.2">
      <c r="A29" s="365" t="s">
        <v>158</v>
      </c>
      <c r="B29" s="352" t="s">
        <v>159</v>
      </c>
      <c r="C29" s="352" t="s">
        <v>1112</v>
      </c>
      <c r="D29" s="355" t="s">
        <v>991</v>
      </c>
      <c r="S29" s="94"/>
      <c r="T29" s="94"/>
      <c r="U29" s="95"/>
      <c r="V29" s="102"/>
      <c r="AH29" s="361"/>
      <c r="AI29" s="362"/>
    </row>
    <row r="30" spans="1:49" ht="16" x14ac:dyDescent="0.2">
      <c r="A30" s="365" t="s">
        <v>160</v>
      </c>
      <c r="B30" s="352" t="s">
        <v>161</v>
      </c>
      <c r="C30" s="352" t="s">
        <v>1113</v>
      </c>
      <c r="D30" s="355" t="s">
        <v>991</v>
      </c>
      <c r="H30" s="70"/>
      <c r="S30" s="94"/>
      <c r="T30" s="94"/>
      <c r="U30" s="29"/>
      <c r="V30" s="84"/>
      <c r="AH30" s="361"/>
      <c r="AI30" s="362"/>
    </row>
    <row r="31" spans="1:49" ht="18" customHeight="1" x14ac:dyDescent="0.2">
      <c r="A31" s="365" t="s">
        <v>162</v>
      </c>
      <c r="B31" s="352" t="s">
        <v>163</v>
      </c>
      <c r="C31" s="352" t="s">
        <v>1114</v>
      </c>
      <c r="D31" s="355" t="s">
        <v>991</v>
      </c>
      <c r="U31" s="24"/>
      <c r="AH31" s="361"/>
      <c r="AI31" s="362"/>
    </row>
    <row r="32" spans="1:49" ht="18" customHeight="1" x14ac:dyDescent="0.2">
      <c r="A32" s="365" t="s">
        <v>164</v>
      </c>
      <c r="B32" s="352" t="s">
        <v>165</v>
      </c>
      <c r="C32" s="352" t="s">
        <v>1115</v>
      </c>
      <c r="D32" s="355" t="s">
        <v>991</v>
      </c>
      <c r="U32" s="24"/>
      <c r="AH32" s="361"/>
      <c r="AI32" s="362"/>
    </row>
    <row r="33" spans="1:35" ht="18" customHeight="1" x14ac:dyDescent="0.2">
      <c r="A33" s="365" t="s">
        <v>166</v>
      </c>
      <c r="B33" s="352" t="s">
        <v>167</v>
      </c>
      <c r="C33" s="352" t="s">
        <v>1116</v>
      </c>
      <c r="D33" s="355" t="s">
        <v>991</v>
      </c>
      <c r="F33" s="387" t="s">
        <v>489</v>
      </c>
      <c r="G33" s="352" t="s">
        <v>1000</v>
      </c>
      <c r="U33" s="24"/>
      <c r="AH33" s="361"/>
      <c r="AI33" s="362"/>
    </row>
    <row r="34" spans="1:35" ht="18" customHeight="1" x14ac:dyDescent="0.2">
      <c r="A34" s="365" t="s">
        <v>769</v>
      </c>
      <c r="B34" s="352" t="s">
        <v>770</v>
      </c>
      <c r="C34" s="352" t="s">
        <v>1117</v>
      </c>
      <c r="D34" s="355" t="s">
        <v>1034</v>
      </c>
      <c r="F34" s="388" t="s">
        <v>497</v>
      </c>
      <c r="G34" s="389" t="s">
        <v>1000</v>
      </c>
      <c r="U34" s="24"/>
      <c r="AH34" s="361"/>
      <c r="AI34" s="362"/>
    </row>
    <row r="35" spans="1:35" x14ac:dyDescent="0.2">
      <c r="A35" s="365" t="s">
        <v>168</v>
      </c>
      <c r="B35" s="352" t="s">
        <v>169</v>
      </c>
      <c r="C35" s="352" t="s">
        <v>1118</v>
      </c>
      <c r="D35" s="355" t="s">
        <v>991</v>
      </c>
      <c r="F35" s="387" t="s">
        <v>485</v>
      </c>
      <c r="G35" s="352" t="s">
        <v>1000</v>
      </c>
      <c r="U35" s="24"/>
    </row>
    <row r="36" spans="1:35" x14ac:dyDescent="0.2">
      <c r="A36" s="365" t="s">
        <v>170</v>
      </c>
      <c r="B36" s="352" t="s">
        <v>171</v>
      </c>
      <c r="C36" s="352" t="s">
        <v>1119</v>
      </c>
      <c r="D36" s="355" t="s">
        <v>991</v>
      </c>
      <c r="F36" s="388" t="s">
        <v>491</v>
      </c>
      <c r="G36" s="389" t="s">
        <v>1000</v>
      </c>
    </row>
    <row r="37" spans="1:35" x14ac:dyDescent="0.2">
      <c r="A37" s="365" t="s">
        <v>172</v>
      </c>
      <c r="B37" s="352" t="s">
        <v>173</v>
      </c>
      <c r="C37" s="352" t="s">
        <v>1120</v>
      </c>
      <c r="D37" s="355" t="s">
        <v>991</v>
      </c>
      <c r="F37" s="387" t="s">
        <v>473</v>
      </c>
      <c r="G37" s="352" t="s">
        <v>1000</v>
      </c>
    </row>
    <row r="38" spans="1:35" x14ac:dyDescent="0.2">
      <c r="A38" s="365" t="s">
        <v>174</v>
      </c>
      <c r="B38" s="352" t="s">
        <v>175</v>
      </c>
      <c r="C38" s="352" t="s">
        <v>1121</v>
      </c>
      <c r="D38" s="355" t="s">
        <v>991</v>
      </c>
      <c r="F38" s="388" t="s">
        <v>495</v>
      </c>
      <c r="G38" s="389" t="s">
        <v>1000</v>
      </c>
    </row>
    <row r="39" spans="1:35" x14ac:dyDescent="0.2">
      <c r="A39" s="365" t="s">
        <v>176</v>
      </c>
      <c r="B39" s="352" t="s">
        <v>177</v>
      </c>
      <c r="C39" s="352" t="s">
        <v>1122</v>
      </c>
      <c r="D39" s="355" t="s">
        <v>991</v>
      </c>
      <c r="F39" s="387" t="s">
        <v>483</v>
      </c>
      <c r="G39" s="352" t="s">
        <v>1000</v>
      </c>
    </row>
    <row r="40" spans="1:35" x14ac:dyDescent="0.2">
      <c r="A40" s="365" t="s">
        <v>529</v>
      </c>
      <c r="B40" s="352" t="s">
        <v>530</v>
      </c>
      <c r="C40" s="352" t="s">
        <v>1123</v>
      </c>
      <c r="D40" s="355" t="s">
        <v>1016</v>
      </c>
      <c r="F40" s="388" t="s">
        <v>102</v>
      </c>
      <c r="G40" s="389" t="s">
        <v>1000</v>
      </c>
    </row>
    <row r="41" spans="1:35" x14ac:dyDescent="0.2">
      <c r="A41" s="365" t="s">
        <v>178</v>
      </c>
      <c r="B41" s="352" t="s">
        <v>179</v>
      </c>
      <c r="C41" s="352" t="s">
        <v>1124</v>
      </c>
      <c r="D41" s="355" t="s">
        <v>991</v>
      </c>
      <c r="F41" s="387" t="s">
        <v>477</v>
      </c>
      <c r="G41" s="352" t="s">
        <v>1000</v>
      </c>
    </row>
    <row r="42" spans="1:35" x14ac:dyDescent="0.2">
      <c r="A42" s="365" t="s">
        <v>180</v>
      </c>
      <c r="B42" s="352" t="s">
        <v>181</v>
      </c>
      <c r="C42" s="352" t="s">
        <v>1125</v>
      </c>
      <c r="D42" s="355" t="s">
        <v>991</v>
      </c>
      <c r="F42" s="388" t="s">
        <v>493</v>
      </c>
      <c r="G42" s="389" t="s">
        <v>1000</v>
      </c>
    </row>
    <row r="43" spans="1:35" x14ac:dyDescent="0.2">
      <c r="A43" s="365" t="s">
        <v>182</v>
      </c>
      <c r="B43" s="352" t="s">
        <v>183</v>
      </c>
      <c r="C43" s="352" t="s">
        <v>1126</v>
      </c>
      <c r="D43" s="355" t="s">
        <v>991</v>
      </c>
      <c r="F43" s="387" t="s">
        <v>479</v>
      </c>
      <c r="G43" s="352" t="s">
        <v>1000</v>
      </c>
    </row>
    <row r="44" spans="1:35" x14ac:dyDescent="0.2">
      <c r="A44" s="365" t="s">
        <v>184</v>
      </c>
      <c r="B44" s="352" t="s">
        <v>185</v>
      </c>
      <c r="C44" s="352" t="s">
        <v>1127</v>
      </c>
      <c r="D44" s="355" t="s">
        <v>991</v>
      </c>
      <c r="F44" s="388" t="s">
        <v>499</v>
      </c>
      <c r="G44" s="389" t="s">
        <v>1000</v>
      </c>
    </row>
    <row r="45" spans="1:35" x14ac:dyDescent="0.2">
      <c r="A45" s="365" t="s">
        <v>186</v>
      </c>
      <c r="B45" s="352" t="s">
        <v>187</v>
      </c>
      <c r="C45" s="352" t="s">
        <v>1128</v>
      </c>
      <c r="D45" s="355" t="s">
        <v>991</v>
      </c>
      <c r="F45" s="387" t="s">
        <v>475</v>
      </c>
      <c r="G45" s="352" t="s">
        <v>1000</v>
      </c>
    </row>
    <row r="46" spans="1:35" x14ac:dyDescent="0.2">
      <c r="A46" s="365" t="s">
        <v>188</v>
      </c>
      <c r="B46" s="352" t="s">
        <v>189</v>
      </c>
      <c r="C46" s="352" t="s">
        <v>1129</v>
      </c>
      <c r="D46" s="355" t="s">
        <v>991</v>
      </c>
      <c r="F46" s="388" t="s">
        <v>471</v>
      </c>
      <c r="G46" s="389" t="s">
        <v>1000</v>
      </c>
    </row>
    <row r="47" spans="1:35" x14ac:dyDescent="0.2">
      <c r="A47" s="365" t="s">
        <v>771</v>
      </c>
      <c r="B47" s="352" t="s">
        <v>772</v>
      </c>
      <c r="C47" s="352" t="s">
        <v>1130</v>
      </c>
      <c r="D47" s="355" t="s">
        <v>1034</v>
      </c>
      <c r="F47" s="387" t="s">
        <v>468</v>
      </c>
      <c r="G47" s="352" t="s">
        <v>1000</v>
      </c>
    </row>
    <row r="48" spans="1:35" ht="18" customHeight="1" x14ac:dyDescent="0.2">
      <c r="A48" s="365" t="s">
        <v>190</v>
      </c>
      <c r="B48" s="352" t="s">
        <v>191</v>
      </c>
      <c r="C48" s="352" t="s">
        <v>1131</v>
      </c>
      <c r="D48" s="355" t="s">
        <v>991</v>
      </c>
      <c r="F48" s="387" t="s">
        <v>487</v>
      </c>
      <c r="G48" s="352" t="s">
        <v>1000</v>
      </c>
    </row>
    <row r="49" spans="1:4" x14ac:dyDescent="0.2">
      <c r="A49" s="365" t="s">
        <v>192</v>
      </c>
      <c r="B49" s="352" t="s">
        <v>193</v>
      </c>
      <c r="C49" s="352" t="s">
        <v>1132</v>
      </c>
      <c r="D49" s="355" t="s">
        <v>991</v>
      </c>
    </row>
    <row r="50" spans="1:4" x14ac:dyDescent="0.2">
      <c r="A50" s="365" t="s">
        <v>773</v>
      </c>
      <c r="B50" s="352" t="s">
        <v>774</v>
      </c>
      <c r="C50" s="352" t="s">
        <v>1133</v>
      </c>
      <c r="D50" s="355" t="s">
        <v>1034</v>
      </c>
    </row>
    <row r="51" spans="1:4" x14ac:dyDescent="0.2">
      <c r="A51" s="365" t="s">
        <v>194</v>
      </c>
      <c r="B51" s="352" t="s">
        <v>195</v>
      </c>
      <c r="C51" s="352" t="s">
        <v>1134</v>
      </c>
      <c r="D51" s="355" t="s">
        <v>991</v>
      </c>
    </row>
    <row r="52" spans="1:4" x14ac:dyDescent="0.2">
      <c r="A52" s="365" t="s">
        <v>531</v>
      </c>
      <c r="B52" s="352" t="s">
        <v>532</v>
      </c>
      <c r="C52" s="352" t="s">
        <v>1135</v>
      </c>
      <c r="D52" s="355" t="s">
        <v>1016</v>
      </c>
    </row>
    <row r="53" spans="1:4" x14ac:dyDescent="0.2">
      <c r="A53" s="365" t="s">
        <v>533</v>
      </c>
      <c r="B53" s="352" t="s">
        <v>534</v>
      </c>
      <c r="C53" s="352" t="s">
        <v>1136</v>
      </c>
      <c r="D53" s="355" t="s">
        <v>1016</v>
      </c>
    </row>
    <row r="54" spans="1:4" x14ac:dyDescent="0.2">
      <c r="A54" s="365" t="s">
        <v>196</v>
      </c>
      <c r="B54" s="352" t="s">
        <v>197</v>
      </c>
      <c r="C54" s="352" t="s">
        <v>1137</v>
      </c>
      <c r="D54" s="355" t="s">
        <v>991</v>
      </c>
    </row>
    <row r="55" spans="1:4" x14ac:dyDescent="0.2">
      <c r="A55" s="365" t="s">
        <v>535</v>
      </c>
      <c r="B55" s="352" t="s">
        <v>536</v>
      </c>
      <c r="C55" s="352" t="s">
        <v>1138</v>
      </c>
      <c r="D55" s="355" t="s">
        <v>1016</v>
      </c>
    </row>
    <row r="56" spans="1:4" x14ac:dyDescent="0.2">
      <c r="A56" s="365" t="s">
        <v>198</v>
      </c>
      <c r="B56" s="352" t="s">
        <v>199</v>
      </c>
      <c r="C56" s="352" t="s">
        <v>1139</v>
      </c>
      <c r="D56" s="355" t="s">
        <v>991</v>
      </c>
    </row>
    <row r="57" spans="1:4" x14ac:dyDescent="0.2">
      <c r="A57" s="365" t="s">
        <v>200</v>
      </c>
      <c r="B57" s="352" t="s">
        <v>201</v>
      </c>
      <c r="C57" s="352" t="s">
        <v>1140</v>
      </c>
      <c r="D57" s="355" t="s">
        <v>991</v>
      </c>
    </row>
    <row r="58" spans="1:4" x14ac:dyDescent="0.2">
      <c r="A58" s="365" t="s">
        <v>775</v>
      </c>
      <c r="B58" s="352" t="s">
        <v>776</v>
      </c>
      <c r="C58" s="352" t="s">
        <v>1141</v>
      </c>
      <c r="D58" s="355" t="s">
        <v>1034</v>
      </c>
    </row>
    <row r="59" spans="1:4" x14ac:dyDescent="0.2">
      <c r="A59" s="365" t="s">
        <v>681</v>
      </c>
      <c r="B59" s="352" t="s">
        <v>682</v>
      </c>
      <c r="C59" s="352" t="s">
        <v>1142</v>
      </c>
      <c r="D59" s="355" t="s">
        <v>1027</v>
      </c>
    </row>
    <row r="60" spans="1:4" x14ac:dyDescent="0.2">
      <c r="A60" s="365" t="s">
        <v>102</v>
      </c>
      <c r="B60" s="352" t="s">
        <v>103</v>
      </c>
      <c r="C60" s="352" t="s">
        <v>1143</v>
      </c>
      <c r="D60" s="355" t="s">
        <v>1000</v>
      </c>
    </row>
    <row r="61" spans="1:4" x14ac:dyDescent="0.2">
      <c r="A61" s="365" t="s">
        <v>202</v>
      </c>
      <c r="B61" s="352" t="s">
        <v>203</v>
      </c>
      <c r="C61" s="352" t="s">
        <v>1144</v>
      </c>
      <c r="D61" s="355" t="s">
        <v>991</v>
      </c>
    </row>
    <row r="62" spans="1:4" x14ac:dyDescent="0.2">
      <c r="A62" s="365" t="s">
        <v>537</v>
      </c>
      <c r="B62" s="352" t="s">
        <v>538</v>
      </c>
      <c r="C62" s="352" t="s">
        <v>1145</v>
      </c>
      <c r="D62" s="355" t="s">
        <v>1016</v>
      </c>
    </row>
    <row r="63" spans="1:4" x14ac:dyDescent="0.2">
      <c r="A63" s="365" t="s">
        <v>539</v>
      </c>
      <c r="B63" s="352" t="s">
        <v>540</v>
      </c>
      <c r="C63" s="352" t="s">
        <v>1146</v>
      </c>
      <c r="D63" s="355" t="s">
        <v>1016</v>
      </c>
    </row>
    <row r="64" spans="1:4" x14ac:dyDescent="0.2">
      <c r="A64" s="365" t="s">
        <v>541</v>
      </c>
      <c r="B64" s="352" t="s">
        <v>542</v>
      </c>
      <c r="C64" s="352" t="s">
        <v>1147</v>
      </c>
      <c r="D64" s="355" t="s">
        <v>1016</v>
      </c>
    </row>
    <row r="65" spans="1:4" x14ac:dyDescent="0.2">
      <c r="A65" s="368" t="s">
        <v>501</v>
      </c>
      <c r="B65" s="352" t="s">
        <v>502</v>
      </c>
      <c r="C65" s="352" t="s">
        <v>1148</v>
      </c>
      <c r="D65" s="355" t="s">
        <v>1010</v>
      </c>
    </row>
    <row r="66" spans="1:4" x14ac:dyDescent="0.2">
      <c r="A66" s="368" t="s">
        <v>504</v>
      </c>
      <c r="B66" s="352" t="s">
        <v>505</v>
      </c>
      <c r="C66" s="352" t="s">
        <v>1149</v>
      </c>
      <c r="D66" s="355" t="s">
        <v>1010</v>
      </c>
    </row>
    <row r="67" spans="1:4" x14ac:dyDescent="0.2">
      <c r="A67" s="365" t="s">
        <v>204</v>
      </c>
      <c r="B67" s="352" t="s">
        <v>205</v>
      </c>
      <c r="C67" s="352" t="s">
        <v>1150</v>
      </c>
      <c r="D67" s="355" t="s">
        <v>991</v>
      </c>
    </row>
    <row r="68" spans="1:4" x14ac:dyDescent="0.2">
      <c r="A68" s="365" t="s">
        <v>473</v>
      </c>
      <c r="B68" s="352" t="s">
        <v>474</v>
      </c>
      <c r="C68" s="352" t="s">
        <v>1151</v>
      </c>
      <c r="D68" s="355" t="s">
        <v>1000</v>
      </c>
    </row>
    <row r="69" spans="1:4" x14ac:dyDescent="0.2">
      <c r="A69" s="365" t="s">
        <v>543</v>
      </c>
      <c r="B69" s="352" t="s">
        <v>544</v>
      </c>
      <c r="C69" s="352" t="s">
        <v>1152</v>
      </c>
      <c r="D69" s="355" t="s">
        <v>1016</v>
      </c>
    </row>
    <row r="70" spans="1:4" x14ac:dyDescent="0.2">
      <c r="A70" s="365" t="s">
        <v>206</v>
      </c>
      <c r="B70" s="352" t="s">
        <v>207</v>
      </c>
      <c r="C70" s="352" t="s">
        <v>1153</v>
      </c>
      <c r="D70" s="355" t="s">
        <v>991</v>
      </c>
    </row>
    <row r="71" spans="1:4" x14ac:dyDescent="0.2">
      <c r="A71" s="365" t="s">
        <v>684</v>
      </c>
      <c r="B71" s="352" t="s">
        <v>685</v>
      </c>
      <c r="C71" s="352" t="s">
        <v>1154</v>
      </c>
      <c r="D71" s="355" t="s">
        <v>1027</v>
      </c>
    </row>
    <row r="72" spans="1:4" x14ac:dyDescent="0.2">
      <c r="A72" s="365" t="s">
        <v>545</v>
      </c>
      <c r="B72" s="352" t="s">
        <v>546</v>
      </c>
      <c r="C72" s="352" t="s">
        <v>1155</v>
      </c>
      <c r="D72" s="355" t="s">
        <v>1016</v>
      </c>
    </row>
    <row r="73" spans="1:4" x14ac:dyDescent="0.2">
      <c r="A73" s="365" t="s">
        <v>208</v>
      </c>
      <c r="B73" s="352" t="s">
        <v>209</v>
      </c>
      <c r="C73" s="352" t="s">
        <v>1156</v>
      </c>
      <c r="D73" s="355" t="s">
        <v>991</v>
      </c>
    </row>
    <row r="74" spans="1:4" x14ac:dyDescent="0.2">
      <c r="A74" s="365" t="s">
        <v>210</v>
      </c>
      <c r="B74" s="352" t="s">
        <v>211</v>
      </c>
      <c r="C74" s="352" t="s">
        <v>1157</v>
      </c>
      <c r="D74" s="355" t="s">
        <v>991</v>
      </c>
    </row>
    <row r="75" spans="1:4" x14ac:dyDescent="0.2">
      <c r="A75" s="365" t="s">
        <v>212</v>
      </c>
      <c r="B75" s="352" t="s">
        <v>213</v>
      </c>
      <c r="C75" s="352" t="s">
        <v>1158</v>
      </c>
      <c r="D75" s="355" t="s">
        <v>991</v>
      </c>
    </row>
    <row r="76" spans="1:4" x14ac:dyDescent="0.2">
      <c r="A76" s="365" t="s">
        <v>547</v>
      </c>
      <c r="B76" s="352" t="s">
        <v>548</v>
      </c>
      <c r="C76" s="352" t="s">
        <v>1159</v>
      </c>
      <c r="D76" s="355" t="s">
        <v>1016</v>
      </c>
    </row>
    <row r="77" spans="1:4" x14ac:dyDescent="0.2">
      <c r="A77" s="365" t="s">
        <v>549</v>
      </c>
      <c r="B77" s="352" t="s">
        <v>550</v>
      </c>
      <c r="C77" s="352" t="s">
        <v>1160</v>
      </c>
      <c r="D77" s="355" t="s">
        <v>1016</v>
      </c>
    </row>
    <row r="78" spans="1:4" x14ac:dyDescent="0.2">
      <c r="A78" s="365" t="s">
        <v>551</v>
      </c>
      <c r="B78" s="352" t="s">
        <v>552</v>
      </c>
      <c r="C78" s="352" t="s">
        <v>1161</v>
      </c>
      <c r="D78" s="355" t="s">
        <v>1016</v>
      </c>
    </row>
    <row r="79" spans="1:4" x14ac:dyDescent="0.2">
      <c r="A79" s="365" t="s">
        <v>777</v>
      </c>
      <c r="B79" s="352" t="s">
        <v>778</v>
      </c>
      <c r="C79" s="352" t="s">
        <v>1162</v>
      </c>
      <c r="D79" s="355" t="s">
        <v>1034</v>
      </c>
    </row>
    <row r="80" spans="1:4" x14ac:dyDescent="0.2">
      <c r="A80" s="365" t="s">
        <v>779</v>
      </c>
      <c r="B80" s="352" t="s">
        <v>780</v>
      </c>
      <c r="C80" s="352" t="s">
        <v>1163</v>
      </c>
      <c r="D80" s="355" t="s">
        <v>1034</v>
      </c>
    </row>
    <row r="81" spans="1:4" x14ac:dyDescent="0.2">
      <c r="A81" s="365" t="s">
        <v>214</v>
      </c>
      <c r="B81" s="352" t="s">
        <v>215</v>
      </c>
      <c r="C81" s="352" t="s">
        <v>1164</v>
      </c>
      <c r="D81" s="355" t="s">
        <v>991</v>
      </c>
    </row>
    <row r="82" spans="1:4" x14ac:dyDescent="0.2">
      <c r="A82" s="365" t="s">
        <v>216</v>
      </c>
      <c r="B82" s="352" t="s">
        <v>217</v>
      </c>
      <c r="C82" s="352" t="s">
        <v>1165</v>
      </c>
      <c r="D82" s="355" t="s">
        <v>991</v>
      </c>
    </row>
    <row r="83" spans="1:4" x14ac:dyDescent="0.2">
      <c r="A83" s="365" t="s">
        <v>553</v>
      </c>
      <c r="B83" s="352" t="s">
        <v>554</v>
      </c>
      <c r="C83" s="352" t="s">
        <v>554</v>
      </c>
      <c r="D83" s="355" t="s">
        <v>1016</v>
      </c>
    </row>
    <row r="84" spans="1:4" x14ac:dyDescent="0.2">
      <c r="A84" s="365" t="s">
        <v>218</v>
      </c>
      <c r="B84" s="352" t="s">
        <v>219</v>
      </c>
      <c r="C84" s="352" t="s">
        <v>1166</v>
      </c>
      <c r="D84" s="355" t="s">
        <v>991</v>
      </c>
    </row>
    <row r="85" spans="1:4" ht="18" customHeight="1" x14ac:dyDescent="0.2">
      <c r="A85" s="365" t="s">
        <v>555</v>
      </c>
      <c r="B85" s="352" t="s">
        <v>556</v>
      </c>
      <c r="C85" s="352" t="s">
        <v>1167</v>
      </c>
      <c r="D85" s="355" t="s">
        <v>1016</v>
      </c>
    </row>
    <row r="86" spans="1:4" x14ac:dyDescent="0.2">
      <c r="A86" s="365" t="s">
        <v>220</v>
      </c>
      <c r="B86" s="352" t="s">
        <v>221</v>
      </c>
      <c r="C86" s="352" t="s">
        <v>1168</v>
      </c>
      <c r="D86" s="355" t="s">
        <v>991</v>
      </c>
    </row>
    <row r="87" spans="1:4" x14ac:dyDescent="0.2">
      <c r="A87" s="365" t="s">
        <v>475</v>
      </c>
      <c r="B87" s="352" t="s">
        <v>476</v>
      </c>
      <c r="C87" s="352" t="s">
        <v>1169</v>
      </c>
      <c r="D87" s="355" t="s">
        <v>1000</v>
      </c>
    </row>
    <row r="88" spans="1:4" x14ac:dyDescent="0.2">
      <c r="A88" s="365" t="s">
        <v>222</v>
      </c>
      <c r="B88" s="352" t="s">
        <v>223</v>
      </c>
      <c r="C88" s="352" t="s">
        <v>1170</v>
      </c>
      <c r="D88" s="355" t="s">
        <v>991</v>
      </c>
    </row>
    <row r="89" spans="1:4" x14ac:dyDescent="0.2">
      <c r="A89" s="365" t="s">
        <v>224</v>
      </c>
      <c r="B89" s="352" t="s">
        <v>225</v>
      </c>
      <c r="C89" s="352" t="s">
        <v>1171</v>
      </c>
      <c r="D89" s="355" t="s">
        <v>991</v>
      </c>
    </row>
    <row r="90" spans="1:4" x14ac:dyDescent="0.2">
      <c r="A90" s="365" t="s">
        <v>226</v>
      </c>
      <c r="B90" s="352" t="s">
        <v>227</v>
      </c>
      <c r="C90" s="352" t="s">
        <v>1172</v>
      </c>
      <c r="D90" s="355" t="s">
        <v>991</v>
      </c>
    </row>
    <row r="91" spans="1:4" x14ac:dyDescent="0.2">
      <c r="A91" s="365" t="s">
        <v>228</v>
      </c>
      <c r="B91" s="352" t="s">
        <v>229</v>
      </c>
      <c r="C91" s="352" t="s">
        <v>1173</v>
      </c>
      <c r="D91" s="355" t="s">
        <v>991</v>
      </c>
    </row>
    <row r="92" spans="1:4" x14ac:dyDescent="0.2">
      <c r="A92" s="365" t="s">
        <v>557</v>
      </c>
      <c r="B92" s="352" t="s">
        <v>558</v>
      </c>
      <c r="C92" s="352" t="s">
        <v>1174</v>
      </c>
      <c r="D92" s="355" t="s">
        <v>1016</v>
      </c>
    </row>
    <row r="93" spans="1:4" x14ac:dyDescent="0.2">
      <c r="A93" s="365" t="s">
        <v>559</v>
      </c>
      <c r="B93" s="352" t="s">
        <v>560</v>
      </c>
      <c r="C93" s="352" t="s">
        <v>1175</v>
      </c>
      <c r="D93" s="355" t="s">
        <v>1016</v>
      </c>
    </row>
    <row r="94" spans="1:4" x14ac:dyDescent="0.2">
      <c r="A94" s="365" t="s">
        <v>561</v>
      </c>
      <c r="B94" s="352" t="s">
        <v>562</v>
      </c>
      <c r="C94" s="352" t="s">
        <v>1176</v>
      </c>
      <c r="D94" s="355" t="s">
        <v>1016</v>
      </c>
    </row>
    <row r="95" spans="1:4" x14ac:dyDescent="0.2">
      <c r="A95" s="365" t="s">
        <v>563</v>
      </c>
      <c r="B95" s="352" t="s">
        <v>564</v>
      </c>
      <c r="C95" s="352" t="s">
        <v>1177</v>
      </c>
      <c r="D95" s="355" t="s">
        <v>1016</v>
      </c>
    </row>
    <row r="96" spans="1:4" x14ac:dyDescent="0.2">
      <c r="A96" s="365" t="s">
        <v>565</v>
      </c>
      <c r="B96" s="352" t="s">
        <v>566</v>
      </c>
      <c r="C96" s="352" t="s">
        <v>1178</v>
      </c>
      <c r="D96" s="355" t="s">
        <v>1016</v>
      </c>
    </row>
    <row r="97" spans="1:4" x14ac:dyDescent="0.2">
      <c r="A97" s="365" t="s">
        <v>477</v>
      </c>
      <c r="B97" s="352" t="s">
        <v>478</v>
      </c>
      <c r="C97" s="352" t="s">
        <v>1179</v>
      </c>
      <c r="D97" s="355" t="s">
        <v>1000</v>
      </c>
    </row>
    <row r="98" spans="1:4" x14ac:dyDescent="0.2">
      <c r="A98" s="365" t="s">
        <v>230</v>
      </c>
      <c r="B98" s="352" t="s">
        <v>231</v>
      </c>
      <c r="C98" s="352" t="s">
        <v>1180</v>
      </c>
      <c r="D98" s="355" t="s">
        <v>991</v>
      </c>
    </row>
    <row r="99" spans="1:4" x14ac:dyDescent="0.2">
      <c r="A99" s="365" t="s">
        <v>232</v>
      </c>
      <c r="B99" s="352" t="s">
        <v>233</v>
      </c>
      <c r="C99" s="352" t="s">
        <v>233</v>
      </c>
      <c r="D99" s="355" t="s">
        <v>991</v>
      </c>
    </row>
    <row r="100" spans="1:4" x14ac:dyDescent="0.2">
      <c r="A100" s="365" t="s">
        <v>234</v>
      </c>
      <c r="B100" s="352" t="s">
        <v>235</v>
      </c>
      <c r="C100" s="352" t="s">
        <v>1181</v>
      </c>
      <c r="D100" s="355" t="s">
        <v>991</v>
      </c>
    </row>
    <row r="101" spans="1:4" x14ac:dyDescent="0.2">
      <c r="A101" s="365" t="s">
        <v>236</v>
      </c>
      <c r="B101" s="352" t="s">
        <v>237</v>
      </c>
      <c r="C101" s="352" t="s">
        <v>1182</v>
      </c>
      <c r="D101" s="355" t="s">
        <v>991</v>
      </c>
    </row>
    <row r="102" spans="1:4" x14ac:dyDescent="0.2">
      <c r="A102" s="365" t="s">
        <v>781</v>
      </c>
      <c r="B102" s="352" t="s">
        <v>782</v>
      </c>
      <c r="C102" s="352" t="s">
        <v>1183</v>
      </c>
      <c r="D102" s="355" t="s">
        <v>1034</v>
      </c>
    </row>
    <row r="103" spans="1:4" x14ac:dyDescent="0.2">
      <c r="A103" s="365" t="s">
        <v>238</v>
      </c>
      <c r="B103" s="352" t="s">
        <v>239</v>
      </c>
      <c r="C103" s="352" t="s">
        <v>1184</v>
      </c>
      <c r="D103" s="355" t="s">
        <v>991</v>
      </c>
    </row>
    <row r="104" spans="1:4" x14ac:dyDescent="0.2">
      <c r="A104" s="365" t="s">
        <v>240</v>
      </c>
      <c r="B104" s="352" t="s">
        <v>241</v>
      </c>
      <c r="C104" s="352" t="s">
        <v>1185</v>
      </c>
      <c r="D104" s="355" t="s">
        <v>991</v>
      </c>
    </row>
    <row r="105" spans="1:4" x14ac:dyDescent="0.2">
      <c r="A105" s="365" t="s">
        <v>242</v>
      </c>
      <c r="B105" s="352" t="s">
        <v>243</v>
      </c>
      <c r="C105" s="352" t="s">
        <v>1186</v>
      </c>
      <c r="D105" s="355" t="s">
        <v>991</v>
      </c>
    </row>
    <row r="106" spans="1:4" x14ac:dyDescent="0.2">
      <c r="A106" s="365" t="s">
        <v>783</v>
      </c>
      <c r="B106" s="352" t="s">
        <v>784</v>
      </c>
      <c r="C106" s="352" t="s">
        <v>1187</v>
      </c>
      <c r="D106" s="355" t="s">
        <v>1034</v>
      </c>
    </row>
    <row r="107" spans="1:4" x14ac:dyDescent="0.2">
      <c r="A107" s="365" t="s">
        <v>567</v>
      </c>
      <c r="B107" s="352" t="s">
        <v>568</v>
      </c>
      <c r="C107" s="352" t="s">
        <v>568</v>
      </c>
      <c r="D107" s="355" t="s">
        <v>1016</v>
      </c>
    </row>
    <row r="108" spans="1:4" x14ac:dyDescent="0.2">
      <c r="A108" s="365" t="s">
        <v>569</v>
      </c>
      <c r="B108" s="352" t="s">
        <v>570</v>
      </c>
      <c r="C108" s="352" t="s">
        <v>570</v>
      </c>
      <c r="D108" s="355" t="s">
        <v>1016</v>
      </c>
    </row>
    <row r="109" spans="1:4" x14ac:dyDescent="0.2">
      <c r="A109" s="365" t="s">
        <v>108</v>
      </c>
      <c r="B109" s="352" t="s">
        <v>109</v>
      </c>
      <c r="C109" s="352" t="s">
        <v>1188</v>
      </c>
      <c r="D109" s="355" t="s">
        <v>1016</v>
      </c>
    </row>
    <row r="110" spans="1:4" x14ac:dyDescent="0.2">
      <c r="A110" s="365" t="s">
        <v>571</v>
      </c>
      <c r="B110" s="352" t="s">
        <v>572</v>
      </c>
      <c r="C110" s="352" t="s">
        <v>1189</v>
      </c>
      <c r="D110" s="355" t="s">
        <v>1016</v>
      </c>
    </row>
    <row r="111" spans="1:4" x14ac:dyDescent="0.2">
      <c r="A111" s="365" t="s">
        <v>573</v>
      </c>
      <c r="B111" s="352" t="s">
        <v>574</v>
      </c>
      <c r="C111" s="352" t="s">
        <v>1190</v>
      </c>
      <c r="D111" s="355" t="s">
        <v>1016</v>
      </c>
    </row>
    <row r="112" spans="1:4" x14ac:dyDescent="0.2">
      <c r="A112" s="365" t="s">
        <v>575</v>
      </c>
      <c r="B112" s="352" t="s">
        <v>576</v>
      </c>
      <c r="C112" s="352" t="s">
        <v>1191</v>
      </c>
      <c r="D112" s="355" t="s">
        <v>1016</v>
      </c>
    </row>
    <row r="113" spans="1:4" ht="18" customHeight="1" x14ac:dyDescent="0.2">
      <c r="A113" s="365" t="s">
        <v>686</v>
      </c>
      <c r="B113" s="352" t="s">
        <v>687</v>
      </c>
      <c r="C113" s="352" t="s">
        <v>1192</v>
      </c>
      <c r="D113" s="355" t="s">
        <v>1027</v>
      </c>
    </row>
    <row r="114" spans="1:4" x14ac:dyDescent="0.2">
      <c r="A114" s="365" t="s">
        <v>577</v>
      </c>
      <c r="B114" s="352" t="s">
        <v>578</v>
      </c>
      <c r="C114" s="352" t="s">
        <v>1193</v>
      </c>
      <c r="D114" s="355" t="s">
        <v>1016</v>
      </c>
    </row>
    <row r="115" spans="1:4" x14ac:dyDescent="0.2">
      <c r="A115" s="365" t="s">
        <v>244</v>
      </c>
      <c r="B115" s="352" t="s">
        <v>245</v>
      </c>
      <c r="C115" s="352" t="s">
        <v>1194</v>
      </c>
      <c r="D115" s="355" t="s">
        <v>991</v>
      </c>
    </row>
    <row r="116" spans="1:4" x14ac:dyDescent="0.2">
      <c r="A116" s="365" t="s">
        <v>246</v>
      </c>
      <c r="B116" s="352" t="s">
        <v>247</v>
      </c>
      <c r="C116" s="352" t="s">
        <v>1195</v>
      </c>
      <c r="D116" s="355" t="s">
        <v>991</v>
      </c>
    </row>
    <row r="117" spans="1:4" x14ac:dyDescent="0.2">
      <c r="A117" s="365" t="s">
        <v>248</v>
      </c>
      <c r="B117" s="352" t="s">
        <v>249</v>
      </c>
      <c r="C117" s="352" t="s">
        <v>1196</v>
      </c>
      <c r="D117" s="355" t="s">
        <v>991</v>
      </c>
    </row>
    <row r="118" spans="1:4" x14ac:dyDescent="0.2">
      <c r="A118" s="365" t="s">
        <v>785</v>
      </c>
      <c r="B118" s="352" t="s">
        <v>786</v>
      </c>
      <c r="C118" s="352" t="s">
        <v>1197</v>
      </c>
      <c r="D118" s="355" t="s">
        <v>1034</v>
      </c>
    </row>
    <row r="119" spans="1:4" x14ac:dyDescent="0.2">
      <c r="A119" s="365" t="s">
        <v>787</v>
      </c>
      <c r="B119" s="352" t="s">
        <v>788</v>
      </c>
      <c r="C119" s="352" t="s">
        <v>1198</v>
      </c>
      <c r="D119" s="355" t="s">
        <v>1034</v>
      </c>
    </row>
    <row r="120" spans="1:4" x14ac:dyDescent="0.2">
      <c r="A120" s="365" t="s">
        <v>250</v>
      </c>
      <c r="B120" s="352" t="s">
        <v>251</v>
      </c>
      <c r="C120" s="352" t="s">
        <v>1199</v>
      </c>
      <c r="D120" s="355" t="s">
        <v>991</v>
      </c>
    </row>
    <row r="121" spans="1:4" x14ac:dyDescent="0.2">
      <c r="A121" s="365" t="s">
        <v>252</v>
      </c>
      <c r="B121" s="352" t="s">
        <v>253</v>
      </c>
      <c r="C121" s="352" t="s">
        <v>1200</v>
      </c>
      <c r="D121" s="355" t="s">
        <v>991</v>
      </c>
    </row>
    <row r="122" spans="1:4" x14ac:dyDescent="0.2">
      <c r="A122" s="365" t="s">
        <v>254</v>
      </c>
      <c r="B122" s="352" t="s">
        <v>255</v>
      </c>
      <c r="C122" s="352" t="s">
        <v>1201</v>
      </c>
      <c r="D122" s="355" t="s">
        <v>991</v>
      </c>
    </row>
    <row r="123" spans="1:4" x14ac:dyDescent="0.2">
      <c r="A123" s="365" t="s">
        <v>789</v>
      </c>
      <c r="B123" s="352" t="s">
        <v>790</v>
      </c>
      <c r="C123" s="352" t="s">
        <v>1202</v>
      </c>
      <c r="D123" s="355" t="s">
        <v>1034</v>
      </c>
    </row>
    <row r="124" spans="1:4" x14ac:dyDescent="0.2">
      <c r="A124" s="365" t="s">
        <v>579</v>
      </c>
      <c r="B124" s="352" t="s">
        <v>580</v>
      </c>
      <c r="C124" s="352" t="s">
        <v>1203</v>
      </c>
      <c r="D124" s="355" t="s">
        <v>1016</v>
      </c>
    </row>
    <row r="125" spans="1:4" x14ac:dyDescent="0.2">
      <c r="A125" s="365" t="s">
        <v>688</v>
      </c>
      <c r="B125" s="352" t="s">
        <v>689</v>
      </c>
      <c r="C125" s="352" t="s">
        <v>1204</v>
      </c>
      <c r="D125" s="355" t="s">
        <v>1027</v>
      </c>
    </row>
    <row r="126" spans="1:4" x14ac:dyDescent="0.2">
      <c r="A126" s="365" t="s">
        <v>256</v>
      </c>
      <c r="B126" s="352" t="s">
        <v>257</v>
      </c>
      <c r="C126" s="352" t="s">
        <v>1205</v>
      </c>
      <c r="D126" s="355" t="s">
        <v>991</v>
      </c>
    </row>
    <row r="127" spans="1:4" x14ac:dyDescent="0.2">
      <c r="A127" s="365" t="s">
        <v>791</v>
      </c>
      <c r="B127" s="352" t="s">
        <v>792</v>
      </c>
      <c r="C127" s="352" t="s">
        <v>1206</v>
      </c>
      <c r="D127" s="355" t="s">
        <v>1034</v>
      </c>
    </row>
    <row r="128" spans="1:4" x14ac:dyDescent="0.2">
      <c r="A128" s="365" t="s">
        <v>793</v>
      </c>
      <c r="B128" s="352" t="s">
        <v>794</v>
      </c>
      <c r="C128" s="352" t="s">
        <v>1207</v>
      </c>
      <c r="D128" s="355" t="s">
        <v>1034</v>
      </c>
    </row>
    <row r="129" spans="1:4" x14ac:dyDescent="0.2">
      <c r="A129" s="365" t="s">
        <v>795</v>
      </c>
      <c r="B129" s="352" t="s">
        <v>796</v>
      </c>
      <c r="C129" s="352" t="s">
        <v>1208</v>
      </c>
      <c r="D129" s="355" t="s">
        <v>1034</v>
      </c>
    </row>
    <row r="130" spans="1:4" x14ac:dyDescent="0.2">
      <c r="A130" s="365" t="s">
        <v>797</v>
      </c>
      <c r="B130" s="352" t="s">
        <v>798</v>
      </c>
      <c r="C130" s="352" t="s">
        <v>1209</v>
      </c>
      <c r="D130" s="355" t="s">
        <v>1034</v>
      </c>
    </row>
    <row r="131" spans="1:4" x14ac:dyDescent="0.2">
      <c r="A131" s="365" t="s">
        <v>690</v>
      </c>
      <c r="B131" s="352" t="s">
        <v>691</v>
      </c>
      <c r="C131" s="352" t="s">
        <v>1210</v>
      </c>
      <c r="D131" s="355" t="s">
        <v>1027</v>
      </c>
    </row>
    <row r="132" spans="1:4" x14ac:dyDescent="0.2">
      <c r="A132" s="365" t="s">
        <v>581</v>
      </c>
      <c r="B132" s="352" t="s">
        <v>582</v>
      </c>
      <c r="C132" s="352" t="s">
        <v>1211</v>
      </c>
      <c r="D132" s="355" t="s">
        <v>1016</v>
      </c>
    </row>
    <row r="133" spans="1:4" x14ac:dyDescent="0.2">
      <c r="A133" s="365" t="s">
        <v>799</v>
      </c>
      <c r="B133" s="352" t="s">
        <v>800</v>
      </c>
      <c r="C133" s="352" t="s">
        <v>1212</v>
      </c>
      <c r="D133" s="355" t="s">
        <v>1034</v>
      </c>
    </row>
    <row r="134" spans="1:4" x14ac:dyDescent="0.2">
      <c r="A134" s="365" t="s">
        <v>801</v>
      </c>
      <c r="B134" s="352" t="s">
        <v>802</v>
      </c>
      <c r="C134" s="352" t="s">
        <v>1213</v>
      </c>
      <c r="D134" s="355" t="s">
        <v>1034</v>
      </c>
    </row>
    <row r="135" spans="1:4" x14ac:dyDescent="0.2">
      <c r="A135" s="365" t="s">
        <v>258</v>
      </c>
      <c r="B135" s="352" t="s">
        <v>259</v>
      </c>
      <c r="C135" s="352" t="s">
        <v>1214</v>
      </c>
      <c r="D135" s="355" t="s">
        <v>991</v>
      </c>
    </row>
    <row r="136" spans="1:4" x14ac:dyDescent="0.2">
      <c r="A136" s="365" t="s">
        <v>803</v>
      </c>
      <c r="B136" s="352" t="s">
        <v>804</v>
      </c>
      <c r="C136" s="352" t="s">
        <v>1215</v>
      </c>
      <c r="D136" s="355" t="s">
        <v>1034</v>
      </c>
    </row>
    <row r="137" spans="1:4" x14ac:dyDescent="0.2">
      <c r="A137" s="365" t="s">
        <v>260</v>
      </c>
      <c r="B137" s="353" t="s">
        <v>261</v>
      </c>
      <c r="C137" s="352" t="s">
        <v>1216</v>
      </c>
      <c r="D137" s="355" t="s">
        <v>991</v>
      </c>
    </row>
    <row r="138" spans="1:4" x14ac:dyDescent="0.2">
      <c r="A138" s="365" t="s">
        <v>805</v>
      </c>
      <c r="B138" s="352" t="s">
        <v>806</v>
      </c>
      <c r="C138" s="352" t="s">
        <v>1217</v>
      </c>
      <c r="D138" s="355" t="s">
        <v>1034</v>
      </c>
    </row>
    <row r="139" spans="1:4" x14ac:dyDescent="0.2">
      <c r="A139" s="365" t="s">
        <v>583</v>
      </c>
      <c r="B139" s="352" t="s">
        <v>584</v>
      </c>
      <c r="C139" s="352" t="s">
        <v>1218</v>
      </c>
      <c r="D139" s="355" t="s">
        <v>1016</v>
      </c>
    </row>
    <row r="140" spans="1:4" x14ac:dyDescent="0.2">
      <c r="A140" s="365" t="s">
        <v>262</v>
      </c>
      <c r="B140" s="352" t="s">
        <v>263</v>
      </c>
      <c r="C140" s="352" t="s">
        <v>1219</v>
      </c>
      <c r="D140" s="355" t="s">
        <v>991</v>
      </c>
    </row>
    <row r="141" spans="1:4" x14ac:dyDescent="0.2">
      <c r="A141" s="365" t="s">
        <v>807</v>
      </c>
      <c r="B141" s="352" t="s">
        <v>808</v>
      </c>
      <c r="C141" s="352" t="s">
        <v>1220</v>
      </c>
      <c r="D141" s="355" t="s">
        <v>1034</v>
      </c>
    </row>
    <row r="142" spans="1:4" x14ac:dyDescent="0.2">
      <c r="A142" s="365" t="s">
        <v>479</v>
      </c>
      <c r="B142" s="352" t="s">
        <v>480</v>
      </c>
      <c r="C142" s="352" t="s">
        <v>1221</v>
      </c>
      <c r="D142" s="355" t="s">
        <v>1000</v>
      </c>
    </row>
    <row r="143" spans="1:4" x14ac:dyDescent="0.2">
      <c r="A143" s="365" t="s">
        <v>809</v>
      </c>
      <c r="B143" s="352" t="s">
        <v>810</v>
      </c>
      <c r="C143" s="352" t="s">
        <v>1222</v>
      </c>
      <c r="D143" s="355" t="s">
        <v>1034</v>
      </c>
    </row>
    <row r="144" spans="1:4" x14ac:dyDescent="0.2">
      <c r="A144" s="368" t="s">
        <v>1223</v>
      </c>
      <c r="B144" s="352" t="s">
        <v>1224</v>
      </c>
      <c r="C144" s="352" t="s">
        <v>1225</v>
      </c>
      <c r="D144" s="355" t="s">
        <v>1010</v>
      </c>
    </row>
    <row r="145" spans="1:4" x14ac:dyDescent="0.2">
      <c r="A145" s="365" t="s">
        <v>264</v>
      </c>
      <c r="B145" s="352" t="s">
        <v>265</v>
      </c>
      <c r="C145" s="352" t="s">
        <v>1226</v>
      </c>
      <c r="D145" s="355" t="s">
        <v>991</v>
      </c>
    </row>
    <row r="146" spans="1:4" x14ac:dyDescent="0.2">
      <c r="A146" s="368" t="s">
        <v>506</v>
      </c>
      <c r="B146" s="352" t="s">
        <v>507</v>
      </c>
      <c r="C146" s="352" t="s">
        <v>1227</v>
      </c>
      <c r="D146" s="355" t="s">
        <v>1010</v>
      </c>
    </row>
    <row r="147" spans="1:4" x14ac:dyDescent="0.2">
      <c r="A147" s="368" t="s">
        <v>508</v>
      </c>
      <c r="B147" s="352" t="s">
        <v>509</v>
      </c>
      <c r="C147" s="352" t="s">
        <v>1228</v>
      </c>
      <c r="D147" s="355" t="s">
        <v>1010</v>
      </c>
    </row>
    <row r="148" spans="1:4" x14ac:dyDescent="0.2">
      <c r="A148" s="368" t="s">
        <v>510</v>
      </c>
      <c r="B148" s="352" t="s">
        <v>511</v>
      </c>
      <c r="C148" s="352" t="s">
        <v>1229</v>
      </c>
      <c r="D148" s="355" t="s">
        <v>1010</v>
      </c>
    </row>
    <row r="149" spans="1:4" x14ac:dyDescent="0.2">
      <c r="A149" s="365" t="s">
        <v>481</v>
      </c>
      <c r="B149" s="352" t="s">
        <v>482</v>
      </c>
      <c r="C149" s="352" t="s">
        <v>1230</v>
      </c>
      <c r="D149" s="355" t="s">
        <v>1000</v>
      </c>
    </row>
    <row r="150" spans="1:4" x14ac:dyDescent="0.2">
      <c r="A150" s="368" t="s">
        <v>512</v>
      </c>
      <c r="B150" s="352" t="s">
        <v>513</v>
      </c>
      <c r="C150" s="352" t="s">
        <v>1231</v>
      </c>
      <c r="D150" s="355" t="s">
        <v>1010</v>
      </c>
    </row>
    <row r="151" spans="1:4" ht="18" customHeight="1" x14ac:dyDescent="0.2">
      <c r="A151" s="365" t="s">
        <v>811</v>
      </c>
      <c r="B151" s="352" t="s">
        <v>812</v>
      </c>
      <c r="C151" s="352" t="s">
        <v>1232</v>
      </c>
      <c r="D151" s="355" t="s">
        <v>1034</v>
      </c>
    </row>
    <row r="152" spans="1:4" x14ac:dyDescent="0.2">
      <c r="A152" s="365" t="s">
        <v>813</v>
      </c>
      <c r="B152" s="352" t="s">
        <v>814</v>
      </c>
      <c r="C152" s="352" t="s">
        <v>1233</v>
      </c>
      <c r="D152" s="355" t="s">
        <v>1034</v>
      </c>
    </row>
    <row r="153" spans="1:4" x14ac:dyDescent="0.2">
      <c r="A153" s="365" t="s">
        <v>815</v>
      </c>
      <c r="B153" s="352" t="s">
        <v>816</v>
      </c>
      <c r="C153" s="352" t="s">
        <v>1234</v>
      </c>
      <c r="D153" s="355" t="s">
        <v>1034</v>
      </c>
    </row>
    <row r="154" spans="1:4" x14ac:dyDescent="0.2">
      <c r="A154" s="365" t="s">
        <v>817</v>
      </c>
      <c r="B154" s="352" t="s">
        <v>818</v>
      </c>
      <c r="C154" s="352" t="s">
        <v>1235</v>
      </c>
      <c r="D154" s="355" t="s">
        <v>1034</v>
      </c>
    </row>
    <row r="155" spans="1:4" x14ac:dyDescent="0.2">
      <c r="A155" s="365" t="s">
        <v>819</v>
      </c>
      <c r="B155" s="352" t="s">
        <v>820</v>
      </c>
      <c r="C155" s="352" t="s">
        <v>1236</v>
      </c>
      <c r="D155" s="355" t="s">
        <v>1034</v>
      </c>
    </row>
    <row r="156" spans="1:4" x14ac:dyDescent="0.2">
      <c r="A156" s="365" t="s">
        <v>585</v>
      </c>
      <c r="B156" s="352" t="s">
        <v>586</v>
      </c>
      <c r="C156" s="352" t="s">
        <v>1237</v>
      </c>
      <c r="D156" s="355" t="s">
        <v>1016</v>
      </c>
    </row>
    <row r="157" spans="1:4" x14ac:dyDescent="0.2">
      <c r="A157" s="365" t="s">
        <v>266</v>
      </c>
      <c r="B157" s="352" t="s">
        <v>267</v>
      </c>
      <c r="C157" s="352" t="s">
        <v>1238</v>
      </c>
      <c r="D157" s="355" t="s">
        <v>991</v>
      </c>
    </row>
    <row r="158" spans="1:4" x14ac:dyDescent="0.2">
      <c r="A158" s="365" t="s">
        <v>268</v>
      </c>
      <c r="B158" s="352" t="s">
        <v>269</v>
      </c>
      <c r="C158" s="352" t="s">
        <v>1239</v>
      </c>
      <c r="D158" s="355" t="s">
        <v>991</v>
      </c>
    </row>
    <row r="159" spans="1:4" ht="18" customHeight="1" x14ac:dyDescent="0.2">
      <c r="A159" s="365" t="s">
        <v>270</v>
      </c>
      <c r="B159" s="352" t="s">
        <v>271</v>
      </c>
      <c r="C159" s="352" t="s">
        <v>1240</v>
      </c>
      <c r="D159" s="355" t="s">
        <v>991</v>
      </c>
    </row>
    <row r="160" spans="1:4" x14ac:dyDescent="0.2">
      <c r="A160" s="365" t="s">
        <v>272</v>
      </c>
      <c r="B160" s="352" t="s">
        <v>273</v>
      </c>
      <c r="C160" s="352" t="s">
        <v>1241</v>
      </c>
      <c r="D160" s="355" t="s">
        <v>991</v>
      </c>
    </row>
    <row r="161" spans="1:4" ht="18" customHeight="1" x14ac:dyDescent="0.2">
      <c r="A161" s="365" t="s">
        <v>692</v>
      </c>
      <c r="B161" s="352" t="s">
        <v>693</v>
      </c>
      <c r="C161" s="352" t="s">
        <v>1242</v>
      </c>
      <c r="D161" s="355" t="s">
        <v>1027</v>
      </c>
    </row>
    <row r="162" spans="1:4" x14ac:dyDescent="0.2">
      <c r="A162" s="365" t="s">
        <v>483</v>
      </c>
      <c r="B162" s="352" t="s">
        <v>484</v>
      </c>
      <c r="C162" s="352" t="s">
        <v>1243</v>
      </c>
      <c r="D162" s="355" t="s">
        <v>1000</v>
      </c>
    </row>
    <row r="163" spans="1:4" x14ac:dyDescent="0.2">
      <c r="A163" s="365" t="s">
        <v>587</v>
      </c>
      <c r="B163" s="352" t="s">
        <v>588</v>
      </c>
      <c r="C163" s="352" t="s">
        <v>1244</v>
      </c>
      <c r="D163" s="355" t="s">
        <v>1016</v>
      </c>
    </row>
    <row r="164" spans="1:4" x14ac:dyDescent="0.2">
      <c r="A164" s="365" t="s">
        <v>274</v>
      </c>
      <c r="B164" s="352" t="s">
        <v>275</v>
      </c>
      <c r="C164" s="352" t="s">
        <v>1245</v>
      </c>
      <c r="D164" s="355" t="s">
        <v>991</v>
      </c>
    </row>
    <row r="165" spans="1:4" x14ac:dyDescent="0.2">
      <c r="A165" s="365" t="s">
        <v>821</v>
      </c>
      <c r="B165" s="352" t="s">
        <v>822</v>
      </c>
      <c r="C165" s="352" t="s">
        <v>1246</v>
      </c>
      <c r="D165" s="355" t="s">
        <v>1034</v>
      </c>
    </row>
    <row r="166" spans="1:4" x14ac:dyDescent="0.2">
      <c r="A166" s="365" t="s">
        <v>276</v>
      </c>
      <c r="B166" s="352" t="s">
        <v>277</v>
      </c>
      <c r="C166" s="352" t="s">
        <v>1247</v>
      </c>
      <c r="D166" s="355" t="s">
        <v>991</v>
      </c>
    </row>
    <row r="167" spans="1:4" x14ac:dyDescent="0.2">
      <c r="A167" s="365" t="s">
        <v>278</v>
      </c>
      <c r="B167" s="352" t="s">
        <v>279</v>
      </c>
      <c r="C167" s="352" t="s">
        <v>1248</v>
      </c>
      <c r="D167" s="355" t="s">
        <v>991</v>
      </c>
    </row>
    <row r="168" spans="1:4" x14ac:dyDescent="0.2">
      <c r="A168" s="365" t="s">
        <v>280</v>
      </c>
      <c r="B168" s="352" t="s">
        <v>281</v>
      </c>
      <c r="C168" s="352" t="s">
        <v>1249</v>
      </c>
      <c r="D168" s="355" t="s">
        <v>991</v>
      </c>
    </row>
    <row r="169" spans="1:4" x14ac:dyDescent="0.2">
      <c r="A169" s="365" t="s">
        <v>282</v>
      </c>
      <c r="B169" s="352" t="s">
        <v>283</v>
      </c>
      <c r="C169" s="352" t="s">
        <v>1250</v>
      </c>
      <c r="D169" s="355" t="s">
        <v>991</v>
      </c>
    </row>
    <row r="170" spans="1:4" x14ac:dyDescent="0.2">
      <c r="A170" s="365" t="s">
        <v>694</v>
      </c>
      <c r="B170" s="352" t="s">
        <v>695</v>
      </c>
      <c r="C170" s="352" t="s">
        <v>1251</v>
      </c>
      <c r="D170" s="355" t="s">
        <v>1027</v>
      </c>
    </row>
    <row r="171" spans="1:4" x14ac:dyDescent="0.2">
      <c r="A171" s="365" t="s">
        <v>696</v>
      </c>
      <c r="B171" s="352" t="s">
        <v>697</v>
      </c>
      <c r="C171" s="352" t="s">
        <v>1252</v>
      </c>
      <c r="D171" s="355" t="s">
        <v>1027</v>
      </c>
    </row>
    <row r="172" spans="1:4" x14ac:dyDescent="0.2">
      <c r="A172" s="365" t="s">
        <v>698</v>
      </c>
      <c r="B172" s="352" t="s">
        <v>699</v>
      </c>
      <c r="C172" s="352" t="s">
        <v>1253</v>
      </c>
      <c r="D172" s="355" t="s">
        <v>1027</v>
      </c>
    </row>
    <row r="173" spans="1:4" ht="18" customHeight="1" x14ac:dyDescent="0.2">
      <c r="A173" s="365" t="s">
        <v>589</v>
      </c>
      <c r="B173" s="352" t="s">
        <v>590</v>
      </c>
      <c r="C173" s="352" t="s">
        <v>1254</v>
      </c>
      <c r="D173" s="355" t="s">
        <v>1016</v>
      </c>
    </row>
    <row r="174" spans="1:4" x14ac:dyDescent="0.2">
      <c r="A174" s="365" t="s">
        <v>591</v>
      </c>
      <c r="B174" s="352" t="s">
        <v>592</v>
      </c>
      <c r="C174" s="352" t="s">
        <v>1255</v>
      </c>
      <c r="D174" s="355" t="s">
        <v>1016</v>
      </c>
    </row>
    <row r="175" spans="1:4" x14ac:dyDescent="0.2">
      <c r="A175" s="365" t="s">
        <v>700</v>
      </c>
      <c r="B175" s="352" t="s">
        <v>701</v>
      </c>
      <c r="C175" s="352" t="s">
        <v>1256</v>
      </c>
      <c r="D175" s="355" t="s">
        <v>1027</v>
      </c>
    </row>
    <row r="176" spans="1:4" x14ac:dyDescent="0.2">
      <c r="A176" s="365" t="s">
        <v>593</v>
      </c>
      <c r="B176" s="352" t="s">
        <v>594</v>
      </c>
      <c r="C176" s="352" t="s">
        <v>1257</v>
      </c>
      <c r="D176" s="355" t="s">
        <v>1016</v>
      </c>
    </row>
    <row r="177" spans="1:4" x14ac:dyDescent="0.2">
      <c r="A177" s="365" t="s">
        <v>284</v>
      </c>
      <c r="B177" s="352" t="s">
        <v>285</v>
      </c>
      <c r="C177" s="352" t="s">
        <v>1258</v>
      </c>
      <c r="D177" s="355" t="s">
        <v>991</v>
      </c>
    </row>
    <row r="178" spans="1:4" x14ac:dyDescent="0.2">
      <c r="A178" s="365" t="s">
        <v>823</v>
      </c>
      <c r="B178" s="352" t="s">
        <v>824</v>
      </c>
      <c r="C178" s="352" t="s">
        <v>1259</v>
      </c>
      <c r="D178" s="355" t="s">
        <v>1034</v>
      </c>
    </row>
    <row r="179" spans="1:4" x14ac:dyDescent="0.2">
      <c r="A179" s="365" t="s">
        <v>595</v>
      </c>
      <c r="B179" s="352" t="s">
        <v>596</v>
      </c>
      <c r="C179" s="352" t="s">
        <v>1260</v>
      </c>
      <c r="D179" s="355" t="s">
        <v>1016</v>
      </c>
    </row>
    <row r="180" spans="1:4" x14ac:dyDescent="0.2">
      <c r="A180" s="365" t="s">
        <v>702</v>
      </c>
      <c r="B180" s="352" t="s">
        <v>703</v>
      </c>
      <c r="C180" s="352" t="s">
        <v>1261</v>
      </c>
      <c r="D180" s="355" t="s">
        <v>1027</v>
      </c>
    </row>
    <row r="181" spans="1:4" x14ac:dyDescent="0.2">
      <c r="A181" s="365" t="s">
        <v>704</v>
      </c>
      <c r="B181" s="352" t="s">
        <v>705</v>
      </c>
      <c r="C181" s="352" t="s">
        <v>1262</v>
      </c>
      <c r="D181" s="355" t="s">
        <v>1027</v>
      </c>
    </row>
    <row r="182" spans="1:4" x14ac:dyDescent="0.2">
      <c r="A182" s="365" t="s">
        <v>706</v>
      </c>
      <c r="B182" s="352" t="s">
        <v>707</v>
      </c>
      <c r="C182" s="352" t="s">
        <v>1263</v>
      </c>
      <c r="D182" s="355" t="s">
        <v>1027</v>
      </c>
    </row>
    <row r="183" spans="1:4" x14ac:dyDescent="0.2">
      <c r="A183" s="368" t="s">
        <v>514</v>
      </c>
      <c r="B183" s="352" t="s">
        <v>515</v>
      </c>
      <c r="C183" s="352" t="s">
        <v>1264</v>
      </c>
      <c r="D183" s="355" t="s">
        <v>1010</v>
      </c>
    </row>
    <row r="184" spans="1:4" ht="18" customHeight="1" x14ac:dyDescent="0.2">
      <c r="A184" s="365" t="s">
        <v>597</v>
      </c>
      <c r="B184" s="352" t="s">
        <v>598</v>
      </c>
      <c r="C184" s="352" t="s">
        <v>1265</v>
      </c>
      <c r="D184" s="355" t="s">
        <v>1016</v>
      </c>
    </row>
    <row r="185" spans="1:4" x14ac:dyDescent="0.2">
      <c r="A185" s="365" t="s">
        <v>286</v>
      </c>
      <c r="B185" s="352" t="s">
        <v>287</v>
      </c>
      <c r="C185" s="352" t="s">
        <v>1266</v>
      </c>
      <c r="D185" s="355" t="s">
        <v>991</v>
      </c>
    </row>
    <row r="186" spans="1:4" x14ac:dyDescent="0.2">
      <c r="A186" s="365" t="s">
        <v>599</v>
      </c>
      <c r="B186" s="352" t="s">
        <v>600</v>
      </c>
      <c r="C186" s="352" t="s">
        <v>1267</v>
      </c>
      <c r="D186" s="355" t="s">
        <v>1016</v>
      </c>
    </row>
    <row r="187" spans="1:4" x14ac:dyDescent="0.2">
      <c r="A187" s="365" t="s">
        <v>825</v>
      </c>
      <c r="B187" s="352" t="s">
        <v>826</v>
      </c>
      <c r="C187" s="352" t="s">
        <v>1268</v>
      </c>
      <c r="D187" s="355" t="s">
        <v>1034</v>
      </c>
    </row>
    <row r="188" spans="1:4" x14ac:dyDescent="0.2">
      <c r="A188" s="365" t="s">
        <v>827</v>
      </c>
      <c r="B188" s="352" t="s">
        <v>828</v>
      </c>
      <c r="C188" s="352" t="s">
        <v>1269</v>
      </c>
      <c r="D188" s="355" t="s">
        <v>1034</v>
      </c>
    </row>
    <row r="189" spans="1:4" x14ac:dyDescent="0.2">
      <c r="A189" s="365" t="s">
        <v>829</v>
      </c>
      <c r="B189" s="352" t="s">
        <v>830</v>
      </c>
      <c r="C189" s="352" t="s">
        <v>1270</v>
      </c>
      <c r="D189" s="355" t="s">
        <v>1034</v>
      </c>
    </row>
    <row r="190" spans="1:4" x14ac:dyDescent="0.2">
      <c r="A190" s="365" t="s">
        <v>831</v>
      </c>
      <c r="B190" s="352" t="s">
        <v>832</v>
      </c>
      <c r="C190" s="352" t="s">
        <v>1271</v>
      </c>
      <c r="D190" s="355" t="s">
        <v>1034</v>
      </c>
    </row>
    <row r="191" spans="1:4" x14ac:dyDescent="0.2">
      <c r="A191" s="365" t="s">
        <v>288</v>
      </c>
      <c r="B191" s="352" t="s">
        <v>289</v>
      </c>
      <c r="C191" s="352" t="s">
        <v>1272</v>
      </c>
      <c r="D191" s="355" t="s">
        <v>991</v>
      </c>
    </row>
    <row r="192" spans="1:4" x14ac:dyDescent="0.2">
      <c r="A192" s="365" t="s">
        <v>708</v>
      </c>
      <c r="B192" s="352" t="s">
        <v>709</v>
      </c>
      <c r="C192" s="352" t="s">
        <v>709</v>
      </c>
      <c r="D192" s="355" t="s">
        <v>1027</v>
      </c>
    </row>
    <row r="193" spans="1:4" x14ac:dyDescent="0.2">
      <c r="A193" s="365" t="s">
        <v>290</v>
      </c>
      <c r="B193" s="352" t="s">
        <v>291</v>
      </c>
      <c r="C193" s="352" t="s">
        <v>1273</v>
      </c>
      <c r="D193" s="355" t="s">
        <v>991</v>
      </c>
    </row>
    <row r="194" spans="1:4" x14ac:dyDescent="0.2">
      <c r="A194" s="365" t="s">
        <v>601</v>
      </c>
      <c r="B194" s="352" t="s">
        <v>602</v>
      </c>
      <c r="C194" s="352" t="s">
        <v>1274</v>
      </c>
      <c r="D194" s="355" t="s">
        <v>1016</v>
      </c>
    </row>
    <row r="195" spans="1:4" x14ac:dyDescent="0.2">
      <c r="A195" s="365" t="s">
        <v>833</v>
      </c>
      <c r="B195" s="352" t="s">
        <v>834</v>
      </c>
      <c r="C195" s="352" t="s">
        <v>1275</v>
      </c>
      <c r="D195" s="355" t="s">
        <v>1034</v>
      </c>
    </row>
    <row r="196" spans="1:4" x14ac:dyDescent="0.2">
      <c r="A196" s="365" t="s">
        <v>835</v>
      </c>
      <c r="B196" s="352" t="s">
        <v>836</v>
      </c>
      <c r="C196" s="352" t="s">
        <v>1276</v>
      </c>
      <c r="D196" s="355" t="s">
        <v>1034</v>
      </c>
    </row>
    <row r="197" spans="1:4" x14ac:dyDescent="0.2">
      <c r="A197" s="365" t="s">
        <v>292</v>
      </c>
      <c r="B197" s="352" t="s">
        <v>293</v>
      </c>
      <c r="C197" s="352" t="s">
        <v>1277</v>
      </c>
      <c r="D197" s="355" t="s">
        <v>991</v>
      </c>
    </row>
    <row r="198" spans="1:4" ht="18" customHeight="1" x14ac:dyDescent="0.2">
      <c r="A198" s="365" t="s">
        <v>837</v>
      </c>
      <c r="B198" s="352" t="s">
        <v>838</v>
      </c>
      <c r="C198" s="352" t="s">
        <v>838</v>
      </c>
      <c r="D198" s="355" t="s">
        <v>1034</v>
      </c>
    </row>
    <row r="199" spans="1:4" x14ac:dyDescent="0.2">
      <c r="A199" s="365" t="s">
        <v>839</v>
      </c>
      <c r="B199" s="352" t="s">
        <v>840</v>
      </c>
      <c r="C199" s="352" t="s">
        <v>1278</v>
      </c>
      <c r="D199" s="355" t="s">
        <v>1034</v>
      </c>
    </row>
    <row r="200" spans="1:4" x14ac:dyDescent="0.2">
      <c r="A200" s="365" t="s">
        <v>294</v>
      </c>
      <c r="B200" s="352" t="s">
        <v>295</v>
      </c>
      <c r="C200" s="352" t="s">
        <v>1279</v>
      </c>
      <c r="D200" s="355" t="s">
        <v>991</v>
      </c>
    </row>
    <row r="201" spans="1:4" x14ac:dyDescent="0.2">
      <c r="A201" s="365" t="s">
        <v>296</v>
      </c>
      <c r="B201" s="352" t="s">
        <v>297</v>
      </c>
      <c r="C201" s="352" t="s">
        <v>1280</v>
      </c>
      <c r="D201" s="355" t="s">
        <v>991</v>
      </c>
    </row>
    <row r="202" spans="1:4" ht="18" customHeight="1" x14ac:dyDescent="0.2">
      <c r="A202" s="365" t="s">
        <v>298</v>
      </c>
      <c r="B202" s="352" t="s">
        <v>299</v>
      </c>
      <c r="C202" s="352" t="s">
        <v>1281</v>
      </c>
      <c r="D202" s="355" t="s">
        <v>991</v>
      </c>
    </row>
    <row r="203" spans="1:4" x14ac:dyDescent="0.2">
      <c r="A203" s="365" t="s">
        <v>300</v>
      </c>
      <c r="B203" s="352" t="s">
        <v>301</v>
      </c>
      <c r="C203" s="352" t="s">
        <v>1282</v>
      </c>
      <c r="D203" s="355" t="s">
        <v>991</v>
      </c>
    </row>
    <row r="204" spans="1:4" x14ac:dyDescent="0.2">
      <c r="A204" s="365" t="s">
        <v>302</v>
      </c>
      <c r="B204" s="352" t="s">
        <v>303</v>
      </c>
      <c r="C204" s="352" t="s">
        <v>1283</v>
      </c>
      <c r="D204" s="355" t="s">
        <v>991</v>
      </c>
    </row>
    <row r="205" spans="1:4" x14ac:dyDescent="0.2">
      <c r="A205" s="365" t="s">
        <v>485</v>
      </c>
      <c r="B205" s="352" t="s">
        <v>486</v>
      </c>
      <c r="C205" s="352" t="s">
        <v>1284</v>
      </c>
      <c r="D205" s="355" t="s">
        <v>1000</v>
      </c>
    </row>
    <row r="206" spans="1:4" x14ac:dyDescent="0.2">
      <c r="A206" s="365" t="s">
        <v>603</v>
      </c>
      <c r="B206" s="352" t="s">
        <v>604</v>
      </c>
      <c r="C206" s="352" t="s">
        <v>1285</v>
      </c>
      <c r="D206" s="355" t="s">
        <v>1016</v>
      </c>
    </row>
    <row r="207" spans="1:4" x14ac:dyDescent="0.2">
      <c r="A207" s="365" t="s">
        <v>605</v>
      </c>
      <c r="B207" s="352" t="s">
        <v>606</v>
      </c>
      <c r="C207" s="352" t="s">
        <v>1286</v>
      </c>
      <c r="D207" s="355" t="s">
        <v>1016</v>
      </c>
    </row>
    <row r="208" spans="1:4" x14ac:dyDescent="0.2">
      <c r="A208" s="365" t="s">
        <v>487</v>
      </c>
      <c r="B208" s="352" t="s">
        <v>488</v>
      </c>
      <c r="C208" s="352" t="s">
        <v>1287</v>
      </c>
      <c r="D208" s="355" t="s">
        <v>1000</v>
      </c>
    </row>
    <row r="209" spans="1:4" x14ac:dyDescent="0.2">
      <c r="A209" s="365" t="s">
        <v>841</v>
      </c>
      <c r="B209" s="352" t="s">
        <v>842</v>
      </c>
      <c r="C209" s="352" t="s">
        <v>1288</v>
      </c>
      <c r="D209" s="355" t="s">
        <v>1034</v>
      </c>
    </row>
    <row r="210" spans="1:4" x14ac:dyDescent="0.2">
      <c r="A210" s="365" t="s">
        <v>607</v>
      </c>
      <c r="B210" s="352" t="s">
        <v>608</v>
      </c>
      <c r="C210" s="352" t="s">
        <v>1289</v>
      </c>
      <c r="D210" s="355" t="s">
        <v>1016</v>
      </c>
    </row>
    <row r="211" spans="1:4" x14ac:dyDescent="0.2">
      <c r="A211" s="365" t="s">
        <v>304</v>
      </c>
      <c r="B211" s="352" t="s">
        <v>305</v>
      </c>
      <c r="C211" s="352" t="s">
        <v>1290</v>
      </c>
      <c r="D211" s="355" t="s">
        <v>991</v>
      </c>
    </row>
    <row r="212" spans="1:4" x14ac:dyDescent="0.2">
      <c r="A212" s="365" t="s">
        <v>843</v>
      </c>
      <c r="B212" s="352" t="s">
        <v>844</v>
      </c>
      <c r="C212" s="352" t="s">
        <v>1291</v>
      </c>
      <c r="D212" s="355" t="s">
        <v>1034</v>
      </c>
    </row>
    <row r="213" spans="1:4" x14ac:dyDescent="0.2">
      <c r="A213" s="365" t="s">
        <v>306</v>
      </c>
      <c r="B213" s="352" t="s">
        <v>307</v>
      </c>
      <c r="C213" s="352" t="s">
        <v>1292</v>
      </c>
      <c r="D213" s="355" t="s">
        <v>991</v>
      </c>
    </row>
    <row r="214" spans="1:4" ht="18" customHeight="1" x14ac:dyDescent="0.2">
      <c r="A214" s="365" t="s">
        <v>710</v>
      </c>
      <c r="B214" s="352" t="s">
        <v>711</v>
      </c>
      <c r="C214" s="352" t="s">
        <v>1293</v>
      </c>
      <c r="D214" s="355" t="s">
        <v>1027</v>
      </c>
    </row>
    <row r="215" spans="1:4" x14ac:dyDescent="0.2">
      <c r="A215" s="365" t="s">
        <v>609</v>
      </c>
      <c r="B215" s="352" t="s">
        <v>610</v>
      </c>
      <c r="C215" s="352" t="s">
        <v>1294</v>
      </c>
      <c r="D215" s="355" t="s">
        <v>1016</v>
      </c>
    </row>
    <row r="216" spans="1:4" x14ac:dyDescent="0.2">
      <c r="A216" s="365" t="s">
        <v>489</v>
      </c>
      <c r="B216" s="352" t="s">
        <v>490</v>
      </c>
      <c r="C216" s="352" t="s">
        <v>1295</v>
      </c>
      <c r="D216" s="355" t="s">
        <v>1000</v>
      </c>
    </row>
    <row r="217" spans="1:4" x14ac:dyDescent="0.2">
      <c r="A217" s="365" t="s">
        <v>308</v>
      </c>
      <c r="B217" s="352" t="s">
        <v>309</v>
      </c>
      <c r="C217" s="352" t="s">
        <v>1296</v>
      </c>
      <c r="D217" s="355" t="s">
        <v>991</v>
      </c>
    </row>
    <row r="218" spans="1:4" x14ac:dyDescent="0.2">
      <c r="A218" s="365" t="s">
        <v>310</v>
      </c>
      <c r="B218" s="352" t="s">
        <v>311</v>
      </c>
      <c r="C218" s="352" t="s">
        <v>1297</v>
      </c>
      <c r="D218" s="355" t="s">
        <v>991</v>
      </c>
    </row>
    <row r="219" spans="1:4" x14ac:dyDescent="0.2">
      <c r="A219" s="365" t="s">
        <v>312</v>
      </c>
      <c r="B219" s="352" t="s">
        <v>313</v>
      </c>
      <c r="C219" s="352" t="s">
        <v>1298</v>
      </c>
      <c r="D219" s="355" t="s">
        <v>991</v>
      </c>
    </row>
    <row r="220" spans="1:4" x14ac:dyDescent="0.2">
      <c r="A220" s="365" t="s">
        <v>845</v>
      </c>
      <c r="B220" s="352" t="s">
        <v>846</v>
      </c>
      <c r="C220" s="352" t="s">
        <v>1299</v>
      </c>
      <c r="D220" s="355" t="s">
        <v>1034</v>
      </c>
    </row>
    <row r="221" spans="1:4" x14ac:dyDescent="0.2">
      <c r="A221" s="365" t="s">
        <v>847</v>
      </c>
      <c r="B221" s="352" t="s">
        <v>848</v>
      </c>
      <c r="C221" s="352" t="s">
        <v>1300</v>
      </c>
      <c r="D221" s="355" t="s">
        <v>1034</v>
      </c>
    </row>
    <row r="222" spans="1:4" x14ac:dyDescent="0.2">
      <c r="A222" s="365" t="s">
        <v>314</v>
      </c>
      <c r="B222" s="352" t="s">
        <v>315</v>
      </c>
      <c r="C222" s="352" t="s">
        <v>1301</v>
      </c>
      <c r="D222" s="355" t="s">
        <v>991</v>
      </c>
    </row>
    <row r="223" spans="1:4" x14ac:dyDescent="0.2">
      <c r="A223" s="365" t="s">
        <v>849</v>
      </c>
      <c r="B223" s="352" t="s">
        <v>850</v>
      </c>
      <c r="C223" s="352" t="s">
        <v>1302</v>
      </c>
      <c r="D223" s="355" t="s">
        <v>1034</v>
      </c>
    </row>
    <row r="224" spans="1:4" x14ac:dyDescent="0.2">
      <c r="A224" s="365" t="s">
        <v>316</v>
      </c>
      <c r="B224" s="352" t="s">
        <v>317</v>
      </c>
      <c r="C224" s="352" t="s">
        <v>1303</v>
      </c>
      <c r="D224" s="355" t="s">
        <v>991</v>
      </c>
    </row>
    <row r="225" spans="1:4" x14ac:dyDescent="0.2">
      <c r="A225" s="365" t="s">
        <v>318</v>
      </c>
      <c r="B225" s="352" t="s">
        <v>319</v>
      </c>
      <c r="C225" s="352" t="s">
        <v>1304</v>
      </c>
      <c r="D225" s="355" t="s">
        <v>991</v>
      </c>
    </row>
    <row r="226" spans="1:4" x14ac:dyDescent="0.2">
      <c r="A226" s="365" t="s">
        <v>712</v>
      </c>
      <c r="B226" s="352" t="s">
        <v>713</v>
      </c>
      <c r="C226" s="352" t="s">
        <v>1305</v>
      </c>
      <c r="D226" s="355" t="s">
        <v>1027</v>
      </c>
    </row>
    <row r="227" spans="1:4" x14ac:dyDescent="0.2">
      <c r="A227" s="365" t="s">
        <v>611</v>
      </c>
      <c r="B227" s="352" t="s">
        <v>612</v>
      </c>
      <c r="C227" s="352" t="s">
        <v>1306</v>
      </c>
      <c r="D227" s="355" t="s">
        <v>1016</v>
      </c>
    </row>
    <row r="228" spans="1:4" x14ac:dyDescent="0.2">
      <c r="A228" s="365" t="s">
        <v>320</v>
      </c>
      <c r="B228" s="352" t="s">
        <v>321</v>
      </c>
      <c r="C228" s="352" t="s">
        <v>1307</v>
      </c>
      <c r="D228" s="355" t="s">
        <v>991</v>
      </c>
    </row>
    <row r="229" spans="1:4" x14ac:dyDescent="0.2">
      <c r="A229" s="365" t="s">
        <v>322</v>
      </c>
      <c r="B229" s="352" t="s">
        <v>323</v>
      </c>
      <c r="C229" s="352" t="s">
        <v>1308</v>
      </c>
      <c r="D229" s="355" t="s">
        <v>991</v>
      </c>
    </row>
    <row r="230" spans="1:4" x14ac:dyDescent="0.2">
      <c r="A230" s="365" t="s">
        <v>613</v>
      </c>
      <c r="B230" s="352" t="s">
        <v>614</v>
      </c>
      <c r="C230" s="352" t="s">
        <v>614</v>
      </c>
      <c r="D230" s="355" t="s">
        <v>1016</v>
      </c>
    </row>
    <row r="231" spans="1:4" x14ac:dyDescent="0.2">
      <c r="A231" s="365" t="s">
        <v>851</v>
      </c>
      <c r="B231" s="352" t="s">
        <v>852</v>
      </c>
      <c r="C231" s="352" t="s">
        <v>1309</v>
      </c>
      <c r="D231" s="355" t="s">
        <v>1034</v>
      </c>
    </row>
    <row r="232" spans="1:4" x14ac:dyDescent="0.2">
      <c r="A232" s="365" t="s">
        <v>615</v>
      </c>
      <c r="B232" s="352" t="s">
        <v>616</v>
      </c>
      <c r="C232" s="352" t="s">
        <v>1310</v>
      </c>
      <c r="D232" s="355" t="s">
        <v>1016</v>
      </c>
    </row>
    <row r="233" spans="1:4" x14ac:dyDescent="0.2">
      <c r="A233" s="365" t="s">
        <v>853</v>
      </c>
      <c r="B233" s="352" t="s">
        <v>854</v>
      </c>
      <c r="C233" s="352" t="s">
        <v>1311</v>
      </c>
      <c r="D233" s="355" t="s">
        <v>1034</v>
      </c>
    </row>
    <row r="234" spans="1:4" x14ac:dyDescent="0.2">
      <c r="A234" s="365" t="s">
        <v>324</v>
      </c>
      <c r="B234" s="352" t="s">
        <v>325</v>
      </c>
      <c r="C234" s="352" t="s">
        <v>1312</v>
      </c>
      <c r="D234" s="355" t="s">
        <v>991</v>
      </c>
    </row>
    <row r="235" spans="1:4" x14ac:dyDescent="0.2">
      <c r="A235" s="365" t="s">
        <v>326</v>
      </c>
      <c r="B235" s="352" t="s">
        <v>327</v>
      </c>
      <c r="C235" s="352" t="s">
        <v>1313</v>
      </c>
      <c r="D235" s="355" t="s">
        <v>991</v>
      </c>
    </row>
    <row r="236" spans="1:4" x14ac:dyDescent="0.2">
      <c r="A236" s="365" t="s">
        <v>328</v>
      </c>
      <c r="B236" s="352" t="s">
        <v>329</v>
      </c>
      <c r="C236" s="352" t="s">
        <v>1314</v>
      </c>
      <c r="D236" s="355" t="s">
        <v>991</v>
      </c>
    </row>
    <row r="237" spans="1:4" x14ac:dyDescent="0.2">
      <c r="A237" s="365" t="s">
        <v>330</v>
      </c>
      <c r="B237" s="352" t="s">
        <v>331</v>
      </c>
      <c r="C237" s="352" t="s">
        <v>1315</v>
      </c>
      <c r="D237" s="355" t="s">
        <v>991</v>
      </c>
    </row>
    <row r="238" spans="1:4" x14ac:dyDescent="0.2">
      <c r="A238" s="365" t="s">
        <v>332</v>
      </c>
      <c r="B238" s="352" t="s">
        <v>333</v>
      </c>
      <c r="C238" s="352" t="s">
        <v>1316</v>
      </c>
      <c r="D238" s="355" t="s">
        <v>991</v>
      </c>
    </row>
    <row r="239" spans="1:4" x14ac:dyDescent="0.2">
      <c r="A239" s="365" t="s">
        <v>334</v>
      </c>
      <c r="B239" s="352" t="s">
        <v>335</v>
      </c>
      <c r="C239" s="352" t="s">
        <v>1317</v>
      </c>
      <c r="D239" s="355" t="s">
        <v>991</v>
      </c>
    </row>
    <row r="240" spans="1:4" x14ac:dyDescent="0.2">
      <c r="A240" s="365" t="s">
        <v>336</v>
      </c>
      <c r="B240" s="352" t="s">
        <v>337</v>
      </c>
      <c r="C240" s="352" t="s">
        <v>1318</v>
      </c>
      <c r="D240" s="355" t="s">
        <v>991</v>
      </c>
    </row>
    <row r="241" spans="1:4" x14ac:dyDescent="0.2">
      <c r="A241" s="365" t="s">
        <v>338</v>
      </c>
      <c r="B241" s="352" t="s">
        <v>339</v>
      </c>
      <c r="C241" s="352" t="s">
        <v>1319</v>
      </c>
      <c r="D241" s="355" t="s">
        <v>991</v>
      </c>
    </row>
    <row r="242" spans="1:4" x14ac:dyDescent="0.2">
      <c r="A242" s="365" t="s">
        <v>340</v>
      </c>
      <c r="B242" s="352" t="s">
        <v>341</v>
      </c>
      <c r="C242" s="352" t="s">
        <v>1320</v>
      </c>
      <c r="D242" s="355" t="s">
        <v>991</v>
      </c>
    </row>
    <row r="243" spans="1:4" x14ac:dyDescent="0.2">
      <c r="A243" s="365" t="s">
        <v>342</v>
      </c>
      <c r="B243" s="352" t="s">
        <v>343</v>
      </c>
      <c r="C243" s="352" t="s">
        <v>1321</v>
      </c>
      <c r="D243" s="355" t="s">
        <v>991</v>
      </c>
    </row>
    <row r="244" spans="1:4" x14ac:dyDescent="0.2">
      <c r="A244" s="365" t="s">
        <v>855</v>
      </c>
      <c r="B244" s="352" t="s">
        <v>856</v>
      </c>
      <c r="C244" s="352" t="s">
        <v>1321</v>
      </c>
      <c r="D244" s="355" t="s">
        <v>1034</v>
      </c>
    </row>
    <row r="245" spans="1:4" x14ac:dyDescent="0.2">
      <c r="A245" s="365" t="s">
        <v>617</v>
      </c>
      <c r="B245" s="352" t="s">
        <v>618</v>
      </c>
      <c r="C245" s="352" t="s">
        <v>1322</v>
      </c>
      <c r="D245" s="355" t="s">
        <v>1016</v>
      </c>
    </row>
    <row r="246" spans="1:4" x14ac:dyDescent="0.2">
      <c r="A246" s="365" t="s">
        <v>491</v>
      </c>
      <c r="B246" s="352" t="s">
        <v>492</v>
      </c>
      <c r="C246" s="352" t="s">
        <v>492</v>
      </c>
      <c r="D246" s="355" t="s">
        <v>1000</v>
      </c>
    </row>
    <row r="247" spans="1:4" x14ac:dyDescent="0.2">
      <c r="A247" s="365" t="s">
        <v>857</v>
      </c>
      <c r="B247" s="352" t="s">
        <v>858</v>
      </c>
      <c r="C247" s="352" t="s">
        <v>1323</v>
      </c>
      <c r="D247" s="355" t="s">
        <v>1034</v>
      </c>
    </row>
    <row r="248" spans="1:4" x14ac:dyDescent="0.2">
      <c r="A248" s="365" t="s">
        <v>859</v>
      </c>
      <c r="B248" s="352" t="s">
        <v>860</v>
      </c>
      <c r="C248" s="352" t="s">
        <v>1324</v>
      </c>
      <c r="D248" s="355" t="s">
        <v>1034</v>
      </c>
    </row>
    <row r="249" spans="1:4" x14ac:dyDescent="0.2">
      <c r="A249" s="365" t="s">
        <v>344</v>
      </c>
      <c r="B249" s="352" t="s">
        <v>345</v>
      </c>
      <c r="C249" s="352" t="s">
        <v>1325</v>
      </c>
      <c r="D249" s="355" t="s">
        <v>991</v>
      </c>
    </row>
    <row r="250" spans="1:4" x14ac:dyDescent="0.2">
      <c r="A250" s="365" t="s">
        <v>714</v>
      </c>
      <c r="B250" s="352" t="s">
        <v>715</v>
      </c>
      <c r="C250" s="352" t="s">
        <v>1326</v>
      </c>
      <c r="D250" s="355" t="s">
        <v>1027</v>
      </c>
    </row>
    <row r="251" spans="1:4" x14ac:dyDescent="0.2">
      <c r="A251" s="365" t="s">
        <v>861</v>
      </c>
      <c r="B251" s="352" t="s">
        <v>862</v>
      </c>
      <c r="C251" s="352" t="s">
        <v>1327</v>
      </c>
      <c r="D251" s="355" t="s">
        <v>1034</v>
      </c>
    </row>
    <row r="252" spans="1:4" x14ac:dyDescent="0.2">
      <c r="A252" s="365" t="s">
        <v>863</v>
      </c>
      <c r="B252" s="352" t="s">
        <v>864</v>
      </c>
      <c r="C252" s="352" t="s">
        <v>1328</v>
      </c>
      <c r="D252" s="355" t="s">
        <v>1034</v>
      </c>
    </row>
    <row r="253" spans="1:4" x14ac:dyDescent="0.2">
      <c r="A253" s="365" t="s">
        <v>865</v>
      </c>
      <c r="B253" s="352" t="s">
        <v>866</v>
      </c>
      <c r="C253" s="352" t="s">
        <v>1329</v>
      </c>
      <c r="D253" s="355" t="s">
        <v>1034</v>
      </c>
    </row>
    <row r="254" spans="1:4" x14ac:dyDescent="0.2">
      <c r="A254" s="365" t="s">
        <v>346</v>
      </c>
      <c r="B254" s="352" t="s">
        <v>347</v>
      </c>
      <c r="C254" s="352" t="s">
        <v>1330</v>
      </c>
      <c r="D254" s="355" t="s">
        <v>991</v>
      </c>
    </row>
    <row r="255" spans="1:4" x14ac:dyDescent="0.2">
      <c r="A255" s="365" t="s">
        <v>348</v>
      </c>
      <c r="B255" s="352" t="s">
        <v>349</v>
      </c>
      <c r="C255" s="352" t="s">
        <v>1331</v>
      </c>
      <c r="D255" s="355" t="s">
        <v>991</v>
      </c>
    </row>
    <row r="256" spans="1:4" x14ac:dyDescent="0.2">
      <c r="A256" s="365" t="s">
        <v>867</v>
      </c>
      <c r="B256" s="352" t="s">
        <v>868</v>
      </c>
      <c r="C256" s="352" t="s">
        <v>1332</v>
      </c>
      <c r="D256" s="355" t="s">
        <v>1034</v>
      </c>
    </row>
    <row r="257" spans="1:4" x14ac:dyDescent="0.2">
      <c r="A257" s="365" t="s">
        <v>350</v>
      </c>
      <c r="B257" s="352" t="s">
        <v>351</v>
      </c>
      <c r="C257" s="352" t="s">
        <v>1333</v>
      </c>
      <c r="D257" s="355" t="s">
        <v>991</v>
      </c>
    </row>
    <row r="258" spans="1:4" x14ac:dyDescent="0.2">
      <c r="A258" s="365" t="s">
        <v>352</v>
      </c>
      <c r="B258" s="352" t="s">
        <v>353</v>
      </c>
      <c r="C258" s="352" t="s">
        <v>1334</v>
      </c>
      <c r="D258" s="355" t="s">
        <v>991</v>
      </c>
    </row>
    <row r="259" spans="1:4" x14ac:dyDescent="0.2">
      <c r="A259" s="365" t="s">
        <v>354</v>
      </c>
      <c r="B259" s="352" t="s">
        <v>355</v>
      </c>
      <c r="C259" s="352" t="s">
        <v>1335</v>
      </c>
      <c r="D259" s="355" t="s">
        <v>991</v>
      </c>
    </row>
    <row r="260" spans="1:4" ht="18" customHeight="1" x14ac:dyDescent="0.2">
      <c r="A260" s="365" t="s">
        <v>619</v>
      </c>
      <c r="B260" s="352" t="s">
        <v>620</v>
      </c>
      <c r="C260" s="352" t="s">
        <v>1336</v>
      </c>
      <c r="D260" s="355" t="s">
        <v>1016</v>
      </c>
    </row>
    <row r="261" spans="1:4" x14ac:dyDescent="0.2">
      <c r="A261" s="365" t="s">
        <v>621</v>
      </c>
      <c r="B261" s="352" t="s">
        <v>622</v>
      </c>
      <c r="C261" s="352" t="s">
        <v>1337</v>
      </c>
      <c r="D261" s="355" t="s">
        <v>1016</v>
      </c>
    </row>
    <row r="262" spans="1:4" x14ac:dyDescent="0.2">
      <c r="A262" s="365" t="s">
        <v>493</v>
      </c>
      <c r="B262" s="352" t="s">
        <v>494</v>
      </c>
      <c r="C262" s="352" t="s">
        <v>1338</v>
      </c>
      <c r="D262" s="355" t="s">
        <v>1000</v>
      </c>
    </row>
    <row r="263" spans="1:4" x14ac:dyDescent="0.2">
      <c r="A263" s="365" t="s">
        <v>356</v>
      </c>
      <c r="B263" s="352" t="s">
        <v>357</v>
      </c>
      <c r="C263" s="352" t="s">
        <v>1339</v>
      </c>
      <c r="D263" s="355" t="s">
        <v>991</v>
      </c>
    </row>
    <row r="264" spans="1:4" x14ac:dyDescent="0.2">
      <c r="A264" s="365" t="s">
        <v>869</v>
      </c>
      <c r="B264" s="352" t="s">
        <v>870</v>
      </c>
      <c r="C264" s="352" t="s">
        <v>1340</v>
      </c>
      <c r="D264" s="355" t="s">
        <v>1034</v>
      </c>
    </row>
    <row r="265" spans="1:4" x14ac:dyDescent="0.2">
      <c r="A265" s="365" t="s">
        <v>358</v>
      </c>
      <c r="B265" s="352" t="s">
        <v>359</v>
      </c>
      <c r="C265" s="352" t="s">
        <v>1341</v>
      </c>
      <c r="D265" s="355" t="s">
        <v>991</v>
      </c>
    </row>
    <row r="266" spans="1:4" x14ac:dyDescent="0.2">
      <c r="A266" s="365" t="s">
        <v>360</v>
      </c>
      <c r="B266" s="352" t="s">
        <v>361</v>
      </c>
      <c r="C266" s="352" t="s">
        <v>1342</v>
      </c>
      <c r="D266" s="355" t="s">
        <v>991</v>
      </c>
    </row>
    <row r="267" spans="1:4" x14ac:dyDescent="0.2">
      <c r="A267" s="365" t="s">
        <v>871</v>
      </c>
      <c r="B267" s="352" t="s">
        <v>872</v>
      </c>
      <c r="C267" s="352" t="s">
        <v>1343</v>
      </c>
      <c r="D267" s="355" t="s">
        <v>1034</v>
      </c>
    </row>
    <row r="268" spans="1:4" x14ac:dyDescent="0.2">
      <c r="A268" s="365" t="s">
        <v>873</v>
      </c>
      <c r="B268" s="352" t="s">
        <v>874</v>
      </c>
      <c r="C268" s="352" t="s">
        <v>1344</v>
      </c>
      <c r="D268" s="355" t="s">
        <v>1034</v>
      </c>
    </row>
    <row r="269" spans="1:4" x14ac:dyDescent="0.2">
      <c r="A269" s="365" t="s">
        <v>623</v>
      </c>
      <c r="B269" s="352" t="s">
        <v>624</v>
      </c>
      <c r="C269" s="352" t="s">
        <v>1345</v>
      </c>
      <c r="D269" s="355" t="s">
        <v>1016</v>
      </c>
    </row>
    <row r="270" spans="1:4" ht="18" customHeight="1" x14ac:dyDescent="0.2">
      <c r="A270" s="365" t="s">
        <v>625</v>
      </c>
      <c r="B270" s="352" t="s">
        <v>626</v>
      </c>
      <c r="C270" s="352" t="s">
        <v>1346</v>
      </c>
      <c r="D270" s="355" t="s">
        <v>1016</v>
      </c>
    </row>
    <row r="271" spans="1:4" x14ac:dyDescent="0.2">
      <c r="A271" s="365" t="s">
        <v>627</v>
      </c>
      <c r="B271" s="352" t="s">
        <v>628</v>
      </c>
      <c r="C271" s="352" t="s">
        <v>1347</v>
      </c>
      <c r="D271" s="355" t="s">
        <v>1016</v>
      </c>
    </row>
    <row r="272" spans="1:4" x14ac:dyDescent="0.2">
      <c r="A272" s="365" t="s">
        <v>716</v>
      </c>
      <c r="B272" s="352" t="s">
        <v>717</v>
      </c>
      <c r="C272" s="352" t="s">
        <v>1348</v>
      </c>
      <c r="D272" s="355" t="s">
        <v>1027</v>
      </c>
    </row>
    <row r="273" spans="1:4" x14ac:dyDescent="0.2">
      <c r="A273" s="365" t="s">
        <v>718</v>
      </c>
      <c r="B273" s="352" t="s">
        <v>719</v>
      </c>
      <c r="C273" s="352" t="s">
        <v>1349</v>
      </c>
      <c r="D273" s="355" t="s">
        <v>1027</v>
      </c>
    </row>
    <row r="274" spans="1:4" ht="18" customHeight="1" x14ac:dyDescent="0.2">
      <c r="A274" s="365" t="s">
        <v>720</v>
      </c>
      <c r="B274" s="352" t="s">
        <v>721</v>
      </c>
      <c r="C274" s="352" t="s">
        <v>1350</v>
      </c>
      <c r="D274" s="355" t="s">
        <v>1027</v>
      </c>
    </row>
    <row r="275" spans="1:4" x14ac:dyDescent="0.2">
      <c r="A275" s="365" t="s">
        <v>629</v>
      </c>
      <c r="B275" s="352" t="s">
        <v>630</v>
      </c>
      <c r="C275" s="352" t="s">
        <v>1351</v>
      </c>
      <c r="D275" s="355" t="s">
        <v>1016</v>
      </c>
    </row>
    <row r="276" spans="1:4" x14ac:dyDescent="0.2">
      <c r="A276" s="365" t="s">
        <v>362</v>
      </c>
      <c r="B276" s="352" t="s">
        <v>363</v>
      </c>
      <c r="C276" s="352" t="s">
        <v>1352</v>
      </c>
      <c r="D276" s="355" t="s">
        <v>991</v>
      </c>
    </row>
    <row r="277" spans="1:4" ht="18" customHeight="1" x14ac:dyDescent="0.2">
      <c r="A277" s="365" t="s">
        <v>364</v>
      </c>
      <c r="B277" s="352" t="s">
        <v>365</v>
      </c>
      <c r="C277" s="352" t="s">
        <v>1353</v>
      </c>
      <c r="D277" s="355" t="s">
        <v>991</v>
      </c>
    </row>
    <row r="278" spans="1:4" ht="18" customHeight="1" x14ac:dyDescent="0.2">
      <c r="A278" s="365" t="s">
        <v>366</v>
      </c>
      <c r="B278" s="352" t="s">
        <v>367</v>
      </c>
      <c r="C278" s="352" t="s">
        <v>1354</v>
      </c>
      <c r="D278" s="355" t="s">
        <v>991</v>
      </c>
    </row>
    <row r="279" spans="1:4" x14ac:dyDescent="0.2">
      <c r="A279" s="365" t="s">
        <v>368</v>
      </c>
      <c r="B279" s="352" t="s">
        <v>369</v>
      </c>
      <c r="C279" s="352" t="s">
        <v>1355</v>
      </c>
      <c r="D279" s="355" t="s">
        <v>991</v>
      </c>
    </row>
    <row r="280" spans="1:4" x14ac:dyDescent="0.2">
      <c r="A280" s="365" t="s">
        <v>631</v>
      </c>
      <c r="B280" s="352" t="s">
        <v>632</v>
      </c>
      <c r="C280" s="352" t="s">
        <v>1356</v>
      </c>
      <c r="D280" s="355" t="s">
        <v>1016</v>
      </c>
    </row>
    <row r="281" spans="1:4" x14ac:dyDescent="0.2">
      <c r="A281" s="365" t="s">
        <v>370</v>
      </c>
      <c r="B281" s="352" t="s">
        <v>371</v>
      </c>
      <c r="C281" s="352" t="s">
        <v>1357</v>
      </c>
      <c r="D281" s="355" t="s">
        <v>991</v>
      </c>
    </row>
    <row r="282" spans="1:4" x14ac:dyDescent="0.2">
      <c r="A282" s="365" t="s">
        <v>875</v>
      </c>
      <c r="B282" s="352" t="s">
        <v>876</v>
      </c>
      <c r="C282" s="352" t="s">
        <v>1358</v>
      </c>
      <c r="D282" s="355" t="s">
        <v>1034</v>
      </c>
    </row>
    <row r="283" spans="1:4" x14ac:dyDescent="0.2">
      <c r="A283" s="365" t="s">
        <v>372</v>
      </c>
      <c r="B283" s="352" t="s">
        <v>373</v>
      </c>
      <c r="C283" s="352" t="s">
        <v>1359</v>
      </c>
      <c r="D283" s="355" t="s">
        <v>991</v>
      </c>
    </row>
    <row r="284" spans="1:4" x14ac:dyDescent="0.2">
      <c r="A284" s="365" t="s">
        <v>374</v>
      </c>
      <c r="B284" s="352" t="s">
        <v>375</v>
      </c>
      <c r="C284" s="352" t="s">
        <v>1360</v>
      </c>
      <c r="D284" s="355" t="s">
        <v>991</v>
      </c>
    </row>
    <row r="285" spans="1:4" x14ac:dyDescent="0.2">
      <c r="A285" s="365" t="s">
        <v>376</v>
      </c>
      <c r="B285" s="352" t="s">
        <v>377</v>
      </c>
      <c r="C285" s="352" t="s">
        <v>1361</v>
      </c>
      <c r="D285" s="355" t="s">
        <v>991</v>
      </c>
    </row>
    <row r="286" spans="1:4" x14ac:dyDescent="0.2">
      <c r="A286" s="365" t="s">
        <v>378</v>
      </c>
      <c r="B286" s="352" t="s">
        <v>379</v>
      </c>
      <c r="C286" s="352" t="s">
        <v>1362</v>
      </c>
      <c r="D286" s="355" t="s">
        <v>991</v>
      </c>
    </row>
    <row r="287" spans="1:4" x14ac:dyDescent="0.2">
      <c r="A287" s="365" t="s">
        <v>722</v>
      </c>
      <c r="B287" s="352" t="s">
        <v>723</v>
      </c>
      <c r="C287" s="352" t="s">
        <v>1363</v>
      </c>
      <c r="D287" s="355" t="s">
        <v>1027</v>
      </c>
    </row>
    <row r="288" spans="1:4" x14ac:dyDescent="0.2">
      <c r="A288" s="365" t="s">
        <v>724</v>
      </c>
      <c r="B288" s="352" t="s">
        <v>725</v>
      </c>
      <c r="C288" s="352" t="s">
        <v>1364</v>
      </c>
      <c r="D288" s="355" t="s">
        <v>1027</v>
      </c>
    </row>
    <row r="289" spans="1:4" x14ac:dyDescent="0.2">
      <c r="A289" s="365" t="s">
        <v>94</v>
      </c>
      <c r="B289" s="352" t="s">
        <v>95</v>
      </c>
      <c r="C289" s="352" t="s">
        <v>1365</v>
      </c>
      <c r="D289" s="355" t="s">
        <v>1027</v>
      </c>
    </row>
    <row r="290" spans="1:4" x14ac:dyDescent="0.2">
      <c r="A290" s="365" t="s">
        <v>380</v>
      </c>
      <c r="B290" s="352" t="s">
        <v>381</v>
      </c>
      <c r="C290" s="352" t="s">
        <v>1366</v>
      </c>
      <c r="D290" s="355" t="s">
        <v>991</v>
      </c>
    </row>
    <row r="291" spans="1:4" x14ac:dyDescent="0.2">
      <c r="A291" s="365" t="s">
        <v>382</v>
      </c>
      <c r="B291" s="352" t="s">
        <v>383</v>
      </c>
      <c r="C291" s="352" t="s">
        <v>1367</v>
      </c>
      <c r="D291" s="355" t="s">
        <v>991</v>
      </c>
    </row>
    <row r="292" spans="1:4" x14ac:dyDescent="0.2">
      <c r="A292" s="365" t="s">
        <v>877</v>
      </c>
      <c r="B292" s="352" t="s">
        <v>878</v>
      </c>
      <c r="C292" s="352" t="s">
        <v>1368</v>
      </c>
      <c r="D292" s="355" t="s">
        <v>1034</v>
      </c>
    </row>
    <row r="293" spans="1:4" x14ac:dyDescent="0.2">
      <c r="A293" s="365" t="s">
        <v>726</v>
      </c>
      <c r="B293" s="352" t="s">
        <v>727</v>
      </c>
      <c r="C293" s="352" t="s">
        <v>1369</v>
      </c>
      <c r="D293" s="355" t="s">
        <v>1027</v>
      </c>
    </row>
    <row r="294" spans="1:4" x14ac:dyDescent="0.2">
      <c r="A294" s="365" t="s">
        <v>633</v>
      </c>
      <c r="B294" s="352" t="s">
        <v>634</v>
      </c>
      <c r="C294" s="352" t="s">
        <v>1370</v>
      </c>
      <c r="D294" s="355" t="s">
        <v>1016</v>
      </c>
    </row>
    <row r="295" spans="1:4" x14ac:dyDescent="0.2">
      <c r="A295" s="365" t="s">
        <v>635</v>
      </c>
      <c r="B295" s="352" t="s">
        <v>636</v>
      </c>
      <c r="C295" s="352" t="s">
        <v>1371</v>
      </c>
      <c r="D295" s="355" t="s">
        <v>1016</v>
      </c>
    </row>
    <row r="296" spans="1:4" x14ac:dyDescent="0.2">
      <c r="A296" s="365" t="s">
        <v>637</v>
      </c>
      <c r="B296" s="352" t="s">
        <v>638</v>
      </c>
      <c r="C296" s="352" t="s">
        <v>1372</v>
      </c>
      <c r="D296" s="355" t="s">
        <v>1016</v>
      </c>
    </row>
    <row r="297" spans="1:4" x14ac:dyDescent="0.2">
      <c r="A297" s="365" t="s">
        <v>879</v>
      </c>
      <c r="B297" s="352" t="s">
        <v>880</v>
      </c>
      <c r="C297" s="352" t="s">
        <v>1373</v>
      </c>
      <c r="D297" s="355" t="s">
        <v>1034</v>
      </c>
    </row>
    <row r="298" spans="1:4" ht="18" customHeight="1" x14ac:dyDescent="0.2">
      <c r="A298" s="365" t="s">
        <v>639</v>
      </c>
      <c r="B298" s="352" t="s">
        <v>640</v>
      </c>
      <c r="C298" s="352" t="s">
        <v>1374</v>
      </c>
      <c r="D298" s="355" t="s">
        <v>1016</v>
      </c>
    </row>
    <row r="299" spans="1:4" x14ac:dyDescent="0.2">
      <c r="A299" s="365" t="s">
        <v>881</v>
      </c>
      <c r="B299" s="352" t="s">
        <v>882</v>
      </c>
      <c r="C299" s="352" t="s">
        <v>1375</v>
      </c>
      <c r="D299" s="355" t="s">
        <v>1034</v>
      </c>
    </row>
    <row r="300" spans="1:4" x14ac:dyDescent="0.2">
      <c r="A300" s="365" t="s">
        <v>883</v>
      </c>
      <c r="B300" s="352" t="s">
        <v>884</v>
      </c>
      <c r="C300" s="352" t="s">
        <v>1376</v>
      </c>
      <c r="D300" s="355" t="s">
        <v>1034</v>
      </c>
    </row>
    <row r="301" spans="1:4" ht="18" customHeight="1" x14ac:dyDescent="0.2">
      <c r="A301" s="365" t="s">
        <v>384</v>
      </c>
      <c r="B301" s="352" t="s">
        <v>385</v>
      </c>
      <c r="C301" s="352" t="s">
        <v>1377</v>
      </c>
      <c r="D301" s="355" t="s">
        <v>991</v>
      </c>
    </row>
    <row r="302" spans="1:4" x14ac:dyDescent="0.2">
      <c r="A302" s="365" t="s">
        <v>386</v>
      </c>
      <c r="B302" s="352" t="s">
        <v>387</v>
      </c>
      <c r="C302" s="352" t="s">
        <v>1378</v>
      </c>
      <c r="D302" s="355" t="s">
        <v>991</v>
      </c>
    </row>
    <row r="303" spans="1:4" x14ac:dyDescent="0.2">
      <c r="A303" s="365" t="s">
        <v>885</v>
      </c>
      <c r="B303" s="352" t="s">
        <v>886</v>
      </c>
      <c r="C303" s="352" t="s">
        <v>1379</v>
      </c>
      <c r="D303" s="355" t="s">
        <v>1034</v>
      </c>
    </row>
    <row r="304" spans="1:4" x14ac:dyDescent="0.2">
      <c r="A304" s="365" t="s">
        <v>887</v>
      </c>
      <c r="B304" s="352" t="s">
        <v>888</v>
      </c>
      <c r="C304" s="352" t="s">
        <v>1380</v>
      </c>
      <c r="D304" s="355" t="s">
        <v>1034</v>
      </c>
    </row>
    <row r="305" spans="1:4" x14ac:dyDescent="0.2">
      <c r="A305" s="365" t="s">
        <v>889</v>
      </c>
      <c r="B305" s="352" t="s">
        <v>890</v>
      </c>
      <c r="C305" s="352" t="s">
        <v>1381</v>
      </c>
      <c r="D305" s="355" t="s">
        <v>1034</v>
      </c>
    </row>
    <row r="306" spans="1:4" x14ac:dyDescent="0.2">
      <c r="A306" s="365" t="s">
        <v>641</v>
      </c>
      <c r="B306" s="352" t="s">
        <v>642</v>
      </c>
      <c r="C306" s="352" t="s">
        <v>1382</v>
      </c>
      <c r="D306" s="355" t="s">
        <v>1016</v>
      </c>
    </row>
    <row r="307" spans="1:4" x14ac:dyDescent="0.2">
      <c r="A307" s="365" t="s">
        <v>891</v>
      </c>
      <c r="B307" s="352" t="s">
        <v>892</v>
      </c>
      <c r="C307" s="352" t="s">
        <v>1383</v>
      </c>
      <c r="D307" s="355" t="s">
        <v>1034</v>
      </c>
    </row>
    <row r="308" spans="1:4" x14ac:dyDescent="0.2">
      <c r="A308" s="365" t="s">
        <v>893</v>
      </c>
      <c r="B308" s="352" t="s">
        <v>894</v>
      </c>
      <c r="C308" s="352" t="s">
        <v>1384</v>
      </c>
      <c r="D308" s="355" t="s">
        <v>1034</v>
      </c>
    </row>
    <row r="309" spans="1:4" x14ac:dyDescent="0.2">
      <c r="A309" s="365" t="s">
        <v>643</v>
      </c>
      <c r="B309" s="352" t="s">
        <v>644</v>
      </c>
      <c r="C309" s="352" t="s">
        <v>1385</v>
      </c>
      <c r="D309" s="355" t="s">
        <v>1016</v>
      </c>
    </row>
    <row r="310" spans="1:4" x14ac:dyDescent="0.2">
      <c r="A310" s="365" t="s">
        <v>728</v>
      </c>
      <c r="B310" s="352" t="s">
        <v>729</v>
      </c>
      <c r="C310" s="352" t="s">
        <v>1386</v>
      </c>
      <c r="D310" s="355" t="s">
        <v>1027</v>
      </c>
    </row>
    <row r="311" spans="1:4" x14ac:dyDescent="0.2">
      <c r="A311" s="365" t="s">
        <v>388</v>
      </c>
      <c r="B311" s="353" t="s">
        <v>389</v>
      </c>
      <c r="C311" s="352" t="s">
        <v>1387</v>
      </c>
      <c r="D311" s="355" t="s">
        <v>991</v>
      </c>
    </row>
    <row r="312" spans="1:4" ht="18" customHeight="1" x14ac:dyDescent="0.2">
      <c r="A312" s="365" t="s">
        <v>645</v>
      </c>
      <c r="B312" s="352" t="s">
        <v>646</v>
      </c>
      <c r="C312" s="352" t="s">
        <v>1388</v>
      </c>
      <c r="D312" s="355" t="s">
        <v>1016</v>
      </c>
    </row>
    <row r="313" spans="1:4" x14ac:dyDescent="0.2">
      <c r="A313" s="365" t="s">
        <v>895</v>
      </c>
      <c r="B313" s="352" t="s">
        <v>896</v>
      </c>
      <c r="C313" s="352" t="s">
        <v>1389</v>
      </c>
      <c r="D313" s="355" t="s">
        <v>1034</v>
      </c>
    </row>
    <row r="314" spans="1:4" x14ac:dyDescent="0.2">
      <c r="A314" s="365" t="s">
        <v>897</v>
      </c>
      <c r="B314" s="352" t="s">
        <v>898</v>
      </c>
      <c r="C314" s="352" t="s">
        <v>1390</v>
      </c>
      <c r="D314" s="355" t="s">
        <v>1034</v>
      </c>
    </row>
    <row r="315" spans="1:4" x14ac:dyDescent="0.2">
      <c r="A315" s="365" t="s">
        <v>647</v>
      </c>
      <c r="B315" s="352" t="s">
        <v>648</v>
      </c>
      <c r="C315" s="352" t="s">
        <v>1391</v>
      </c>
      <c r="D315" s="355" t="s">
        <v>1016</v>
      </c>
    </row>
    <row r="316" spans="1:4" x14ac:dyDescent="0.2">
      <c r="A316" s="365" t="s">
        <v>899</v>
      </c>
      <c r="B316" s="352" t="s">
        <v>900</v>
      </c>
      <c r="C316" s="352" t="s">
        <v>1392</v>
      </c>
      <c r="D316" s="355" t="s">
        <v>1034</v>
      </c>
    </row>
    <row r="317" spans="1:4" x14ac:dyDescent="0.2">
      <c r="A317" s="365" t="s">
        <v>730</v>
      </c>
      <c r="B317" s="352" t="s">
        <v>731</v>
      </c>
      <c r="C317" s="352" t="s">
        <v>1393</v>
      </c>
      <c r="D317" s="355" t="s">
        <v>1027</v>
      </c>
    </row>
    <row r="318" spans="1:4" x14ac:dyDescent="0.2">
      <c r="A318" s="365" t="s">
        <v>390</v>
      </c>
      <c r="B318" s="352" t="s">
        <v>391</v>
      </c>
      <c r="C318" s="352" t="s">
        <v>1394</v>
      </c>
      <c r="D318" s="355" t="s">
        <v>991</v>
      </c>
    </row>
    <row r="319" spans="1:4" x14ac:dyDescent="0.2">
      <c r="A319" s="365" t="s">
        <v>392</v>
      </c>
      <c r="B319" s="352" t="s">
        <v>393</v>
      </c>
      <c r="C319" s="352" t="s">
        <v>1395</v>
      </c>
      <c r="D319" s="355" t="s">
        <v>991</v>
      </c>
    </row>
    <row r="320" spans="1:4" x14ac:dyDescent="0.2">
      <c r="A320" s="365" t="s">
        <v>649</v>
      </c>
      <c r="B320" s="352" t="s">
        <v>650</v>
      </c>
      <c r="C320" s="352" t="s">
        <v>1396</v>
      </c>
      <c r="D320" s="355" t="s">
        <v>1016</v>
      </c>
    </row>
    <row r="321" spans="1:4" x14ac:dyDescent="0.2">
      <c r="A321" s="365" t="s">
        <v>394</v>
      </c>
      <c r="B321" s="352" t="s">
        <v>395</v>
      </c>
      <c r="C321" s="352" t="s">
        <v>1397</v>
      </c>
      <c r="D321" s="355" t="s">
        <v>991</v>
      </c>
    </row>
    <row r="322" spans="1:4" x14ac:dyDescent="0.2">
      <c r="A322" s="365" t="s">
        <v>732</v>
      </c>
      <c r="B322" s="352" t="s">
        <v>733</v>
      </c>
      <c r="C322" s="352" t="s">
        <v>1398</v>
      </c>
      <c r="D322" s="355" t="s">
        <v>1027</v>
      </c>
    </row>
    <row r="323" spans="1:4" x14ac:dyDescent="0.2">
      <c r="A323" s="365" t="s">
        <v>396</v>
      </c>
      <c r="B323" s="352" t="s">
        <v>397</v>
      </c>
      <c r="C323" s="352" t="s">
        <v>1399</v>
      </c>
      <c r="D323" s="355" t="s">
        <v>991</v>
      </c>
    </row>
    <row r="324" spans="1:4" x14ac:dyDescent="0.2">
      <c r="A324" s="365" t="s">
        <v>398</v>
      </c>
      <c r="B324" s="352" t="s">
        <v>399</v>
      </c>
      <c r="C324" s="352" t="s">
        <v>1400</v>
      </c>
      <c r="D324" s="355" t="s">
        <v>991</v>
      </c>
    </row>
    <row r="325" spans="1:4" x14ac:dyDescent="0.2">
      <c r="A325" s="365" t="s">
        <v>901</v>
      </c>
      <c r="B325" s="352" t="s">
        <v>902</v>
      </c>
      <c r="C325" s="352" t="s">
        <v>1401</v>
      </c>
      <c r="D325" s="355" t="s">
        <v>1034</v>
      </c>
    </row>
    <row r="326" spans="1:4" ht="18" customHeight="1" x14ac:dyDescent="0.2">
      <c r="A326" s="365" t="s">
        <v>400</v>
      </c>
      <c r="B326" s="352" t="s">
        <v>401</v>
      </c>
      <c r="C326" s="352" t="s">
        <v>1402</v>
      </c>
      <c r="D326" s="355" t="s">
        <v>991</v>
      </c>
    </row>
    <row r="327" spans="1:4" x14ac:dyDescent="0.2">
      <c r="A327" s="365" t="s">
        <v>402</v>
      </c>
      <c r="B327" s="352" t="s">
        <v>403</v>
      </c>
      <c r="C327" s="352" t="s">
        <v>1403</v>
      </c>
      <c r="D327" s="355" t="s">
        <v>991</v>
      </c>
    </row>
    <row r="328" spans="1:4" x14ac:dyDescent="0.2">
      <c r="A328" s="365" t="s">
        <v>404</v>
      </c>
      <c r="B328" s="352" t="s">
        <v>405</v>
      </c>
      <c r="C328" s="352" t="s">
        <v>1404</v>
      </c>
      <c r="D328" s="355" t="s">
        <v>991</v>
      </c>
    </row>
    <row r="329" spans="1:4" x14ac:dyDescent="0.2">
      <c r="A329" s="365" t="s">
        <v>406</v>
      </c>
      <c r="B329" s="352" t="s">
        <v>407</v>
      </c>
      <c r="C329" s="352" t="s">
        <v>1405</v>
      </c>
      <c r="D329" s="355" t="s">
        <v>991</v>
      </c>
    </row>
    <row r="330" spans="1:4" x14ac:dyDescent="0.2">
      <c r="A330" s="365" t="s">
        <v>408</v>
      </c>
      <c r="B330" s="352" t="s">
        <v>409</v>
      </c>
      <c r="C330" s="352" t="s">
        <v>1406</v>
      </c>
      <c r="D330" s="355" t="s">
        <v>991</v>
      </c>
    </row>
    <row r="331" spans="1:4" x14ac:dyDescent="0.2">
      <c r="A331" s="365" t="s">
        <v>903</v>
      </c>
      <c r="B331" s="352" t="s">
        <v>904</v>
      </c>
      <c r="C331" s="352" t="s">
        <v>1407</v>
      </c>
      <c r="D331" s="355" t="s">
        <v>1034</v>
      </c>
    </row>
    <row r="332" spans="1:4" x14ac:dyDescent="0.2">
      <c r="A332" s="365" t="s">
        <v>905</v>
      </c>
      <c r="B332" s="352" t="s">
        <v>906</v>
      </c>
      <c r="C332" s="352" t="s">
        <v>1408</v>
      </c>
      <c r="D332" s="355" t="s">
        <v>1034</v>
      </c>
    </row>
    <row r="333" spans="1:4" ht="18" customHeight="1" x14ac:dyDescent="0.2">
      <c r="A333" s="365" t="s">
        <v>651</v>
      </c>
      <c r="B333" s="352" t="s">
        <v>652</v>
      </c>
      <c r="C333" s="352" t="s">
        <v>1409</v>
      </c>
      <c r="D333" s="355" t="s">
        <v>1016</v>
      </c>
    </row>
    <row r="334" spans="1:4" x14ac:dyDescent="0.2">
      <c r="A334" s="365" t="s">
        <v>410</v>
      </c>
      <c r="B334" s="352" t="s">
        <v>411</v>
      </c>
      <c r="C334" s="352" t="s">
        <v>1410</v>
      </c>
      <c r="D334" s="355" t="s">
        <v>991</v>
      </c>
    </row>
    <row r="335" spans="1:4" x14ac:dyDescent="0.2">
      <c r="A335" s="365" t="s">
        <v>412</v>
      </c>
      <c r="B335" s="352" t="s">
        <v>413</v>
      </c>
      <c r="C335" s="352" t="s">
        <v>1411</v>
      </c>
      <c r="D335" s="355" t="s">
        <v>991</v>
      </c>
    </row>
    <row r="336" spans="1:4" x14ac:dyDescent="0.2">
      <c r="A336" s="365" t="s">
        <v>414</v>
      </c>
      <c r="B336" s="352" t="s">
        <v>415</v>
      </c>
      <c r="C336" s="352" t="s">
        <v>1412</v>
      </c>
      <c r="D336" s="355" t="s">
        <v>991</v>
      </c>
    </row>
    <row r="337" spans="1:4" x14ac:dyDescent="0.2">
      <c r="A337" s="368" t="s">
        <v>516</v>
      </c>
      <c r="B337" s="352" t="s">
        <v>517</v>
      </c>
      <c r="C337" s="352" t="s">
        <v>1413</v>
      </c>
      <c r="D337" s="355" t="s">
        <v>1010</v>
      </c>
    </row>
    <row r="338" spans="1:4" x14ac:dyDescent="0.2">
      <c r="A338" s="368" t="s">
        <v>518</v>
      </c>
      <c r="B338" s="352" t="s">
        <v>519</v>
      </c>
      <c r="C338" s="352" t="s">
        <v>1414</v>
      </c>
      <c r="D338" s="355" t="s">
        <v>1010</v>
      </c>
    </row>
    <row r="339" spans="1:4" x14ac:dyDescent="0.2">
      <c r="A339" s="368" t="s">
        <v>520</v>
      </c>
      <c r="B339" s="352" t="s">
        <v>521</v>
      </c>
      <c r="C339" s="352" t="s">
        <v>1415</v>
      </c>
      <c r="D339" s="355" t="s">
        <v>1010</v>
      </c>
    </row>
    <row r="340" spans="1:4" x14ac:dyDescent="0.2">
      <c r="A340" s="365" t="s">
        <v>734</v>
      </c>
      <c r="B340" s="352" t="s">
        <v>735</v>
      </c>
      <c r="C340" s="352" t="s">
        <v>1416</v>
      </c>
      <c r="D340" s="355" t="s">
        <v>1027</v>
      </c>
    </row>
    <row r="341" spans="1:4" x14ac:dyDescent="0.2">
      <c r="A341" s="365" t="s">
        <v>653</v>
      </c>
      <c r="B341" s="352" t="s">
        <v>654</v>
      </c>
      <c r="C341" s="352" t="s">
        <v>1417</v>
      </c>
      <c r="D341" s="355" t="s">
        <v>1016</v>
      </c>
    </row>
    <row r="342" spans="1:4" x14ac:dyDescent="0.2">
      <c r="A342" s="365" t="s">
        <v>655</v>
      </c>
      <c r="B342" s="352" t="s">
        <v>656</v>
      </c>
      <c r="C342" s="352" t="s">
        <v>1418</v>
      </c>
      <c r="D342" s="355" t="s">
        <v>1016</v>
      </c>
    </row>
    <row r="343" spans="1:4" x14ac:dyDescent="0.2">
      <c r="A343" s="365" t="s">
        <v>657</v>
      </c>
      <c r="B343" s="352" t="s">
        <v>658</v>
      </c>
      <c r="C343" s="352" t="s">
        <v>1419</v>
      </c>
      <c r="D343" s="355" t="s">
        <v>1016</v>
      </c>
    </row>
    <row r="344" spans="1:4" x14ac:dyDescent="0.2">
      <c r="A344" s="365" t="s">
        <v>907</v>
      </c>
      <c r="B344" s="352" t="s">
        <v>908</v>
      </c>
      <c r="C344" s="352" t="s">
        <v>1420</v>
      </c>
      <c r="D344" s="355" t="s">
        <v>1034</v>
      </c>
    </row>
    <row r="345" spans="1:4" x14ac:dyDescent="0.2">
      <c r="A345" s="365" t="s">
        <v>909</v>
      </c>
      <c r="B345" s="352" t="s">
        <v>910</v>
      </c>
      <c r="C345" s="352" t="s">
        <v>1421</v>
      </c>
      <c r="D345" s="355" t="s">
        <v>1034</v>
      </c>
    </row>
    <row r="346" spans="1:4" x14ac:dyDescent="0.2">
      <c r="A346" s="365" t="s">
        <v>659</v>
      </c>
      <c r="B346" s="352" t="s">
        <v>660</v>
      </c>
      <c r="C346" s="352" t="s">
        <v>1422</v>
      </c>
      <c r="D346" s="355" t="s">
        <v>1016</v>
      </c>
    </row>
    <row r="347" spans="1:4" x14ac:dyDescent="0.2">
      <c r="A347" s="365" t="s">
        <v>416</v>
      </c>
      <c r="B347" s="352" t="s">
        <v>417</v>
      </c>
      <c r="C347" s="352" t="s">
        <v>1423</v>
      </c>
      <c r="D347" s="355" t="s">
        <v>991</v>
      </c>
    </row>
    <row r="348" spans="1:4" x14ac:dyDescent="0.2">
      <c r="A348" s="365" t="s">
        <v>661</v>
      </c>
      <c r="B348" s="352" t="s">
        <v>662</v>
      </c>
      <c r="C348" s="352" t="s">
        <v>1424</v>
      </c>
      <c r="D348" s="355" t="s">
        <v>1016</v>
      </c>
    </row>
    <row r="349" spans="1:4" x14ac:dyDescent="0.2">
      <c r="A349" s="365" t="s">
        <v>418</v>
      </c>
      <c r="B349" s="352" t="s">
        <v>419</v>
      </c>
      <c r="C349" s="352" t="s">
        <v>1425</v>
      </c>
      <c r="D349" s="355" t="s">
        <v>991</v>
      </c>
    </row>
    <row r="350" spans="1:4" x14ac:dyDescent="0.2">
      <c r="A350" s="365" t="s">
        <v>420</v>
      </c>
      <c r="B350" s="352" t="s">
        <v>421</v>
      </c>
      <c r="C350" s="352" t="s">
        <v>1426</v>
      </c>
      <c r="D350" s="355" t="s">
        <v>991</v>
      </c>
    </row>
    <row r="351" spans="1:4" x14ac:dyDescent="0.2">
      <c r="A351" s="365" t="s">
        <v>911</v>
      </c>
      <c r="B351" s="352" t="s">
        <v>912</v>
      </c>
      <c r="C351" s="352" t="s">
        <v>1427</v>
      </c>
      <c r="D351" s="355" t="s">
        <v>1034</v>
      </c>
    </row>
    <row r="352" spans="1:4" x14ac:dyDescent="0.2">
      <c r="A352" s="365" t="s">
        <v>495</v>
      </c>
      <c r="B352" s="352" t="s">
        <v>496</v>
      </c>
      <c r="C352" s="352" t="s">
        <v>1428</v>
      </c>
      <c r="D352" s="355" t="s">
        <v>1000</v>
      </c>
    </row>
    <row r="353" spans="1:4" x14ac:dyDescent="0.2">
      <c r="A353" s="365" t="s">
        <v>497</v>
      </c>
      <c r="B353" s="352" t="s">
        <v>498</v>
      </c>
      <c r="C353" s="352" t="s">
        <v>1429</v>
      </c>
      <c r="D353" s="355" t="s">
        <v>1000</v>
      </c>
    </row>
    <row r="354" spans="1:4" x14ac:dyDescent="0.2">
      <c r="A354" s="365" t="s">
        <v>913</v>
      </c>
      <c r="B354" s="352" t="s">
        <v>914</v>
      </c>
      <c r="C354" s="352" t="s">
        <v>1430</v>
      </c>
      <c r="D354" s="355" t="s">
        <v>1034</v>
      </c>
    </row>
    <row r="355" spans="1:4" x14ac:dyDescent="0.2">
      <c r="A355" s="365" t="s">
        <v>915</v>
      </c>
      <c r="B355" s="352" t="s">
        <v>916</v>
      </c>
      <c r="C355" s="352" t="s">
        <v>1431</v>
      </c>
      <c r="D355" s="355" t="s">
        <v>1034</v>
      </c>
    </row>
    <row r="356" spans="1:4" x14ac:dyDescent="0.2">
      <c r="A356" s="365" t="s">
        <v>917</v>
      </c>
      <c r="B356" s="352" t="s">
        <v>918</v>
      </c>
      <c r="C356" s="352" t="s">
        <v>1432</v>
      </c>
      <c r="D356" s="355" t="s">
        <v>1034</v>
      </c>
    </row>
    <row r="357" spans="1:4" x14ac:dyDescent="0.2">
      <c r="A357" s="365" t="s">
        <v>919</v>
      </c>
      <c r="B357" s="352" t="s">
        <v>920</v>
      </c>
      <c r="C357" s="352" t="s">
        <v>1433</v>
      </c>
      <c r="D357" s="355" t="s">
        <v>1034</v>
      </c>
    </row>
    <row r="358" spans="1:4" x14ac:dyDescent="0.2">
      <c r="A358" s="365" t="s">
        <v>921</v>
      </c>
      <c r="B358" s="352" t="s">
        <v>922</v>
      </c>
      <c r="C358" s="352" t="s">
        <v>1434</v>
      </c>
      <c r="D358" s="355" t="s">
        <v>1034</v>
      </c>
    </row>
    <row r="359" spans="1:4" x14ac:dyDescent="0.2">
      <c r="A359" s="365" t="s">
        <v>422</v>
      </c>
      <c r="B359" s="352" t="s">
        <v>423</v>
      </c>
      <c r="C359" s="352" t="s">
        <v>1435</v>
      </c>
      <c r="D359" s="355" t="s">
        <v>991</v>
      </c>
    </row>
    <row r="360" spans="1:4" x14ac:dyDescent="0.2">
      <c r="A360" s="365" t="s">
        <v>424</v>
      </c>
      <c r="B360" s="352" t="s">
        <v>425</v>
      </c>
      <c r="C360" s="352" t="s">
        <v>1436</v>
      </c>
      <c r="D360" s="355" t="s">
        <v>991</v>
      </c>
    </row>
    <row r="361" spans="1:4" x14ac:dyDescent="0.2">
      <c r="A361" s="365" t="s">
        <v>923</v>
      </c>
      <c r="B361" s="352" t="s">
        <v>924</v>
      </c>
      <c r="C361" s="352" t="s">
        <v>1437</v>
      </c>
      <c r="D361" s="355" t="s">
        <v>1034</v>
      </c>
    </row>
    <row r="362" spans="1:4" x14ac:dyDescent="0.2">
      <c r="A362" s="365" t="s">
        <v>663</v>
      </c>
      <c r="B362" s="352" t="s">
        <v>664</v>
      </c>
      <c r="C362" s="352" t="s">
        <v>1438</v>
      </c>
      <c r="D362" s="355" t="s">
        <v>1016</v>
      </c>
    </row>
    <row r="363" spans="1:4" x14ac:dyDescent="0.2">
      <c r="A363" s="365" t="s">
        <v>665</v>
      </c>
      <c r="B363" s="352" t="s">
        <v>666</v>
      </c>
      <c r="C363" s="352" t="s">
        <v>1439</v>
      </c>
      <c r="D363" s="355" t="s">
        <v>1016</v>
      </c>
    </row>
    <row r="364" spans="1:4" x14ac:dyDescent="0.2">
      <c r="A364" s="365" t="s">
        <v>667</v>
      </c>
      <c r="B364" s="352" t="s">
        <v>668</v>
      </c>
      <c r="C364" s="352" t="s">
        <v>1440</v>
      </c>
      <c r="D364" s="355" t="s">
        <v>1016</v>
      </c>
    </row>
    <row r="365" spans="1:4" x14ac:dyDescent="0.2">
      <c r="A365" s="365" t="s">
        <v>669</v>
      </c>
      <c r="B365" s="352" t="s">
        <v>670</v>
      </c>
      <c r="C365" s="352" t="s">
        <v>1441</v>
      </c>
      <c r="D365" s="355" t="s">
        <v>1016</v>
      </c>
    </row>
    <row r="366" spans="1:4" x14ac:dyDescent="0.2">
      <c r="A366" s="365" t="s">
        <v>671</v>
      </c>
      <c r="B366" s="352" t="s">
        <v>672</v>
      </c>
      <c r="C366" s="352" t="s">
        <v>1442</v>
      </c>
      <c r="D366" s="355" t="s">
        <v>1016</v>
      </c>
    </row>
    <row r="367" spans="1:4" x14ac:dyDescent="0.2">
      <c r="A367" s="365" t="s">
        <v>426</v>
      </c>
      <c r="B367" s="352" t="s">
        <v>427</v>
      </c>
      <c r="C367" s="352" t="s">
        <v>1443</v>
      </c>
      <c r="D367" s="355" t="s">
        <v>991</v>
      </c>
    </row>
    <row r="368" spans="1:4" x14ac:dyDescent="0.2">
      <c r="A368" s="365" t="s">
        <v>736</v>
      </c>
      <c r="B368" s="352" t="s">
        <v>737</v>
      </c>
      <c r="C368" s="352" t="s">
        <v>1444</v>
      </c>
      <c r="D368" s="355" t="s">
        <v>1027</v>
      </c>
    </row>
    <row r="369" spans="1:4" x14ac:dyDescent="0.2">
      <c r="A369" s="365" t="s">
        <v>738</v>
      </c>
      <c r="B369" s="352" t="s">
        <v>739</v>
      </c>
      <c r="C369" s="352" t="s">
        <v>1445</v>
      </c>
      <c r="D369" s="355" t="s">
        <v>1027</v>
      </c>
    </row>
    <row r="370" spans="1:4" x14ac:dyDescent="0.2">
      <c r="A370" s="365" t="s">
        <v>740</v>
      </c>
      <c r="B370" s="352" t="s">
        <v>741</v>
      </c>
      <c r="C370" s="352" t="s">
        <v>1446</v>
      </c>
      <c r="D370" s="355" t="s">
        <v>1027</v>
      </c>
    </row>
    <row r="371" spans="1:4" x14ac:dyDescent="0.2">
      <c r="A371" s="365" t="s">
        <v>742</v>
      </c>
      <c r="B371" s="352" t="s">
        <v>743</v>
      </c>
      <c r="C371" s="352" t="s">
        <v>1447</v>
      </c>
      <c r="D371" s="355" t="s">
        <v>1027</v>
      </c>
    </row>
    <row r="372" spans="1:4" ht="18" customHeight="1" x14ac:dyDescent="0.2">
      <c r="A372" s="365" t="s">
        <v>744</v>
      </c>
      <c r="B372" s="352" t="s">
        <v>745</v>
      </c>
      <c r="C372" s="352" t="s">
        <v>1448</v>
      </c>
      <c r="D372" s="355" t="s">
        <v>1027</v>
      </c>
    </row>
    <row r="373" spans="1:4" x14ac:dyDescent="0.2">
      <c r="A373" s="365" t="s">
        <v>746</v>
      </c>
      <c r="B373" s="352" t="s">
        <v>747</v>
      </c>
      <c r="C373" s="352" t="s">
        <v>1449</v>
      </c>
      <c r="D373" s="355" t="s">
        <v>1027</v>
      </c>
    </row>
    <row r="374" spans="1:4" ht="18" customHeight="1" x14ac:dyDescent="0.2">
      <c r="A374" s="365" t="s">
        <v>748</v>
      </c>
      <c r="B374" s="352" t="s">
        <v>749</v>
      </c>
      <c r="C374" s="352" t="s">
        <v>1450</v>
      </c>
      <c r="D374" s="355" t="s">
        <v>1027</v>
      </c>
    </row>
    <row r="375" spans="1:4" x14ac:dyDescent="0.2">
      <c r="A375" s="365" t="s">
        <v>750</v>
      </c>
      <c r="B375" s="352" t="s">
        <v>751</v>
      </c>
      <c r="C375" s="352" t="s">
        <v>1451</v>
      </c>
      <c r="D375" s="355" t="s">
        <v>1027</v>
      </c>
    </row>
    <row r="376" spans="1:4" x14ac:dyDescent="0.2">
      <c r="A376" s="365" t="s">
        <v>752</v>
      </c>
      <c r="B376" s="352" t="s">
        <v>753</v>
      </c>
      <c r="C376" s="352" t="s">
        <v>1452</v>
      </c>
      <c r="D376" s="355" t="s">
        <v>1027</v>
      </c>
    </row>
    <row r="377" spans="1:4" x14ac:dyDescent="0.2">
      <c r="A377" s="365" t="s">
        <v>428</v>
      </c>
      <c r="B377" s="352" t="s">
        <v>429</v>
      </c>
      <c r="C377" s="352" t="s">
        <v>1453</v>
      </c>
      <c r="D377" s="355" t="s">
        <v>991</v>
      </c>
    </row>
    <row r="378" spans="1:4" x14ac:dyDescent="0.2">
      <c r="A378" s="365" t="s">
        <v>430</v>
      </c>
      <c r="B378" s="352" t="s">
        <v>431</v>
      </c>
      <c r="C378" s="352" t="s">
        <v>1454</v>
      </c>
      <c r="D378" s="355" t="s">
        <v>991</v>
      </c>
    </row>
    <row r="379" spans="1:4" x14ac:dyDescent="0.2">
      <c r="A379" s="365" t="s">
        <v>432</v>
      </c>
      <c r="B379" s="352" t="s">
        <v>433</v>
      </c>
      <c r="C379" s="352" t="s">
        <v>1455</v>
      </c>
      <c r="D379" s="355" t="s">
        <v>991</v>
      </c>
    </row>
    <row r="380" spans="1:4" x14ac:dyDescent="0.2">
      <c r="A380" s="365" t="s">
        <v>434</v>
      </c>
      <c r="B380" s="352" t="s">
        <v>435</v>
      </c>
      <c r="C380" s="352" t="s">
        <v>1456</v>
      </c>
      <c r="D380" s="355" t="s">
        <v>991</v>
      </c>
    </row>
    <row r="381" spans="1:4" x14ac:dyDescent="0.2">
      <c r="A381" s="365" t="s">
        <v>436</v>
      </c>
      <c r="B381" s="352" t="s">
        <v>437</v>
      </c>
      <c r="C381" s="352" t="s">
        <v>1457</v>
      </c>
      <c r="D381" s="355" t="s">
        <v>991</v>
      </c>
    </row>
    <row r="382" spans="1:4" x14ac:dyDescent="0.2">
      <c r="A382" s="365" t="s">
        <v>438</v>
      </c>
      <c r="B382" s="352" t="s">
        <v>439</v>
      </c>
      <c r="C382" s="352" t="s">
        <v>1458</v>
      </c>
      <c r="D382" s="355" t="s">
        <v>991</v>
      </c>
    </row>
    <row r="383" spans="1:4" x14ac:dyDescent="0.2">
      <c r="A383" s="365" t="s">
        <v>673</v>
      </c>
      <c r="B383" s="352" t="s">
        <v>674</v>
      </c>
      <c r="C383" s="352" t="s">
        <v>1459</v>
      </c>
      <c r="D383" s="355" t="s">
        <v>1016</v>
      </c>
    </row>
    <row r="384" spans="1:4" x14ac:dyDescent="0.2">
      <c r="A384" s="365" t="s">
        <v>675</v>
      </c>
      <c r="B384" s="352" t="s">
        <v>676</v>
      </c>
      <c r="C384" s="352" t="s">
        <v>1460</v>
      </c>
      <c r="D384" s="355" t="s">
        <v>1016</v>
      </c>
    </row>
    <row r="385" spans="1:4" x14ac:dyDescent="0.2">
      <c r="A385" s="365" t="s">
        <v>440</v>
      </c>
      <c r="B385" s="352" t="s">
        <v>441</v>
      </c>
      <c r="C385" s="352" t="s">
        <v>1461</v>
      </c>
      <c r="D385" s="355" t="s">
        <v>991</v>
      </c>
    </row>
    <row r="386" spans="1:4" x14ac:dyDescent="0.2">
      <c r="A386" s="365" t="s">
        <v>442</v>
      </c>
      <c r="B386" s="352" t="s">
        <v>443</v>
      </c>
      <c r="C386" s="352" t="s">
        <v>1462</v>
      </c>
      <c r="D386" s="355" t="s">
        <v>991</v>
      </c>
    </row>
    <row r="387" spans="1:4" x14ac:dyDescent="0.2">
      <c r="A387" s="365" t="s">
        <v>925</v>
      </c>
      <c r="B387" s="352" t="s">
        <v>926</v>
      </c>
      <c r="C387" s="352" t="s">
        <v>1463</v>
      </c>
      <c r="D387" s="355" t="s">
        <v>1034</v>
      </c>
    </row>
    <row r="388" spans="1:4" x14ac:dyDescent="0.2">
      <c r="A388" s="365" t="s">
        <v>927</v>
      </c>
      <c r="B388" s="352" t="s">
        <v>928</v>
      </c>
      <c r="C388" s="352" t="s">
        <v>1464</v>
      </c>
      <c r="D388" s="355" t="s">
        <v>1034</v>
      </c>
    </row>
    <row r="389" spans="1:4" x14ac:dyDescent="0.2">
      <c r="A389" s="365" t="s">
        <v>444</v>
      </c>
      <c r="B389" s="352" t="s">
        <v>445</v>
      </c>
      <c r="C389" s="352" t="s">
        <v>1465</v>
      </c>
      <c r="D389" s="355" t="s">
        <v>991</v>
      </c>
    </row>
    <row r="390" spans="1:4" x14ac:dyDescent="0.2">
      <c r="A390" s="365" t="s">
        <v>446</v>
      </c>
      <c r="B390" s="352" t="s">
        <v>447</v>
      </c>
      <c r="C390" s="352" t="s">
        <v>1466</v>
      </c>
      <c r="D390" s="355" t="s">
        <v>991</v>
      </c>
    </row>
    <row r="391" spans="1:4" x14ac:dyDescent="0.2">
      <c r="A391" s="365" t="s">
        <v>448</v>
      </c>
      <c r="B391" s="352" t="s">
        <v>449</v>
      </c>
      <c r="C391" s="352" t="s">
        <v>1467</v>
      </c>
      <c r="D391" s="355" t="s">
        <v>991</v>
      </c>
    </row>
    <row r="392" spans="1:4" x14ac:dyDescent="0.2">
      <c r="A392" s="365" t="s">
        <v>450</v>
      </c>
      <c r="B392" s="352" t="s">
        <v>451</v>
      </c>
      <c r="C392" s="352" t="s">
        <v>1468</v>
      </c>
      <c r="D392" s="355" t="s">
        <v>991</v>
      </c>
    </row>
    <row r="393" spans="1:4" x14ac:dyDescent="0.2">
      <c r="A393" s="365" t="s">
        <v>452</v>
      </c>
      <c r="B393" s="352" t="s">
        <v>453</v>
      </c>
      <c r="C393" s="352" t="s">
        <v>1469</v>
      </c>
      <c r="D393" s="355" t="s">
        <v>991</v>
      </c>
    </row>
    <row r="394" spans="1:4" x14ac:dyDescent="0.2">
      <c r="A394" s="365" t="s">
        <v>454</v>
      </c>
      <c r="B394" s="352" t="s">
        <v>455</v>
      </c>
      <c r="C394" s="352" t="s">
        <v>1470</v>
      </c>
      <c r="D394" s="355" t="s">
        <v>991</v>
      </c>
    </row>
    <row r="395" spans="1:4" x14ac:dyDescent="0.2">
      <c r="A395" s="365" t="s">
        <v>456</v>
      </c>
      <c r="B395" s="352" t="s">
        <v>457</v>
      </c>
      <c r="C395" s="352" t="s">
        <v>1471</v>
      </c>
      <c r="D395" s="355" t="s">
        <v>991</v>
      </c>
    </row>
    <row r="396" spans="1:4" x14ac:dyDescent="0.2">
      <c r="A396" s="365" t="s">
        <v>458</v>
      </c>
      <c r="B396" s="352" t="s">
        <v>459</v>
      </c>
      <c r="C396" s="352" t="s">
        <v>1472</v>
      </c>
      <c r="D396" s="355" t="s">
        <v>991</v>
      </c>
    </row>
    <row r="397" spans="1:4" x14ac:dyDescent="0.2">
      <c r="A397" s="365" t="s">
        <v>460</v>
      </c>
      <c r="B397" s="352" t="s">
        <v>461</v>
      </c>
      <c r="C397" s="352" t="s">
        <v>1473</v>
      </c>
      <c r="D397" s="355" t="s">
        <v>991</v>
      </c>
    </row>
    <row r="398" spans="1:4" x14ac:dyDescent="0.2">
      <c r="A398" s="365" t="s">
        <v>462</v>
      </c>
      <c r="B398" s="352" t="s">
        <v>463</v>
      </c>
      <c r="C398" s="352" t="s">
        <v>1474</v>
      </c>
      <c r="D398" s="355" t="s">
        <v>991</v>
      </c>
    </row>
    <row r="399" spans="1:4" x14ac:dyDescent="0.2">
      <c r="A399" s="365" t="s">
        <v>464</v>
      </c>
      <c r="B399" s="352" t="s">
        <v>465</v>
      </c>
      <c r="C399" s="352" t="s">
        <v>1475</v>
      </c>
      <c r="D399" s="355" t="s">
        <v>991</v>
      </c>
    </row>
    <row r="400" spans="1:4" x14ac:dyDescent="0.2">
      <c r="A400" s="365" t="s">
        <v>677</v>
      </c>
      <c r="B400" s="352" t="s">
        <v>678</v>
      </c>
      <c r="C400" s="352" t="s">
        <v>1476</v>
      </c>
      <c r="D400" s="355" t="s">
        <v>1016</v>
      </c>
    </row>
    <row r="401" spans="1:4" x14ac:dyDescent="0.2">
      <c r="A401" s="365" t="s">
        <v>679</v>
      </c>
      <c r="B401" s="352" t="s">
        <v>680</v>
      </c>
      <c r="C401" s="352" t="s">
        <v>1477</v>
      </c>
      <c r="D401" s="355" t="s">
        <v>1016</v>
      </c>
    </row>
    <row r="402" spans="1:4" x14ac:dyDescent="0.2">
      <c r="A402" s="365" t="s">
        <v>499</v>
      </c>
      <c r="B402" s="352" t="s">
        <v>500</v>
      </c>
      <c r="C402" s="352" t="s">
        <v>1478</v>
      </c>
      <c r="D402" s="355" t="s">
        <v>1000</v>
      </c>
    </row>
    <row r="403" spans="1:4" x14ac:dyDescent="0.2">
      <c r="A403" s="386" t="s">
        <v>466</v>
      </c>
      <c r="B403" s="359" t="s">
        <v>467</v>
      </c>
      <c r="C403" s="359" t="s">
        <v>1479</v>
      </c>
      <c r="D403" s="360" t="s">
        <v>991</v>
      </c>
    </row>
    <row r="404" spans="1:4" x14ac:dyDescent="0.2">
      <c r="A404" s="365" t="s">
        <v>754</v>
      </c>
      <c r="B404" s="352" t="s">
        <v>755</v>
      </c>
      <c r="C404" s="352" t="s">
        <v>1480</v>
      </c>
      <c r="D404" s="355" t="s">
        <v>1027</v>
      </c>
    </row>
    <row r="405" spans="1:4" x14ac:dyDescent="0.2">
      <c r="A405" s="386" t="s">
        <v>98</v>
      </c>
      <c r="B405" s="359" t="s">
        <v>99</v>
      </c>
      <c r="C405" s="359" t="s">
        <v>1481</v>
      </c>
      <c r="D405" s="360" t="s">
        <v>1027</v>
      </c>
    </row>
  </sheetData>
  <sheetProtection algorithmName="SHA-512" hashValue="sq6QxS9bSZqX1mnRMKaQl9J8cgUxCc+EyqhGVXybCmNSZ820veqPewcZjW7upmOgk5lB3m8/FMdsnxiJV7koaQ==" saltValue="jIFrdMeRO4A3t7LGSmGwoQ==" spinCount="100000" sheet="1" objects="1" scenarios="1" formatCells="0" autoFilter="0"/>
  <mergeCells count="1">
    <mergeCell ref="K4:L4"/>
  </mergeCells>
  <conditionalFormatting sqref="AO12">
    <cfRule type="containsText" dxfId="9" priority="1" operator="containsText" text="Adelphe">
      <formula>NOT(ISERROR(SEARCH("Adelphe",AO12)))</formula>
    </cfRule>
    <cfRule type="containsText" dxfId="8" priority="2" operator="containsText" text="Citeo">
      <formula>NOT(ISERROR(SEARCH("Citeo",AO12)))</formula>
    </cfRule>
  </conditionalFormatting>
  <pageMargins left="0.7" right="0.7" top="0.75" bottom="0.75" header="0.3" footer="0.3"/>
  <pageSetup paperSize="9" orientation="portrait"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85CC9-F097-4E2B-AFB2-6C5C6908E73F}">
  <sheetPr codeName="H7_Erreurs"/>
  <dimension ref="A1:D1"/>
  <sheetViews>
    <sheetView workbookViewId="0">
      <selection activeCell="B26" sqref="B26"/>
    </sheetView>
  </sheetViews>
  <sheetFormatPr baseColWidth="10" defaultColWidth="11" defaultRowHeight="15" x14ac:dyDescent="0.2"/>
  <sheetData>
    <row r="1" spans="1:4" x14ac:dyDescent="0.2">
      <c r="A1" t="s">
        <v>1482</v>
      </c>
      <c r="B1" t="s">
        <v>1483</v>
      </c>
      <c r="C1" t="s">
        <v>1484</v>
      </c>
      <c r="D1" t="s">
        <v>1485</v>
      </c>
    </row>
  </sheetData>
  <sheetProtection autoFilter="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4_Caract_Speciaux">
    <tabColor rgb="FFEAEAEA"/>
  </sheetPr>
  <dimension ref="A1:R257"/>
  <sheetViews>
    <sheetView topLeftCell="A141" zoomScale="85" zoomScaleNormal="85" workbookViewId="0">
      <selection activeCell="B151" sqref="B151"/>
    </sheetView>
  </sheetViews>
  <sheetFormatPr baseColWidth="10" defaultColWidth="0" defaultRowHeight="15" x14ac:dyDescent="0.2"/>
  <cols>
    <col min="1" max="1" width="11" style="1" customWidth="1"/>
    <col min="2" max="2" width="14.6640625" style="1" customWidth="1"/>
    <col min="3" max="4" width="11" style="1" customWidth="1"/>
    <col min="5" max="5" width="1.6640625" style="1" customWidth="1"/>
    <col min="6" max="6" width="19.83203125" style="1" customWidth="1"/>
    <col min="7" max="8" width="12.33203125" style="1" customWidth="1"/>
    <col min="9" max="10" width="4.83203125" style="1" customWidth="1"/>
    <col min="11" max="14" width="11" style="1" customWidth="1"/>
    <col min="15" max="15" width="1.6640625" style="1" customWidth="1"/>
    <col min="16" max="16" width="19.83203125" style="1" customWidth="1"/>
    <col min="17" max="18" width="12.33203125" style="1" customWidth="1"/>
    <col min="19" max="35" width="11" style="1" customWidth="1"/>
    <col min="36" max="16384" width="0" style="1" hidden="1"/>
  </cols>
  <sheetData>
    <row r="1" spans="1:18" x14ac:dyDescent="0.2">
      <c r="A1" s="514" t="s">
        <v>1486</v>
      </c>
      <c r="B1" s="514"/>
      <c r="C1" s="514"/>
      <c r="D1" s="514"/>
      <c r="E1" s="514"/>
      <c r="F1" s="514"/>
      <c r="G1" s="514"/>
      <c r="H1" s="514"/>
      <c r="K1" s="514" t="s">
        <v>1487</v>
      </c>
      <c r="L1" s="514"/>
      <c r="M1" s="514"/>
      <c r="N1" s="514"/>
      <c r="O1" s="514"/>
      <c r="P1" s="514"/>
      <c r="Q1" s="514"/>
      <c r="R1" s="514"/>
    </row>
    <row r="2" spans="1:18" s="2" customFormat="1" ht="64" x14ac:dyDescent="0.2">
      <c r="A2" s="4" t="s">
        <v>1488</v>
      </c>
      <c r="B2" s="4" t="s">
        <v>1489</v>
      </c>
      <c r="C2" s="4" t="s">
        <v>1490</v>
      </c>
      <c r="D2" s="4" t="s">
        <v>1491</v>
      </c>
      <c r="E2" s="5"/>
      <c r="F2" s="7">
        <f>COUNTIF(G$3:G$257,"&lt;&gt;-")</f>
        <v>186</v>
      </c>
      <c r="G2" s="4" t="s">
        <v>1492</v>
      </c>
      <c r="H2" s="4" t="s">
        <v>1493</v>
      </c>
      <c r="K2" s="4" t="s">
        <v>1488</v>
      </c>
      <c r="L2" s="4" t="s">
        <v>1489</v>
      </c>
      <c r="M2" s="4" t="s">
        <v>1490</v>
      </c>
      <c r="N2" s="4" t="s">
        <v>1491</v>
      </c>
      <c r="O2" s="5"/>
      <c r="P2" s="7">
        <f>COUNTIF(Q$3:Q$257,"&lt;&gt;-")</f>
        <v>70</v>
      </c>
      <c r="Q2" s="4" t="s">
        <v>1492</v>
      </c>
      <c r="R2" s="4" t="s">
        <v>1493</v>
      </c>
    </row>
    <row r="3" spans="1:18" x14ac:dyDescent="0.2">
      <c r="A3" s="3">
        <v>1</v>
      </c>
      <c r="B3" s="3" t="str">
        <f>CHAR(A3)</f>
        <v>_x0001_</v>
      </c>
      <c r="C3" s="8">
        <v>1</v>
      </c>
      <c r="D3" s="3">
        <f>IF(C3=1,SUM(C$3:C3),"")</f>
        <v>1</v>
      </c>
      <c r="E3" s="6"/>
      <c r="F3" s="3">
        <v>1</v>
      </c>
      <c r="G3" s="3">
        <f t="shared" ref="G3:G66" si="0">IF(ISERROR(MATCH(F3,D$3:D$257,0)),"-",INDEX(A$3:A$257,MATCH(F3,D$3:D$257,0)))</f>
        <v>1</v>
      </c>
      <c r="H3" s="3" t="str">
        <f t="shared" ref="H3:H66" si="1">IF(G3&lt;&gt;"-",CHAR(G3),"")</f>
        <v>_x0001_</v>
      </c>
      <c r="K3" s="3">
        <v>1</v>
      </c>
      <c r="L3" s="3" t="str">
        <f>CHAR(K3)</f>
        <v>_x0001_</v>
      </c>
      <c r="M3" s="8">
        <v>1</v>
      </c>
      <c r="N3" s="3">
        <f>IF(M3=1,SUM(M$3:M3),"")</f>
        <v>1</v>
      </c>
      <c r="O3" s="6"/>
      <c r="P3" s="3">
        <v>1</v>
      </c>
      <c r="Q3" s="3">
        <f t="shared" ref="Q3:Q66" si="2">IF(ISERROR(MATCH(P3,N$3:N$257,0)),"-",INDEX(K$3:K$257,MATCH(P3,N$3:N$257,0)))</f>
        <v>1</v>
      </c>
      <c r="R3" s="3" t="str">
        <f t="shared" ref="R3:R66" si="3">IF(Q3&lt;&gt;"-",CHAR(Q3),"")</f>
        <v>_x0001_</v>
      </c>
    </row>
    <row r="4" spans="1:18" x14ac:dyDescent="0.2">
      <c r="A4" s="3">
        <f>A3+1</f>
        <v>2</v>
      </c>
      <c r="B4" s="3" t="str">
        <f t="shared" ref="B4:B67" si="4">CHAR(A4)</f>
        <v>_x0002_</v>
      </c>
      <c r="C4" s="8">
        <v>0</v>
      </c>
      <c r="D4" s="3" t="str">
        <f>IF(C4=1,SUM(C$3:C4),"")</f>
        <v/>
      </c>
      <c r="E4" s="6"/>
      <c r="F4" s="3">
        <f>F3+1</f>
        <v>2</v>
      </c>
      <c r="G4" s="3">
        <f t="shared" si="0"/>
        <v>9</v>
      </c>
      <c r="H4" s="3" t="str">
        <f t="shared" si="1"/>
        <v xml:space="preserve">	</v>
      </c>
      <c r="K4" s="3">
        <f>K3+1</f>
        <v>2</v>
      </c>
      <c r="L4" s="3" t="str">
        <f t="shared" ref="L4:L67" si="5">CHAR(K4)</f>
        <v>_x0002_</v>
      </c>
      <c r="M4" s="8">
        <v>0</v>
      </c>
      <c r="N4" s="3" t="str">
        <f>IF(M4=1,SUM(M$3:M4),"")</f>
        <v/>
      </c>
      <c r="O4" s="6"/>
      <c r="P4" s="3">
        <f>P3+1</f>
        <v>2</v>
      </c>
      <c r="Q4" s="3">
        <f t="shared" si="2"/>
        <v>9</v>
      </c>
      <c r="R4" s="3" t="str">
        <f t="shared" si="3"/>
        <v xml:space="preserve">	</v>
      </c>
    </row>
    <row r="5" spans="1:18" x14ac:dyDescent="0.2">
      <c r="A5" s="3">
        <f t="shared" ref="A5:A68" si="6">A4+1</f>
        <v>3</v>
      </c>
      <c r="B5" s="3" t="str">
        <f t="shared" si="4"/>
        <v>_x0003_</v>
      </c>
      <c r="C5" s="8">
        <v>0</v>
      </c>
      <c r="D5" s="3" t="str">
        <f>IF(C5=1,SUM(C$3:C5),"")</f>
        <v/>
      </c>
      <c r="E5" s="6"/>
      <c r="F5" s="3">
        <f t="shared" ref="F5:F68" si="7">F4+1</f>
        <v>3</v>
      </c>
      <c r="G5" s="3">
        <f t="shared" si="0"/>
        <v>28</v>
      </c>
      <c r="H5" s="3" t="str">
        <f t="shared" si="1"/>
        <v>_x001C_</v>
      </c>
      <c r="K5" s="3">
        <f t="shared" ref="K5:K68" si="8">K4+1</f>
        <v>3</v>
      </c>
      <c r="L5" s="3" t="str">
        <f t="shared" si="5"/>
        <v>_x0003_</v>
      </c>
      <c r="M5" s="8">
        <v>0</v>
      </c>
      <c r="N5" s="3" t="str">
        <f>IF(M5=1,SUM(M$3:M5),"")</f>
        <v/>
      </c>
      <c r="O5" s="6"/>
      <c r="P5" s="3">
        <f t="shared" ref="P5:P68" si="9">P4+1</f>
        <v>3</v>
      </c>
      <c r="Q5" s="3">
        <f t="shared" si="2"/>
        <v>28</v>
      </c>
      <c r="R5" s="3" t="str">
        <f t="shared" si="3"/>
        <v>_x001C_</v>
      </c>
    </row>
    <row r="6" spans="1:18" x14ac:dyDescent="0.2">
      <c r="A6" s="3">
        <f t="shared" si="6"/>
        <v>4</v>
      </c>
      <c r="B6" s="3" t="str">
        <f t="shared" si="4"/>
        <v>_x0004_</v>
      </c>
      <c r="C6" s="8">
        <v>0</v>
      </c>
      <c r="D6" s="3" t="str">
        <f>IF(C6=1,SUM(C$3:C6),"")</f>
        <v/>
      </c>
      <c r="E6" s="6"/>
      <c r="F6" s="3">
        <f t="shared" si="7"/>
        <v>4</v>
      </c>
      <c r="G6" s="3">
        <f t="shared" si="0"/>
        <v>29</v>
      </c>
      <c r="H6" s="3" t="str">
        <f t="shared" si="1"/>
        <v>_x001D_</v>
      </c>
      <c r="K6" s="3">
        <f t="shared" si="8"/>
        <v>4</v>
      </c>
      <c r="L6" s="3" t="str">
        <f t="shared" si="5"/>
        <v>_x0004_</v>
      </c>
      <c r="M6" s="8">
        <v>0</v>
      </c>
      <c r="N6" s="3" t="str">
        <f>IF(M6=1,SUM(M$3:M6),"")</f>
        <v/>
      </c>
      <c r="O6" s="6"/>
      <c r="P6" s="3">
        <f t="shared" si="9"/>
        <v>4</v>
      </c>
      <c r="Q6" s="3">
        <f t="shared" si="2"/>
        <v>29</v>
      </c>
      <c r="R6" s="3" t="str">
        <f t="shared" si="3"/>
        <v>_x001D_</v>
      </c>
    </row>
    <row r="7" spans="1:18" x14ac:dyDescent="0.2">
      <c r="A7" s="3">
        <f t="shared" si="6"/>
        <v>5</v>
      </c>
      <c r="B7" s="3" t="str">
        <f>CHAR(A7)</f>
        <v>_x0005_</v>
      </c>
      <c r="C7" s="8">
        <v>0</v>
      </c>
      <c r="D7" s="3" t="str">
        <f>IF(C7=1,SUM(C$3:C7),"")</f>
        <v/>
      </c>
      <c r="E7" s="6"/>
      <c r="F7" s="3">
        <f t="shared" si="7"/>
        <v>5</v>
      </c>
      <c r="G7" s="3">
        <f t="shared" si="0"/>
        <v>30</v>
      </c>
      <c r="H7" s="3" t="str">
        <f t="shared" si="1"/>
        <v>_x001E_</v>
      </c>
      <c r="K7" s="3">
        <f t="shared" si="8"/>
        <v>5</v>
      </c>
      <c r="L7" s="3" t="str">
        <f t="shared" si="5"/>
        <v>_x0005_</v>
      </c>
      <c r="M7" s="8">
        <v>0</v>
      </c>
      <c r="N7" s="3" t="str">
        <f>IF(M7=1,SUM(M$3:M7),"")</f>
        <v/>
      </c>
      <c r="O7" s="6"/>
      <c r="P7" s="3">
        <f t="shared" si="9"/>
        <v>5</v>
      </c>
      <c r="Q7" s="3">
        <f t="shared" si="2"/>
        <v>30</v>
      </c>
      <c r="R7" s="3" t="str">
        <f t="shared" si="3"/>
        <v>_x001E_</v>
      </c>
    </row>
    <row r="8" spans="1:18" x14ac:dyDescent="0.2">
      <c r="A8" s="3">
        <f t="shared" si="6"/>
        <v>6</v>
      </c>
      <c r="B8" s="3" t="str">
        <f t="shared" si="4"/>
        <v>_x0006_</v>
      </c>
      <c r="C8" s="8">
        <v>0</v>
      </c>
      <c r="D8" s="3" t="str">
        <f>IF(C8=1,SUM(C$3:C8),"")</f>
        <v/>
      </c>
      <c r="E8" s="6"/>
      <c r="F8" s="3">
        <f t="shared" si="7"/>
        <v>6</v>
      </c>
      <c r="G8" s="3">
        <f t="shared" si="0"/>
        <v>31</v>
      </c>
      <c r="H8" s="3" t="str">
        <f t="shared" si="1"/>
        <v>_x001F_</v>
      </c>
      <c r="K8" s="3">
        <f t="shared" si="8"/>
        <v>6</v>
      </c>
      <c r="L8" s="3" t="str">
        <f t="shared" si="5"/>
        <v>_x0006_</v>
      </c>
      <c r="M8" s="8">
        <v>0</v>
      </c>
      <c r="N8" s="3" t="str">
        <f>IF(M8=1,SUM(M$3:M8),"")</f>
        <v/>
      </c>
      <c r="O8" s="6"/>
      <c r="P8" s="3">
        <f t="shared" si="9"/>
        <v>6</v>
      </c>
      <c r="Q8" s="3">
        <f t="shared" si="2"/>
        <v>31</v>
      </c>
      <c r="R8" s="3" t="str">
        <f t="shared" si="3"/>
        <v>_x001F_</v>
      </c>
    </row>
    <row r="9" spans="1:18" x14ac:dyDescent="0.2">
      <c r="A9" s="3">
        <f t="shared" si="6"/>
        <v>7</v>
      </c>
      <c r="B9" s="3" t="str">
        <f t="shared" si="4"/>
        <v>_x0007_</v>
      </c>
      <c r="C9" s="8">
        <v>0</v>
      </c>
      <c r="D9" s="3" t="str">
        <f>IF(C9=1,SUM(C$3:C9),"")</f>
        <v/>
      </c>
      <c r="E9" s="6"/>
      <c r="F9" s="3">
        <f t="shared" si="7"/>
        <v>7</v>
      </c>
      <c r="G9" s="3">
        <f t="shared" si="0"/>
        <v>32</v>
      </c>
      <c r="H9" s="3" t="str">
        <f t="shared" si="1"/>
        <v xml:space="preserve"> </v>
      </c>
      <c r="K9" s="3">
        <f t="shared" si="8"/>
        <v>7</v>
      </c>
      <c r="L9" s="3" t="str">
        <f t="shared" si="5"/>
        <v>_x0007_</v>
      </c>
      <c r="M9" s="8">
        <v>0</v>
      </c>
      <c r="N9" s="3" t="str">
        <f>IF(M9=1,SUM(M$3:M9),"")</f>
        <v/>
      </c>
      <c r="O9" s="6"/>
      <c r="P9" s="3">
        <f t="shared" si="9"/>
        <v>7</v>
      </c>
      <c r="Q9" s="3">
        <f t="shared" si="2"/>
        <v>32</v>
      </c>
      <c r="R9" s="3" t="str">
        <f t="shared" si="3"/>
        <v xml:space="preserve"> </v>
      </c>
    </row>
    <row r="10" spans="1:18" x14ac:dyDescent="0.2">
      <c r="A10" s="3">
        <f t="shared" si="6"/>
        <v>8</v>
      </c>
      <c r="B10" s="3" t="str">
        <f t="shared" si="4"/>
        <v>_x0008_</v>
      </c>
      <c r="C10" s="8">
        <v>0</v>
      </c>
      <c r="D10" s="3" t="str">
        <f>IF(C10=1,SUM(C$3:C10),"")</f>
        <v/>
      </c>
      <c r="E10" s="6"/>
      <c r="F10" s="3">
        <f t="shared" si="7"/>
        <v>8</v>
      </c>
      <c r="G10" s="3">
        <f t="shared" si="0"/>
        <v>33</v>
      </c>
      <c r="H10" s="3" t="str">
        <f t="shared" si="1"/>
        <v>!</v>
      </c>
      <c r="K10" s="3">
        <f t="shared" si="8"/>
        <v>8</v>
      </c>
      <c r="L10" s="3" t="str">
        <f t="shared" si="5"/>
        <v>_x0008_</v>
      </c>
      <c r="M10" s="8">
        <v>0</v>
      </c>
      <c r="N10" s="3" t="str">
        <f>IF(M10=1,SUM(M$3:M10),"")</f>
        <v/>
      </c>
      <c r="O10" s="6"/>
      <c r="P10" s="3">
        <f t="shared" si="9"/>
        <v>8</v>
      </c>
      <c r="Q10" s="3">
        <f t="shared" si="2"/>
        <v>48</v>
      </c>
      <c r="R10" s="3" t="str">
        <f t="shared" si="3"/>
        <v>0</v>
      </c>
    </row>
    <row r="11" spans="1:18" x14ac:dyDescent="0.2">
      <c r="A11" s="3">
        <f t="shared" si="6"/>
        <v>9</v>
      </c>
      <c r="B11" s="3" t="str">
        <f>CHAR(A11)</f>
        <v xml:space="preserve">	</v>
      </c>
      <c r="C11" s="8">
        <v>1</v>
      </c>
      <c r="D11" s="3">
        <f>IF(C11=1,SUM(C$3:C11),"")</f>
        <v>2</v>
      </c>
      <c r="E11" s="6"/>
      <c r="F11" s="3">
        <f t="shared" si="7"/>
        <v>9</v>
      </c>
      <c r="G11" s="3">
        <f t="shared" si="0"/>
        <v>34</v>
      </c>
      <c r="H11" s="3" t="str">
        <f t="shared" si="1"/>
        <v>"</v>
      </c>
      <c r="K11" s="3">
        <f t="shared" si="8"/>
        <v>9</v>
      </c>
      <c r="L11" s="3" t="str">
        <f t="shared" si="5"/>
        <v xml:space="preserve">	</v>
      </c>
      <c r="M11" s="8">
        <v>1</v>
      </c>
      <c r="N11" s="3">
        <f>IF(M11=1,SUM(M$3:M11),"")</f>
        <v>2</v>
      </c>
      <c r="O11" s="6"/>
      <c r="P11" s="3">
        <f t="shared" si="9"/>
        <v>9</v>
      </c>
      <c r="Q11" s="3">
        <f t="shared" si="2"/>
        <v>49</v>
      </c>
      <c r="R11" s="3" t="str">
        <f t="shared" si="3"/>
        <v>1</v>
      </c>
    </row>
    <row r="12" spans="1:18" x14ac:dyDescent="0.2">
      <c r="A12" s="3">
        <f t="shared" si="6"/>
        <v>10</v>
      </c>
      <c r="B12" s="3" t="str">
        <f t="shared" si="4"/>
        <v xml:space="preserve">
</v>
      </c>
      <c r="C12" s="8">
        <v>0</v>
      </c>
      <c r="D12" s="3" t="str">
        <f>IF(C12=1,SUM(C$3:C12),"")</f>
        <v/>
      </c>
      <c r="E12" s="6"/>
      <c r="F12" s="3">
        <f t="shared" si="7"/>
        <v>10</v>
      </c>
      <c r="G12" s="3">
        <f t="shared" si="0"/>
        <v>35</v>
      </c>
      <c r="H12" s="3" t="str">
        <f t="shared" si="1"/>
        <v>#</v>
      </c>
      <c r="K12" s="3">
        <f t="shared" si="8"/>
        <v>10</v>
      </c>
      <c r="L12" s="3" t="str">
        <f t="shared" si="5"/>
        <v xml:space="preserve">
</v>
      </c>
      <c r="M12" s="8">
        <v>0</v>
      </c>
      <c r="N12" s="3" t="str">
        <f>IF(M12=1,SUM(M$3:M12),"")</f>
        <v/>
      </c>
      <c r="O12" s="6"/>
      <c r="P12" s="3">
        <f t="shared" si="9"/>
        <v>10</v>
      </c>
      <c r="Q12" s="3">
        <f t="shared" si="2"/>
        <v>50</v>
      </c>
      <c r="R12" s="3" t="str">
        <f t="shared" si="3"/>
        <v>2</v>
      </c>
    </row>
    <row r="13" spans="1:18" x14ac:dyDescent="0.2">
      <c r="A13" s="3">
        <f t="shared" si="6"/>
        <v>11</v>
      </c>
      <c r="B13" s="3" t="str">
        <f t="shared" si="4"/>
        <v>_x000B_</v>
      </c>
      <c r="C13" s="8">
        <v>0</v>
      </c>
      <c r="D13" s="3" t="str">
        <f>IF(C13=1,SUM(C$3:C13),"")</f>
        <v/>
      </c>
      <c r="E13" s="6"/>
      <c r="F13" s="3">
        <f t="shared" si="7"/>
        <v>11</v>
      </c>
      <c r="G13" s="3">
        <f t="shared" si="0"/>
        <v>36</v>
      </c>
      <c r="H13" s="3" t="str">
        <f t="shared" si="1"/>
        <v>$</v>
      </c>
      <c r="K13" s="3">
        <f t="shared" si="8"/>
        <v>11</v>
      </c>
      <c r="L13" s="3" t="str">
        <f t="shared" si="5"/>
        <v>_x000B_</v>
      </c>
      <c r="M13" s="8">
        <v>0</v>
      </c>
      <c r="N13" s="3" t="str">
        <f>IF(M13=1,SUM(M$3:M13),"")</f>
        <v/>
      </c>
      <c r="O13" s="6"/>
      <c r="P13" s="3">
        <f t="shared" si="9"/>
        <v>11</v>
      </c>
      <c r="Q13" s="3">
        <f t="shared" si="2"/>
        <v>51</v>
      </c>
      <c r="R13" s="3" t="str">
        <f t="shared" si="3"/>
        <v>3</v>
      </c>
    </row>
    <row r="14" spans="1:18" x14ac:dyDescent="0.2">
      <c r="A14" s="3">
        <f t="shared" si="6"/>
        <v>12</v>
      </c>
      <c r="B14" s="3" t="str">
        <f t="shared" si="4"/>
        <v>_x000C_</v>
      </c>
      <c r="C14" s="8">
        <v>0</v>
      </c>
      <c r="D14" s="3" t="str">
        <f>IF(C14=1,SUM(C$3:C14),"")</f>
        <v/>
      </c>
      <c r="E14" s="6"/>
      <c r="F14" s="3">
        <f t="shared" si="7"/>
        <v>12</v>
      </c>
      <c r="G14" s="3">
        <f t="shared" si="0"/>
        <v>37</v>
      </c>
      <c r="H14" s="3" t="str">
        <f t="shared" si="1"/>
        <v>%</v>
      </c>
      <c r="K14" s="3">
        <f t="shared" si="8"/>
        <v>12</v>
      </c>
      <c r="L14" s="3" t="str">
        <f t="shared" si="5"/>
        <v>_x000C_</v>
      </c>
      <c r="M14" s="8">
        <v>0</v>
      </c>
      <c r="N14" s="3" t="str">
        <f>IF(M14=1,SUM(M$3:M14),"")</f>
        <v/>
      </c>
      <c r="O14" s="6"/>
      <c r="P14" s="3">
        <f t="shared" si="9"/>
        <v>12</v>
      </c>
      <c r="Q14" s="3">
        <f t="shared" si="2"/>
        <v>52</v>
      </c>
      <c r="R14" s="3" t="str">
        <f t="shared" si="3"/>
        <v>4</v>
      </c>
    </row>
    <row r="15" spans="1:18" x14ac:dyDescent="0.2">
      <c r="A15" s="3">
        <f t="shared" si="6"/>
        <v>13</v>
      </c>
      <c r="B15" s="3" t="str">
        <f t="shared" si="4"/>
        <v>_x000D_</v>
      </c>
      <c r="C15" s="8">
        <v>0</v>
      </c>
      <c r="D15" s="3" t="str">
        <f>IF(C15=1,SUM(C$3:C15),"")</f>
        <v/>
      </c>
      <c r="E15" s="6"/>
      <c r="F15" s="3">
        <f t="shared" si="7"/>
        <v>13</v>
      </c>
      <c r="G15" s="3">
        <f t="shared" si="0"/>
        <v>38</v>
      </c>
      <c r="H15" s="3" t="str">
        <f t="shared" si="1"/>
        <v>&amp;</v>
      </c>
      <c r="K15" s="3">
        <f t="shared" si="8"/>
        <v>13</v>
      </c>
      <c r="L15" s="3" t="str">
        <f t="shared" si="5"/>
        <v>_x000D_</v>
      </c>
      <c r="M15" s="8">
        <v>0</v>
      </c>
      <c r="N15" s="3" t="str">
        <f>IF(M15=1,SUM(M$3:M15),"")</f>
        <v/>
      </c>
      <c r="O15" s="6"/>
      <c r="P15" s="3">
        <f t="shared" si="9"/>
        <v>13</v>
      </c>
      <c r="Q15" s="3">
        <f t="shared" si="2"/>
        <v>53</v>
      </c>
      <c r="R15" s="3" t="str">
        <f t="shared" si="3"/>
        <v>5</v>
      </c>
    </row>
    <row r="16" spans="1:18" x14ac:dyDescent="0.2">
      <c r="A16" s="3">
        <f t="shared" si="6"/>
        <v>14</v>
      </c>
      <c r="B16" s="3" t="str">
        <f t="shared" si="4"/>
        <v>_x000E_</v>
      </c>
      <c r="C16" s="8">
        <v>0</v>
      </c>
      <c r="D16" s="3" t="str">
        <f>IF(C16=1,SUM(C$3:C16),"")</f>
        <v/>
      </c>
      <c r="E16" s="6"/>
      <c r="F16" s="3">
        <f t="shared" si="7"/>
        <v>14</v>
      </c>
      <c r="G16" s="3">
        <f t="shared" si="0"/>
        <v>39</v>
      </c>
      <c r="H16" s="3" t="str">
        <f t="shared" si="1"/>
        <v>'</v>
      </c>
      <c r="K16" s="3">
        <f t="shared" si="8"/>
        <v>14</v>
      </c>
      <c r="L16" s="3" t="str">
        <f t="shared" si="5"/>
        <v>_x000E_</v>
      </c>
      <c r="M16" s="8">
        <v>0</v>
      </c>
      <c r="N16" s="3" t="str">
        <f>IF(M16=1,SUM(M$3:M16),"")</f>
        <v/>
      </c>
      <c r="O16" s="6"/>
      <c r="P16" s="3">
        <f t="shared" si="9"/>
        <v>14</v>
      </c>
      <c r="Q16" s="3">
        <f t="shared" si="2"/>
        <v>54</v>
      </c>
      <c r="R16" s="3" t="str">
        <f t="shared" si="3"/>
        <v>6</v>
      </c>
    </row>
    <row r="17" spans="1:18" x14ac:dyDescent="0.2">
      <c r="A17" s="3">
        <f t="shared" si="6"/>
        <v>15</v>
      </c>
      <c r="B17" s="3" t="str">
        <f t="shared" si="4"/>
        <v>_x000F_</v>
      </c>
      <c r="C17" s="8">
        <v>0</v>
      </c>
      <c r="D17" s="3" t="str">
        <f>IF(C17=1,SUM(C$3:C17),"")</f>
        <v/>
      </c>
      <c r="E17" s="6"/>
      <c r="F17" s="3">
        <f t="shared" si="7"/>
        <v>15</v>
      </c>
      <c r="G17" s="3">
        <f t="shared" si="0"/>
        <v>40</v>
      </c>
      <c r="H17" s="3" t="str">
        <f t="shared" si="1"/>
        <v>(</v>
      </c>
      <c r="K17" s="3">
        <f t="shared" si="8"/>
        <v>15</v>
      </c>
      <c r="L17" s="3" t="str">
        <f t="shared" si="5"/>
        <v>_x000F_</v>
      </c>
      <c r="M17" s="8">
        <v>0</v>
      </c>
      <c r="N17" s="3" t="str">
        <f>IF(M17=1,SUM(M$3:M17),"")</f>
        <v/>
      </c>
      <c r="O17" s="6"/>
      <c r="P17" s="3">
        <f t="shared" si="9"/>
        <v>15</v>
      </c>
      <c r="Q17" s="3">
        <f t="shared" si="2"/>
        <v>55</v>
      </c>
      <c r="R17" s="3" t="str">
        <f t="shared" si="3"/>
        <v>7</v>
      </c>
    </row>
    <row r="18" spans="1:18" x14ac:dyDescent="0.2">
      <c r="A18" s="3">
        <f t="shared" si="6"/>
        <v>16</v>
      </c>
      <c r="B18" s="3" t="str">
        <f t="shared" si="4"/>
        <v>_x0010_</v>
      </c>
      <c r="C18" s="8">
        <v>0</v>
      </c>
      <c r="D18" s="3" t="str">
        <f>IF(C18=1,SUM(C$3:C18),"")</f>
        <v/>
      </c>
      <c r="E18" s="6"/>
      <c r="F18" s="3">
        <f t="shared" si="7"/>
        <v>16</v>
      </c>
      <c r="G18" s="3">
        <f t="shared" si="0"/>
        <v>41</v>
      </c>
      <c r="H18" s="3" t="str">
        <f t="shared" si="1"/>
        <v>)</v>
      </c>
      <c r="K18" s="3">
        <f t="shared" si="8"/>
        <v>16</v>
      </c>
      <c r="L18" s="3" t="str">
        <f t="shared" si="5"/>
        <v>_x0010_</v>
      </c>
      <c r="M18" s="8">
        <v>0</v>
      </c>
      <c r="N18" s="3" t="str">
        <f>IF(M18=1,SUM(M$3:M18),"")</f>
        <v/>
      </c>
      <c r="O18" s="6"/>
      <c r="P18" s="3">
        <f t="shared" si="9"/>
        <v>16</v>
      </c>
      <c r="Q18" s="3">
        <f t="shared" si="2"/>
        <v>56</v>
      </c>
      <c r="R18" s="3" t="str">
        <f t="shared" si="3"/>
        <v>8</v>
      </c>
    </row>
    <row r="19" spans="1:18" x14ac:dyDescent="0.2">
      <c r="A19" s="3">
        <f t="shared" si="6"/>
        <v>17</v>
      </c>
      <c r="B19" s="3" t="str">
        <f t="shared" si="4"/>
        <v>_x0011_</v>
      </c>
      <c r="C19" s="8">
        <v>0</v>
      </c>
      <c r="D19" s="3" t="str">
        <f>IF(C19=1,SUM(C$3:C19),"")</f>
        <v/>
      </c>
      <c r="E19" s="6"/>
      <c r="F19" s="3">
        <f t="shared" si="7"/>
        <v>17</v>
      </c>
      <c r="G19" s="3">
        <f t="shared" si="0"/>
        <v>42</v>
      </c>
      <c r="H19" s="3" t="str">
        <f t="shared" si="1"/>
        <v>*</v>
      </c>
      <c r="K19" s="3">
        <f t="shared" si="8"/>
        <v>17</v>
      </c>
      <c r="L19" s="3" t="str">
        <f t="shared" si="5"/>
        <v>_x0011_</v>
      </c>
      <c r="M19" s="8">
        <v>0</v>
      </c>
      <c r="N19" s="3" t="str">
        <f>IF(M19=1,SUM(M$3:M19),"")</f>
        <v/>
      </c>
      <c r="O19" s="6"/>
      <c r="P19" s="3">
        <f t="shared" si="9"/>
        <v>17</v>
      </c>
      <c r="Q19" s="3">
        <f t="shared" si="2"/>
        <v>57</v>
      </c>
      <c r="R19" s="3" t="str">
        <f t="shared" si="3"/>
        <v>9</v>
      </c>
    </row>
    <row r="20" spans="1:18" x14ac:dyDescent="0.2">
      <c r="A20" s="3">
        <f t="shared" si="6"/>
        <v>18</v>
      </c>
      <c r="B20" s="3" t="str">
        <f t="shared" si="4"/>
        <v>_x0012_</v>
      </c>
      <c r="C20" s="8">
        <v>0</v>
      </c>
      <c r="D20" s="3" t="str">
        <f>IF(C20=1,SUM(C$3:C20),"")</f>
        <v/>
      </c>
      <c r="E20" s="6"/>
      <c r="F20" s="3">
        <f t="shared" si="7"/>
        <v>18</v>
      </c>
      <c r="G20" s="3">
        <f t="shared" si="0"/>
        <v>43</v>
      </c>
      <c r="H20" s="3" t="str">
        <f t="shared" si="1"/>
        <v>+</v>
      </c>
      <c r="K20" s="3">
        <f t="shared" si="8"/>
        <v>18</v>
      </c>
      <c r="L20" s="3" t="str">
        <f t="shared" si="5"/>
        <v>_x0012_</v>
      </c>
      <c r="M20" s="8">
        <v>0</v>
      </c>
      <c r="N20" s="3" t="str">
        <f>IF(M20=1,SUM(M$3:M20),"")</f>
        <v/>
      </c>
      <c r="O20" s="6"/>
      <c r="P20" s="3">
        <f t="shared" si="9"/>
        <v>18</v>
      </c>
      <c r="Q20" s="3">
        <f t="shared" si="2"/>
        <v>65</v>
      </c>
      <c r="R20" s="3" t="str">
        <f t="shared" si="3"/>
        <v>A</v>
      </c>
    </row>
    <row r="21" spans="1:18" x14ac:dyDescent="0.2">
      <c r="A21" s="3">
        <f t="shared" si="6"/>
        <v>19</v>
      </c>
      <c r="B21" s="3" t="str">
        <f t="shared" si="4"/>
        <v>_x0013_</v>
      </c>
      <c r="C21" s="8">
        <v>0</v>
      </c>
      <c r="D21" s="3" t="str">
        <f>IF(C21=1,SUM(C$3:C21),"")</f>
        <v/>
      </c>
      <c r="E21" s="6"/>
      <c r="F21" s="3">
        <f t="shared" si="7"/>
        <v>19</v>
      </c>
      <c r="G21" s="3">
        <f t="shared" si="0"/>
        <v>44</v>
      </c>
      <c r="H21" s="3" t="str">
        <f t="shared" si="1"/>
        <v>,</v>
      </c>
      <c r="K21" s="3">
        <f t="shared" si="8"/>
        <v>19</v>
      </c>
      <c r="L21" s="3" t="str">
        <f t="shared" si="5"/>
        <v>_x0013_</v>
      </c>
      <c r="M21" s="8">
        <v>0</v>
      </c>
      <c r="N21" s="3" t="str">
        <f>IF(M21=1,SUM(M$3:M21),"")</f>
        <v/>
      </c>
      <c r="O21" s="6"/>
      <c r="P21" s="3">
        <f t="shared" si="9"/>
        <v>19</v>
      </c>
      <c r="Q21" s="3">
        <f t="shared" si="2"/>
        <v>66</v>
      </c>
      <c r="R21" s="3" t="str">
        <f t="shared" si="3"/>
        <v>B</v>
      </c>
    </row>
    <row r="22" spans="1:18" x14ac:dyDescent="0.2">
      <c r="A22" s="3">
        <f t="shared" si="6"/>
        <v>20</v>
      </c>
      <c r="B22" s="3" t="str">
        <f t="shared" si="4"/>
        <v>_x0014_</v>
      </c>
      <c r="C22" s="8">
        <v>0</v>
      </c>
      <c r="D22" s="3" t="str">
        <f>IF(C22=1,SUM(C$3:C22),"")</f>
        <v/>
      </c>
      <c r="E22" s="6"/>
      <c r="F22" s="3">
        <f t="shared" si="7"/>
        <v>20</v>
      </c>
      <c r="G22" s="3">
        <f t="shared" si="0"/>
        <v>45</v>
      </c>
      <c r="H22" s="3" t="str">
        <f t="shared" si="1"/>
        <v>-</v>
      </c>
      <c r="K22" s="3">
        <f t="shared" si="8"/>
        <v>20</v>
      </c>
      <c r="L22" s="3" t="str">
        <f t="shared" si="5"/>
        <v>_x0014_</v>
      </c>
      <c r="M22" s="8">
        <v>0</v>
      </c>
      <c r="N22" s="3" t="str">
        <f>IF(M22=1,SUM(M$3:M22),"")</f>
        <v/>
      </c>
      <c r="O22" s="6"/>
      <c r="P22" s="3">
        <f t="shared" si="9"/>
        <v>20</v>
      </c>
      <c r="Q22" s="3">
        <f t="shared" si="2"/>
        <v>67</v>
      </c>
      <c r="R22" s="3" t="str">
        <f t="shared" si="3"/>
        <v>C</v>
      </c>
    </row>
    <row r="23" spans="1:18" x14ac:dyDescent="0.2">
      <c r="A23" s="3">
        <f t="shared" si="6"/>
        <v>21</v>
      </c>
      <c r="B23" s="3" t="str">
        <f t="shared" si="4"/>
        <v>_x0015_</v>
      </c>
      <c r="C23" s="8">
        <v>0</v>
      </c>
      <c r="D23" s="3" t="str">
        <f>IF(C23=1,SUM(C$3:C23),"")</f>
        <v/>
      </c>
      <c r="E23" s="6"/>
      <c r="F23" s="3">
        <f t="shared" si="7"/>
        <v>21</v>
      </c>
      <c r="G23" s="3">
        <f t="shared" si="0"/>
        <v>46</v>
      </c>
      <c r="H23" s="3" t="str">
        <f t="shared" si="1"/>
        <v>.</v>
      </c>
      <c r="K23" s="3">
        <f t="shared" si="8"/>
        <v>21</v>
      </c>
      <c r="L23" s="3" t="str">
        <f t="shared" si="5"/>
        <v>_x0015_</v>
      </c>
      <c r="M23" s="8">
        <v>0</v>
      </c>
      <c r="N23" s="3" t="str">
        <f>IF(M23=1,SUM(M$3:M23),"")</f>
        <v/>
      </c>
      <c r="O23" s="6"/>
      <c r="P23" s="3">
        <f t="shared" si="9"/>
        <v>21</v>
      </c>
      <c r="Q23" s="3">
        <f t="shared" si="2"/>
        <v>68</v>
      </c>
      <c r="R23" s="3" t="str">
        <f t="shared" si="3"/>
        <v>D</v>
      </c>
    </row>
    <row r="24" spans="1:18" x14ac:dyDescent="0.2">
      <c r="A24" s="3">
        <f t="shared" si="6"/>
        <v>22</v>
      </c>
      <c r="B24" s="3" t="str">
        <f t="shared" si="4"/>
        <v>_x0016_</v>
      </c>
      <c r="C24" s="8">
        <v>0</v>
      </c>
      <c r="D24" s="3" t="str">
        <f>IF(C24=1,SUM(C$3:C24),"")</f>
        <v/>
      </c>
      <c r="E24" s="6"/>
      <c r="F24" s="3">
        <f t="shared" si="7"/>
        <v>22</v>
      </c>
      <c r="G24" s="3">
        <f t="shared" si="0"/>
        <v>47</v>
      </c>
      <c r="H24" s="3" t="str">
        <f t="shared" si="1"/>
        <v>/</v>
      </c>
      <c r="K24" s="3">
        <f t="shared" si="8"/>
        <v>22</v>
      </c>
      <c r="L24" s="3" t="str">
        <f t="shared" si="5"/>
        <v>_x0016_</v>
      </c>
      <c r="M24" s="8">
        <v>0</v>
      </c>
      <c r="N24" s="3" t="str">
        <f>IF(M24=1,SUM(M$3:M24),"")</f>
        <v/>
      </c>
      <c r="O24" s="6"/>
      <c r="P24" s="3">
        <f t="shared" si="9"/>
        <v>22</v>
      </c>
      <c r="Q24" s="3">
        <f t="shared" si="2"/>
        <v>69</v>
      </c>
      <c r="R24" s="3" t="str">
        <f t="shared" si="3"/>
        <v>E</v>
      </c>
    </row>
    <row r="25" spans="1:18" x14ac:dyDescent="0.2">
      <c r="A25" s="3">
        <f t="shared" si="6"/>
        <v>23</v>
      </c>
      <c r="B25" s="3" t="str">
        <f t="shared" si="4"/>
        <v>_x0017_</v>
      </c>
      <c r="C25" s="8">
        <v>0</v>
      </c>
      <c r="D25" s="3" t="str">
        <f>IF(C25=1,SUM(C$3:C25),"")</f>
        <v/>
      </c>
      <c r="E25" s="6"/>
      <c r="F25" s="3">
        <f t="shared" si="7"/>
        <v>23</v>
      </c>
      <c r="G25" s="3">
        <f t="shared" si="0"/>
        <v>48</v>
      </c>
      <c r="H25" s="3" t="str">
        <f t="shared" si="1"/>
        <v>0</v>
      </c>
      <c r="K25" s="3">
        <f t="shared" si="8"/>
        <v>23</v>
      </c>
      <c r="L25" s="3" t="str">
        <f t="shared" si="5"/>
        <v>_x0017_</v>
      </c>
      <c r="M25" s="8">
        <v>0</v>
      </c>
      <c r="N25" s="3" t="str">
        <f>IF(M25=1,SUM(M$3:M25),"")</f>
        <v/>
      </c>
      <c r="O25" s="6"/>
      <c r="P25" s="3">
        <f t="shared" si="9"/>
        <v>23</v>
      </c>
      <c r="Q25" s="3">
        <f t="shared" si="2"/>
        <v>70</v>
      </c>
      <c r="R25" s="3" t="str">
        <f t="shared" si="3"/>
        <v>F</v>
      </c>
    </row>
    <row r="26" spans="1:18" x14ac:dyDescent="0.2">
      <c r="A26" s="3">
        <f t="shared" si="6"/>
        <v>24</v>
      </c>
      <c r="B26" s="3" t="str">
        <f t="shared" si="4"/>
        <v>_x0018_</v>
      </c>
      <c r="C26" s="8">
        <v>0</v>
      </c>
      <c r="D26" s="3" t="str">
        <f>IF(C26=1,SUM(C$3:C26),"")</f>
        <v/>
      </c>
      <c r="E26" s="6"/>
      <c r="F26" s="3">
        <f t="shared" si="7"/>
        <v>24</v>
      </c>
      <c r="G26" s="3">
        <f t="shared" si="0"/>
        <v>49</v>
      </c>
      <c r="H26" s="3" t="str">
        <f t="shared" si="1"/>
        <v>1</v>
      </c>
      <c r="K26" s="3">
        <f t="shared" si="8"/>
        <v>24</v>
      </c>
      <c r="L26" s="3" t="str">
        <f t="shared" si="5"/>
        <v>_x0018_</v>
      </c>
      <c r="M26" s="8">
        <v>0</v>
      </c>
      <c r="N26" s="3" t="str">
        <f>IF(M26=1,SUM(M$3:M26),"")</f>
        <v/>
      </c>
      <c r="O26" s="6"/>
      <c r="P26" s="3">
        <f t="shared" si="9"/>
        <v>24</v>
      </c>
      <c r="Q26" s="3">
        <f t="shared" si="2"/>
        <v>71</v>
      </c>
      <c r="R26" s="3" t="str">
        <f t="shared" si="3"/>
        <v>G</v>
      </c>
    </row>
    <row r="27" spans="1:18" x14ac:dyDescent="0.2">
      <c r="A27" s="3">
        <f t="shared" si="6"/>
        <v>25</v>
      </c>
      <c r="B27" s="3" t="str">
        <f t="shared" si="4"/>
        <v>_x0019_</v>
      </c>
      <c r="C27" s="8">
        <v>0</v>
      </c>
      <c r="D27" s="3" t="str">
        <f>IF(C27=1,SUM(C$3:C27),"")</f>
        <v/>
      </c>
      <c r="E27" s="6"/>
      <c r="F27" s="3">
        <f t="shared" si="7"/>
        <v>25</v>
      </c>
      <c r="G27" s="3">
        <f t="shared" si="0"/>
        <v>50</v>
      </c>
      <c r="H27" s="3" t="str">
        <f t="shared" si="1"/>
        <v>2</v>
      </c>
      <c r="K27" s="3">
        <f t="shared" si="8"/>
        <v>25</v>
      </c>
      <c r="L27" s="3" t="str">
        <f t="shared" si="5"/>
        <v>_x0019_</v>
      </c>
      <c r="M27" s="8">
        <v>0</v>
      </c>
      <c r="N27" s="3" t="str">
        <f>IF(M27=1,SUM(M$3:M27),"")</f>
        <v/>
      </c>
      <c r="O27" s="6"/>
      <c r="P27" s="3">
        <f t="shared" si="9"/>
        <v>25</v>
      </c>
      <c r="Q27" s="3">
        <f t="shared" si="2"/>
        <v>72</v>
      </c>
      <c r="R27" s="3" t="str">
        <f t="shared" si="3"/>
        <v>H</v>
      </c>
    </row>
    <row r="28" spans="1:18" x14ac:dyDescent="0.2">
      <c r="A28" s="3">
        <f t="shared" si="6"/>
        <v>26</v>
      </c>
      <c r="B28" s="3" t="str">
        <f t="shared" si="4"/>
        <v>_x001A_</v>
      </c>
      <c r="C28" s="8">
        <v>0</v>
      </c>
      <c r="D28" s="3" t="str">
        <f>IF(C28=1,SUM(C$3:C28),"")</f>
        <v/>
      </c>
      <c r="E28" s="6"/>
      <c r="F28" s="3">
        <f t="shared" si="7"/>
        <v>26</v>
      </c>
      <c r="G28" s="3">
        <f t="shared" si="0"/>
        <v>51</v>
      </c>
      <c r="H28" s="3" t="str">
        <f t="shared" si="1"/>
        <v>3</v>
      </c>
      <c r="K28" s="3">
        <f t="shared" si="8"/>
        <v>26</v>
      </c>
      <c r="L28" s="3" t="str">
        <f t="shared" si="5"/>
        <v>_x001A_</v>
      </c>
      <c r="M28" s="8">
        <v>0</v>
      </c>
      <c r="N28" s="3" t="str">
        <f>IF(M28=1,SUM(M$3:M28),"")</f>
        <v/>
      </c>
      <c r="O28" s="6"/>
      <c r="P28" s="3">
        <f t="shared" si="9"/>
        <v>26</v>
      </c>
      <c r="Q28" s="3">
        <f t="shared" si="2"/>
        <v>73</v>
      </c>
      <c r="R28" s="3" t="str">
        <f t="shared" si="3"/>
        <v>I</v>
      </c>
    </row>
    <row r="29" spans="1:18" x14ac:dyDescent="0.2">
      <c r="A29" s="3">
        <f t="shared" si="6"/>
        <v>27</v>
      </c>
      <c r="B29" s="3" t="str">
        <f t="shared" si="4"/>
        <v>_x001B_</v>
      </c>
      <c r="C29" s="8">
        <v>0</v>
      </c>
      <c r="D29" s="3" t="str">
        <f>IF(C29=1,SUM(C$3:C29),"")</f>
        <v/>
      </c>
      <c r="E29" s="6"/>
      <c r="F29" s="3">
        <f t="shared" si="7"/>
        <v>27</v>
      </c>
      <c r="G29" s="3">
        <f t="shared" si="0"/>
        <v>52</v>
      </c>
      <c r="H29" s="3" t="str">
        <f t="shared" si="1"/>
        <v>4</v>
      </c>
      <c r="K29" s="3">
        <f t="shared" si="8"/>
        <v>27</v>
      </c>
      <c r="L29" s="3" t="str">
        <f t="shared" si="5"/>
        <v>_x001B_</v>
      </c>
      <c r="M29" s="8">
        <v>0</v>
      </c>
      <c r="N29" s="3" t="str">
        <f>IF(M29=1,SUM(M$3:M29),"")</f>
        <v/>
      </c>
      <c r="O29" s="6"/>
      <c r="P29" s="3">
        <f t="shared" si="9"/>
        <v>27</v>
      </c>
      <c r="Q29" s="3">
        <f t="shared" si="2"/>
        <v>74</v>
      </c>
      <c r="R29" s="3" t="str">
        <f t="shared" si="3"/>
        <v>J</v>
      </c>
    </row>
    <row r="30" spans="1:18" x14ac:dyDescent="0.2">
      <c r="A30" s="3">
        <f t="shared" si="6"/>
        <v>28</v>
      </c>
      <c r="B30" s="3" t="str">
        <f t="shared" si="4"/>
        <v>_x001C_</v>
      </c>
      <c r="C30" s="8">
        <v>1</v>
      </c>
      <c r="D30" s="3">
        <f>IF(C30=1,SUM(C$3:C30),"")</f>
        <v>3</v>
      </c>
      <c r="E30" s="6"/>
      <c r="F30" s="3">
        <f t="shared" si="7"/>
        <v>28</v>
      </c>
      <c r="G30" s="3">
        <f t="shared" si="0"/>
        <v>53</v>
      </c>
      <c r="H30" s="3" t="str">
        <f t="shared" si="1"/>
        <v>5</v>
      </c>
      <c r="K30" s="3">
        <f t="shared" si="8"/>
        <v>28</v>
      </c>
      <c r="L30" s="3" t="str">
        <f t="shared" si="5"/>
        <v>_x001C_</v>
      </c>
      <c r="M30" s="8">
        <v>1</v>
      </c>
      <c r="N30" s="3">
        <f>IF(M30=1,SUM(M$3:M30),"")</f>
        <v>3</v>
      </c>
      <c r="O30" s="6"/>
      <c r="P30" s="3">
        <f t="shared" si="9"/>
        <v>28</v>
      </c>
      <c r="Q30" s="3">
        <f t="shared" si="2"/>
        <v>75</v>
      </c>
      <c r="R30" s="3" t="str">
        <f t="shared" si="3"/>
        <v>K</v>
      </c>
    </row>
    <row r="31" spans="1:18" x14ac:dyDescent="0.2">
      <c r="A31" s="3">
        <f t="shared" si="6"/>
        <v>29</v>
      </c>
      <c r="B31" s="3" t="str">
        <f t="shared" si="4"/>
        <v>_x001D_</v>
      </c>
      <c r="C31" s="8">
        <v>1</v>
      </c>
      <c r="D31" s="3">
        <f>IF(C31=1,SUM(C$3:C31),"")</f>
        <v>4</v>
      </c>
      <c r="E31" s="6"/>
      <c r="F31" s="3">
        <f t="shared" si="7"/>
        <v>29</v>
      </c>
      <c r="G31" s="3">
        <f t="shared" si="0"/>
        <v>54</v>
      </c>
      <c r="H31" s="3" t="str">
        <f t="shared" si="1"/>
        <v>6</v>
      </c>
      <c r="K31" s="3">
        <f t="shared" si="8"/>
        <v>29</v>
      </c>
      <c r="L31" s="3" t="str">
        <f t="shared" si="5"/>
        <v>_x001D_</v>
      </c>
      <c r="M31" s="8">
        <v>1</v>
      </c>
      <c r="N31" s="3">
        <f>IF(M31=1,SUM(M$3:M31),"")</f>
        <v>4</v>
      </c>
      <c r="O31" s="6"/>
      <c r="P31" s="3">
        <f t="shared" si="9"/>
        <v>29</v>
      </c>
      <c r="Q31" s="3">
        <f t="shared" si="2"/>
        <v>76</v>
      </c>
      <c r="R31" s="3" t="str">
        <f t="shared" si="3"/>
        <v>L</v>
      </c>
    </row>
    <row r="32" spans="1:18" x14ac:dyDescent="0.2">
      <c r="A32" s="3">
        <f t="shared" si="6"/>
        <v>30</v>
      </c>
      <c r="B32" s="3" t="str">
        <f t="shared" si="4"/>
        <v>_x001E_</v>
      </c>
      <c r="C32" s="8">
        <v>1</v>
      </c>
      <c r="D32" s="3">
        <f>IF(C32=1,SUM(C$3:C32),"")</f>
        <v>5</v>
      </c>
      <c r="E32" s="6"/>
      <c r="F32" s="3">
        <f t="shared" si="7"/>
        <v>30</v>
      </c>
      <c r="G32" s="3">
        <f t="shared" si="0"/>
        <v>55</v>
      </c>
      <c r="H32" s="3" t="str">
        <f t="shared" si="1"/>
        <v>7</v>
      </c>
      <c r="K32" s="3">
        <f t="shared" si="8"/>
        <v>30</v>
      </c>
      <c r="L32" s="3" t="str">
        <f t="shared" si="5"/>
        <v>_x001E_</v>
      </c>
      <c r="M32" s="8">
        <v>1</v>
      </c>
      <c r="N32" s="3">
        <f>IF(M32=1,SUM(M$3:M32),"")</f>
        <v>5</v>
      </c>
      <c r="O32" s="6"/>
      <c r="P32" s="3">
        <f t="shared" si="9"/>
        <v>30</v>
      </c>
      <c r="Q32" s="3">
        <f t="shared" si="2"/>
        <v>77</v>
      </c>
      <c r="R32" s="3" t="str">
        <f t="shared" si="3"/>
        <v>M</v>
      </c>
    </row>
    <row r="33" spans="1:18" x14ac:dyDescent="0.2">
      <c r="A33" s="3">
        <f t="shared" si="6"/>
        <v>31</v>
      </c>
      <c r="B33" s="3" t="str">
        <f t="shared" si="4"/>
        <v>_x001F_</v>
      </c>
      <c r="C33" s="8">
        <v>1</v>
      </c>
      <c r="D33" s="3">
        <f>IF(C33=1,SUM(C$3:C33),"")</f>
        <v>6</v>
      </c>
      <c r="E33" s="6"/>
      <c r="F33" s="3">
        <f t="shared" si="7"/>
        <v>31</v>
      </c>
      <c r="G33" s="3">
        <f t="shared" si="0"/>
        <v>56</v>
      </c>
      <c r="H33" s="3" t="str">
        <f t="shared" si="1"/>
        <v>8</v>
      </c>
      <c r="K33" s="3">
        <f t="shared" si="8"/>
        <v>31</v>
      </c>
      <c r="L33" s="3" t="str">
        <f t="shared" si="5"/>
        <v>_x001F_</v>
      </c>
      <c r="M33" s="8">
        <v>1</v>
      </c>
      <c r="N33" s="3">
        <f>IF(M33=1,SUM(M$3:M33),"")</f>
        <v>6</v>
      </c>
      <c r="O33" s="6"/>
      <c r="P33" s="3">
        <f t="shared" si="9"/>
        <v>31</v>
      </c>
      <c r="Q33" s="3">
        <f t="shared" si="2"/>
        <v>78</v>
      </c>
      <c r="R33" s="3" t="str">
        <f t="shared" si="3"/>
        <v>N</v>
      </c>
    </row>
    <row r="34" spans="1:18" x14ac:dyDescent="0.2">
      <c r="A34" s="3">
        <f t="shared" si="6"/>
        <v>32</v>
      </c>
      <c r="B34" s="3" t="str">
        <f t="shared" si="4"/>
        <v xml:space="preserve"> </v>
      </c>
      <c r="C34" s="8">
        <v>1</v>
      </c>
      <c r="D34" s="3">
        <f>IF(C34=1,SUM(C$3:C34),"")</f>
        <v>7</v>
      </c>
      <c r="E34" s="6"/>
      <c r="F34" s="3">
        <f t="shared" si="7"/>
        <v>32</v>
      </c>
      <c r="G34" s="3">
        <f t="shared" si="0"/>
        <v>57</v>
      </c>
      <c r="H34" s="3" t="str">
        <f t="shared" si="1"/>
        <v>9</v>
      </c>
      <c r="K34" s="3">
        <f t="shared" si="8"/>
        <v>32</v>
      </c>
      <c r="L34" s="3" t="str">
        <f t="shared" si="5"/>
        <v xml:space="preserve"> </v>
      </c>
      <c r="M34" s="8">
        <v>1</v>
      </c>
      <c r="N34" s="3">
        <f>IF(M34=1,SUM(M$3:M34),"")</f>
        <v>7</v>
      </c>
      <c r="O34" s="6"/>
      <c r="P34" s="3">
        <f t="shared" si="9"/>
        <v>32</v>
      </c>
      <c r="Q34" s="3">
        <f t="shared" si="2"/>
        <v>79</v>
      </c>
      <c r="R34" s="3" t="str">
        <f t="shared" si="3"/>
        <v>O</v>
      </c>
    </row>
    <row r="35" spans="1:18" x14ac:dyDescent="0.2">
      <c r="A35" s="3">
        <f t="shared" si="6"/>
        <v>33</v>
      </c>
      <c r="B35" s="3" t="str">
        <f t="shared" si="4"/>
        <v>!</v>
      </c>
      <c r="C35" s="8">
        <v>1</v>
      </c>
      <c r="D35" s="3">
        <f>IF(C35=1,SUM(C$3:C35),"")</f>
        <v>8</v>
      </c>
      <c r="E35" s="6"/>
      <c r="F35" s="3">
        <f t="shared" si="7"/>
        <v>33</v>
      </c>
      <c r="G35" s="3">
        <f t="shared" si="0"/>
        <v>58</v>
      </c>
      <c r="H35" s="3" t="str">
        <f t="shared" si="1"/>
        <v>:</v>
      </c>
      <c r="K35" s="3">
        <f t="shared" si="8"/>
        <v>33</v>
      </c>
      <c r="L35" s="3" t="str">
        <f t="shared" si="5"/>
        <v>!</v>
      </c>
      <c r="M35" s="8">
        <v>0</v>
      </c>
      <c r="N35" s="3" t="str">
        <f>IF(M35=1,SUM(M$3:M35),"")</f>
        <v/>
      </c>
      <c r="O35" s="6"/>
      <c r="P35" s="3">
        <f t="shared" si="9"/>
        <v>33</v>
      </c>
      <c r="Q35" s="3">
        <f t="shared" si="2"/>
        <v>80</v>
      </c>
      <c r="R35" s="3" t="str">
        <f t="shared" si="3"/>
        <v>P</v>
      </c>
    </row>
    <row r="36" spans="1:18" x14ac:dyDescent="0.2">
      <c r="A36" s="3">
        <f t="shared" si="6"/>
        <v>34</v>
      </c>
      <c r="B36" s="3" t="str">
        <f t="shared" si="4"/>
        <v>"</v>
      </c>
      <c r="C36" s="8">
        <v>1</v>
      </c>
      <c r="D36" s="3">
        <f>IF(C36=1,SUM(C$3:C36),"")</f>
        <v>9</v>
      </c>
      <c r="E36" s="6"/>
      <c r="F36" s="3">
        <f t="shared" si="7"/>
        <v>34</v>
      </c>
      <c r="G36" s="3">
        <f t="shared" si="0"/>
        <v>59</v>
      </c>
      <c r="H36" s="3" t="str">
        <f t="shared" si="1"/>
        <v>;</v>
      </c>
      <c r="K36" s="3">
        <f t="shared" si="8"/>
        <v>34</v>
      </c>
      <c r="L36" s="3" t="str">
        <f t="shared" si="5"/>
        <v>"</v>
      </c>
      <c r="M36" s="8">
        <v>0</v>
      </c>
      <c r="N36" s="3" t="str">
        <f>IF(M36=1,SUM(M$3:M36),"")</f>
        <v/>
      </c>
      <c r="O36" s="6"/>
      <c r="P36" s="3">
        <f t="shared" si="9"/>
        <v>34</v>
      </c>
      <c r="Q36" s="3">
        <f t="shared" si="2"/>
        <v>81</v>
      </c>
      <c r="R36" s="3" t="str">
        <f t="shared" si="3"/>
        <v>Q</v>
      </c>
    </row>
    <row r="37" spans="1:18" x14ac:dyDescent="0.2">
      <c r="A37" s="3">
        <f t="shared" si="6"/>
        <v>35</v>
      </c>
      <c r="B37" s="3" t="str">
        <f t="shared" si="4"/>
        <v>#</v>
      </c>
      <c r="C37" s="8">
        <v>1</v>
      </c>
      <c r="D37" s="3">
        <f>IF(C37=1,SUM(C$3:C37),"")</f>
        <v>10</v>
      </c>
      <c r="E37" s="6"/>
      <c r="F37" s="3">
        <f t="shared" si="7"/>
        <v>35</v>
      </c>
      <c r="G37" s="3">
        <f t="shared" si="0"/>
        <v>60</v>
      </c>
      <c r="H37" s="3" t="str">
        <f t="shared" si="1"/>
        <v>&lt;</v>
      </c>
      <c r="K37" s="3">
        <f t="shared" si="8"/>
        <v>35</v>
      </c>
      <c r="L37" s="3" t="str">
        <f t="shared" si="5"/>
        <v>#</v>
      </c>
      <c r="M37" s="8">
        <v>0</v>
      </c>
      <c r="N37" s="3" t="str">
        <f>IF(M37=1,SUM(M$3:M37),"")</f>
        <v/>
      </c>
      <c r="O37" s="6"/>
      <c r="P37" s="3">
        <f t="shared" si="9"/>
        <v>35</v>
      </c>
      <c r="Q37" s="3">
        <f t="shared" si="2"/>
        <v>82</v>
      </c>
      <c r="R37" s="3" t="str">
        <f t="shared" si="3"/>
        <v>R</v>
      </c>
    </row>
    <row r="38" spans="1:18" x14ac:dyDescent="0.2">
      <c r="A38" s="3">
        <f t="shared" si="6"/>
        <v>36</v>
      </c>
      <c r="B38" s="3" t="str">
        <f t="shared" si="4"/>
        <v>$</v>
      </c>
      <c r="C38" s="8">
        <v>1</v>
      </c>
      <c r="D38" s="3">
        <f>IF(C38=1,SUM(C$3:C38),"")</f>
        <v>11</v>
      </c>
      <c r="E38" s="6"/>
      <c r="F38" s="3">
        <f t="shared" si="7"/>
        <v>36</v>
      </c>
      <c r="G38" s="3">
        <f t="shared" si="0"/>
        <v>61</v>
      </c>
      <c r="H38" s="3" t="str">
        <f t="shared" si="1"/>
        <v>=</v>
      </c>
      <c r="K38" s="3">
        <f t="shared" si="8"/>
        <v>36</v>
      </c>
      <c r="L38" s="3" t="str">
        <f t="shared" si="5"/>
        <v>$</v>
      </c>
      <c r="M38" s="8">
        <v>0</v>
      </c>
      <c r="N38" s="3" t="str">
        <f>IF(M38=1,SUM(M$3:M38),"")</f>
        <v/>
      </c>
      <c r="O38" s="6"/>
      <c r="P38" s="3">
        <f t="shared" si="9"/>
        <v>36</v>
      </c>
      <c r="Q38" s="3">
        <f t="shared" si="2"/>
        <v>83</v>
      </c>
      <c r="R38" s="3" t="str">
        <f t="shared" si="3"/>
        <v>S</v>
      </c>
    </row>
    <row r="39" spans="1:18" x14ac:dyDescent="0.2">
      <c r="A39" s="3">
        <f t="shared" si="6"/>
        <v>37</v>
      </c>
      <c r="B39" s="3" t="str">
        <f t="shared" si="4"/>
        <v>%</v>
      </c>
      <c r="C39" s="8">
        <v>1</v>
      </c>
      <c r="D39" s="3">
        <f>IF(C39=1,SUM(C$3:C39),"")</f>
        <v>12</v>
      </c>
      <c r="E39" s="6"/>
      <c r="F39" s="3">
        <f t="shared" si="7"/>
        <v>37</v>
      </c>
      <c r="G39" s="3">
        <f t="shared" si="0"/>
        <v>62</v>
      </c>
      <c r="H39" s="3" t="str">
        <f t="shared" si="1"/>
        <v>&gt;</v>
      </c>
      <c r="K39" s="3">
        <f t="shared" si="8"/>
        <v>37</v>
      </c>
      <c r="L39" s="3" t="str">
        <f t="shared" si="5"/>
        <v>%</v>
      </c>
      <c r="M39" s="8">
        <v>0</v>
      </c>
      <c r="N39" s="3" t="str">
        <f>IF(M39=1,SUM(M$3:M39),"")</f>
        <v/>
      </c>
      <c r="O39" s="6"/>
      <c r="P39" s="3">
        <f t="shared" si="9"/>
        <v>37</v>
      </c>
      <c r="Q39" s="3">
        <f t="shared" si="2"/>
        <v>84</v>
      </c>
      <c r="R39" s="3" t="str">
        <f t="shared" si="3"/>
        <v>T</v>
      </c>
    </row>
    <row r="40" spans="1:18" x14ac:dyDescent="0.2">
      <c r="A40" s="3">
        <f t="shared" si="6"/>
        <v>38</v>
      </c>
      <c r="B40" s="3" t="str">
        <f t="shared" si="4"/>
        <v>&amp;</v>
      </c>
      <c r="C40" s="8">
        <v>1</v>
      </c>
      <c r="D40" s="3">
        <f>IF(C40=1,SUM(C$3:C40),"")</f>
        <v>13</v>
      </c>
      <c r="E40" s="6"/>
      <c r="F40" s="3">
        <f t="shared" si="7"/>
        <v>38</v>
      </c>
      <c r="G40" s="3">
        <f t="shared" si="0"/>
        <v>63</v>
      </c>
      <c r="H40" s="3" t="str">
        <f t="shared" si="1"/>
        <v>?</v>
      </c>
      <c r="K40" s="3">
        <f t="shared" si="8"/>
        <v>38</v>
      </c>
      <c r="L40" s="3" t="str">
        <f t="shared" si="5"/>
        <v>&amp;</v>
      </c>
      <c r="M40" s="8">
        <v>0</v>
      </c>
      <c r="N40" s="3" t="str">
        <f>IF(M40=1,SUM(M$3:M40),"")</f>
        <v/>
      </c>
      <c r="O40" s="6"/>
      <c r="P40" s="3">
        <f t="shared" si="9"/>
        <v>38</v>
      </c>
      <c r="Q40" s="3">
        <f t="shared" si="2"/>
        <v>85</v>
      </c>
      <c r="R40" s="3" t="str">
        <f t="shared" si="3"/>
        <v>U</v>
      </c>
    </row>
    <row r="41" spans="1:18" x14ac:dyDescent="0.2">
      <c r="A41" s="3">
        <f t="shared" si="6"/>
        <v>39</v>
      </c>
      <c r="B41" s="3" t="str">
        <f t="shared" si="4"/>
        <v>'</v>
      </c>
      <c r="C41" s="8">
        <v>1</v>
      </c>
      <c r="D41" s="3">
        <f>IF(C41=1,SUM(C$3:C41),"")</f>
        <v>14</v>
      </c>
      <c r="E41" s="6"/>
      <c r="F41" s="3">
        <f t="shared" si="7"/>
        <v>39</v>
      </c>
      <c r="G41" s="3">
        <f t="shared" si="0"/>
        <v>64</v>
      </c>
      <c r="H41" s="3" t="str">
        <f t="shared" si="1"/>
        <v>@</v>
      </c>
      <c r="K41" s="3">
        <f t="shared" si="8"/>
        <v>39</v>
      </c>
      <c r="L41" s="3" t="str">
        <f t="shared" si="5"/>
        <v>'</v>
      </c>
      <c r="M41" s="8">
        <v>0</v>
      </c>
      <c r="N41" s="3" t="str">
        <f>IF(M41=1,SUM(M$3:M41),"")</f>
        <v/>
      </c>
      <c r="O41" s="6"/>
      <c r="P41" s="3">
        <f t="shared" si="9"/>
        <v>39</v>
      </c>
      <c r="Q41" s="3">
        <f t="shared" si="2"/>
        <v>86</v>
      </c>
      <c r="R41" s="3" t="str">
        <f t="shared" si="3"/>
        <v>V</v>
      </c>
    </row>
    <row r="42" spans="1:18" x14ac:dyDescent="0.2">
      <c r="A42" s="3">
        <f t="shared" si="6"/>
        <v>40</v>
      </c>
      <c r="B42" s="3" t="str">
        <f t="shared" si="4"/>
        <v>(</v>
      </c>
      <c r="C42" s="8">
        <v>1</v>
      </c>
      <c r="D42" s="3">
        <f>IF(C42=1,SUM(C$3:C42),"")</f>
        <v>15</v>
      </c>
      <c r="E42" s="6"/>
      <c r="F42" s="3">
        <f t="shared" si="7"/>
        <v>40</v>
      </c>
      <c r="G42" s="3">
        <f t="shared" si="0"/>
        <v>65</v>
      </c>
      <c r="H42" s="3" t="str">
        <f t="shared" si="1"/>
        <v>A</v>
      </c>
      <c r="K42" s="3">
        <f t="shared" si="8"/>
        <v>40</v>
      </c>
      <c r="L42" s="3" t="str">
        <f t="shared" si="5"/>
        <v>(</v>
      </c>
      <c r="M42" s="8">
        <v>0</v>
      </c>
      <c r="N42" s="3" t="str">
        <f>IF(M42=1,SUM(M$3:M42),"")</f>
        <v/>
      </c>
      <c r="O42" s="6"/>
      <c r="P42" s="3">
        <f t="shared" si="9"/>
        <v>40</v>
      </c>
      <c r="Q42" s="3">
        <f t="shared" si="2"/>
        <v>87</v>
      </c>
      <c r="R42" s="3" t="str">
        <f t="shared" si="3"/>
        <v>W</v>
      </c>
    </row>
    <row r="43" spans="1:18" x14ac:dyDescent="0.2">
      <c r="A43" s="3">
        <f t="shared" si="6"/>
        <v>41</v>
      </c>
      <c r="B43" s="3" t="str">
        <f t="shared" si="4"/>
        <v>)</v>
      </c>
      <c r="C43" s="8">
        <v>1</v>
      </c>
      <c r="D43" s="3">
        <f>IF(C43=1,SUM(C$3:C43),"")</f>
        <v>16</v>
      </c>
      <c r="E43" s="6"/>
      <c r="F43" s="3">
        <f t="shared" si="7"/>
        <v>41</v>
      </c>
      <c r="G43" s="3">
        <f t="shared" si="0"/>
        <v>66</v>
      </c>
      <c r="H43" s="3" t="str">
        <f t="shared" si="1"/>
        <v>B</v>
      </c>
      <c r="K43" s="3">
        <f t="shared" si="8"/>
        <v>41</v>
      </c>
      <c r="L43" s="3" t="str">
        <f t="shared" si="5"/>
        <v>)</v>
      </c>
      <c r="M43" s="8">
        <v>0</v>
      </c>
      <c r="N43" s="3" t="str">
        <f>IF(M43=1,SUM(M$3:M43),"")</f>
        <v/>
      </c>
      <c r="O43" s="6"/>
      <c r="P43" s="3">
        <f t="shared" si="9"/>
        <v>41</v>
      </c>
      <c r="Q43" s="3">
        <f t="shared" si="2"/>
        <v>88</v>
      </c>
      <c r="R43" s="3" t="str">
        <f t="shared" si="3"/>
        <v>X</v>
      </c>
    </row>
    <row r="44" spans="1:18" x14ac:dyDescent="0.2">
      <c r="A44" s="3">
        <f t="shared" si="6"/>
        <v>42</v>
      </c>
      <c r="B44" s="3" t="str">
        <f t="shared" si="4"/>
        <v>*</v>
      </c>
      <c r="C44" s="8">
        <v>1</v>
      </c>
      <c r="D44" s="3">
        <f>IF(C44=1,SUM(C$3:C44),"")</f>
        <v>17</v>
      </c>
      <c r="E44" s="6"/>
      <c r="F44" s="3">
        <f t="shared" si="7"/>
        <v>42</v>
      </c>
      <c r="G44" s="3">
        <f t="shared" si="0"/>
        <v>67</v>
      </c>
      <c r="H44" s="3" t="str">
        <f t="shared" si="1"/>
        <v>C</v>
      </c>
      <c r="K44" s="3">
        <f t="shared" si="8"/>
        <v>42</v>
      </c>
      <c r="L44" s="3" t="str">
        <f t="shared" si="5"/>
        <v>*</v>
      </c>
      <c r="M44" s="8">
        <v>0</v>
      </c>
      <c r="N44" s="3" t="str">
        <f>IF(M44=1,SUM(M$3:M44),"")</f>
        <v/>
      </c>
      <c r="O44" s="6"/>
      <c r="P44" s="3">
        <f t="shared" si="9"/>
        <v>42</v>
      </c>
      <c r="Q44" s="3">
        <f t="shared" si="2"/>
        <v>89</v>
      </c>
      <c r="R44" s="3" t="str">
        <f t="shared" si="3"/>
        <v>Y</v>
      </c>
    </row>
    <row r="45" spans="1:18" x14ac:dyDescent="0.2">
      <c r="A45" s="3">
        <f t="shared" si="6"/>
        <v>43</v>
      </c>
      <c r="B45" s="3" t="str">
        <f t="shared" si="4"/>
        <v>+</v>
      </c>
      <c r="C45" s="8">
        <v>1</v>
      </c>
      <c r="D45" s="3">
        <f>IF(C45=1,SUM(C$3:C45),"")</f>
        <v>18</v>
      </c>
      <c r="E45" s="6"/>
      <c r="F45" s="3">
        <f t="shared" si="7"/>
        <v>43</v>
      </c>
      <c r="G45" s="3">
        <f t="shared" si="0"/>
        <v>68</v>
      </c>
      <c r="H45" s="3" t="str">
        <f t="shared" si="1"/>
        <v>D</v>
      </c>
      <c r="K45" s="3">
        <f t="shared" si="8"/>
        <v>43</v>
      </c>
      <c r="L45" s="3" t="str">
        <f t="shared" si="5"/>
        <v>+</v>
      </c>
      <c r="M45" s="8">
        <v>0</v>
      </c>
      <c r="N45" s="3" t="str">
        <f>IF(M45=1,SUM(M$3:M45),"")</f>
        <v/>
      </c>
      <c r="O45" s="6"/>
      <c r="P45" s="3">
        <f t="shared" si="9"/>
        <v>43</v>
      </c>
      <c r="Q45" s="3">
        <f t="shared" si="2"/>
        <v>90</v>
      </c>
      <c r="R45" s="3" t="str">
        <f t="shared" si="3"/>
        <v>Z</v>
      </c>
    </row>
    <row r="46" spans="1:18" x14ac:dyDescent="0.2">
      <c r="A46" s="3">
        <f t="shared" si="6"/>
        <v>44</v>
      </c>
      <c r="B46" s="3" t="str">
        <f t="shared" si="4"/>
        <v>,</v>
      </c>
      <c r="C46" s="8">
        <v>1</v>
      </c>
      <c r="D46" s="3">
        <f>IF(C46=1,SUM(C$3:C46),"")</f>
        <v>19</v>
      </c>
      <c r="E46" s="6"/>
      <c r="F46" s="3">
        <f t="shared" si="7"/>
        <v>44</v>
      </c>
      <c r="G46" s="3">
        <f t="shared" si="0"/>
        <v>69</v>
      </c>
      <c r="H46" s="3" t="str">
        <f t="shared" si="1"/>
        <v>E</v>
      </c>
      <c r="K46" s="3">
        <f t="shared" si="8"/>
        <v>44</v>
      </c>
      <c r="L46" s="3" t="str">
        <f t="shared" si="5"/>
        <v>,</v>
      </c>
      <c r="M46" s="8">
        <v>0</v>
      </c>
      <c r="N46" s="3" t="str">
        <f>IF(M46=1,SUM(M$3:M46),"")</f>
        <v/>
      </c>
      <c r="O46" s="6"/>
      <c r="P46" s="3">
        <f t="shared" si="9"/>
        <v>44</v>
      </c>
      <c r="Q46" s="3">
        <f t="shared" si="2"/>
        <v>97</v>
      </c>
      <c r="R46" s="3" t="str">
        <f t="shared" si="3"/>
        <v>a</v>
      </c>
    </row>
    <row r="47" spans="1:18" x14ac:dyDescent="0.2">
      <c r="A47" s="3">
        <f t="shared" si="6"/>
        <v>45</v>
      </c>
      <c r="B47" s="3" t="str">
        <f t="shared" si="4"/>
        <v>-</v>
      </c>
      <c r="C47" s="8">
        <v>1</v>
      </c>
      <c r="D47" s="3">
        <f>IF(C47=1,SUM(C$3:C47),"")</f>
        <v>20</v>
      </c>
      <c r="E47" s="6"/>
      <c r="F47" s="3">
        <f t="shared" si="7"/>
        <v>45</v>
      </c>
      <c r="G47" s="3">
        <f t="shared" si="0"/>
        <v>70</v>
      </c>
      <c r="H47" s="3" t="str">
        <f t="shared" si="1"/>
        <v>F</v>
      </c>
      <c r="K47" s="3">
        <f t="shared" si="8"/>
        <v>45</v>
      </c>
      <c r="L47" s="3" t="str">
        <f t="shared" si="5"/>
        <v>-</v>
      </c>
      <c r="M47" s="8">
        <v>0</v>
      </c>
      <c r="N47" s="3" t="str">
        <f>IF(M47=1,SUM(M$3:M47),"")</f>
        <v/>
      </c>
      <c r="O47" s="6"/>
      <c r="P47" s="3">
        <f t="shared" si="9"/>
        <v>45</v>
      </c>
      <c r="Q47" s="3">
        <f t="shared" si="2"/>
        <v>98</v>
      </c>
      <c r="R47" s="3" t="str">
        <f t="shared" si="3"/>
        <v>b</v>
      </c>
    </row>
    <row r="48" spans="1:18" x14ac:dyDescent="0.2">
      <c r="A48" s="3">
        <f t="shared" si="6"/>
        <v>46</v>
      </c>
      <c r="B48" s="3" t="str">
        <f t="shared" si="4"/>
        <v>.</v>
      </c>
      <c r="C48" s="8">
        <v>1</v>
      </c>
      <c r="D48" s="3">
        <f>IF(C48=1,SUM(C$3:C48),"")</f>
        <v>21</v>
      </c>
      <c r="E48" s="6"/>
      <c r="F48" s="3">
        <f t="shared" si="7"/>
        <v>46</v>
      </c>
      <c r="G48" s="3">
        <f t="shared" si="0"/>
        <v>71</v>
      </c>
      <c r="H48" s="3" t="str">
        <f t="shared" si="1"/>
        <v>G</v>
      </c>
      <c r="K48" s="3">
        <f t="shared" si="8"/>
        <v>46</v>
      </c>
      <c r="L48" s="3" t="str">
        <f t="shared" si="5"/>
        <v>.</v>
      </c>
      <c r="M48" s="8">
        <v>0</v>
      </c>
      <c r="N48" s="3" t="str">
        <f>IF(M48=1,SUM(M$3:M48),"")</f>
        <v/>
      </c>
      <c r="O48" s="6"/>
      <c r="P48" s="3">
        <f t="shared" si="9"/>
        <v>46</v>
      </c>
      <c r="Q48" s="3">
        <f t="shared" si="2"/>
        <v>99</v>
      </c>
      <c r="R48" s="3" t="str">
        <f t="shared" si="3"/>
        <v>c</v>
      </c>
    </row>
    <row r="49" spans="1:18" x14ac:dyDescent="0.2">
      <c r="A49" s="3">
        <f t="shared" si="6"/>
        <v>47</v>
      </c>
      <c r="B49" s="3" t="str">
        <f t="shared" si="4"/>
        <v>/</v>
      </c>
      <c r="C49" s="8">
        <v>1</v>
      </c>
      <c r="D49" s="3">
        <f>IF(C49=1,SUM(C$3:C49),"")</f>
        <v>22</v>
      </c>
      <c r="E49" s="6"/>
      <c r="F49" s="3">
        <f t="shared" si="7"/>
        <v>47</v>
      </c>
      <c r="G49" s="3">
        <f t="shared" si="0"/>
        <v>72</v>
      </c>
      <c r="H49" s="3" t="str">
        <f t="shared" si="1"/>
        <v>H</v>
      </c>
      <c r="K49" s="3">
        <f t="shared" si="8"/>
        <v>47</v>
      </c>
      <c r="L49" s="3" t="str">
        <f t="shared" si="5"/>
        <v>/</v>
      </c>
      <c r="M49" s="8">
        <v>0</v>
      </c>
      <c r="N49" s="3" t="str">
        <f>IF(M49=1,SUM(M$3:M49),"")</f>
        <v/>
      </c>
      <c r="O49" s="6"/>
      <c r="P49" s="3">
        <f t="shared" si="9"/>
        <v>47</v>
      </c>
      <c r="Q49" s="3">
        <f t="shared" si="2"/>
        <v>100</v>
      </c>
      <c r="R49" s="3" t="str">
        <f t="shared" si="3"/>
        <v>d</v>
      </c>
    </row>
    <row r="50" spans="1:18" x14ac:dyDescent="0.2">
      <c r="A50" s="3">
        <f t="shared" si="6"/>
        <v>48</v>
      </c>
      <c r="B50" s="3" t="str">
        <f t="shared" si="4"/>
        <v>0</v>
      </c>
      <c r="C50" s="8">
        <v>1</v>
      </c>
      <c r="D50" s="3">
        <f>IF(C50=1,SUM(C$3:C50),"")</f>
        <v>23</v>
      </c>
      <c r="E50" s="6"/>
      <c r="F50" s="3">
        <f t="shared" si="7"/>
        <v>48</v>
      </c>
      <c r="G50" s="3">
        <f t="shared" si="0"/>
        <v>73</v>
      </c>
      <c r="H50" s="3" t="str">
        <f t="shared" si="1"/>
        <v>I</v>
      </c>
      <c r="K50" s="3">
        <f t="shared" si="8"/>
        <v>48</v>
      </c>
      <c r="L50" s="3" t="str">
        <f t="shared" si="5"/>
        <v>0</v>
      </c>
      <c r="M50" s="8">
        <v>1</v>
      </c>
      <c r="N50" s="3">
        <f>IF(M50=1,SUM(M$3:M50),"")</f>
        <v>8</v>
      </c>
      <c r="O50" s="6"/>
      <c r="P50" s="3">
        <f t="shared" si="9"/>
        <v>48</v>
      </c>
      <c r="Q50" s="3">
        <f t="shared" si="2"/>
        <v>101</v>
      </c>
      <c r="R50" s="3" t="str">
        <f t="shared" si="3"/>
        <v>e</v>
      </c>
    </row>
    <row r="51" spans="1:18" x14ac:dyDescent="0.2">
      <c r="A51" s="3">
        <f t="shared" si="6"/>
        <v>49</v>
      </c>
      <c r="B51" s="3" t="str">
        <f t="shared" si="4"/>
        <v>1</v>
      </c>
      <c r="C51" s="8">
        <v>1</v>
      </c>
      <c r="D51" s="3">
        <f>IF(C51=1,SUM(C$3:C51),"")</f>
        <v>24</v>
      </c>
      <c r="E51" s="6"/>
      <c r="F51" s="3">
        <f t="shared" si="7"/>
        <v>49</v>
      </c>
      <c r="G51" s="3">
        <f t="shared" si="0"/>
        <v>74</v>
      </c>
      <c r="H51" s="3" t="str">
        <f t="shared" si="1"/>
        <v>J</v>
      </c>
      <c r="K51" s="3">
        <f t="shared" si="8"/>
        <v>49</v>
      </c>
      <c r="L51" s="3" t="str">
        <f t="shared" si="5"/>
        <v>1</v>
      </c>
      <c r="M51" s="8">
        <v>1</v>
      </c>
      <c r="N51" s="3">
        <f>IF(M51=1,SUM(M$3:M51),"")</f>
        <v>9</v>
      </c>
      <c r="O51" s="6"/>
      <c r="P51" s="3">
        <f t="shared" si="9"/>
        <v>49</v>
      </c>
      <c r="Q51" s="3">
        <f t="shared" si="2"/>
        <v>102</v>
      </c>
      <c r="R51" s="3" t="str">
        <f t="shared" si="3"/>
        <v>f</v>
      </c>
    </row>
    <row r="52" spans="1:18" x14ac:dyDescent="0.2">
      <c r="A52" s="3">
        <f t="shared" si="6"/>
        <v>50</v>
      </c>
      <c r="B52" s="3" t="str">
        <f t="shared" si="4"/>
        <v>2</v>
      </c>
      <c r="C52" s="8">
        <v>1</v>
      </c>
      <c r="D52" s="3">
        <f>IF(C52=1,SUM(C$3:C52),"")</f>
        <v>25</v>
      </c>
      <c r="E52" s="6"/>
      <c r="F52" s="3">
        <f t="shared" si="7"/>
        <v>50</v>
      </c>
      <c r="G52" s="3">
        <f t="shared" si="0"/>
        <v>75</v>
      </c>
      <c r="H52" s="3" t="str">
        <f t="shared" si="1"/>
        <v>K</v>
      </c>
      <c r="K52" s="3">
        <f t="shared" si="8"/>
        <v>50</v>
      </c>
      <c r="L52" s="3" t="str">
        <f t="shared" si="5"/>
        <v>2</v>
      </c>
      <c r="M52" s="8">
        <v>1</v>
      </c>
      <c r="N52" s="3">
        <f>IF(M52=1,SUM(M$3:M52),"")</f>
        <v>10</v>
      </c>
      <c r="O52" s="6"/>
      <c r="P52" s="3">
        <f t="shared" si="9"/>
        <v>50</v>
      </c>
      <c r="Q52" s="3">
        <f t="shared" si="2"/>
        <v>103</v>
      </c>
      <c r="R52" s="3" t="str">
        <f t="shared" si="3"/>
        <v>g</v>
      </c>
    </row>
    <row r="53" spans="1:18" x14ac:dyDescent="0.2">
      <c r="A53" s="3">
        <f t="shared" si="6"/>
        <v>51</v>
      </c>
      <c r="B53" s="3" t="str">
        <f t="shared" si="4"/>
        <v>3</v>
      </c>
      <c r="C53" s="8">
        <v>1</v>
      </c>
      <c r="D53" s="3">
        <f>IF(C53=1,SUM(C$3:C53),"")</f>
        <v>26</v>
      </c>
      <c r="E53" s="6"/>
      <c r="F53" s="3">
        <f t="shared" si="7"/>
        <v>51</v>
      </c>
      <c r="G53" s="3">
        <f t="shared" si="0"/>
        <v>76</v>
      </c>
      <c r="H53" s="3" t="str">
        <f t="shared" si="1"/>
        <v>L</v>
      </c>
      <c r="K53" s="3">
        <f t="shared" si="8"/>
        <v>51</v>
      </c>
      <c r="L53" s="3" t="str">
        <f t="shared" si="5"/>
        <v>3</v>
      </c>
      <c r="M53" s="8">
        <v>1</v>
      </c>
      <c r="N53" s="3">
        <f>IF(M53=1,SUM(M$3:M53),"")</f>
        <v>11</v>
      </c>
      <c r="O53" s="6"/>
      <c r="P53" s="3">
        <f t="shared" si="9"/>
        <v>51</v>
      </c>
      <c r="Q53" s="3">
        <f t="shared" si="2"/>
        <v>104</v>
      </c>
      <c r="R53" s="3" t="str">
        <f t="shared" si="3"/>
        <v>h</v>
      </c>
    </row>
    <row r="54" spans="1:18" x14ac:dyDescent="0.2">
      <c r="A54" s="3">
        <f t="shared" si="6"/>
        <v>52</v>
      </c>
      <c r="B54" s="3" t="str">
        <f t="shared" si="4"/>
        <v>4</v>
      </c>
      <c r="C54" s="8">
        <v>1</v>
      </c>
      <c r="D54" s="3">
        <f>IF(C54=1,SUM(C$3:C54),"")</f>
        <v>27</v>
      </c>
      <c r="E54" s="6"/>
      <c r="F54" s="3">
        <f t="shared" si="7"/>
        <v>52</v>
      </c>
      <c r="G54" s="3">
        <f t="shared" si="0"/>
        <v>77</v>
      </c>
      <c r="H54" s="3" t="str">
        <f t="shared" si="1"/>
        <v>M</v>
      </c>
      <c r="K54" s="3">
        <f t="shared" si="8"/>
        <v>52</v>
      </c>
      <c r="L54" s="3" t="str">
        <f t="shared" si="5"/>
        <v>4</v>
      </c>
      <c r="M54" s="8">
        <v>1</v>
      </c>
      <c r="N54" s="3">
        <f>IF(M54=1,SUM(M$3:M54),"")</f>
        <v>12</v>
      </c>
      <c r="O54" s="6"/>
      <c r="P54" s="3">
        <f t="shared" si="9"/>
        <v>52</v>
      </c>
      <c r="Q54" s="3">
        <f t="shared" si="2"/>
        <v>105</v>
      </c>
      <c r="R54" s="3" t="str">
        <f t="shared" si="3"/>
        <v>i</v>
      </c>
    </row>
    <row r="55" spans="1:18" x14ac:dyDescent="0.2">
      <c r="A55" s="3">
        <f t="shared" si="6"/>
        <v>53</v>
      </c>
      <c r="B55" s="3" t="str">
        <f t="shared" si="4"/>
        <v>5</v>
      </c>
      <c r="C55" s="8">
        <v>1</v>
      </c>
      <c r="D55" s="3">
        <f>IF(C55=1,SUM(C$3:C55),"")</f>
        <v>28</v>
      </c>
      <c r="E55" s="6"/>
      <c r="F55" s="3">
        <f t="shared" si="7"/>
        <v>53</v>
      </c>
      <c r="G55" s="3">
        <f t="shared" si="0"/>
        <v>78</v>
      </c>
      <c r="H55" s="3" t="str">
        <f t="shared" si="1"/>
        <v>N</v>
      </c>
      <c r="K55" s="3">
        <f t="shared" si="8"/>
        <v>53</v>
      </c>
      <c r="L55" s="3" t="str">
        <f t="shared" si="5"/>
        <v>5</v>
      </c>
      <c r="M55" s="8">
        <v>1</v>
      </c>
      <c r="N55" s="3">
        <f>IF(M55=1,SUM(M$3:M55),"")</f>
        <v>13</v>
      </c>
      <c r="O55" s="6"/>
      <c r="P55" s="3">
        <f t="shared" si="9"/>
        <v>53</v>
      </c>
      <c r="Q55" s="3">
        <f t="shared" si="2"/>
        <v>106</v>
      </c>
      <c r="R55" s="3" t="str">
        <f t="shared" si="3"/>
        <v>j</v>
      </c>
    </row>
    <row r="56" spans="1:18" x14ac:dyDescent="0.2">
      <c r="A56" s="3">
        <f t="shared" si="6"/>
        <v>54</v>
      </c>
      <c r="B56" s="3" t="str">
        <f t="shared" si="4"/>
        <v>6</v>
      </c>
      <c r="C56" s="8">
        <v>1</v>
      </c>
      <c r="D56" s="3">
        <f>IF(C56=1,SUM(C$3:C56),"")</f>
        <v>29</v>
      </c>
      <c r="E56" s="6"/>
      <c r="F56" s="3">
        <f t="shared" si="7"/>
        <v>54</v>
      </c>
      <c r="G56" s="3">
        <f t="shared" si="0"/>
        <v>79</v>
      </c>
      <c r="H56" s="3" t="str">
        <f t="shared" si="1"/>
        <v>O</v>
      </c>
      <c r="K56" s="3">
        <f t="shared" si="8"/>
        <v>54</v>
      </c>
      <c r="L56" s="3" t="str">
        <f t="shared" si="5"/>
        <v>6</v>
      </c>
      <c r="M56" s="8">
        <v>1</v>
      </c>
      <c r="N56" s="3">
        <f>IF(M56=1,SUM(M$3:M56),"")</f>
        <v>14</v>
      </c>
      <c r="O56" s="6"/>
      <c r="P56" s="3">
        <f t="shared" si="9"/>
        <v>54</v>
      </c>
      <c r="Q56" s="3">
        <f t="shared" si="2"/>
        <v>107</v>
      </c>
      <c r="R56" s="3" t="str">
        <f t="shared" si="3"/>
        <v>k</v>
      </c>
    </row>
    <row r="57" spans="1:18" x14ac:dyDescent="0.2">
      <c r="A57" s="3">
        <f t="shared" si="6"/>
        <v>55</v>
      </c>
      <c r="B57" s="3" t="str">
        <f t="shared" si="4"/>
        <v>7</v>
      </c>
      <c r="C57" s="8">
        <v>1</v>
      </c>
      <c r="D57" s="3">
        <f>IF(C57=1,SUM(C$3:C57),"")</f>
        <v>30</v>
      </c>
      <c r="E57" s="6"/>
      <c r="F57" s="3">
        <f t="shared" si="7"/>
        <v>55</v>
      </c>
      <c r="G57" s="3">
        <f t="shared" si="0"/>
        <v>80</v>
      </c>
      <c r="H57" s="3" t="str">
        <f t="shared" si="1"/>
        <v>P</v>
      </c>
      <c r="K57" s="3">
        <f t="shared" si="8"/>
        <v>55</v>
      </c>
      <c r="L57" s="3" t="str">
        <f t="shared" si="5"/>
        <v>7</v>
      </c>
      <c r="M57" s="8">
        <v>1</v>
      </c>
      <c r="N57" s="3">
        <f>IF(M57=1,SUM(M$3:M57),"")</f>
        <v>15</v>
      </c>
      <c r="O57" s="6"/>
      <c r="P57" s="3">
        <f t="shared" si="9"/>
        <v>55</v>
      </c>
      <c r="Q57" s="3">
        <f t="shared" si="2"/>
        <v>108</v>
      </c>
      <c r="R57" s="3" t="str">
        <f t="shared" si="3"/>
        <v>l</v>
      </c>
    </row>
    <row r="58" spans="1:18" x14ac:dyDescent="0.2">
      <c r="A58" s="3">
        <f t="shared" si="6"/>
        <v>56</v>
      </c>
      <c r="B58" s="3" t="str">
        <f t="shared" si="4"/>
        <v>8</v>
      </c>
      <c r="C58" s="8">
        <v>1</v>
      </c>
      <c r="D58" s="3">
        <f>IF(C58=1,SUM(C$3:C58),"")</f>
        <v>31</v>
      </c>
      <c r="E58" s="6"/>
      <c r="F58" s="3">
        <f t="shared" si="7"/>
        <v>56</v>
      </c>
      <c r="G58" s="3">
        <f t="shared" si="0"/>
        <v>81</v>
      </c>
      <c r="H58" s="3" t="str">
        <f t="shared" si="1"/>
        <v>Q</v>
      </c>
      <c r="K58" s="3">
        <f t="shared" si="8"/>
        <v>56</v>
      </c>
      <c r="L58" s="3" t="str">
        <f t="shared" si="5"/>
        <v>8</v>
      </c>
      <c r="M58" s="8">
        <v>1</v>
      </c>
      <c r="N58" s="3">
        <f>IF(M58=1,SUM(M$3:M58),"")</f>
        <v>16</v>
      </c>
      <c r="O58" s="6"/>
      <c r="P58" s="3">
        <f t="shared" si="9"/>
        <v>56</v>
      </c>
      <c r="Q58" s="3">
        <f t="shared" si="2"/>
        <v>109</v>
      </c>
      <c r="R58" s="3" t="str">
        <f t="shared" si="3"/>
        <v>m</v>
      </c>
    </row>
    <row r="59" spans="1:18" x14ac:dyDescent="0.2">
      <c r="A59" s="3">
        <f t="shared" si="6"/>
        <v>57</v>
      </c>
      <c r="B59" s="3" t="str">
        <f t="shared" si="4"/>
        <v>9</v>
      </c>
      <c r="C59" s="8">
        <v>1</v>
      </c>
      <c r="D59" s="3">
        <f>IF(C59=1,SUM(C$3:C59),"")</f>
        <v>32</v>
      </c>
      <c r="E59" s="6"/>
      <c r="F59" s="3">
        <f t="shared" si="7"/>
        <v>57</v>
      </c>
      <c r="G59" s="3">
        <f t="shared" si="0"/>
        <v>82</v>
      </c>
      <c r="H59" s="3" t="str">
        <f t="shared" si="1"/>
        <v>R</v>
      </c>
      <c r="K59" s="3">
        <f t="shared" si="8"/>
        <v>57</v>
      </c>
      <c r="L59" s="3" t="str">
        <f t="shared" si="5"/>
        <v>9</v>
      </c>
      <c r="M59" s="8">
        <v>1</v>
      </c>
      <c r="N59" s="3">
        <f>IF(M59=1,SUM(M$3:M59),"")</f>
        <v>17</v>
      </c>
      <c r="O59" s="6"/>
      <c r="P59" s="3">
        <f t="shared" si="9"/>
        <v>57</v>
      </c>
      <c r="Q59" s="3">
        <f t="shared" si="2"/>
        <v>110</v>
      </c>
      <c r="R59" s="3" t="str">
        <f t="shared" si="3"/>
        <v>n</v>
      </c>
    </row>
    <row r="60" spans="1:18" x14ac:dyDescent="0.2">
      <c r="A60" s="3">
        <f t="shared" si="6"/>
        <v>58</v>
      </c>
      <c r="B60" s="3" t="str">
        <f t="shared" si="4"/>
        <v>:</v>
      </c>
      <c r="C60" s="8">
        <v>1</v>
      </c>
      <c r="D60" s="3">
        <f>IF(C60=1,SUM(C$3:C60),"")</f>
        <v>33</v>
      </c>
      <c r="E60" s="6"/>
      <c r="F60" s="3">
        <f t="shared" si="7"/>
        <v>58</v>
      </c>
      <c r="G60" s="3">
        <f t="shared" si="0"/>
        <v>83</v>
      </c>
      <c r="H60" s="3" t="str">
        <f t="shared" si="1"/>
        <v>S</v>
      </c>
      <c r="K60" s="3">
        <f t="shared" si="8"/>
        <v>58</v>
      </c>
      <c r="L60" s="3" t="str">
        <f t="shared" si="5"/>
        <v>:</v>
      </c>
      <c r="M60" s="8">
        <v>0</v>
      </c>
      <c r="N60" s="3" t="str">
        <f>IF(M60=1,SUM(M$3:M60),"")</f>
        <v/>
      </c>
      <c r="O60" s="6"/>
      <c r="P60" s="3">
        <f t="shared" si="9"/>
        <v>58</v>
      </c>
      <c r="Q60" s="3">
        <f t="shared" si="2"/>
        <v>111</v>
      </c>
      <c r="R60" s="3" t="str">
        <f t="shared" si="3"/>
        <v>o</v>
      </c>
    </row>
    <row r="61" spans="1:18" x14ac:dyDescent="0.2">
      <c r="A61" s="3">
        <f t="shared" si="6"/>
        <v>59</v>
      </c>
      <c r="B61" s="3" t="str">
        <f t="shared" si="4"/>
        <v>;</v>
      </c>
      <c r="C61" s="8">
        <v>1</v>
      </c>
      <c r="D61" s="3">
        <f>IF(C61=1,SUM(C$3:C61),"")</f>
        <v>34</v>
      </c>
      <c r="E61" s="6"/>
      <c r="F61" s="3">
        <f t="shared" si="7"/>
        <v>59</v>
      </c>
      <c r="G61" s="3">
        <f t="shared" si="0"/>
        <v>84</v>
      </c>
      <c r="H61" s="3" t="str">
        <f t="shared" si="1"/>
        <v>T</v>
      </c>
      <c r="K61" s="3">
        <f t="shared" si="8"/>
        <v>59</v>
      </c>
      <c r="L61" s="3" t="str">
        <f t="shared" si="5"/>
        <v>;</v>
      </c>
      <c r="M61" s="8">
        <v>0</v>
      </c>
      <c r="N61" s="3" t="str">
        <f>IF(M61=1,SUM(M$3:M61),"")</f>
        <v/>
      </c>
      <c r="O61" s="6"/>
      <c r="P61" s="3">
        <f t="shared" si="9"/>
        <v>59</v>
      </c>
      <c r="Q61" s="3">
        <f t="shared" si="2"/>
        <v>112</v>
      </c>
      <c r="R61" s="3" t="str">
        <f t="shared" si="3"/>
        <v>p</v>
      </c>
    </row>
    <row r="62" spans="1:18" x14ac:dyDescent="0.2">
      <c r="A62" s="3">
        <f t="shared" si="6"/>
        <v>60</v>
      </c>
      <c r="B62" s="3" t="str">
        <f t="shared" si="4"/>
        <v>&lt;</v>
      </c>
      <c r="C62" s="8">
        <v>1</v>
      </c>
      <c r="D62" s="3">
        <f>IF(C62=1,SUM(C$3:C62),"")</f>
        <v>35</v>
      </c>
      <c r="E62" s="6"/>
      <c r="F62" s="3">
        <f t="shared" si="7"/>
        <v>60</v>
      </c>
      <c r="G62" s="3">
        <f t="shared" si="0"/>
        <v>85</v>
      </c>
      <c r="H62" s="3" t="str">
        <f t="shared" si="1"/>
        <v>U</v>
      </c>
      <c r="K62" s="3">
        <f t="shared" si="8"/>
        <v>60</v>
      </c>
      <c r="L62" s="3" t="str">
        <f t="shared" si="5"/>
        <v>&lt;</v>
      </c>
      <c r="M62" s="8">
        <v>0</v>
      </c>
      <c r="N62" s="3" t="str">
        <f>IF(M62=1,SUM(M$3:M62),"")</f>
        <v/>
      </c>
      <c r="O62" s="6"/>
      <c r="P62" s="3">
        <f t="shared" si="9"/>
        <v>60</v>
      </c>
      <c r="Q62" s="3">
        <f t="shared" si="2"/>
        <v>113</v>
      </c>
      <c r="R62" s="3" t="str">
        <f t="shared" si="3"/>
        <v>q</v>
      </c>
    </row>
    <row r="63" spans="1:18" x14ac:dyDescent="0.2">
      <c r="A63" s="3">
        <f t="shared" si="6"/>
        <v>61</v>
      </c>
      <c r="B63" s="3" t="str">
        <f t="shared" si="4"/>
        <v>=</v>
      </c>
      <c r="C63" s="8">
        <v>1</v>
      </c>
      <c r="D63" s="3">
        <f>IF(C63=1,SUM(C$3:C63),"")</f>
        <v>36</v>
      </c>
      <c r="E63" s="6"/>
      <c r="F63" s="3">
        <f t="shared" si="7"/>
        <v>61</v>
      </c>
      <c r="G63" s="3">
        <f t="shared" si="0"/>
        <v>86</v>
      </c>
      <c r="H63" s="3" t="str">
        <f t="shared" si="1"/>
        <v>V</v>
      </c>
      <c r="K63" s="3">
        <f t="shared" si="8"/>
        <v>61</v>
      </c>
      <c r="L63" s="3" t="str">
        <f t="shared" si="5"/>
        <v>=</v>
      </c>
      <c r="M63" s="8">
        <v>0</v>
      </c>
      <c r="N63" s="3" t="str">
        <f>IF(M63=1,SUM(M$3:M63),"")</f>
        <v/>
      </c>
      <c r="O63" s="6"/>
      <c r="P63" s="3">
        <f t="shared" si="9"/>
        <v>61</v>
      </c>
      <c r="Q63" s="3">
        <f t="shared" si="2"/>
        <v>114</v>
      </c>
      <c r="R63" s="3" t="str">
        <f t="shared" si="3"/>
        <v>r</v>
      </c>
    </row>
    <row r="64" spans="1:18" x14ac:dyDescent="0.2">
      <c r="A64" s="3">
        <f t="shared" si="6"/>
        <v>62</v>
      </c>
      <c r="B64" s="3" t="str">
        <f t="shared" si="4"/>
        <v>&gt;</v>
      </c>
      <c r="C64" s="8">
        <v>1</v>
      </c>
      <c r="D64" s="3">
        <f>IF(C64=1,SUM(C$3:C64),"")</f>
        <v>37</v>
      </c>
      <c r="E64" s="6"/>
      <c r="F64" s="3">
        <f t="shared" si="7"/>
        <v>62</v>
      </c>
      <c r="G64" s="3">
        <f t="shared" si="0"/>
        <v>87</v>
      </c>
      <c r="H64" s="3" t="str">
        <f t="shared" si="1"/>
        <v>W</v>
      </c>
      <c r="K64" s="3">
        <f t="shared" si="8"/>
        <v>62</v>
      </c>
      <c r="L64" s="3" t="str">
        <f t="shared" si="5"/>
        <v>&gt;</v>
      </c>
      <c r="M64" s="8">
        <v>0</v>
      </c>
      <c r="N64" s="3" t="str">
        <f>IF(M64=1,SUM(M$3:M64),"")</f>
        <v/>
      </c>
      <c r="O64" s="6"/>
      <c r="P64" s="3">
        <f t="shared" si="9"/>
        <v>62</v>
      </c>
      <c r="Q64" s="3">
        <f t="shared" si="2"/>
        <v>115</v>
      </c>
      <c r="R64" s="3" t="str">
        <f t="shared" si="3"/>
        <v>s</v>
      </c>
    </row>
    <row r="65" spans="1:18" x14ac:dyDescent="0.2">
      <c r="A65" s="3">
        <f t="shared" si="6"/>
        <v>63</v>
      </c>
      <c r="B65" s="3" t="str">
        <f t="shared" si="4"/>
        <v>?</v>
      </c>
      <c r="C65" s="8">
        <v>1</v>
      </c>
      <c r="D65" s="3">
        <f>IF(C65=1,SUM(C$3:C65),"")</f>
        <v>38</v>
      </c>
      <c r="E65" s="6"/>
      <c r="F65" s="3">
        <f t="shared" si="7"/>
        <v>63</v>
      </c>
      <c r="G65" s="3">
        <f t="shared" si="0"/>
        <v>88</v>
      </c>
      <c r="H65" s="3" t="str">
        <f t="shared" si="1"/>
        <v>X</v>
      </c>
      <c r="K65" s="3">
        <f t="shared" si="8"/>
        <v>63</v>
      </c>
      <c r="L65" s="3" t="str">
        <f t="shared" si="5"/>
        <v>?</v>
      </c>
      <c r="M65" s="8">
        <v>0</v>
      </c>
      <c r="N65" s="3" t="str">
        <f>IF(M65=1,SUM(M$3:M65),"")</f>
        <v/>
      </c>
      <c r="O65" s="6"/>
      <c r="P65" s="3">
        <f t="shared" si="9"/>
        <v>63</v>
      </c>
      <c r="Q65" s="3">
        <f t="shared" si="2"/>
        <v>116</v>
      </c>
      <c r="R65" s="3" t="str">
        <f t="shared" si="3"/>
        <v>t</v>
      </c>
    </row>
    <row r="66" spans="1:18" x14ac:dyDescent="0.2">
      <c r="A66" s="3">
        <f t="shared" si="6"/>
        <v>64</v>
      </c>
      <c r="B66" s="3" t="str">
        <f t="shared" si="4"/>
        <v>@</v>
      </c>
      <c r="C66" s="8">
        <v>1</v>
      </c>
      <c r="D66" s="3">
        <f>IF(C66=1,SUM(C$3:C66),"")</f>
        <v>39</v>
      </c>
      <c r="E66" s="6"/>
      <c r="F66" s="3">
        <f t="shared" si="7"/>
        <v>64</v>
      </c>
      <c r="G66" s="3">
        <f t="shared" si="0"/>
        <v>89</v>
      </c>
      <c r="H66" s="3" t="str">
        <f t="shared" si="1"/>
        <v>Y</v>
      </c>
      <c r="K66" s="3">
        <f t="shared" si="8"/>
        <v>64</v>
      </c>
      <c r="L66" s="3" t="str">
        <f t="shared" si="5"/>
        <v>@</v>
      </c>
      <c r="M66" s="8">
        <v>0</v>
      </c>
      <c r="N66" s="3" t="str">
        <f>IF(M66=1,SUM(M$3:M66),"")</f>
        <v/>
      </c>
      <c r="O66" s="6"/>
      <c r="P66" s="3">
        <f t="shared" si="9"/>
        <v>64</v>
      </c>
      <c r="Q66" s="3">
        <f t="shared" si="2"/>
        <v>117</v>
      </c>
      <c r="R66" s="3" t="str">
        <f t="shared" si="3"/>
        <v>u</v>
      </c>
    </row>
    <row r="67" spans="1:18" x14ac:dyDescent="0.2">
      <c r="A67" s="3">
        <f t="shared" si="6"/>
        <v>65</v>
      </c>
      <c r="B67" s="3" t="str">
        <f t="shared" si="4"/>
        <v>A</v>
      </c>
      <c r="C67" s="8">
        <v>1</v>
      </c>
      <c r="D67" s="3">
        <f>IF(C67=1,SUM(C$3:C67),"")</f>
        <v>40</v>
      </c>
      <c r="E67" s="6"/>
      <c r="F67" s="3">
        <f t="shared" si="7"/>
        <v>65</v>
      </c>
      <c r="G67" s="3">
        <f t="shared" ref="G67:G130" si="10">IF(ISERROR(MATCH(F67,D$3:D$257,0)),"-",INDEX(A$3:A$257,MATCH(F67,D$3:D$257,0)))</f>
        <v>90</v>
      </c>
      <c r="H67" s="3" t="str">
        <f t="shared" ref="H67:H130" si="11">IF(G67&lt;&gt;"-",CHAR(G67),"")</f>
        <v>Z</v>
      </c>
      <c r="K67" s="3">
        <f t="shared" si="8"/>
        <v>65</v>
      </c>
      <c r="L67" s="3" t="str">
        <f t="shared" si="5"/>
        <v>A</v>
      </c>
      <c r="M67" s="8">
        <v>1</v>
      </c>
      <c r="N67" s="3">
        <f>IF(M67=1,SUM(M$3:M67),"")</f>
        <v>18</v>
      </c>
      <c r="O67" s="6"/>
      <c r="P67" s="3">
        <f t="shared" si="9"/>
        <v>65</v>
      </c>
      <c r="Q67" s="3">
        <f t="shared" ref="Q67:Q130" si="12">IF(ISERROR(MATCH(P67,N$3:N$257,0)),"-",INDEX(K$3:K$257,MATCH(P67,N$3:N$257,0)))</f>
        <v>118</v>
      </c>
      <c r="R67" s="3" t="str">
        <f t="shared" ref="R67:R130" si="13">IF(Q67&lt;&gt;"-",CHAR(Q67),"")</f>
        <v>v</v>
      </c>
    </row>
    <row r="68" spans="1:18" x14ac:dyDescent="0.2">
      <c r="A68" s="3">
        <f t="shared" si="6"/>
        <v>66</v>
      </c>
      <c r="B68" s="3" t="str">
        <f t="shared" ref="B68:B131" si="14">CHAR(A68)</f>
        <v>B</v>
      </c>
      <c r="C68" s="8">
        <v>1</v>
      </c>
      <c r="D68" s="3">
        <f>IF(C68=1,SUM(C$3:C68),"")</f>
        <v>41</v>
      </c>
      <c r="E68" s="6"/>
      <c r="F68" s="3">
        <f t="shared" si="7"/>
        <v>66</v>
      </c>
      <c r="G68" s="3">
        <f t="shared" si="10"/>
        <v>91</v>
      </c>
      <c r="H68" s="3" t="str">
        <f t="shared" si="11"/>
        <v>[</v>
      </c>
      <c r="K68" s="3">
        <f t="shared" si="8"/>
        <v>66</v>
      </c>
      <c r="L68" s="3" t="str">
        <f t="shared" ref="L68:L131" si="15">CHAR(K68)</f>
        <v>B</v>
      </c>
      <c r="M68" s="8">
        <v>1</v>
      </c>
      <c r="N68" s="3">
        <f>IF(M68=1,SUM(M$3:M68),"")</f>
        <v>19</v>
      </c>
      <c r="O68" s="6"/>
      <c r="P68" s="3">
        <f t="shared" si="9"/>
        <v>66</v>
      </c>
      <c r="Q68" s="3">
        <f t="shared" si="12"/>
        <v>119</v>
      </c>
      <c r="R68" s="3" t="str">
        <f t="shared" si="13"/>
        <v>w</v>
      </c>
    </row>
    <row r="69" spans="1:18" x14ac:dyDescent="0.2">
      <c r="A69" s="3">
        <f t="shared" ref="A69:A132" si="16">A68+1</f>
        <v>67</v>
      </c>
      <c r="B69" s="3" t="str">
        <f t="shared" si="14"/>
        <v>C</v>
      </c>
      <c r="C69" s="8">
        <v>1</v>
      </c>
      <c r="D69" s="3">
        <f>IF(C69=1,SUM(C$3:C69),"")</f>
        <v>42</v>
      </c>
      <c r="E69" s="6"/>
      <c r="F69" s="3">
        <f t="shared" ref="F69:F132" si="17">F68+1</f>
        <v>67</v>
      </c>
      <c r="G69" s="3">
        <f t="shared" si="10"/>
        <v>92</v>
      </c>
      <c r="H69" s="3" t="str">
        <f t="shared" si="11"/>
        <v>\</v>
      </c>
      <c r="K69" s="3">
        <f t="shared" ref="K69:K132" si="18">K68+1</f>
        <v>67</v>
      </c>
      <c r="L69" s="3" t="str">
        <f t="shared" si="15"/>
        <v>C</v>
      </c>
      <c r="M69" s="8">
        <v>1</v>
      </c>
      <c r="N69" s="3">
        <f>IF(M69=1,SUM(M$3:M69),"")</f>
        <v>20</v>
      </c>
      <c r="O69" s="6"/>
      <c r="P69" s="3">
        <f t="shared" ref="P69:P132" si="19">P68+1</f>
        <v>67</v>
      </c>
      <c r="Q69" s="3">
        <f t="shared" si="12"/>
        <v>120</v>
      </c>
      <c r="R69" s="3" t="str">
        <f t="shared" si="13"/>
        <v>x</v>
      </c>
    </row>
    <row r="70" spans="1:18" x14ac:dyDescent="0.2">
      <c r="A70" s="3">
        <f t="shared" si="16"/>
        <v>68</v>
      </c>
      <c r="B70" s="3" t="str">
        <f t="shared" si="14"/>
        <v>D</v>
      </c>
      <c r="C70" s="8">
        <v>1</v>
      </c>
      <c r="D70" s="3">
        <f>IF(C70=1,SUM(C$3:C70),"")</f>
        <v>43</v>
      </c>
      <c r="E70" s="6"/>
      <c r="F70" s="3">
        <f t="shared" si="17"/>
        <v>68</v>
      </c>
      <c r="G70" s="3">
        <f t="shared" si="10"/>
        <v>93</v>
      </c>
      <c r="H70" s="3" t="str">
        <f t="shared" si="11"/>
        <v>]</v>
      </c>
      <c r="K70" s="3">
        <f t="shared" si="18"/>
        <v>68</v>
      </c>
      <c r="L70" s="3" t="str">
        <f t="shared" si="15"/>
        <v>D</v>
      </c>
      <c r="M70" s="8">
        <v>1</v>
      </c>
      <c r="N70" s="3">
        <f>IF(M70=1,SUM(M$3:M70),"")</f>
        <v>21</v>
      </c>
      <c r="O70" s="6"/>
      <c r="P70" s="3">
        <f t="shared" si="19"/>
        <v>68</v>
      </c>
      <c r="Q70" s="3">
        <f t="shared" si="12"/>
        <v>121</v>
      </c>
      <c r="R70" s="3" t="str">
        <f t="shared" si="13"/>
        <v>y</v>
      </c>
    </row>
    <row r="71" spans="1:18" x14ac:dyDescent="0.2">
      <c r="A71" s="3">
        <f t="shared" si="16"/>
        <v>69</v>
      </c>
      <c r="B71" s="3" t="str">
        <f t="shared" si="14"/>
        <v>E</v>
      </c>
      <c r="C71" s="8">
        <v>1</v>
      </c>
      <c r="D71" s="3">
        <f>IF(C71=1,SUM(C$3:C71),"")</f>
        <v>44</v>
      </c>
      <c r="E71" s="6"/>
      <c r="F71" s="3">
        <f t="shared" si="17"/>
        <v>69</v>
      </c>
      <c r="G71" s="3">
        <f t="shared" si="10"/>
        <v>94</v>
      </c>
      <c r="H71" s="3" t="str">
        <f t="shared" si="11"/>
        <v>^</v>
      </c>
      <c r="K71" s="3">
        <f t="shared" si="18"/>
        <v>69</v>
      </c>
      <c r="L71" s="3" t="str">
        <f t="shared" si="15"/>
        <v>E</v>
      </c>
      <c r="M71" s="8">
        <v>1</v>
      </c>
      <c r="N71" s="3">
        <f>IF(M71=1,SUM(M$3:M71),"")</f>
        <v>22</v>
      </c>
      <c r="O71" s="6"/>
      <c r="P71" s="3">
        <f t="shared" si="19"/>
        <v>69</v>
      </c>
      <c r="Q71" s="3">
        <f t="shared" si="12"/>
        <v>122</v>
      </c>
      <c r="R71" s="3" t="str">
        <f>IF(Q71&lt;&gt;"-",CHAR(Q71),"")</f>
        <v>z</v>
      </c>
    </row>
    <row r="72" spans="1:18" x14ac:dyDescent="0.2">
      <c r="A72" s="3">
        <f t="shared" si="16"/>
        <v>70</v>
      </c>
      <c r="B72" s="3" t="str">
        <f t="shared" si="14"/>
        <v>F</v>
      </c>
      <c r="C72" s="8">
        <v>1</v>
      </c>
      <c r="D72" s="3">
        <f>IF(C72=1,SUM(C$3:C72),"")</f>
        <v>45</v>
      </c>
      <c r="E72" s="6"/>
      <c r="F72" s="3">
        <f t="shared" si="17"/>
        <v>70</v>
      </c>
      <c r="G72" s="3">
        <f t="shared" si="10"/>
        <v>95</v>
      </c>
      <c r="H72" s="3" t="str">
        <f t="shared" si="11"/>
        <v>_</v>
      </c>
      <c r="K72" s="3">
        <f t="shared" si="18"/>
        <v>70</v>
      </c>
      <c r="L72" s="3" t="str">
        <f t="shared" si="15"/>
        <v>F</v>
      </c>
      <c r="M72" s="8">
        <v>1</v>
      </c>
      <c r="N72" s="3">
        <f>IF(M72=1,SUM(M$3:M72),"")</f>
        <v>23</v>
      </c>
      <c r="O72" s="6"/>
      <c r="P72" s="3">
        <f t="shared" si="19"/>
        <v>70</v>
      </c>
      <c r="Q72" s="3">
        <f t="shared" si="12"/>
        <v>129</v>
      </c>
      <c r="R72" s="3" t="str">
        <f t="shared" si="13"/>
        <v>Å</v>
      </c>
    </row>
    <row r="73" spans="1:18" x14ac:dyDescent="0.2">
      <c r="A73" s="3">
        <f t="shared" si="16"/>
        <v>71</v>
      </c>
      <c r="B73" s="3" t="str">
        <f t="shared" si="14"/>
        <v>G</v>
      </c>
      <c r="C73" s="8">
        <v>1</v>
      </c>
      <c r="D73" s="3">
        <f>IF(C73=1,SUM(C$3:C73),"")</f>
        <v>46</v>
      </c>
      <c r="E73" s="6"/>
      <c r="F73" s="3">
        <f t="shared" si="17"/>
        <v>71</v>
      </c>
      <c r="G73" s="3">
        <f t="shared" si="10"/>
        <v>96</v>
      </c>
      <c r="H73" s="3" t="str">
        <f t="shared" si="11"/>
        <v>`</v>
      </c>
      <c r="K73" s="3">
        <f t="shared" si="18"/>
        <v>71</v>
      </c>
      <c r="L73" s="3" t="str">
        <f t="shared" si="15"/>
        <v>G</v>
      </c>
      <c r="M73" s="8">
        <v>1</v>
      </c>
      <c r="N73" s="3">
        <f>IF(M73=1,SUM(M$3:M73),"")</f>
        <v>24</v>
      </c>
      <c r="O73" s="6"/>
      <c r="P73" s="3">
        <f t="shared" si="19"/>
        <v>71</v>
      </c>
      <c r="Q73" s="3" t="str">
        <f t="shared" si="12"/>
        <v>-</v>
      </c>
      <c r="R73" s="3" t="str">
        <f t="shared" si="13"/>
        <v/>
      </c>
    </row>
    <row r="74" spans="1:18" x14ac:dyDescent="0.2">
      <c r="A74" s="3">
        <f t="shared" si="16"/>
        <v>72</v>
      </c>
      <c r="B74" s="3" t="str">
        <f t="shared" si="14"/>
        <v>H</v>
      </c>
      <c r="C74" s="8">
        <v>1</v>
      </c>
      <c r="D74" s="3">
        <f>IF(C74=1,SUM(C$3:C74),"")</f>
        <v>47</v>
      </c>
      <c r="E74" s="6"/>
      <c r="F74" s="3">
        <f t="shared" si="17"/>
        <v>72</v>
      </c>
      <c r="G74" s="3">
        <f t="shared" si="10"/>
        <v>97</v>
      </c>
      <c r="H74" s="3" t="str">
        <f t="shared" si="11"/>
        <v>a</v>
      </c>
      <c r="K74" s="3">
        <f t="shared" si="18"/>
        <v>72</v>
      </c>
      <c r="L74" s="3" t="str">
        <f t="shared" si="15"/>
        <v>H</v>
      </c>
      <c r="M74" s="8">
        <v>1</v>
      </c>
      <c r="N74" s="3">
        <f>IF(M74=1,SUM(M$3:M74),"")</f>
        <v>25</v>
      </c>
      <c r="O74" s="6"/>
      <c r="P74" s="3">
        <f t="shared" si="19"/>
        <v>72</v>
      </c>
      <c r="Q74" s="3" t="str">
        <f t="shared" si="12"/>
        <v>-</v>
      </c>
      <c r="R74" s="3" t="str">
        <f t="shared" si="13"/>
        <v/>
      </c>
    </row>
    <row r="75" spans="1:18" x14ac:dyDescent="0.2">
      <c r="A75" s="3">
        <f t="shared" si="16"/>
        <v>73</v>
      </c>
      <c r="B75" s="3" t="str">
        <f t="shared" si="14"/>
        <v>I</v>
      </c>
      <c r="C75" s="8">
        <v>1</v>
      </c>
      <c r="D75" s="3">
        <f>IF(C75=1,SUM(C$3:C75),"")</f>
        <v>48</v>
      </c>
      <c r="E75" s="6"/>
      <c r="F75" s="3">
        <f t="shared" si="17"/>
        <v>73</v>
      </c>
      <c r="G75" s="3">
        <f t="shared" si="10"/>
        <v>98</v>
      </c>
      <c r="H75" s="3" t="str">
        <f t="shared" si="11"/>
        <v>b</v>
      </c>
      <c r="K75" s="3">
        <f t="shared" si="18"/>
        <v>73</v>
      </c>
      <c r="L75" s="3" t="str">
        <f t="shared" si="15"/>
        <v>I</v>
      </c>
      <c r="M75" s="8">
        <v>1</v>
      </c>
      <c r="N75" s="3">
        <f>IF(M75=1,SUM(M$3:M75),"")</f>
        <v>26</v>
      </c>
      <c r="O75" s="6"/>
      <c r="P75" s="3">
        <f t="shared" si="19"/>
        <v>73</v>
      </c>
      <c r="Q75" s="3" t="str">
        <f t="shared" si="12"/>
        <v>-</v>
      </c>
      <c r="R75" s="3" t="str">
        <f t="shared" si="13"/>
        <v/>
      </c>
    </row>
    <row r="76" spans="1:18" x14ac:dyDescent="0.2">
      <c r="A76" s="3">
        <f t="shared" si="16"/>
        <v>74</v>
      </c>
      <c r="B76" s="3" t="str">
        <f t="shared" si="14"/>
        <v>J</v>
      </c>
      <c r="C76" s="8">
        <v>1</v>
      </c>
      <c r="D76" s="3">
        <f>IF(C76=1,SUM(C$3:C76),"")</f>
        <v>49</v>
      </c>
      <c r="E76" s="6"/>
      <c r="F76" s="3">
        <f t="shared" si="17"/>
        <v>74</v>
      </c>
      <c r="G76" s="3">
        <f t="shared" si="10"/>
        <v>99</v>
      </c>
      <c r="H76" s="3" t="str">
        <f t="shared" si="11"/>
        <v>c</v>
      </c>
      <c r="K76" s="3">
        <f t="shared" si="18"/>
        <v>74</v>
      </c>
      <c r="L76" s="3" t="str">
        <f t="shared" si="15"/>
        <v>J</v>
      </c>
      <c r="M76" s="8">
        <v>1</v>
      </c>
      <c r="N76" s="3">
        <f>IF(M76=1,SUM(M$3:M76),"")</f>
        <v>27</v>
      </c>
      <c r="O76" s="6"/>
      <c r="P76" s="3">
        <f t="shared" si="19"/>
        <v>74</v>
      </c>
      <c r="Q76" s="3" t="str">
        <f t="shared" si="12"/>
        <v>-</v>
      </c>
      <c r="R76" s="3" t="str">
        <f t="shared" si="13"/>
        <v/>
      </c>
    </row>
    <row r="77" spans="1:18" x14ac:dyDescent="0.2">
      <c r="A77" s="3">
        <f t="shared" si="16"/>
        <v>75</v>
      </c>
      <c r="B77" s="3" t="str">
        <f t="shared" si="14"/>
        <v>K</v>
      </c>
      <c r="C77" s="8">
        <v>1</v>
      </c>
      <c r="D77" s="3">
        <f>IF(C77=1,SUM(C$3:C77),"")</f>
        <v>50</v>
      </c>
      <c r="E77" s="6"/>
      <c r="F77" s="3">
        <f t="shared" si="17"/>
        <v>75</v>
      </c>
      <c r="G77" s="3">
        <f t="shared" si="10"/>
        <v>100</v>
      </c>
      <c r="H77" s="3" t="str">
        <f t="shared" si="11"/>
        <v>d</v>
      </c>
      <c r="K77" s="3">
        <f t="shared" si="18"/>
        <v>75</v>
      </c>
      <c r="L77" s="3" t="str">
        <f t="shared" si="15"/>
        <v>K</v>
      </c>
      <c r="M77" s="8">
        <v>1</v>
      </c>
      <c r="N77" s="3">
        <f>IF(M77=1,SUM(M$3:M77),"")</f>
        <v>28</v>
      </c>
      <c r="O77" s="6"/>
      <c r="P77" s="3">
        <f t="shared" si="19"/>
        <v>75</v>
      </c>
      <c r="Q77" s="3" t="str">
        <f t="shared" si="12"/>
        <v>-</v>
      </c>
      <c r="R77" s="3" t="str">
        <f t="shared" si="13"/>
        <v/>
      </c>
    </row>
    <row r="78" spans="1:18" x14ac:dyDescent="0.2">
      <c r="A78" s="3">
        <f t="shared" si="16"/>
        <v>76</v>
      </c>
      <c r="B78" s="3" t="str">
        <f t="shared" si="14"/>
        <v>L</v>
      </c>
      <c r="C78" s="8">
        <v>1</v>
      </c>
      <c r="D78" s="3">
        <f>IF(C78=1,SUM(C$3:C78),"")</f>
        <v>51</v>
      </c>
      <c r="E78" s="6"/>
      <c r="F78" s="3">
        <f t="shared" si="17"/>
        <v>76</v>
      </c>
      <c r="G78" s="3">
        <f t="shared" si="10"/>
        <v>101</v>
      </c>
      <c r="H78" s="3" t="str">
        <f t="shared" si="11"/>
        <v>e</v>
      </c>
      <c r="K78" s="3">
        <f t="shared" si="18"/>
        <v>76</v>
      </c>
      <c r="L78" s="3" t="str">
        <f t="shared" si="15"/>
        <v>L</v>
      </c>
      <c r="M78" s="8">
        <v>1</v>
      </c>
      <c r="N78" s="3">
        <f>IF(M78=1,SUM(M$3:M78),"")</f>
        <v>29</v>
      </c>
      <c r="O78" s="6"/>
      <c r="P78" s="3">
        <f t="shared" si="19"/>
        <v>76</v>
      </c>
      <c r="Q78" s="3" t="str">
        <f t="shared" si="12"/>
        <v>-</v>
      </c>
      <c r="R78" s="3" t="str">
        <f t="shared" si="13"/>
        <v/>
      </c>
    </row>
    <row r="79" spans="1:18" x14ac:dyDescent="0.2">
      <c r="A79" s="3">
        <f t="shared" si="16"/>
        <v>77</v>
      </c>
      <c r="B79" s="3" t="str">
        <f t="shared" si="14"/>
        <v>M</v>
      </c>
      <c r="C79" s="8">
        <v>1</v>
      </c>
      <c r="D79" s="3">
        <f>IF(C79=1,SUM(C$3:C79),"")</f>
        <v>52</v>
      </c>
      <c r="E79" s="6"/>
      <c r="F79" s="3">
        <f t="shared" si="17"/>
        <v>77</v>
      </c>
      <c r="G79" s="3">
        <f t="shared" si="10"/>
        <v>102</v>
      </c>
      <c r="H79" s="3" t="str">
        <f t="shared" si="11"/>
        <v>f</v>
      </c>
      <c r="K79" s="3">
        <f t="shared" si="18"/>
        <v>77</v>
      </c>
      <c r="L79" s="3" t="str">
        <f t="shared" si="15"/>
        <v>M</v>
      </c>
      <c r="M79" s="8">
        <v>1</v>
      </c>
      <c r="N79" s="3">
        <f>IF(M79=1,SUM(M$3:M79),"")</f>
        <v>30</v>
      </c>
      <c r="O79" s="6"/>
      <c r="P79" s="3">
        <f t="shared" si="19"/>
        <v>77</v>
      </c>
      <c r="Q79" s="3" t="str">
        <f t="shared" si="12"/>
        <v>-</v>
      </c>
      <c r="R79" s="3" t="str">
        <f t="shared" si="13"/>
        <v/>
      </c>
    </row>
    <row r="80" spans="1:18" x14ac:dyDescent="0.2">
      <c r="A80" s="3">
        <f t="shared" si="16"/>
        <v>78</v>
      </c>
      <c r="B80" s="3" t="str">
        <f t="shared" si="14"/>
        <v>N</v>
      </c>
      <c r="C80" s="8">
        <v>1</v>
      </c>
      <c r="D80" s="3">
        <f>IF(C80=1,SUM(C$3:C80),"")</f>
        <v>53</v>
      </c>
      <c r="E80" s="6"/>
      <c r="F80" s="3">
        <f t="shared" si="17"/>
        <v>78</v>
      </c>
      <c r="G80" s="3">
        <f t="shared" si="10"/>
        <v>103</v>
      </c>
      <c r="H80" s="3" t="str">
        <f t="shared" si="11"/>
        <v>g</v>
      </c>
      <c r="K80" s="3">
        <f t="shared" si="18"/>
        <v>78</v>
      </c>
      <c r="L80" s="3" t="str">
        <f t="shared" si="15"/>
        <v>N</v>
      </c>
      <c r="M80" s="8">
        <v>1</v>
      </c>
      <c r="N80" s="3">
        <f>IF(M80=1,SUM(M$3:M80),"")</f>
        <v>31</v>
      </c>
      <c r="O80" s="6"/>
      <c r="P80" s="3">
        <f t="shared" si="19"/>
        <v>78</v>
      </c>
      <c r="Q80" s="3" t="str">
        <f t="shared" si="12"/>
        <v>-</v>
      </c>
      <c r="R80" s="3" t="str">
        <f t="shared" si="13"/>
        <v/>
      </c>
    </row>
    <row r="81" spans="1:18" x14ac:dyDescent="0.2">
      <c r="A81" s="3">
        <f t="shared" si="16"/>
        <v>79</v>
      </c>
      <c r="B81" s="3" t="str">
        <f t="shared" si="14"/>
        <v>O</v>
      </c>
      <c r="C81" s="8">
        <v>1</v>
      </c>
      <c r="D81" s="3">
        <f>IF(C81=1,SUM(C$3:C81),"")</f>
        <v>54</v>
      </c>
      <c r="E81" s="6"/>
      <c r="F81" s="3">
        <f t="shared" si="17"/>
        <v>79</v>
      </c>
      <c r="G81" s="3">
        <f t="shared" si="10"/>
        <v>104</v>
      </c>
      <c r="H81" s="3" t="str">
        <f t="shared" si="11"/>
        <v>h</v>
      </c>
      <c r="K81" s="3">
        <f t="shared" si="18"/>
        <v>79</v>
      </c>
      <c r="L81" s="3" t="str">
        <f t="shared" si="15"/>
        <v>O</v>
      </c>
      <c r="M81" s="8">
        <v>1</v>
      </c>
      <c r="N81" s="3">
        <f>IF(M81=1,SUM(M$3:M81),"")</f>
        <v>32</v>
      </c>
      <c r="O81" s="6"/>
      <c r="P81" s="3">
        <f t="shared" si="19"/>
        <v>79</v>
      </c>
      <c r="Q81" s="3" t="str">
        <f t="shared" si="12"/>
        <v>-</v>
      </c>
      <c r="R81" s="3" t="str">
        <f t="shared" si="13"/>
        <v/>
      </c>
    </row>
    <row r="82" spans="1:18" x14ac:dyDescent="0.2">
      <c r="A82" s="3">
        <f t="shared" si="16"/>
        <v>80</v>
      </c>
      <c r="B82" s="3" t="str">
        <f t="shared" si="14"/>
        <v>P</v>
      </c>
      <c r="C82" s="8">
        <v>1</v>
      </c>
      <c r="D82" s="3">
        <f>IF(C82=1,SUM(C$3:C82),"")</f>
        <v>55</v>
      </c>
      <c r="E82" s="6"/>
      <c r="F82" s="3">
        <f t="shared" si="17"/>
        <v>80</v>
      </c>
      <c r="G82" s="3">
        <f t="shared" si="10"/>
        <v>105</v>
      </c>
      <c r="H82" s="3" t="str">
        <f t="shared" si="11"/>
        <v>i</v>
      </c>
      <c r="K82" s="3">
        <f t="shared" si="18"/>
        <v>80</v>
      </c>
      <c r="L82" s="3" t="str">
        <f t="shared" si="15"/>
        <v>P</v>
      </c>
      <c r="M82" s="8">
        <v>1</v>
      </c>
      <c r="N82" s="3">
        <f>IF(M82=1,SUM(M$3:M82),"")</f>
        <v>33</v>
      </c>
      <c r="O82" s="6"/>
      <c r="P82" s="3">
        <f t="shared" si="19"/>
        <v>80</v>
      </c>
      <c r="Q82" s="3" t="str">
        <f t="shared" si="12"/>
        <v>-</v>
      </c>
      <c r="R82" s="3" t="str">
        <f t="shared" si="13"/>
        <v/>
      </c>
    </row>
    <row r="83" spans="1:18" x14ac:dyDescent="0.2">
      <c r="A83" s="3">
        <f t="shared" si="16"/>
        <v>81</v>
      </c>
      <c r="B83" s="3" t="str">
        <f t="shared" si="14"/>
        <v>Q</v>
      </c>
      <c r="C83" s="8">
        <v>1</v>
      </c>
      <c r="D83" s="3">
        <f>IF(C83=1,SUM(C$3:C83),"")</f>
        <v>56</v>
      </c>
      <c r="E83" s="6"/>
      <c r="F83" s="3">
        <f t="shared" si="17"/>
        <v>81</v>
      </c>
      <c r="G83" s="3">
        <f t="shared" si="10"/>
        <v>106</v>
      </c>
      <c r="H83" s="3" t="str">
        <f t="shared" si="11"/>
        <v>j</v>
      </c>
      <c r="K83" s="3">
        <f t="shared" si="18"/>
        <v>81</v>
      </c>
      <c r="L83" s="3" t="str">
        <f t="shared" si="15"/>
        <v>Q</v>
      </c>
      <c r="M83" s="8">
        <v>1</v>
      </c>
      <c r="N83" s="3">
        <f>IF(M83=1,SUM(M$3:M83),"")</f>
        <v>34</v>
      </c>
      <c r="O83" s="6"/>
      <c r="P83" s="3">
        <f t="shared" si="19"/>
        <v>81</v>
      </c>
      <c r="Q83" s="3" t="str">
        <f t="shared" si="12"/>
        <v>-</v>
      </c>
      <c r="R83" s="3" t="str">
        <f t="shared" si="13"/>
        <v/>
      </c>
    </row>
    <row r="84" spans="1:18" x14ac:dyDescent="0.2">
      <c r="A84" s="3">
        <f t="shared" si="16"/>
        <v>82</v>
      </c>
      <c r="B84" s="3" t="str">
        <f t="shared" si="14"/>
        <v>R</v>
      </c>
      <c r="C84" s="8">
        <v>1</v>
      </c>
      <c r="D84" s="3">
        <f>IF(C84=1,SUM(C$3:C84),"")</f>
        <v>57</v>
      </c>
      <c r="E84" s="6"/>
      <c r="F84" s="3">
        <f t="shared" si="17"/>
        <v>82</v>
      </c>
      <c r="G84" s="3">
        <f t="shared" si="10"/>
        <v>107</v>
      </c>
      <c r="H84" s="3" t="str">
        <f t="shared" si="11"/>
        <v>k</v>
      </c>
      <c r="K84" s="3">
        <f t="shared" si="18"/>
        <v>82</v>
      </c>
      <c r="L84" s="3" t="str">
        <f t="shared" si="15"/>
        <v>R</v>
      </c>
      <c r="M84" s="8">
        <v>1</v>
      </c>
      <c r="N84" s="3">
        <f>IF(M84=1,SUM(M$3:M84),"")</f>
        <v>35</v>
      </c>
      <c r="O84" s="6"/>
      <c r="P84" s="3">
        <f t="shared" si="19"/>
        <v>82</v>
      </c>
      <c r="Q84" s="3" t="str">
        <f t="shared" si="12"/>
        <v>-</v>
      </c>
      <c r="R84" s="3" t="str">
        <f t="shared" si="13"/>
        <v/>
      </c>
    </row>
    <row r="85" spans="1:18" x14ac:dyDescent="0.2">
      <c r="A85" s="3">
        <f t="shared" si="16"/>
        <v>83</v>
      </c>
      <c r="B85" s="3" t="str">
        <f t="shared" si="14"/>
        <v>S</v>
      </c>
      <c r="C85" s="8">
        <v>1</v>
      </c>
      <c r="D85" s="3">
        <f>IF(C85=1,SUM(C$3:C85),"")</f>
        <v>58</v>
      </c>
      <c r="E85" s="6"/>
      <c r="F85" s="3">
        <f t="shared" si="17"/>
        <v>83</v>
      </c>
      <c r="G85" s="3">
        <f t="shared" si="10"/>
        <v>108</v>
      </c>
      <c r="H85" s="3" t="str">
        <f t="shared" si="11"/>
        <v>l</v>
      </c>
      <c r="K85" s="3">
        <f t="shared" si="18"/>
        <v>83</v>
      </c>
      <c r="L85" s="3" t="str">
        <f t="shared" si="15"/>
        <v>S</v>
      </c>
      <c r="M85" s="8">
        <v>1</v>
      </c>
      <c r="N85" s="3">
        <f>IF(M85=1,SUM(M$3:M85),"")</f>
        <v>36</v>
      </c>
      <c r="O85" s="6"/>
      <c r="P85" s="3">
        <f t="shared" si="19"/>
        <v>83</v>
      </c>
      <c r="Q85" s="3" t="str">
        <f t="shared" si="12"/>
        <v>-</v>
      </c>
      <c r="R85" s="3" t="str">
        <f t="shared" si="13"/>
        <v/>
      </c>
    </row>
    <row r="86" spans="1:18" x14ac:dyDescent="0.2">
      <c r="A86" s="3">
        <f t="shared" si="16"/>
        <v>84</v>
      </c>
      <c r="B86" s="3" t="str">
        <f t="shared" si="14"/>
        <v>T</v>
      </c>
      <c r="C86" s="8">
        <v>1</v>
      </c>
      <c r="D86" s="3">
        <f>IF(C86=1,SUM(C$3:C86),"")</f>
        <v>59</v>
      </c>
      <c r="E86" s="6"/>
      <c r="F86" s="3">
        <f t="shared" si="17"/>
        <v>84</v>
      </c>
      <c r="G86" s="3">
        <f t="shared" si="10"/>
        <v>109</v>
      </c>
      <c r="H86" s="3" t="str">
        <f t="shared" si="11"/>
        <v>m</v>
      </c>
      <c r="K86" s="3">
        <f t="shared" si="18"/>
        <v>84</v>
      </c>
      <c r="L86" s="3" t="str">
        <f t="shared" si="15"/>
        <v>T</v>
      </c>
      <c r="M86" s="8">
        <v>1</v>
      </c>
      <c r="N86" s="3">
        <f>IF(M86=1,SUM(M$3:M86),"")</f>
        <v>37</v>
      </c>
      <c r="O86" s="6"/>
      <c r="P86" s="3">
        <f t="shared" si="19"/>
        <v>84</v>
      </c>
      <c r="Q86" s="3" t="str">
        <f t="shared" si="12"/>
        <v>-</v>
      </c>
      <c r="R86" s="3" t="str">
        <f t="shared" si="13"/>
        <v/>
      </c>
    </row>
    <row r="87" spans="1:18" x14ac:dyDescent="0.2">
      <c r="A87" s="3">
        <f t="shared" si="16"/>
        <v>85</v>
      </c>
      <c r="B87" s="3" t="str">
        <f t="shared" si="14"/>
        <v>U</v>
      </c>
      <c r="C87" s="8">
        <v>1</v>
      </c>
      <c r="D87" s="3">
        <f>IF(C87=1,SUM(C$3:C87),"")</f>
        <v>60</v>
      </c>
      <c r="E87" s="6"/>
      <c r="F87" s="3">
        <f t="shared" si="17"/>
        <v>85</v>
      </c>
      <c r="G87" s="3">
        <f t="shared" si="10"/>
        <v>110</v>
      </c>
      <c r="H87" s="3" t="str">
        <f t="shared" si="11"/>
        <v>n</v>
      </c>
      <c r="K87" s="3">
        <f t="shared" si="18"/>
        <v>85</v>
      </c>
      <c r="L87" s="3" t="str">
        <f t="shared" si="15"/>
        <v>U</v>
      </c>
      <c r="M87" s="8">
        <v>1</v>
      </c>
      <c r="N87" s="3">
        <f>IF(M87=1,SUM(M$3:M87),"")</f>
        <v>38</v>
      </c>
      <c r="O87" s="6"/>
      <c r="P87" s="3">
        <f t="shared" si="19"/>
        <v>85</v>
      </c>
      <c r="Q87" s="3" t="str">
        <f t="shared" si="12"/>
        <v>-</v>
      </c>
      <c r="R87" s="3" t="str">
        <f t="shared" si="13"/>
        <v/>
      </c>
    </row>
    <row r="88" spans="1:18" x14ac:dyDescent="0.2">
      <c r="A88" s="3">
        <f t="shared" si="16"/>
        <v>86</v>
      </c>
      <c r="B88" s="3" t="str">
        <f t="shared" si="14"/>
        <v>V</v>
      </c>
      <c r="C88" s="8">
        <v>1</v>
      </c>
      <c r="D88" s="3">
        <f>IF(C88=1,SUM(C$3:C88),"")</f>
        <v>61</v>
      </c>
      <c r="E88" s="6"/>
      <c r="F88" s="3">
        <f t="shared" si="17"/>
        <v>86</v>
      </c>
      <c r="G88" s="3">
        <f t="shared" si="10"/>
        <v>111</v>
      </c>
      <c r="H88" s="3" t="str">
        <f t="shared" si="11"/>
        <v>o</v>
      </c>
      <c r="K88" s="3">
        <f t="shared" si="18"/>
        <v>86</v>
      </c>
      <c r="L88" s="3" t="str">
        <f t="shared" si="15"/>
        <v>V</v>
      </c>
      <c r="M88" s="8">
        <v>1</v>
      </c>
      <c r="N88" s="3">
        <f>IF(M88=1,SUM(M$3:M88),"")</f>
        <v>39</v>
      </c>
      <c r="O88" s="6"/>
      <c r="P88" s="3">
        <f t="shared" si="19"/>
        <v>86</v>
      </c>
      <c r="Q88" s="3" t="str">
        <f t="shared" si="12"/>
        <v>-</v>
      </c>
      <c r="R88" s="3" t="str">
        <f t="shared" si="13"/>
        <v/>
      </c>
    </row>
    <row r="89" spans="1:18" x14ac:dyDescent="0.2">
      <c r="A89" s="3">
        <f t="shared" si="16"/>
        <v>87</v>
      </c>
      <c r="B89" s="3" t="str">
        <f t="shared" si="14"/>
        <v>W</v>
      </c>
      <c r="C89" s="8">
        <v>1</v>
      </c>
      <c r="D89" s="3">
        <f>IF(C89=1,SUM(C$3:C89),"")</f>
        <v>62</v>
      </c>
      <c r="E89" s="6"/>
      <c r="F89" s="3">
        <f t="shared" si="17"/>
        <v>87</v>
      </c>
      <c r="G89" s="3">
        <f t="shared" si="10"/>
        <v>112</v>
      </c>
      <c r="H89" s="3" t="str">
        <f t="shared" si="11"/>
        <v>p</v>
      </c>
      <c r="K89" s="3">
        <f t="shared" si="18"/>
        <v>87</v>
      </c>
      <c r="L89" s="3" t="str">
        <f t="shared" si="15"/>
        <v>W</v>
      </c>
      <c r="M89" s="8">
        <v>1</v>
      </c>
      <c r="N89" s="3">
        <f>IF(M89=1,SUM(M$3:M89),"")</f>
        <v>40</v>
      </c>
      <c r="O89" s="6"/>
      <c r="P89" s="3">
        <f t="shared" si="19"/>
        <v>87</v>
      </c>
      <c r="Q89" s="3" t="str">
        <f t="shared" si="12"/>
        <v>-</v>
      </c>
      <c r="R89" s="3" t="str">
        <f t="shared" si="13"/>
        <v/>
      </c>
    </row>
    <row r="90" spans="1:18" x14ac:dyDescent="0.2">
      <c r="A90" s="3">
        <f t="shared" si="16"/>
        <v>88</v>
      </c>
      <c r="B90" s="3" t="str">
        <f t="shared" si="14"/>
        <v>X</v>
      </c>
      <c r="C90" s="8">
        <v>1</v>
      </c>
      <c r="D90" s="3">
        <f>IF(C90=1,SUM(C$3:C90),"")</f>
        <v>63</v>
      </c>
      <c r="E90" s="6"/>
      <c r="F90" s="3">
        <f t="shared" si="17"/>
        <v>88</v>
      </c>
      <c r="G90" s="3">
        <f t="shared" si="10"/>
        <v>113</v>
      </c>
      <c r="H90" s="3" t="str">
        <f t="shared" si="11"/>
        <v>q</v>
      </c>
      <c r="K90" s="3">
        <f t="shared" si="18"/>
        <v>88</v>
      </c>
      <c r="L90" s="3" t="str">
        <f t="shared" si="15"/>
        <v>X</v>
      </c>
      <c r="M90" s="8">
        <v>1</v>
      </c>
      <c r="N90" s="3">
        <f>IF(M90=1,SUM(M$3:M90),"")</f>
        <v>41</v>
      </c>
      <c r="O90" s="6"/>
      <c r="P90" s="3">
        <f t="shared" si="19"/>
        <v>88</v>
      </c>
      <c r="Q90" s="3" t="str">
        <f t="shared" si="12"/>
        <v>-</v>
      </c>
      <c r="R90" s="3" t="str">
        <f t="shared" si="13"/>
        <v/>
      </c>
    </row>
    <row r="91" spans="1:18" x14ac:dyDescent="0.2">
      <c r="A91" s="3">
        <f t="shared" si="16"/>
        <v>89</v>
      </c>
      <c r="B91" s="3" t="str">
        <f t="shared" si="14"/>
        <v>Y</v>
      </c>
      <c r="C91" s="8">
        <v>1</v>
      </c>
      <c r="D91" s="3">
        <f>IF(C91=1,SUM(C$3:C91),"")</f>
        <v>64</v>
      </c>
      <c r="E91" s="6"/>
      <c r="F91" s="3">
        <f t="shared" si="17"/>
        <v>89</v>
      </c>
      <c r="G91" s="3">
        <f t="shared" si="10"/>
        <v>114</v>
      </c>
      <c r="H91" s="3" t="str">
        <f t="shared" si="11"/>
        <v>r</v>
      </c>
      <c r="K91" s="3">
        <f t="shared" si="18"/>
        <v>89</v>
      </c>
      <c r="L91" s="3" t="str">
        <f t="shared" si="15"/>
        <v>Y</v>
      </c>
      <c r="M91" s="8">
        <v>1</v>
      </c>
      <c r="N91" s="3">
        <f>IF(M91=1,SUM(M$3:M91),"")</f>
        <v>42</v>
      </c>
      <c r="O91" s="6"/>
      <c r="P91" s="3">
        <f t="shared" si="19"/>
        <v>89</v>
      </c>
      <c r="Q91" s="3" t="str">
        <f t="shared" si="12"/>
        <v>-</v>
      </c>
      <c r="R91" s="3" t="str">
        <f t="shared" si="13"/>
        <v/>
      </c>
    </row>
    <row r="92" spans="1:18" x14ac:dyDescent="0.2">
      <c r="A92" s="3">
        <f t="shared" si="16"/>
        <v>90</v>
      </c>
      <c r="B92" s="3" t="str">
        <f t="shared" si="14"/>
        <v>Z</v>
      </c>
      <c r="C92" s="8">
        <v>1</v>
      </c>
      <c r="D92" s="3">
        <f>IF(C92=1,SUM(C$3:C92),"")</f>
        <v>65</v>
      </c>
      <c r="E92" s="6"/>
      <c r="F92" s="3">
        <f t="shared" si="17"/>
        <v>90</v>
      </c>
      <c r="G92" s="3">
        <f t="shared" si="10"/>
        <v>115</v>
      </c>
      <c r="H92" s="3" t="str">
        <f t="shared" si="11"/>
        <v>s</v>
      </c>
      <c r="K92" s="3">
        <f t="shared" si="18"/>
        <v>90</v>
      </c>
      <c r="L92" s="3" t="str">
        <f t="shared" si="15"/>
        <v>Z</v>
      </c>
      <c r="M92" s="8">
        <v>1</v>
      </c>
      <c r="N92" s="3">
        <f>IF(M92=1,SUM(M$3:M92),"")</f>
        <v>43</v>
      </c>
      <c r="O92" s="6"/>
      <c r="P92" s="3">
        <f t="shared" si="19"/>
        <v>90</v>
      </c>
      <c r="Q92" s="3" t="str">
        <f t="shared" si="12"/>
        <v>-</v>
      </c>
      <c r="R92" s="3" t="str">
        <f t="shared" si="13"/>
        <v/>
      </c>
    </row>
    <row r="93" spans="1:18" x14ac:dyDescent="0.2">
      <c r="A93" s="3">
        <f t="shared" si="16"/>
        <v>91</v>
      </c>
      <c r="B93" s="3" t="str">
        <f t="shared" si="14"/>
        <v>[</v>
      </c>
      <c r="C93" s="8">
        <v>1</v>
      </c>
      <c r="D93" s="3">
        <f>IF(C93=1,SUM(C$3:C93),"")</f>
        <v>66</v>
      </c>
      <c r="E93" s="6"/>
      <c r="F93" s="3">
        <f t="shared" si="17"/>
        <v>91</v>
      </c>
      <c r="G93" s="3">
        <f t="shared" si="10"/>
        <v>116</v>
      </c>
      <c r="H93" s="3" t="str">
        <f t="shared" si="11"/>
        <v>t</v>
      </c>
      <c r="K93" s="3">
        <f t="shared" si="18"/>
        <v>91</v>
      </c>
      <c r="L93" s="3" t="str">
        <f t="shared" si="15"/>
        <v>[</v>
      </c>
      <c r="M93" s="8">
        <v>0</v>
      </c>
      <c r="N93" s="3" t="str">
        <f>IF(M93=1,SUM(M$3:M93),"")</f>
        <v/>
      </c>
      <c r="O93" s="6"/>
      <c r="P93" s="3">
        <f t="shared" si="19"/>
        <v>91</v>
      </c>
      <c r="Q93" s="3" t="str">
        <f t="shared" si="12"/>
        <v>-</v>
      </c>
      <c r="R93" s="3" t="str">
        <f t="shared" si="13"/>
        <v/>
      </c>
    </row>
    <row r="94" spans="1:18" x14ac:dyDescent="0.2">
      <c r="A94" s="3">
        <f t="shared" si="16"/>
        <v>92</v>
      </c>
      <c r="B94" s="3" t="str">
        <f t="shared" si="14"/>
        <v>\</v>
      </c>
      <c r="C94" s="8">
        <v>1</v>
      </c>
      <c r="D94" s="3">
        <f>IF(C94=1,SUM(C$3:C94),"")</f>
        <v>67</v>
      </c>
      <c r="E94" s="6"/>
      <c r="F94" s="3">
        <f t="shared" si="17"/>
        <v>92</v>
      </c>
      <c r="G94" s="3">
        <f t="shared" si="10"/>
        <v>117</v>
      </c>
      <c r="H94" s="3" t="str">
        <f t="shared" si="11"/>
        <v>u</v>
      </c>
      <c r="K94" s="3">
        <f t="shared" si="18"/>
        <v>92</v>
      </c>
      <c r="L94" s="3" t="str">
        <f t="shared" si="15"/>
        <v>\</v>
      </c>
      <c r="M94" s="8">
        <v>0</v>
      </c>
      <c r="N94" s="3" t="str">
        <f>IF(M94=1,SUM(M$3:M94),"")</f>
        <v/>
      </c>
      <c r="O94" s="6"/>
      <c r="P94" s="3">
        <f t="shared" si="19"/>
        <v>92</v>
      </c>
      <c r="Q94" s="3" t="str">
        <f t="shared" si="12"/>
        <v>-</v>
      </c>
      <c r="R94" s="3" t="str">
        <f t="shared" si="13"/>
        <v/>
      </c>
    </row>
    <row r="95" spans="1:18" x14ac:dyDescent="0.2">
      <c r="A95" s="3">
        <f t="shared" si="16"/>
        <v>93</v>
      </c>
      <c r="B95" s="3" t="str">
        <f t="shared" si="14"/>
        <v>]</v>
      </c>
      <c r="C95" s="8">
        <v>1</v>
      </c>
      <c r="D95" s="3">
        <f>IF(C95=1,SUM(C$3:C95),"")</f>
        <v>68</v>
      </c>
      <c r="E95" s="6"/>
      <c r="F95" s="3">
        <f t="shared" si="17"/>
        <v>93</v>
      </c>
      <c r="G95" s="3">
        <f t="shared" si="10"/>
        <v>118</v>
      </c>
      <c r="H95" s="3" t="str">
        <f t="shared" si="11"/>
        <v>v</v>
      </c>
      <c r="K95" s="3">
        <f t="shared" si="18"/>
        <v>93</v>
      </c>
      <c r="L95" s="3" t="str">
        <f t="shared" si="15"/>
        <v>]</v>
      </c>
      <c r="M95" s="8">
        <v>0</v>
      </c>
      <c r="N95" s="3" t="str">
        <f>IF(M95=1,SUM(M$3:M95),"")</f>
        <v/>
      </c>
      <c r="O95" s="6"/>
      <c r="P95" s="3">
        <f t="shared" si="19"/>
        <v>93</v>
      </c>
      <c r="Q95" s="3" t="str">
        <f t="shared" si="12"/>
        <v>-</v>
      </c>
      <c r="R95" s="3" t="str">
        <f t="shared" si="13"/>
        <v/>
      </c>
    </row>
    <row r="96" spans="1:18" x14ac:dyDescent="0.2">
      <c r="A96" s="3">
        <f t="shared" si="16"/>
        <v>94</v>
      </c>
      <c r="B96" s="3" t="str">
        <f t="shared" si="14"/>
        <v>^</v>
      </c>
      <c r="C96" s="8">
        <v>1</v>
      </c>
      <c r="D96" s="3">
        <f>IF(C96=1,SUM(C$3:C96),"")</f>
        <v>69</v>
      </c>
      <c r="E96" s="6"/>
      <c r="F96" s="3">
        <f t="shared" si="17"/>
        <v>94</v>
      </c>
      <c r="G96" s="3">
        <f t="shared" si="10"/>
        <v>119</v>
      </c>
      <c r="H96" s="3" t="str">
        <f t="shared" si="11"/>
        <v>w</v>
      </c>
      <c r="K96" s="3">
        <f t="shared" si="18"/>
        <v>94</v>
      </c>
      <c r="L96" s="3" t="str">
        <f t="shared" si="15"/>
        <v>^</v>
      </c>
      <c r="M96" s="8">
        <v>0</v>
      </c>
      <c r="N96" s="3" t="str">
        <f>IF(M96=1,SUM(M$3:M96),"")</f>
        <v/>
      </c>
      <c r="O96" s="6"/>
      <c r="P96" s="3">
        <f t="shared" si="19"/>
        <v>94</v>
      </c>
      <c r="Q96" s="3" t="str">
        <f t="shared" si="12"/>
        <v>-</v>
      </c>
      <c r="R96" s="3" t="str">
        <f t="shared" si="13"/>
        <v/>
      </c>
    </row>
    <row r="97" spans="1:18" x14ac:dyDescent="0.2">
      <c r="A97" s="3">
        <f t="shared" si="16"/>
        <v>95</v>
      </c>
      <c r="B97" s="3" t="str">
        <f t="shared" si="14"/>
        <v>_</v>
      </c>
      <c r="C97" s="8">
        <v>1</v>
      </c>
      <c r="D97" s="3">
        <f>IF(C97=1,SUM(C$3:C97),"")</f>
        <v>70</v>
      </c>
      <c r="E97" s="6"/>
      <c r="F97" s="3">
        <f t="shared" si="17"/>
        <v>95</v>
      </c>
      <c r="G97" s="3">
        <f t="shared" si="10"/>
        <v>120</v>
      </c>
      <c r="H97" s="3" t="str">
        <f t="shared" si="11"/>
        <v>x</v>
      </c>
      <c r="K97" s="3">
        <f t="shared" si="18"/>
        <v>95</v>
      </c>
      <c r="L97" s="3" t="str">
        <f t="shared" si="15"/>
        <v>_</v>
      </c>
      <c r="M97" s="8">
        <v>0</v>
      </c>
      <c r="N97" s="3" t="str">
        <f>IF(M97=1,SUM(M$3:M97),"")</f>
        <v/>
      </c>
      <c r="O97" s="6"/>
      <c r="P97" s="3">
        <f t="shared" si="19"/>
        <v>95</v>
      </c>
      <c r="Q97" s="3" t="str">
        <f t="shared" si="12"/>
        <v>-</v>
      </c>
      <c r="R97" s="3" t="str">
        <f t="shared" si="13"/>
        <v/>
      </c>
    </row>
    <row r="98" spans="1:18" x14ac:dyDescent="0.2">
      <c r="A98" s="3">
        <f t="shared" si="16"/>
        <v>96</v>
      </c>
      <c r="B98" s="3" t="str">
        <f t="shared" si="14"/>
        <v>`</v>
      </c>
      <c r="C98" s="8">
        <v>1</v>
      </c>
      <c r="D98" s="3">
        <f>IF(C98=1,SUM(C$3:C98),"")</f>
        <v>71</v>
      </c>
      <c r="E98" s="6"/>
      <c r="F98" s="3">
        <f t="shared" si="17"/>
        <v>96</v>
      </c>
      <c r="G98" s="3">
        <f t="shared" si="10"/>
        <v>121</v>
      </c>
      <c r="H98" s="3" t="str">
        <f t="shared" si="11"/>
        <v>y</v>
      </c>
      <c r="K98" s="3">
        <f t="shared" si="18"/>
        <v>96</v>
      </c>
      <c r="L98" s="3" t="str">
        <f t="shared" si="15"/>
        <v>`</v>
      </c>
      <c r="M98" s="8">
        <v>0</v>
      </c>
      <c r="N98" s="3" t="str">
        <f>IF(M98=1,SUM(M$3:M98),"")</f>
        <v/>
      </c>
      <c r="O98" s="6"/>
      <c r="P98" s="3">
        <f t="shared" si="19"/>
        <v>96</v>
      </c>
      <c r="Q98" s="3" t="str">
        <f t="shared" si="12"/>
        <v>-</v>
      </c>
      <c r="R98" s="3" t="str">
        <f t="shared" si="13"/>
        <v/>
      </c>
    </row>
    <row r="99" spans="1:18" x14ac:dyDescent="0.2">
      <c r="A99" s="3">
        <f t="shared" si="16"/>
        <v>97</v>
      </c>
      <c r="B99" s="3" t="str">
        <f t="shared" si="14"/>
        <v>a</v>
      </c>
      <c r="C99" s="8">
        <v>1</v>
      </c>
      <c r="D99" s="3">
        <f>IF(C99=1,SUM(C$3:C99),"")</f>
        <v>72</v>
      </c>
      <c r="E99" s="6"/>
      <c r="F99" s="3">
        <f t="shared" si="17"/>
        <v>97</v>
      </c>
      <c r="G99" s="3">
        <f t="shared" si="10"/>
        <v>122</v>
      </c>
      <c r="H99" s="3" t="str">
        <f t="shared" si="11"/>
        <v>z</v>
      </c>
      <c r="K99" s="3">
        <f t="shared" si="18"/>
        <v>97</v>
      </c>
      <c r="L99" s="3" t="str">
        <f t="shared" si="15"/>
        <v>a</v>
      </c>
      <c r="M99" s="8">
        <v>1</v>
      </c>
      <c r="N99" s="3">
        <f>IF(M99=1,SUM(M$3:M99),"")</f>
        <v>44</v>
      </c>
      <c r="O99" s="6"/>
      <c r="P99" s="3">
        <f t="shared" si="19"/>
        <v>97</v>
      </c>
      <c r="Q99" s="3" t="str">
        <f t="shared" si="12"/>
        <v>-</v>
      </c>
      <c r="R99" s="3" t="str">
        <f t="shared" si="13"/>
        <v/>
      </c>
    </row>
    <row r="100" spans="1:18" x14ac:dyDescent="0.2">
      <c r="A100" s="3">
        <f t="shared" si="16"/>
        <v>98</v>
      </c>
      <c r="B100" s="3" t="str">
        <f t="shared" si="14"/>
        <v>b</v>
      </c>
      <c r="C100" s="8">
        <v>1</v>
      </c>
      <c r="D100" s="3">
        <f>IF(C100=1,SUM(C$3:C100),"")</f>
        <v>73</v>
      </c>
      <c r="E100" s="6"/>
      <c r="F100" s="3">
        <f t="shared" si="17"/>
        <v>98</v>
      </c>
      <c r="G100" s="3">
        <f t="shared" si="10"/>
        <v>123</v>
      </c>
      <c r="H100" s="3" t="str">
        <f t="shared" si="11"/>
        <v>{</v>
      </c>
      <c r="K100" s="3">
        <f t="shared" si="18"/>
        <v>98</v>
      </c>
      <c r="L100" s="3" t="str">
        <f t="shared" si="15"/>
        <v>b</v>
      </c>
      <c r="M100" s="8">
        <v>1</v>
      </c>
      <c r="N100" s="3">
        <f>IF(M100=1,SUM(M$3:M100),"")</f>
        <v>45</v>
      </c>
      <c r="O100" s="6"/>
      <c r="P100" s="3">
        <f t="shared" si="19"/>
        <v>98</v>
      </c>
      <c r="Q100" s="3" t="str">
        <f t="shared" si="12"/>
        <v>-</v>
      </c>
      <c r="R100" s="3" t="str">
        <f t="shared" si="13"/>
        <v/>
      </c>
    </row>
    <row r="101" spans="1:18" x14ac:dyDescent="0.2">
      <c r="A101" s="3">
        <f t="shared" si="16"/>
        <v>99</v>
      </c>
      <c r="B101" s="3" t="str">
        <f t="shared" si="14"/>
        <v>c</v>
      </c>
      <c r="C101" s="8">
        <v>1</v>
      </c>
      <c r="D101" s="3">
        <f>IF(C101=1,SUM(C$3:C101),"")</f>
        <v>74</v>
      </c>
      <c r="E101" s="6"/>
      <c r="F101" s="3">
        <f t="shared" si="17"/>
        <v>99</v>
      </c>
      <c r="G101" s="3">
        <f t="shared" si="10"/>
        <v>124</v>
      </c>
      <c r="H101" s="3" t="str">
        <f t="shared" si="11"/>
        <v>|</v>
      </c>
      <c r="K101" s="3">
        <f t="shared" si="18"/>
        <v>99</v>
      </c>
      <c r="L101" s="3" t="str">
        <f t="shared" si="15"/>
        <v>c</v>
      </c>
      <c r="M101" s="8">
        <v>1</v>
      </c>
      <c r="N101" s="3">
        <f>IF(M101=1,SUM(M$3:M101),"")</f>
        <v>46</v>
      </c>
      <c r="O101" s="6"/>
      <c r="P101" s="3">
        <f t="shared" si="19"/>
        <v>99</v>
      </c>
      <c r="Q101" s="3" t="str">
        <f t="shared" si="12"/>
        <v>-</v>
      </c>
      <c r="R101" s="3" t="str">
        <f t="shared" si="13"/>
        <v/>
      </c>
    </row>
    <row r="102" spans="1:18" x14ac:dyDescent="0.2">
      <c r="A102" s="3">
        <f t="shared" si="16"/>
        <v>100</v>
      </c>
      <c r="B102" s="3" t="str">
        <f t="shared" si="14"/>
        <v>d</v>
      </c>
      <c r="C102" s="8">
        <v>1</v>
      </c>
      <c r="D102" s="3">
        <f>IF(C102=1,SUM(C$3:C102),"")</f>
        <v>75</v>
      </c>
      <c r="E102" s="6"/>
      <c r="F102" s="3">
        <f t="shared" si="17"/>
        <v>100</v>
      </c>
      <c r="G102" s="3">
        <f t="shared" si="10"/>
        <v>125</v>
      </c>
      <c r="H102" s="3" t="str">
        <f t="shared" si="11"/>
        <v>}</v>
      </c>
      <c r="K102" s="3">
        <f t="shared" si="18"/>
        <v>100</v>
      </c>
      <c r="L102" s="3" t="str">
        <f t="shared" si="15"/>
        <v>d</v>
      </c>
      <c r="M102" s="8">
        <v>1</v>
      </c>
      <c r="N102" s="3">
        <f>IF(M102=1,SUM(M$3:M102),"")</f>
        <v>47</v>
      </c>
      <c r="O102" s="6"/>
      <c r="P102" s="3">
        <f t="shared" si="19"/>
        <v>100</v>
      </c>
      <c r="Q102" s="3" t="str">
        <f t="shared" si="12"/>
        <v>-</v>
      </c>
      <c r="R102" s="3" t="str">
        <f t="shared" si="13"/>
        <v/>
      </c>
    </row>
    <row r="103" spans="1:18" x14ac:dyDescent="0.2">
      <c r="A103" s="3">
        <f t="shared" si="16"/>
        <v>101</v>
      </c>
      <c r="B103" s="3" t="str">
        <f t="shared" si="14"/>
        <v>e</v>
      </c>
      <c r="C103" s="8">
        <v>1</v>
      </c>
      <c r="D103" s="3">
        <f>IF(C103=1,SUM(C$3:C103),"")</f>
        <v>76</v>
      </c>
      <c r="E103" s="6"/>
      <c r="F103" s="3">
        <f t="shared" si="17"/>
        <v>101</v>
      </c>
      <c r="G103" s="3">
        <f t="shared" si="10"/>
        <v>126</v>
      </c>
      <c r="H103" s="3" t="str">
        <f t="shared" si="11"/>
        <v>~</v>
      </c>
      <c r="K103" s="3">
        <f t="shared" si="18"/>
        <v>101</v>
      </c>
      <c r="L103" s="3" t="str">
        <f t="shared" si="15"/>
        <v>e</v>
      </c>
      <c r="M103" s="8">
        <v>1</v>
      </c>
      <c r="N103" s="3">
        <f>IF(M103=1,SUM(M$3:M103),"")</f>
        <v>48</v>
      </c>
      <c r="O103" s="6"/>
      <c r="P103" s="3">
        <f t="shared" si="19"/>
        <v>101</v>
      </c>
      <c r="Q103" s="3" t="str">
        <f t="shared" si="12"/>
        <v>-</v>
      </c>
      <c r="R103" s="3" t="str">
        <f t="shared" si="13"/>
        <v/>
      </c>
    </row>
    <row r="104" spans="1:18" x14ac:dyDescent="0.2">
      <c r="A104" s="3">
        <f t="shared" si="16"/>
        <v>102</v>
      </c>
      <c r="B104" s="3" t="str">
        <f t="shared" si="14"/>
        <v>f</v>
      </c>
      <c r="C104" s="8">
        <v>1</v>
      </c>
      <c r="D104" s="3">
        <f>IF(C104=1,SUM(C$3:C104),"")</f>
        <v>77</v>
      </c>
      <c r="E104" s="6"/>
      <c r="F104" s="3">
        <f t="shared" si="17"/>
        <v>102</v>
      </c>
      <c r="G104" s="3">
        <f t="shared" si="10"/>
        <v>127</v>
      </c>
      <c r="H104" s="3" t="str">
        <f t="shared" si="11"/>
        <v></v>
      </c>
      <c r="K104" s="3">
        <f t="shared" si="18"/>
        <v>102</v>
      </c>
      <c r="L104" s="3" t="str">
        <f t="shared" si="15"/>
        <v>f</v>
      </c>
      <c r="M104" s="8">
        <v>1</v>
      </c>
      <c r="N104" s="3">
        <f>IF(M104=1,SUM(M$3:M104),"")</f>
        <v>49</v>
      </c>
      <c r="O104" s="6"/>
      <c r="P104" s="3">
        <f t="shared" si="19"/>
        <v>102</v>
      </c>
      <c r="Q104" s="3" t="str">
        <f t="shared" si="12"/>
        <v>-</v>
      </c>
      <c r="R104" s="3" t="str">
        <f t="shared" si="13"/>
        <v/>
      </c>
    </row>
    <row r="105" spans="1:18" x14ac:dyDescent="0.2">
      <c r="A105" s="3">
        <f t="shared" si="16"/>
        <v>103</v>
      </c>
      <c r="B105" s="3" t="str">
        <f t="shared" si="14"/>
        <v>g</v>
      </c>
      <c r="C105" s="8">
        <v>1</v>
      </c>
      <c r="D105" s="3">
        <f>IF(C105=1,SUM(C$3:C105),"")</f>
        <v>78</v>
      </c>
      <c r="E105" s="6"/>
      <c r="F105" s="3">
        <f t="shared" si="17"/>
        <v>103</v>
      </c>
      <c r="G105" s="3">
        <f t="shared" si="10"/>
        <v>128</v>
      </c>
      <c r="H105" s="3" t="str">
        <f t="shared" si="11"/>
        <v>Ä</v>
      </c>
      <c r="K105" s="3">
        <f t="shared" si="18"/>
        <v>103</v>
      </c>
      <c r="L105" s="3" t="str">
        <f t="shared" si="15"/>
        <v>g</v>
      </c>
      <c r="M105" s="8">
        <v>1</v>
      </c>
      <c r="N105" s="3">
        <f>IF(M105=1,SUM(M$3:M105),"")</f>
        <v>50</v>
      </c>
      <c r="O105" s="6"/>
      <c r="P105" s="3">
        <f t="shared" si="19"/>
        <v>103</v>
      </c>
      <c r="Q105" s="3" t="str">
        <f t="shared" si="12"/>
        <v>-</v>
      </c>
      <c r="R105" s="3" t="str">
        <f t="shared" si="13"/>
        <v/>
      </c>
    </row>
    <row r="106" spans="1:18" x14ac:dyDescent="0.2">
      <c r="A106" s="3">
        <f t="shared" si="16"/>
        <v>104</v>
      </c>
      <c r="B106" s="3" t="str">
        <f t="shared" si="14"/>
        <v>h</v>
      </c>
      <c r="C106" s="8">
        <v>1</v>
      </c>
      <c r="D106" s="3">
        <f>IF(C106=1,SUM(C$3:C106),"")</f>
        <v>79</v>
      </c>
      <c r="E106" s="6"/>
      <c r="F106" s="3">
        <f t="shared" si="17"/>
        <v>104</v>
      </c>
      <c r="G106" s="3">
        <f t="shared" si="10"/>
        <v>129</v>
      </c>
      <c r="H106" s="3" t="str">
        <f t="shared" si="11"/>
        <v>Å</v>
      </c>
      <c r="K106" s="3">
        <f t="shared" si="18"/>
        <v>104</v>
      </c>
      <c r="L106" s="3" t="str">
        <f t="shared" si="15"/>
        <v>h</v>
      </c>
      <c r="M106" s="8">
        <v>1</v>
      </c>
      <c r="N106" s="3">
        <f>IF(M106=1,SUM(M$3:M106),"")</f>
        <v>51</v>
      </c>
      <c r="O106" s="6"/>
      <c r="P106" s="3">
        <f t="shared" si="19"/>
        <v>104</v>
      </c>
      <c r="Q106" s="3" t="str">
        <f t="shared" si="12"/>
        <v>-</v>
      </c>
      <c r="R106" s="3" t="str">
        <f t="shared" si="13"/>
        <v/>
      </c>
    </row>
    <row r="107" spans="1:18" x14ac:dyDescent="0.2">
      <c r="A107" s="3">
        <f t="shared" si="16"/>
        <v>105</v>
      </c>
      <c r="B107" s="3" t="str">
        <f t="shared" si="14"/>
        <v>i</v>
      </c>
      <c r="C107" s="8">
        <v>1</v>
      </c>
      <c r="D107" s="3">
        <f>IF(C107=1,SUM(C$3:C107),"")</f>
        <v>80</v>
      </c>
      <c r="E107" s="6"/>
      <c r="F107" s="3">
        <f t="shared" si="17"/>
        <v>105</v>
      </c>
      <c r="G107" s="3">
        <f t="shared" si="10"/>
        <v>130</v>
      </c>
      <c r="H107" s="3" t="str">
        <f t="shared" si="11"/>
        <v>Ç</v>
      </c>
      <c r="K107" s="3">
        <f t="shared" si="18"/>
        <v>105</v>
      </c>
      <c r="L107" s="3" t="str">
        <f t="shared" si="15"/>
        <v>i</v>
      </c>
      <c r="M107" s="8">
        <v>1</v>
      </c>
      <c r="N107" s="3">
        <f>IF(M107=1,SUM(M$3:M107),"")</f>
        <v>52</v>
      </c>
      <c r="O107" s="6"/>
      <c r="P107" s="3">
        <f t="shared" si="19"/>
        <v>105</v>
      </c>
      <c r="Q107" s="3" t="str">
        <f t="shared" si="12"/>
        <v>-</v>
      </c>
      <c r="R107" s="3" t="str">
        <f t="shared" si="13"/>
        <v/>
      </c>
    </row>
    <row r="108" spans="1:18" x14ac:dyDescent="0.2">
      <c r="A108" s="3">
        <f t="shared" si="16"/>
        <v>106</v>
      </c>
      <c r="B108" s="3" t="str">
        <f t="shared" si="14"/>
        <v>j</v>
      </c>
      <c r="C108" s="8">
        <v>1</v>
      </c>
      <c r="D108" s="3">
        <f>IF(C108=1,SUM(C$3:C108),"")</f>
        <v>81</v>
      </c>
      <c r="E108" s="6"/>
      <c r="F108" s="3">
        <f t="shared" si="17"/>
        <v>106</v>
      </c>
      <c r="G108" s="3">
        <f t="shared" si="10"/>
        <v>132</v>
      </c>
      <c r="H108" s="3" t="str">
        <f t="shared" si="11"/>
        <v>Ñ</v>
      </c>
      <c r="K108" s="3">
        <f t="shared" si="18"/>
        <v>106</v>
      </c>
      <c r="L108" s="3" t="str">
        <f t="shared" si="15"/>
        <v>j</v>
      </c>
      <c r="M108" s="8">
        <v>1</v>
      </c>
      <c r="N108" s="3">
        <f>IF(M108=1,SUM(M$3:M108),"")</f>
        <v>53</v>
      </c>
      <c r="O108" s="6"/>
      <c r="P108" s="3">
        <f t="shared" si="19"/>
        <v>106</v>
      </c>
      <c r="Q108" s="3" t="str">
        <f t="shared" si="12"/>
        <v>-</v>
      </c>
      <c r="R108" s="3" t="str">
        <f t="shared" si="13"/>
        <v/>
      </c>
    </row>
    <row r="109" spans="1:18" x14ac:dyDescent="0.2">
      <c r="A109" s="3">
        <f t="shared" si="16"/>
        <v>107</v>
      </c>
      <c r="B109" s="3" t="str">
        <f t="shared" si="14"/>
        <v>k</v>
      </c>
      <c r="C109" s="8">
        <v>1</v>
      </c>
      <c r="D109" s="3">
        <f>IF(C109=1,SUM(C$3:C109),"")</f>
        <v>82</v>
      </c>
      <c r="E109" s="6"/>
      <c r="F109" s="3">
        <f t="shared" si="17"/>
        <v>107</v>
      </c>
      <c r="G109" s="3">
        <f t="shared" si="10"/>
        <v>133</v>
      </c>
      <c r="H109" s="3" t="str">
        <f t="shared" si="11"/>
        <v>Ö</v>
      </c>
      <c r="K109" s="3">
        <f t="shared" si="18"/>
        <v>107</v>
      </c>
      <c r="L109" s="3" t="str">
        <f t="shared" si="15"/>
        <v>k</v>
      </c>
      <c r="M109" s="8">
        <v>1</v>
      </c>
      <c r="N109" s="3">
        <f>IF(M109=1,SUM(M$3:M109),"")</f>
        <v>54</v>
      </c>
      <c r="O109" s="6"/>
      <c r="P109" s="3">
        <f t="shared" si="19"/>
        <v>107</v>
      </c>
      <c r="Q109" s="3" t="str">
        <f t="shared" si="12"/>
        <v>-</v>
      </c>
      <c r="R109" s="3" t="str">
        <f t="shared" si="13"/>
        <v/>
      </c>
    </row>
    <row r="110" spans="1:18" x14ac:dyDescent="0.2">
      <c r="A110" s="3">
        <f t="shared" si="16"/>
        <v>108</v>
      </c>
      <c r="B110" s="3" t="str">
        <f t="shared" si="14"/>
        <v>l</v>
      </c>
      <c r="C110" s="8">
        <v>1</v>
      </c>
      <c r="D110" s="3">
        <f>IF(C110=1,SUM(C$3:C110),"")</f>
        <v>83</v>
      </c>
      <c r="E110" s="6"/>
      <c r="F110" s="3">
        <f t="shared" si="17"/>
        <v>108</v>
      </c>
      <c r="G110" s="3">
        <f t="shared" si="10"/>
        <v>141</v>
      </c>
      <c r="H110" s="3" t="str">
        <f t="shared" si="11"/>
        <v>ç</v>
      </c>
      <c r="K110" s="3">
        <f t="shared" si="18"/>
        <v>108</v>
      </c>
      <c r="L110" s="3" t="str">
        <f t="shared" si="15"/>
        <v>l</v>
      </c>
      <c r="M110" s="8">
        <v>1</v>
      </c>
      <c r="N110" s="3">
        <f>IF(M110=1,SUM(M$3:M110),"")</f>
        <v>55</v>
      </c>
      <c r="O110" s="6"/>
      <c r="P110" s="3">
        <f t="shared" si="19"/>
        <v>108</v>
      </c>
      <c r="Q110" s="3" t="str">
        <f t="shared" si="12"/>
        <v>-</v>
      </c>
      <c r="R110" s="3" t="str">
        <f t="shared" si="13"/>
        <v/>
      </c>
    </row>
    <row r="111" spans="1:18" x14ac:dyDescent="0.2">
      <c r="A111" s="3">
        <f t="shared" si="16"/>
        <v>109</v>
      </c>
      <c r="B111" s="3" t="str">
        <f t="shared" si="14"/>
        <v>m</v>
      </c>
      <c r="C111" s="8">
        <v>1</v>
      </c>
      <c r="D111" s="3">
        <f>IF(C111=1,SUM(C$3:C111),"")</f>
        <v>84</v>
      </c>
      <c r="E111" s="6"/>
      <c r="F111" s="3">
        <f t="shared" si="17"/>
        <v>109</v>
      </c>
      <c r="G111" s="3">
        <f t="shared" si="10"/>
        <v>143</v>
      </c>
      <c r="H111" s="3" t="str">
        <f t="shared" si="11"/>
        <v>è</v>
      </c>
      <c r="K111" s="3">
        <f t="shared" si="18"/>
        <v>109</v>
      </c>
      <c r="L111" s="3" t="str">
        <f t="shared" si="15"/>
        <v>m</v>
      </c>
      <c r="M111" s="8">
        <v>1</v>
      </c>
      <c r="N111" s="3">
        <f>IF(M111=1,SUM(M$3:M111),"")</f>
        <v>56</v>
      </c>
      <c r="O111" s="6"/>
      <c r="P111" s="3">
        <f t="shared" si="19"/>
        <v>109</v>
      </c>
      <c r="Q111" s="3" t="str">
        <f t="shared" si="12"/>
        <v>-</v>
      </c>
      <c r="R111" s="3" t="str">
        <f t="shared" si="13"/>
        <v/>
      </c>
    </row>
    <row r="112" spans="1:18" x14ac:dyDescent="0.2">
      <c r="A112" s="3">
        <f t="shared" si="16"/>
        <v>110</v>
      </c>
      <c r="B112" s="3" t="str">
        <f t="shared" si="14"/>
        <v>n</v>
      </c>
      <c r="C112" s="8">
        <v>1</v>
      </c>
      <c r="D112" s="3">
        <f>IF(C112=1,SUM(C$3:C112),"")</f>
        <v>85</v>
      </c>
      <c r="E112" s="6"/>
      <c r="F112" s="3">
        <f t="shared" si="17"/>
        <v>110</v>
      </c>
      <c r="G112" s="3">
        <f t="shared" si="10"/>
        <v>144</v>
      </c>
      <c r="H112" s="3" t="str">
        <f t="shared" si="11"/>
        <v>ê</v>
      </c>
      <c r="K112" s="3">
        <f t="shared" si="18"/>
        <v>110</v>
      </c>
      <c r="L112" s="3" t="str">
        <f t="shared" si="15"/>
        <v>n</v>
      </c>
      <c r="M112" s="8">
        <v>1</v>
      </c>
      <c r="N112" s="3">
        <f>IF(M112=1,SUM(M$3:M112),"")</f>
        <v>57</v>
      </c>
      <c r="O112" s="6"/>
      <c r="P112" s="3">
        <f t="shared" si="19"/>
        <v>110</v>
      </c>
      <c r="Q112" s="3" t="str">
        <f t="shared" si="12"/>
        <v>-</v>
      </c>
      <c r="R112" s="3" t="str">
        <f t="shared" si="13"/>
        <v/>
      </c>
    </row>
    <row r="113" spans="1:18" x14ac:dyDescent="0.2">
      <c r="A113" s="3">
        <f t="shared" si="16"/>
        <v>111</v>
      </c>
      <c r="B113" s="3" t="str">
        <f t="shared" si="14"/>
        <v>o</v>
      </c>
      <c r="C113" s="8">
        <v>1</v>
      </c>
      <c r="D113" s="3">
        <f>IF(C113=1,SUM(C$3:C113),"")</f>
        <v>86</v>
      </c>
      <c r="E113" s="6"/>
      <c r="F113" s="3">
        <f t="shared" si="17"/>
        <v>111</v>
      </c>
      <c r="G113" s="3">
        <f t="shared" si="10"/>
        <v>145</v>
      </c>
      <c r="H113" s="3" t="str">
        <f t="shared" si="11"/>
        <v>ë</v>
      </c>
      <c r="K113" s="3">
        <f t="shared" si="18"/>
        <v>111</v>
      </c>
      <c r="L113" s="3" t="str">
        <f t="shared" si="15"/>
        <v>o</v>
      </c>
      <c r="M113" s="8">
        <v>1</v>
      </c>
      <c r="N113" s="3">
        <f>IF(M113=1,SUM(M$3:M113),"")</f>
        <v>58</v>
      </c>
      <c r="O113" s="6"/>
      <c r="P113" s="3">
        <f t="shared" si="19"/>
        <v>111</v>
      </c>
      <c r="Q113" s="3" t="str">
        <f t="shared" si="12"/>
        <v>-</v>
      </c>
      <c r="R113" s="3" t="str">
        <f t="shared" si="13"/>
        <v/>
      </c>
    </row>
    <row r="114" spans="1:18" x14ac:dyDescent="0.2">
      <c r="A114" s="3">
        <f t="shared" si="16"/>
        <v>112</v>
      </c>
      <c r="B114" s="3" t="str">
        <f t="shared" si="14"/>
        <v>p</v>
      </c>
      <c r="C114" s="8">
        <v>1</v>
      </c>
      <c r="D114" s="3">
        <f>IF(C114=1,SUM(C$3:C114),"")</f>
        <v>87</v>
      </c>
      <c r="E114" s="6"/>
      <c r="F114" s="3">
        <f t="shared" si="17"/>
        <v>112</v>
      </c>
      <c r="G114" s="3">
        <f t="shared" si="10"/>
        <v>146</v>
      </c>
      <c r="H114" s="3" t="str">
        <f t="shared" si="11"/>
        <v>í</v>
      </c>
      <c r="K114" s="3">
        <f t="shared" si="18"/>
        <v>112</v>
      </c>
      <c r="L114" s="3" t="str">
        <f t="shared" si="15"/>
        <v>p</v>
      </c>
      <c r="M114" s="8">
        <v>1</v>
      </c>
      <c r="N114" s="3">
        <f>IF(M114=1,SUM(M$3:M114),"")</f>
        <v>59</v>
      </c>
      <c r="O114" s="6"/>
      <c r="P114" s="3">
        <f t="shared" si="19"/>
        <v>112</v>
      </c>
      <c r="Q114" s="3" t="str">
        <f t="shared" si="12"/>
        <v>-</v>
      </c>
      <c r="R114" s="3" t="str">
        <f t="shared" si="13"/>
        <v/>
      </c>
    </row>
    <row r="115" spans="1:18" x14ac:dyDescent="0.2">
      <c r="A115" s="3">
        <f t="shared" si="16"/>
        <v>113</v>
      </c>
      <c r="B115" s="3" t="str">
        <f t="shared" si="14"/>
        <v>q</v>
      </c>
      <c r="C115" s="8">
        <v>1</v>
      </c>
      <c r="D115" s="3">
        <f>IF(C115=1,SUM(C$3:C115),"")</f>
        <v>88</v>
      </c>
      <c r="E115" s="6"/>
      <c r="F115" s="3">
        <f t="shared" si="17"/>
        <v>113</v>
      </c>
      <c r="G115" s="3">
        <f t="shared" si="10"/>
        <v>147</v>
      </c>
      <c r="H115" s="3" t="str">
        <f t="shared" si="11"/>
        <v>ì</v>
      </c>
      <c r="K115" s="3">
        <f t="shared" si="18"/>
        <v>113</v>
      </c>
      <c r="L115" s="3" t="str">
        <f t="shared" si="15"/>
        <v>q</v>
      </c>
      <c r="M115" s="8">
        <v>1</v>
      </c>
      <c r="N115" s="3">
        <f>IF(M115=1,SUM(M$3:M115),"")</f>
        <v>60</v>
      </c>
      <c r="O115" s="6"/>
      <c r="P115" s="3">
        <f t="shared" si="19"/>
        <v>113</v>
      </c>
      <c r="Q115" s="3" t="str">
        <f t="shared" si="12"/>
        <v>-</v>
      </c>
      <c r="R115" s="3" t="str">
        <f t="shared" si="13"/>
        <v/>
      </c>
    </row>
    <row r="116" spans="1:18" x14ac:dyDescent="0.2">
      <c r="A116" s="3">
        <f t="shared" si="16"/>
        <v>114</v>
      </c>
      <c r="B116" s="3" t="str">
        <f t="shared" si="14"/>
        <v>r</v>
      </c>
      <c r="C116" s="8">
        <v>1</v>
      </c>
      <c r="D116" s="3">
        <f>IF(C116=1,SUM(C$3:C116),"")</f>
        <v>89</v>
      </c>
      <c r="E116" s="6"/>
      <c r="F116" s="3">
        <f t="shared" si="17"/>
        <v>114</v>
      </c>
      <c r="G116" s="3">
        <f t="shared" si="10"/>
        <v>148</v>
      </c>
      <c r="H116" s="3" t="str">
        <f t="shared" si="11"/>
        <v>î</v>
      </c>
      <c r="K116" s="3">
        <f t="shared" si="18"/>
        <v>114</v>
      </c>
      <c r="L116" s="3" t="str">
        <f t="shared" si="15"/>
        <v>r</v>
      </c>
      <c r="M116" s="8">
        <v>1</v>
      </c>
      <c r="N116" s="3">
        <f>IF(M116=1,SUM(M$3:M116),"")</f>
        <v>61</v>
      </c>
      <c r="O116" s="6"/>
      <c r="P116" s="3">
        <f t="shared" si="19"/>
        <v>114</v>
      </c>
      <c r="Q116" s="3" t="str">
        <f t="shared" si="12"/>
        <v>-</v>
      </c>
      <c r="R116" s="3" t="str">
        <f t="shared" si="13"/>
        <v/>
      </c>
    </row>
    <row r="117" spans="1:18" x14ac:dyDescent="0.2">
      <c r="A117" s="3">
        <f t="shared" si="16"/>
        <v>115</v>
      </c>
      <c r="B117" s="3" t="str">
        <f t="shared" si="14"/>
        <v>s</v>
      </c>
      <c r="C117" s="8">
        <v>1</v>
      </c>
      <c r="D117" s="3">
        <f>IF(C117=1,SUM(C$3:C117),"")</f>
        <v>90</v>
      </c>
      <c r="E117" s="6"/>
      <c r="F117" s="3">
        <f t="shared" si="17"/>
        <v>115</v>
      </c>
      <c r="G117" s="3">
        <f t="shared" si="10"/>
        <v>157</v>
      </c>
      <c r="H117" s="3" t="str">
        <f t="shared" si="11"/>
        <v>ù</v>
      </c>
      <c r="K117" s="3">
        <f t="shared" si="18"/>
        <v>115</v>
      </c>
      <c r="L117" s="3" t="str">
        <f t="shared" si="15"/>
        <v>s</v>
      </c>
      <c r="M117" s="8">
        <v>1</v>
      </c>
      <c r="N117" s="3">
        <f>IF(M117=1,SUM(M$3:M117),"")</f>
        <v>62</v>
      </c>
      <c r="O117" s="6"/>
      <c r="P117" s="3">
        <f t="shared" si="19"/>
        <v>115</v>
      </c>
      <c r="Q117" s="3" t="str">
        <f t="shared" si="12"/>
        <v>-</v>
      </c>
      <c r="R117" s="3" t="str">
        <f t="shared" si="13"/>
        <v/>
      </c>
    </row>
    <row r="118" spans="1:18" x14ac:dyDescent="0.2">
      <c r="A118" s="3">
        <f t="shared" si="16"/>
        <v>116</v>
      </c>
      <c r="B118" s="3" t="str">
        <f t="shared" si="14"/>
        <v>t</v>
      </c>
      <c r="C118" s="8">
        <v>1</v>
      </c>
      <c r="D118" s="3">
        <f>IF(C118=1,SUM(C$3:C118),"")</f>
        <v>91</v>
      </c>
      <c r="E118" s="6"/>
      <c r="F118" s="3">
        <f t="shared" si="17"/>
        <v>116</v>
      </c>
      <c r="G118" s="3">
        <f t="shared" si="10"/>
        <v>160</v>
      </c>
      <c r="H118" s="3" t="str">
        <f t="shared" si="11"/>
        <v>†</v>
      </c>
      <c r="K118" s="3">
        <f t="shared" si="18"/>
        <v>116</v>
      </c>
      <c r="L118" s="3" t="str">
        <f t="shared" si="15"/>
        <v>t</v>
      </c>
      <c r="M118" s="8">
        <v>1</v>
      </c>
      <c r="N118" s="3">
        <f>IF(M118=1,SUM(M$3:M118),"")</f>
        <v>63</v>
      </c>
      <c r="O118" s="6"/>
      <c r="P118" s="3">
        <f t="shared" si="19"/>
        <v>116</v>
      </c>
      <c r="Q118" s="3" t="str">
        <f t="shared" si="12"/>
        <v>-</v>
      </c>
      <c r="R118" s="3" t="str">
        <f t="shared" si="13"/>
        <v/>
      </c>
    </row>
    <row r="119" spans="1:18" x14ac:dyDescent="0.2">
      <c r="A119" s="3">
        <f t="shared" si="16"/>
        <v>117</v>
      </c>
      <c r="B119" s="3" t="str">
        <f t="shared" si="14"/>
        <v>u</v>
      </c>
      <c r="C119" s="8">
        <v>1</v>
      </c>
      <c r="D119" s="3">
        <f>IF(C119=1,SUM(C$3:C119),"")</f>
        <v>92</v>
      </c>
      <c r="E119" s="6"/>
      <c r="F119" s="3">
        <f t="shared" si="17"/>
        <v>117</v>
      </c>
      <c r="G119" s="3">
        <f t="shared" si="10"/>
        <v>168</v>
      </c>
      <c r="H119" s="3" t="str">
        <f t="shared" si="11"/>
        <v>®</v>
      </c>
      <c r="K119" s="3">
        <f t="shared" si="18"/>
        <v>117</v>
      </c>
      <c r="L119" s="3" t="str">
        <f t="shared" si="15"/>
        <v>u</v>
      </c>
      <c r="M119" s="8">
        <v>1</v>
      </c>
      <c r="N119" s="3">
        <f>IF(M119=1,SUM(M$3:M119),"")</f>
        <v>64</v>
      </c>
      <c r="O119" s="6"/>
      <c r="P119" s="3">
        <f t="shared" si="19"/>
        <v>117</v>
      </c>
      <c r="Q119" s="3" t="str">
        <f t="shared" si="12"/>
        <v>-</v>
      </c>
      <c r="R119" s="3" t="str">
        <f t="shared" si="13"/>
        <v/>
      </c>
    </row>
    <row r="120" spans="1:18" x14ac:dyDescent="0.2">
      <c r="A120" s="3">
        <f t="shared" si="16"/>
        <v>118</v>
      </c>
      <c r="B120" s="3" t="str">
        <f t="shared" si="14"/>
        <v>v</v>
      </c>
      <c r="C120" s="8">
        <v>1</v>
      </c>
      <c r="D120" s="3">
        <f>IF(C120=1,SUM(C$3:C120),"")</f>
        <v>93</v>
      </c>
      <c r="E120" s="6"/>
      <c r="F120" s="3">
        <f t="shared" si="17"/>
        <v>118</v>
      </c>
      <c r="G120" s="3">
        <f t="shared" si="10"/>
        <v>171</v>
      </c>
      <c r="H120" s="3" t="str">
        <f t="shared" si="11"/>
        <v>´</v>
      </c>
      <c r="K120" s="3">
        <f t="shared" si="18"/>
        <v>118</v>
      </c>
      <c r="L120" s="3" t="str">
        <f t="shared" si="15"/>
        <v>v</v>
      </c>
      <c r="M120" s="8">
        <v>1</v>
      </c>
      <c r="N120" s="3">
        <f>IF(M120=1,SUM(M$3:M120),"")</f>
        <v>65</v>
      </c>
      <c r="O120" s="6"/>
      <c r="P120" s="3">
        <f t="shared" si="19"/>
        <v>118</v>
      </c>
      <c r="Q120" s="3" t="str">
        <f t="shared" si="12"/>
        <v>-</v>
      </c>
      <c r="R120" s="3" t="str">
        <f t="shared" si="13"/>
        <v/>
      </c>
    </row>
    <row r="121" spans="1:18" x14ac:dyDescent="0.2">
      <c r="A121" s="3">
        <f t="shared" si="16"/>
        <v>119</v>
      </c>
      <c r="B121" s="3" t="str">
        <f t="shared" si="14"/>
        <v>w</v>
      </c>
      <c r="C121" s="8">
        <v>1</v>
      </c>
      <c r="D121" s="3">
        <f>IF(C121=1,SUM(C$3:C121),"")</f>
        <v>94</v>
      </c>
      <c r="E121" s="6"/>
      <c r="F121" s="3">
        <f t="shared" si="17"/>
        <v>119</v>
      </c>
      <c r="G121" s="3">
        <f t="shared" si="10"/>
        <v>177</v>
      </c>
      <c r="H121" s="3" t="str">
        <f t="shared" si="11"/>
        <v>±</v>
      </c>
      <c r="K121" s="3">
        <f t="shared" si="18"/>
        <v>119</v>
      </c>
      <c r="L121" s="3" t="str">
        <f t="shared" si="15"/>
        <v>w</v>
      </c>
      <c r="M121" s="8">
        <v>1</v>
      </c>
      <c r="N121" s="3">
        <f>IF(M121=1,SUM(M$3:M121),"")</f>
        <v>66</v>
      </c>
      <c r="O121" s="6"/>
      <c r="P121" s="3">
        <f t="shared" si="19"/>
        <v>119</v>
      </c>
      <c r="Q121" s="3" t="str">
        <f t="shared" si="12"/>
        <v>-</v>
      </c>
      <c r="R121" s="3" t="str">
        <f t="shared" si="13"/>
        <v/>
      </c>
    </row>
    <row r="122" spans="1:18" x14ac:dyDescent="0.2">
      <c r="A122" s="3">
        <f t="shared" si="16"/>
        <v>120</v>
      </c>
      <c r="B122" s="3" t="str">
        <f t="shared" si="14"/>
        <v>x</v>
      </c>
      <c r="C122" s="8">
        <v>1</v>
      </c>
      <c r="D122" s="3">
        <f>IF(C122=1,SUM(C$3:C122),"")</f>
        <v>95</v>
      </c>
      <c r="E122" s="6"/>
      <c r="F122" s="3">
        <f t="shared" si="17"/>
        <v>120</v>
      </c>
      <c r="G122" s="3">
        <f t="shared" si="10"/>
        <v>178</v>
      </c>
      <c r="H122" s="3" t="str">
        <f t="shared" si="11"/>
        <v>≤</v>
      </c>
      <c r="K122" s="3">
        <f t="shared" si="18"/>
        <v>120</v>
      </c>
      <c r="L122" s="3" t="str">
        <f t="shared" si="15"/>
        <v>x</v>
      </c>
      <c r="M122" s="8">
        <v>1</v>
      </c>
      <c r="N122" s="3">
        <f>IF(M122=1,SUM(M$3:M122),"")</f>
        <v>67</v>
      </c>
      <c r="O122" s="6"/>
      <c r="P122" s="3">
        <f t="shared" si="19"/>
        <v>120</v>
      </c>
      <c r="Q122" s="3" t="str">
        <f t="shared" si="12"/>
        <v>-</v>
      </c>
      <c r="R122" s="3" t="str">
        <f t="shared" si="13"/>
        <v/>
      </c>
    </row>
    <row r="123" spans="1:18" x14ac:dyDescent="0.2">
      <c r="A123" s="3">
        <f t="shared" si="16"/>
        <v>121</v>
      </c>
      <c r="B123" s="3" t="str">
        <f t="shared" si="14"/>
        <v>y</v>
      </c>
      <c r="C123" s="8">
        <v>1</v>
      </c>
      <c r="D123" s="3">
        <f>IF(C123=1,SUM(C$3:C123),"")</f>
        <v>96</v>
      </c>
      <c r="E123" s="6"/>
      <c r="F123" s="3">
        <f t="shared" si="17"/>
        <v>121</v>
      </c>
      <c r="G123" s="3">
        <f t="shared" si="10"/>
        <v>179</v>
      </c>
      <c r="H123" s="3" t="str">
        <f t="shared" si="11"/>
        <v>≥</v>
      </c>
      <c r="K123" s="3">
        <f t="shared" si="18"/>
        <v>121</v>
      </c>
      <c r="L123" s="3" t="str">
        <f t="shared" si="15"/>
        <v>y</v>
      </c>
      <c r="M123" s="8">
        <v>1</v>
      </c>
      <c r="N123" s="3">
        <f>IF(M123=1,SUM(M$3:M123),"")</f>
        <v>68</v>
      </c>
      <c r="O123" s="6"/>
      <c r="P123" s="3">
        <f t="shared" si="19"/>
        <v>121</v>
      </c>
      <c r="Q123" s="3" t="str">
        <f t="shared" si="12"/>
        <v>-</v>
      </c>
      <c r="R123" s="3" t="str">
        <f t="shared" si="13"/>
        <v/>
      </c>
    </row>
    <row r="124" spans="1:18" x14ac:dyDescent="0.2">
      <c r="A124" s="3">
        <f t="shared" si="16"/>
        <v>122</v>
      </c>
      <c r="B124" s="3" t="str">
        <f t="shared" si="14"/>
        <v>z</v>
      </c>
      <c r="C124" s="8">
        <v>1</v>
      </c>
      <c r="D124" s="3">
        <f>IF(C124=1,SUM(C$3:C124),"")</f>
        <v>97</v>
      </c>
      <c r="E124" s="6"/>
      <c r="F124" s="3">
        <f t="shared" si="17"/>
        <v>122</v>
      </c>
      <c r="G124" s="3">
        <f t="shared" si="10"/>
        <v>180</v>
      </c>
      <c r="H124" s="3" t="str">
        <f t="shared" si="11"/>
        <v>¥</v>
      </c>
      <c r="K124" s="3">
        <f t="shared" si="18"/>
        <v>122</v>
      </c>
      <c r="L124" s="3" t="str">
        <f t="shared" si="15"/>
        <v>z</v>
      </c>
      <c r="M124" s="8">
        <v>1</v>
      </c>
      <c r="N124" s="3">
        <f>IF(M124=1,SUM(M$3:M124),"")</f>
        <v>69</v>
      </c>
      <c r="O124" s="6"/>
      <c r="P124" s="3">
        <f t="shared" si="19"/>
        <v>122</v>
      </c>
      <c r="Q124" s="3" t="str">
        <f t="shared" si="12"/>
        <v>-</v>
      </c>
      <c r="R124" s="3" t="str">
        <f t="shared" si="13"/>
        <v/>
      </c>
    </row>
    <row r="125" spans="1:18" x14ac:dyDescent="0.2">
      <c r="A125" s="3">
        <f t="shared" si="16"/>
        <v>123</v>
      </c>
      <c r="B125" s="3" t="str">
        <f t="shared" si="14"/>
        <v>{</v>
      </c>
      <c r="C125" s="8">
        <v>1</v>
      </c>
      <c r="D125" s="3">
        <f>IF(C125=1,SUM(C$3:C125),"")</f>
        <v>98</v>
      </c>
      <c r="E125" s="6"/>
      <c r="F125" s="3">
        <f t="shared" si="17"/>
        <v>123</v>
      </c>
      <c r="G125" s="3">
        <f t="shared" si="10"/>
        <v>192</v>
      </c>
      <c r="H125" s="3" t="str">
        <f t="shared" si="11"/>
        <v>¿</v>
      </c>
      <c r="K125" s="3">
        <f t="shared" si="18"/>
        <v>123</v>
      </c>
      <c r="L125" s="3" t="str">
        <f t="shared" si="15"/>
        <v>{</v>
      </c>
      <c r="M125" s="8">
        <v>0</v>
      </c>
      <c r="N125" s="3" t="str">
        <f>IF(M125=1,SUM(M$3:M125),"")</f>
        <v/>
      </c>
      <c r="O125" s="6"/>
      <c r="P125" s="3">
        <f t="shared" si="19"/>
        <v>123</v>
      </c>
      <c r="Q125" s="3" t="str">
        <f t="shared" si="12"/>
        <v>-</v>
      </c>
      <c r="R125" s="3" t="str">
        <f t="shared" si="13"/>
        <v/>
      </c>
    </row>
    <row r="126" spans="1:18" x14ac:dyDescent="0.2">
      <c r="A126" s="3">
        <f t="shared" si="16"/>
        <v>124</v>
      </c>
      <c r="B126" s="3" t="str">
        <f t="shared" si="14"/>
        <v>|</v>
      </c>
      <c r="C126" s="8">
        <v>1</v>
      </c>
      <c r="D126" s="3">
        <f>IF(C126=1,SUM(C$3:C126),"")</f>
        <v>99</v>
      </c>
      <c r="E126" s="6"/>
      <c r="F126" s="3">
        <f t="shared" si="17"/>
        <v>124</v>
      </c>
      <c r="G126" s="3">
        <f t="shared" si="10"/>
        <v>193</v>
      </c>
      <c r="H126" s="3" t="str">
        <f t="shared" si="11"/>
        <v>¡</v>
      </c>
      <c r="K126" s="3">
        <f t="shared" si="18"/>
        <v>124</v>
      </c>
      <c r="L126" s="3" t="str">
        <f t="shared" si="15"/>
        <v>|</v>
      </c>
      <c r="M126" s="8">
        <v>0</v>
      </c>
      <c r="N126" s="3" t="str">
        <f>IF(M126=1,SUM(M$3:M126),"")</f>
        <v/>
      </c>
      <c r="O126" s="6"/>
      <c r="P126" s="3">
        <f t="shared" si="19"/>
        <v>124</v>
      </c>
      <c r="Q126" s="3" t="str">
        <f t="shared" si="12"/>
        <v>-</v>
      </c>
      <c r="R126" s="3" t="str">
        <f t="shared" si="13"/>
        <v/>
      </c>
    </row>
    <row r="127" spans="1:18" x14ac:dyDescent="0.2">
      <c r="A127" s="3">
        <f t="shared" si="16"/>
        <v>125</v>
      </c>
      <c r="B127" s="3" t="str">
        <f t="shared" si="14"/>
        <v>}</v>
      </c>
      <c r="C127" s="8">
        <v>1</v>
      </c>
      <c r="D127" s="3">
        <f>IF(C127=1,SUM(C$3:C127),"")</f>
        <v>100</v>
      </c>
      <c r="E127" s="6"/>
      <c r="F127" s="3">
        <f t="shared" si="17"/>
        <v>125</v>
      </c>
      <c r="G127" s="3">
        <f t="shared" si="10"/>
        <v>194</v>
      </c>
      <c r="H127" s="3" t="str">
        <f t="shared" si="11"/>
        <v>¬</v>
      </c>
      <c r="K127" s="3">
        <f t="shared" si="18"/>
        <v>125</v>
      </c>
      <c r="L127" s="3" t="str">
        <f t="shared" si="15"/>
        <v>}</v>
      </c>
      <c r="M127" s="8">
        <v>0</v>
      </c>
      <c r="N127" s="3" t="str">
        <f>IF(M127=1,SUM(M$3:M127),"")</f>
        <v/>
      </c>
      <c r="O127" s="6"/>
      <c r="P127" s="3">
        <f t="shared" si="19"/>
        <v>125</v>
      </c>
      <c r="Q127" s="3" t="str">
        <f t="shared" si="12"/>
        <v>-</v>
      </c>
      <c r="R127" s="3" t="str">
        <f t="shared" si="13"/>
        <v/>
      </c>
    </row>
    <row r="128" spans="1:18" x14ac:dyDescent="0.2">
      <c r="A128" s="3">
        <f t="shared" si="16"/>
        <v>126</v>
      </c>
      <c r="B128" s="3" t="str">
        <f t="shared" si="14"/>
        <v>~</v>
      </c>
      <c r="C128" s="8">
        <v>1</v>
      </c>
      <c r="D128" s="3">
        <f>IF(C128=1,SUM(C$3:C128),"")</f>
        <v>101</v>
      </c>
      <c r="E128" s="6"/>
      <c r="F128" s="3">
        <f t="shared" si="17"/>
        <v>126</v>
      </c>
      <c r="G128" s="3">
        <f t="shared" si="10"/>
        <v>195</v>
      </c>
      <c r="H128" s="3" t="str">
        <f t="shared" si="11"/>
        <v>√</v>
      </c>
      <c r="K128" s="3">
        <f t="shared" si="18"/>
        <v>126</v>
      </c>
      <c r="L128" s="3" t="str">
        <f t="shared" si="15"/>
        <v>~</v>
      </c>
      <c r="M128" s="8">
        <v>0</v>
      </c>
      <c r="N128" s="3" t="str">
        <f>IF(M128=1,SUM(M$3:M128),"")</f>
        <v/>
      </c>
      <c r="O128" s="6"/>
      <c r="P128" s="3">
        <f t="shared" si="19"/>
        <v>126</v>
      </c>
      <c r="Q128" s="3" t="str">
        <f t="shared" si="12"/>
        <v>-</v>
      </c>
      <c r="R128" s="3" t="str">
        <f t="shared" si="13"/>
        <v/>
      </c>
    </row>
    <row r="129" spans="1:18" x14ac:dyDescent="0.2">
      <c r="A129" s="3">
        <f t="shared" si="16"/>
        <v>127</v>
      </c>
      <c r="B129" s="3" t="str">
        <f t="shared" si="14"/>
        <v></v>
      </c>
      <c r="C129" s="8">
        <v>1</v>
      </c>
      <c r="D129" s="3">
        <f>IF(C129=1,SUM(C$3:C129),"")</f>
        <v>102</v>
      </c>
      <c r="E129" s="6"/>
      <c r="F129" s="3">
        <f t="shared" si="17"/>
        <v>127</v>
      </c>
      <c r="G129" s="3">
        <f t="shared" si="10"/>
        <v>196</v>
      </c>
      <c r="H129" s="3" t="str">
        <f t="shared" si="11"/>
        <v>ƒ</v>
      </c>
      <c r="K129" s="3">
        <f t="shared" si="18"/>
        <v>127</v>
      </c>
      <c r="L129" s="3" t="str">
        <f t="shared" si="15"/>
        <v></v>
      </c>
      <c r="M129" s="8">
        <v>0</v>
      </c>
      <c r="N129" s="3" t="str">
        <f>IF(M129=1,SUM(M$3:M129),"")</f>
        <v/>
      </c>
      <c r="O129" s="6"/>
      <c r="P129" s="3">
        <f t="shared" si="19"/>
        <v>127</v>
      </c>
      <c r="Q129" s="3" t="str">
        <f t="shared" si="12"/>
        <v>-</v>
      </c>
      <c r="R129" s="3" t="str">
        <f t="shared" si="13"/>
        <v/>
      </c>
    </row>
    <row r="130" spans="1:18" x14ac:dyDescent="0.2">
      <c r="A130" s="3">
        <f t="shared" si="16"/>
        <v>128</v>
      </c>
      <c r="B130" s="3" t="str">
        <f t="shared" si="14"/>
        <v>Ä</v>
      </c>
      <c r="C130" s="8">
        <v>1</v>
      </c>
      <c r="D130" s="3">
        <f>IF(C130=1,SUM(C$3:C130),"")</f>
        <v>103</v>
      </c>
      <c r="E130" s="6"/>
      <c r="F130" s="3">
        <f t="shared" si="17"/>
        <v>128</v>
      </c>
      <c r="G130" s="3">
        <f t="shared" si="10"/>
        <v>197</v>
      </c>
      <c r="H130" s="3" t="str">
        <f t="shared" si="11"/>
        <v>≈</v>
      </c>
      <c r="K130" s="3">
        <f t="shared" si="18"/>
        <v>128</v>
      </c>
      <c r="L130" s="3" t="str">
        <f t="shared" si="15"/>
        <v>Ä</v>
      </c>
      <c r="M130" s="8">
        <v>0</v>
      </c>
      <c r="N130" s="3" t="str">
        <f>IF(M130=1,SUM(M$3:M130),"")</f>
        <v/>
      </c>
      <c r="O130" s="6"/>
      <c r="P130" s="3">
        <f t="shared" si="19"/>
        <v>128</v>
      </c>
      <c r="Q130" s="3" t="str">
        <f t="shared" si="12"/>
        <v>-</v>
      </c>
      <c r="R130" s="3" t="str">
        <f t="shared" si="13"/>
        <v/>
      </c>
    </row>
    <row r="131" spans="1:18" x14ac:dyDescent="0.2">
      <c r="A131" s="3">
        <f t="shared" si="16"/>
        <v>129</v>
      </c>
      <c r="B131" s="3" t="str">
        <f t="shared" si="14"/>
        <v>Å</v>
      </c>
      <c r="C131" s="8">
        <v>1</v>
      </c>
      <c r="D131" s="3">
        <f>IF(C131=1,SUM(C$3:C131),"")</f>
        <v>104</v>
      </c>
      <c r="E131" s="6"/>
      <c r="F131" s="3">
        <f t="shared" si="17"/>
        <v>129</v>
      </c>
      <c r="G131" s="3">
        <f t="shared" ref="G131:G194" si="20">IF(ISERROR(MATCH(F131,D$3:D$257,0)),"-",INDEX(A$3:A$257,MATCH(F131,D$3:D$257,0)))</f>
        <v>198</v>
      </c>
      <c r="H131" s="3" t="str">
        <f t="shared" ref="H131:H194" si="21">IF(G131&lt;&gt;"-",CHAR(G131),"")</f>
        <v>∆</v>
      </c>
      <c r="K131" s="3">
        <f t="shared" si="18"/>
        <v>129</v>
      </c>
      <c r="L131" s="3" t="str">
        <f t="shared" si="15"/>
        <v>Å</v>
      </c>
      <c r="M131" s="8">
        <v>1</v>
      </c>
      <c r="N131" s="3">
        <f>IF(M131=1,SUM(M$3:M131),"")</f>
        <v>70</v>
      </c>
      <c r="O131" s="6"/>
      <c r="P131" s="3">
        <f t="shared" si="19"/>
        <v>129</v>
      </c>
      <c r="Q131" s="3" t="str">
        <f t="shared" ref="Q131:Q194" si="22">IF(ISERROR(MATCH(P131,N$3:N$257,0)),"-",INDEX(K$3:K$257,MATCH(P131,N$3:N$257,0)))</f>
        <v>-</v>
      </c>
      <c r="R131" s="3" t="str">
        <f t="shared" ref="R131:R194" si="23">IF(Q131&lt;&gt;"-",CHAR(Q131),"")</f>
        <v/>
      </c>
    </row>
    <row r="132" spans="1:18" x14ac:dyDescent="0.2">
      <c r="A132" s="3">
        <f t="shared" si="16"/>
        <v>130</v>
      </c>
      <c r="B132" s="3" t="str">
        <f t="shared" ref="B132:B195" si="24">CHAR(A132)</f>
        <v>Ç</v>
      </c>
      <c r="C132" s="8">
        <v>1</v>
      </c>
      <c r="D132" s="3">
        <f>IF(C132=1,SUM(C$3:C132),"")</f>
        <v>105</v>
      </c>
      <c r="E132" s="6"/>
      <c r="F132" s="3">
        <f t="shared" si="17"/>
        <v>130</v>
      </c>
      <c r="G132" s="3">
        <f t="shared" si="20"/>
        <v>199</v>
      </c>
      <c r="H132" s="3" t="str">
        <f t="shared" si="21"/>
        <v>«</v>
      </c>
      <c r="K132" s="3">
        <f t="shared" si="18"/>
        <v>130</v>
      </c>
      <c r="L132" s="3" t="str">
        <f t="shared" ref="L132:L195" si="25">CHAR(K132)</f>
        <v>Ç</v>
      </c>
      <c r="M132" s="8">
        <v>0</v>
      </c>
      <c r="N132" s="3" t="str">
        <f>IF(M132=1,SUM(M$3:M132),"")</f>
        <v/>
      </c>
      <c r="O132" s="6"/>
      <c r="P132" s="3">
        <f t="shared" si="19"/>
        <v>130</v>
      </c>
      <c r="Q132" s="3" t="str">
        <f t="shared" si="22"/>
        <v>-</v>
      </c>
      <c r="R132" s="3" t="str">
        <f t="shared" si="23"/>
        <v/>
      </c>
    </row>
    <row r="133" spans="1:18" x14ac:dyDescent="0.2">
      <c r="A133" s="3">
        <f t="shared" ref="A133:A196" si="26">A132+1</f>
        <v>131</v>
      </c>
      <c r="B133" s="3" t="str">
        <f t="shared" si="24"/>
        <v>É</v>
      </c>
      <c r="C133" s="8">
        <v>0</v>
      </c>
      <c r="D133" s="3" t="str">
        <f>IF(C133=1,SUM(C$3:C133),"")</f>
        <v/>
      </c>
      <c r="E133" s="6"/>
      <c r="F133" s="3">
        <f t="shared" ref="F133:F196" si="27">F132+1</f>
        <v>131</v>
      </c>
      <c r="G133" s="3">
        <f t="shared" si="20"/>
        <v>200</v>
      </c>
      <c r="H133" s="3" t="str">
        <f t="shared" si="21"/>
        <v>»</v>
      </c>
      <c r="K133" s="3">
        <f t="shared" ref="K133:K196" si="28">K132+1</f>
        <v>131</v>
      </c>
      <c r="L133" s="3" t="str">
        <f t="shared" si="25"/>
        <v>É</v>
      </c>
      <c r="M133" s="8">
        <v>0</v>
      </c>
      <c r="N133" s="3" t="str">
        <f>IF(M133=1,SUM(M$3:M133),"")</f>
        <v/>
      </c>
      <c r="O133" s="6"/>
      <c r="P133" s="3">
        <f t="shared" ref="P133:P196" si="29">P132+1</f>
        <v>131</v>
      </c>
      <c r="Q133" s="3" t="str">
        <f t="shared" si="22"/>
        <v>-</v>
      </c>
      <c r="R133" s="3" t="str">
        <f t="shared" si="23"/>
        <v/>
      </c>
    </row>
    <row r="134" spans="1:18" x14ac:dyDescent="0.2">
      <c r="A134" s="3">
        <f t="shared" si="26"/>
        <v>132</v>
      </c>
      <c r="B134" s="3" t="str">
        <f t="shared" si="24"/>
        <v>Ñ</v>
      </c>
      <c r="C134" s="8">
        <v>1</v>
      </c>
      <c r="D134" s="3">
        <f>IF(C134=1,SUM(C$3:C134),"")</f>
        <v>106</v>
      </c>
      <c r="E134" s="6"/>
      <c r="F134" s="3">
        <f t="shared" si="27"/>
        <v>132</v>
      </c>
      <c r="G134" s="3">
        <f t="shared" si="20"/>
        <v>201</v>
      </c>
      <c r="H134" s="3" t="str">
        <f t="shared" si="21"/>
        <v>…</v>
      </c>
      <c r="K134" s="3">
        <f t="shared" si="28"/>
        <v>132</v>
      </c>
      <c r="L134" s="3" t="str">
        <f t="shared" si="25"/>
        <v>Ñ</v>
      </c>
      <c r="M134" s="8">
        <v>0</v>
      </c>
      <c r="N134" s="3" t="str">
        <f>IF(M134=1,SUM(M$3:M134),"")</f>
        <v/>
      </c>
      <c r="O134" s="6"/>
      <c r="P134" s="3">
        <f t="shared" si="29"/>
        <v>132</v>
      </c>
      <c r="Q134" s="3" t="str">
        <f t="shared" si="22"/>
        <v>-</v>
      </c>
      <c r="R134" s="3" t="str">
        <f t="shared" si="23"/>
        <v/>
      </c>
    </row>
    <row r="135" spans="1:18" x14ac:dyDescent="0.2">
      <c r="A135" s="3">
        <f t="shared" si="26"/>
        <v>133</v>
      </c>
      <c r="B135" s="3" t="str">
        <f t="shared" si="24"/>
        <v>Ö</v>
      </c>
      <c r="C135" s="8">
        <v>1</v>
      </c>
      <c r="D135" s="3">
        <f>IF(C135=1,SUM(C$3:C135),"")</f>
        <v>107</v>
      </c>
      <c r="E135" s="6"/>
      <c r="F135" s="3">
        <f t="shared" si="27"/>
        <v>133</v>
      </c>
      <c r="G135" s="3">
        <f t="shared" si="20"/>
        <v>202</v>
      </c>
      <c r="H135" s="3" t="str">
        <f t="shared" si="21"/>
        <v> </v>
      </c>
      <c r="K135" s="3">
        <f t="shared" si="28"/>
        <v>133</v>
      </c>
      <c r="L135" s="3" t="str">
        <f t="shared" si="25"/>
        <v>Ö</v>
      </c>
      <c r="M135" s="8">
        <v>0</v>
      </c>
      <c r="N135" s="3" t="str">
        <f>IF(M135=1,SUM(M$3:M135),"")</f>
        <v/>
      </c>
      <c r="O135" s="6"/>
      <c r="P135" s="3">
        <f t="shared" si="29"/>
        <v>133</v>
      </c>
      <c r="Q135" s="3" t="str">
        <f t="shared" si="22"/>
        <v>-</v>
      </c>
      <c r="R135" s="3" t="str">
        <f t="shared" si="23"/>
        <v/>
      </c>
    </row>
    <row r="136" spans="1:18" x14ac:dyDescent="0.2">
      <c r="A136" s="3">
        <f t="shared" si="26"/>
        <v>134</v>
      </c>
      <c r="B136" s="3" t="str">
        <f t="shared" si="24"/>
        <v>Ü</v>
      </c>
      <c r="C136" s="8">
        <v>0</v>
      </c>
      <c r="D136" s="3" t="str">
        <f>IF(C136=1,SUM(C$3:C136),"")</f>
        <v/>
      </c>
      <c r="E136" s="6"/>
      <c r="F136" s="3">
        <f t="shared" si="27"/>
        <v>134</v>
      </c>
      <c r="G136" s="3">
        <f t="shared" si="20"/>
        <v>203</v>
      </c>
      <c r="H136" s="3" t="str">
        <f t="shared" si="21"/>
        <v>À</v>
      </c>
      <c r="K136" s="3">
        <f t="shared" si="28"/>
        <v>134</v>
      </c>
      <c r="L136" s="3" t="str">
        <f t="shared" si="25"/>
        <v>Ü</v>
      </c>
      <c r="M136" s="8">
        <v>0</v>
      </c>
      <c r="N136" s="3" t="str">
        <f>IF(M136=1,SUM(M$3:M136),"")</f>
        <v/>
      </c>
      <c r="O136" s="6"/>
      <c r="P136" s="3">
        <f t="shared" si="29"/>
        <v>134</v>
      </c>
      <c r="Q136" s="3" t="str">
        <f t="shared" si="22"/>
        <v>-</v>
      </c>
      <c r="R136" s="3" t="str">
        <f t="shared" si="23"/>
        <v/>
      </c>
    </row>
    <row r="137" spans="1:18" x14ac:dyDescent="0.2">
      <c r="A137" s="3">
        <f t="shared" si="26"/>
        <v>135</v>
      </c>
      <c r="B137" s="3" t="str">
        <f t="shared" si="24"/>
        <v>á</v>
      </c>
      <c r="C137" s="8">
        <v>0</v>
      </c>
      <c r="D137" s="3" t="str">
        <f>IF(C137=1,SUM(C$3:C137),"")</f>
        <v/>
      </c>
      <c r="E137" s="6"/>
      <c r="F137" s="3">
        <f t="shared" si="27"/>
        <v>135</v>
      </c>
      <c r="G137" s="3">
        <f t="shared" si="20"/>
        <v>204</v>
      </c>
      <c r="H137" s="3" t="str">
        <f t="shared" si="21"/>
        <v>Ã</v>
      </c>
      <c r="K137" s="3">
        <f t="shared" si="28"/>
        <v>135</v>
      </c>
      <c r="L137" s="3" t="str">
        <f t="shared" si="25"/>
        <v>á</v>
      </c>
      <c r="M137" s="8">
        <v>0</v>
      </c>
      <c r="N137" s="3" t="str">
        <f>IF(M137=1,SUM(M$3:M137),"")</f>
        <v/>
      </c>
      <c r="O137" s="6"/>
      <c r="P137" s="3">
        <f t="shared" si="29"/>
        <v>135</v>
      </c>
      <c r="Q137" s="3" t="str">
        <f t="shared" si="22"/>
        <v>-</v>
      </c>
      <c r="R137" s="3" t="str">
        <f t="shared" si="23"/>
        <v/>
      </c>
    </row>
    <row r="138" spans="1:18" x14ac:dyDescent="0.2">
      <c r="A138" s="3">
        <f t="shared" si="26"/>
        <v>136</v>
      </c>
      <c r="B138" s="3" t="str">
        <f t="shared" si="24"/>
        <v>à</v>
      </c>
      <c r="C138" s="8">
        <v>0</v>
      </c>
      <c r="D138" s="3" t="str">
        <f>IF(C138=1,SUM(C$3:C138),"")</f>
        <v/>
      </c>
      <c r="E138" s="6"/>
      <c r="F138" s="3">
        <f t="shared" si="27"/>
        <v>136</v>
      </c>
      <c r="G138" s="3">
        <f t="shared" si="20"/>
        <v>205</v>
      </c>
      <c r="H138" s="3" t="str">
        <f t="shared" si="21"/>
        <v>Õ</v>
      </c>
      <c r="K138" s="3">
        <f t="shared" si="28"/>
        <v>136</v>
      </c>
      <c r="L138" s="3" t="str">
        <f t="shared" si="25"/>
        <v>à</v>
      </c>
      <c r="M138" s="8">
        <v>0</v>
      </c>
      <c r="N138" s="3" t="str">
        <f>IF(M138=1,SUM(M$3:M138),"")</f>
        <v/>
      </c>
      <c r="O138" s="6"/>
      <c r="P138" s="3">
        <f t="shared" si="29"/>
        <v>136</v>
      </c>
      <c r="Q138" s="3" t="str">
        <f t="shared" si="22"/>
        <v>-</v>
      </c>
      <c r="R138" s="3" t="str">
        <f t="shared" si="23"/>
        <v/>
      </c>
    </row>
    <row r="139" spans="1:18" x14ac:dyDescent="0.2">
      <c r="A139" s="3">
        <f t="shared" si="26"/>
        <v>137</v>
      </c>
      <c r="B139" s="3" t="str">
        <f t="shared" si="24"/>
        <v>â</v>
      </c>
      <c r="C139" s="8">
        <v>0</v>
      </c>
      <c r="D139" s="3" t="str">
        <f>IF(C139=1,SUM(C$3:C139),"")</f>
        <v/>
      </c>
      <c r="E139" s="6"/>
      <c r="F139" s="3">
        <f t="shared" si="27"/>
        <v>137</v>
      </c>
      <c r="G139" s="3">
        <f t="shared" si="20"/>
        <v>206</v>
      </c>
      <c r="H139" s="3" t="str">
        <f t="shared" si="21"/>
        <v>Œ</v>
      </c>
      <c r="K139" s="3">
        <f t="shared" si="28"/>
        <v>137</v>
      </c>
      <c r="L139" s="3" t="str">
        <f t="shared" si="25"/>
        <v>â</v>
      </c>
      <c r="M139" s="8">
        <v>0</v>
      </c>
      <c r="N139" s="3" t="str">
        <f>IF(M139=1,SUM(M$3:M139),"")</f>
        <v/>
      </c>
      <c r="O139" s="6"/>
      <c r="P139" s="3">
        <f t="shared" si="29"/>
        <v>137</v>
      </c>
      <c r="Q139" s="3" t="str">
        <f t="shared" si="22"/>
        <v>-</v>
      </c>
      <c r="R139" s="3" t="str">
        <f t="shared" si="23"/>
        <v/>
      </c>
    </row>
    <row r="140" spans="1:18" x14ac:dyDescent="0.2">
      <c r="A140" s="3">
        <f t="shared" si="26"/>
        <v>138</v>
      </c>
      <c r="B140" s="3" t="str">
        <f t="shared" si="24"/>
        <v>ä</v>
      </c>
      <c r="C140" s="8">
        <v>0</v>
      </c>
      <c r="D140" s="3" t="str">
        <f>IF(C140=1,SUM(C$3:C140),"")</f>
        <v/>
      </c>
      <c r="E140" s="6"/>
      <c r="F140" s="3">
        <f t="shared" si="27"/>
        <v>138</v>
      </c>
      <c r="G140" s="3">
        <f t="shared" si="20"/>
        <v>207</v>
      </c>
      <c r="H140" s="3" t="str">
        <f t="shared" si="21"/>
        <v>œ</v>
      </c>
      <c r="K140" s="3">
        <f t="shared" si="28"/>
        <v>138</v>
      </c>
      <c r="L140" s="3" t="str">
        <f t="shared" si="25"/>
        <v>ä</v>
      </c>
      <c r="M140" s="8">
        <v>0</v>
      </c>
      <c r="N140" s="3" t="str">
        <f>IF(M140=1,SUM(M$3:M140),"")</f>
        <v/>
      </c>
      <c r="O140" s="6"/>
      <c r="P140" s="3">
        <f t="shared" si="29"/>
        <v>138</v>
      </c>
      <c r="Q140" s="3" t="str">
        <f t="shared" si="22"/>
        <v>-</v>
      </c>
      <c r="R140" s="3" t="str">
        <f t="shared" si="23"/>
        <v/>
      </c>
    </row>
    <row r="141" spans="1:18" x14ac:dyDescent="0.2">
      <c r="A141" s="3">
        <f t="shared" si="26"/>
        <v>139</v>
      </c>
      <c r="B141" s="3" t="str">
        <f t="shared" si="24"/>
        <v>ã</v>
      </c>
      <c r="C141" s="8">
        <v>0</v>
      </c>
      <c r="D141" s="3" t="str">
        <f>IF(C141=1,SUM(C$3:C141),"")</f>
        <v/>
      </c>
      <c r="E141" s="6"/>
      <c r="F141" s="3">
        <f t="shared" si="27"/>
        <v>139</v>
      </c>
      <c r="G141" s="3">
        <f t="shared" si="20"/>
        <v>208</v>
      </c>
      <c r="H141" s="3" t="str">
        <f t="shared" si="21"/>
        <v>–</v>
      </c>
      <c r="K141" s="3">
        <f t="shared" si="28"/>
        <v>139</v>
      </c>
      <c r="L141" s="3" t="str">
        <f t="shared" si="25"/>
        <v>ã</v>
      </c>
      <c r="M141" s="8">
        <v>0</v>
      </c>
      <c r="N141" s="3" t="str">
        <f>IF(M141=1,SUM(M$3:M141),"")</f>
        <v/>
      </c>
      <c r="O141" s="6"/>
      <c r="P141" s="3">
        <f t="shared" si="29"/>
        <v>139</v>
      </c>
      <c r="Q141" s="3" t="str">
        <f t="shared" si="22"/>
        <v>-</v>
      </c>
      <c r="R141" s="3" t="str">
        <f t="shared" si="23"/>
        <v/>
      </c>
    </row>
    <row r="142" spans="1:18" x14ac:dyDescent="0.2">
      <c r="A142" s="3">
        <f t="shared" si="26"/>
        <v>140</v>
      </c>
      <c r="B142" s="3" t="str">
        <f t="shared" si="24"/>
        <v>å</v>
      </c>
      <c r="C142" s="8">
        <v>0</v>
      </c>
      <c r="D142" s="3" t="str">
        <f>IF(C142=1,SUM(C$3:C142),"")</f>
        <v/>
      </c>
      <c r="E142" s="6"/>
      <c r="F142" s="3">
        <f t="shared" si="27"/>
        <v>140</v>
      </c>
      <c r="G142" s="3">
        <f t="shared" si="20"/>
        <v>209</v>
      </c>
      <c r="H142" s="3" t="str">
        <f t="shared" si="21"/>
        <v>—</v>
      </c>
      <c r="K142" s="3">
        <f t="shared" si="28"/>
        <v>140</v>
      </c>
      <c r="L142" s="3" t="str">
        <f t="shared" si="25"/>
        <v>å</v>
      </c>
      <c r="M142" s="8">
        <v>0</v>
      </c>
      <c r="N142" s="3" t="str">
        <f>IF(M142=1,SUM(M$3:M142),"")</f>
        <v/>
      </c>
      <c r="O142" s="6"/>
      <c r="P142" s="3">
        <f t="shared" si="29"/>
        <v>140</v>
      </c>
      <c r="Q142" s="3" t="str">
        <f t="shared" si="22"/>
        <v>-</v>
      </c>
      <c r="R142" s="3" t="str">
        <f t="shared" si="23"/>
        <v/>
      </c>
    </row>
    <row r="143" spans="1:18" x14ac:dyDescent="0.2">
      <c r="A143" s="3">
        <f t="shared" si="26"/>
        <v>141</v>
      </c>
      <c r="B143" s="3" t="str">
        <f t="shared" si="24"/>
        <v>ç</v>
      </c>
      <c r="C143" s="8">
        <v>1</v>
      </c>
      <c r="D143" s="3">
        <f>IF(C143=1,SUM(C$3:C143),"")</f>
        <v>108</v>
      </c>
      <c r="E143" s="6"/>
      <c r="F143" s="3">
        <f t="shared" si="27"/>
        <v>141</v>
      </c>
      <c r="G143" s="3">
        <f t="shared" si="20"/>
        <v>210</v>
      </c>
      <c r="H143" s="3" t="str">
        <f t="shared" si="21"/>
        <v>“</v>
      </c>
      <c r="K143" s="3">
        <f t="shared" si="28"/>
        <v>141</v>
      </c>
      <c r="L143" s="3" t="str">
        <f t="shared" si="25"/>
        <v>ç</v>
      </c>
      <c r="M143" s="8">
        <v>0</v>
      </c>
      <c r="N143" s="3" t="str">
        <f>IF(M143=1,SUM(M$3:M143),"")</f>
        <v/>
      </c>
      <c r="O143" s="6"/>
      <c r="P143" s="3">
        <f t="shared" si="29"/>
        <v>141</v>
      </c>
      <c r="Q143" s="3" t="str">
        <f t="shared" si="22"/>
        <v>-</v>
      </c>
      <c r="R143" s="3" t="str">
        <f t="shared" si="23"/>
        <v/>
      </c>
    </row>
    <row r="144" spans="1:18" x14ac:dyDescent="0.2">
      <c r="A144" s="3">
        <f t="shared" si="26"/>
        <v>142</v>
      </c>
      <c r="B144" s="3" t="str">
        <f t="shared" si="24"/>
        <v>é</v>
      </c>
      <c r="C144" s="8">
        <v>0</v>
      </c>
      <c r="D144" s="3" t="str">
        <f>IF(C144=1,SUM(C$3:C144),"")</f>
        <v/>
      </c>
      <c r="E144" s="6"/>
      <c r="F144" s="3">
        <f t="shared" si="27"/>
        <v>142</v>
      </c>
      <c r="G144" s="3">
        <f t="shared" si="20"/>
        <v>211</v>
      </c>
      <c r="H144" s="3" t="str">
        <f t="shared" si="21"/>
        <v>”</v>
      </c>
      <c r="K144" s="3">
        <f t="shared" si="28"/>
        <v>142</v>
      </c>
      <c r="L144" s="3" t="str">
        <f t="shared" si="25"/>
        <v>é</v>
      </c>
      <c r="M144" s="8">
        <v>0</v>
      </c>
      <c r="N144" s="3" t="str">
        <f>IF(M144=1,SUM(M$3:M144),"")</f>
        <v/>
      </c>
      <c r="O144" s="6"/>
      <c r="P144" s="3">
        <f t="shared" si="29"/>
        <v>142</v>
      </c>
      <c r="Q144" s="3" t="str">
        <f t="shared" si="22"/>
        <v>-</v>
      </c>
      <c r="R144" s="3" t="str">
        <f t="shared" si="23"/>
        <v/>
      </c>
    </row>
    <row r="145" spans="1:18" x14ac:dyDescent="0.2">
      <c r="A145" s="3">
        <f t="shared" si="26"/>
        <v>143</v>
      </c>
      <c r="B145" s="3" t="str">
        <f t="shared" si="24"/>
        <v>è</v>
      </c>
      <c r="C145" s="8">
        <v>1</v>
      </c>
      <c r="D145" s="3">
        <f>IF(C145=1,SUM(C$3:C145),"")</f>
        <v>109</v>
      </c>
      <c r="E145" s="6"/>
      <c r="F145" s="3">
        <f t="shared" si="27"/>
        <v>143</v>
      </c>
      <c r="G145" s="3">
        <f t="shared" si="20"/>
        <v>212</v>
      </c>
      <c r="H145" s="3" t="str">
        <f t="shared" si="21"/>
        <v>‘</v>
      </c>
      <c r="K145" s="3">
        <f t="shared" si="28"/>
        <v>143</v>
      </c>
      <c r="L145" s="3" t="str">
        <f t="shared" si="25"/>
        <v>è</v>
      </c>
      <c r="M145" s="8">
        <v>0</v>
      </c>
      <c r="N145" s="3" t="str">
        <f>IF(M145=1,SUM(M$3:M145),"")</f>
        <v/>
      </c>
      <c r="O145" s="6"/>
      <c r="P145" s="3">
        <f t="shared" si="29"/>
        <v>143</v>
      </c>
      <c r="Q145" s="3" t="str">
        <f t="shared" si="22"/>
        <v>-</v>
      </c>
      <c r="R145" s="3" t="str">
        <f t="shared" si="23"/>
        <v/>
      </c>
    </row>
    <row r="146" spans="1:18" x14ac:dyDescent="0.2">
      <c r="A146" s="3">
        <f t="shared" si="26"/>
        <v>144</v>
      </c>
      <c r="B146" s="3" t="str">
        <f t="shared" si="24"/>
        <v>ê</v>
      </c>
      <c r="C146" s="8">
        <v>1</v>
      </c>
      <c r="D146" s="3">
        <f>IF(C146=1,SUM(C$3:C146),"")</f>
        <v>110</v>
      </c>
      <c r="E146" s="6"/>
      <c r="F146" s="3">
        <f t="shared" si="27"/>
        <v>144</v>
      </c>
      <c r="G146" s="3">
        <f t="shared" si="20"/>
        <v>213</v>
      </c>
      <c r="H146" s="3" t="str">
        <f t="shared" si="21"/>
        <v>’</v>
      </c>
      <c r="K146" s="3">
        <f t="shared" si="28"/>
        <v>144</v>
      </c>
      <c r="L146" s="3" t="str">
        <f t="shared" si="25"/>
        <v>ê</v>
      </c>
      <c r="M146" s="8">
        <v>0</v>
      </c>
      <c r="N146" s="3" t="str">
        <f>IF(M146=1,SUM(M$3:M146),"")</f>
        <v/>
      </c>
      <c r="O146" s="6"/>
      <c r="P146" s="3">
        <f t="shared" si="29"/>
        <v>144</v>
      </c>
      <c r="Q146" s="3" t="str">
        <f t="shared" si="22"/>
        <v>-</v>
      </c>
      <c r="R146" s="3" t="str">
        <f t="shared" si="23"/>
        <v/>
      </c>
    </row>
    <row r="147" spans="1:18" x14ac:dyDescent="0.2">
      <c r="A147" s="3">
        <f t="shared" si="26"/>
        <v>145</v>
      </c>
      <c r="B147" s="3" t="str">
        <f t="shared" si="24"/>
        <v>ë</v>
      </c>
      <c r="C147" s="8">
        <v>1</v>
      </c>
      <c r="D147" s="3">
        <f>IF(C147=1,SUM(C$3:C147),"")</f>
        <v>111</v>
      </c>
      <c r="E147" s="6"/>
      <c r="F147" s="3">
        <f t="shared" si="27"/>
        <v>145</v>
      </c>
      <c r="G147" s="3">
        <f t="shared" si="20"/>
        <v>214</v>
      </c>
      <c r="H147" s="3" t="str">
        <f t="shared" si="21"/>
        <v>÷</v>
      </c>
      <c r="K147" s="3">
        <f t="shared" si="28"/>
        <v>145</v>
      </c>
      <c r="L147" s="3" t="str">
        <f t="shared" si="25"/>
        <v>ë</v>
      </c>
      <c r="M147" s="8">
        <v>0</v>
      </c>
      <c r="N147" s="3" t="str">
        <f>IF(M147=1,SUM(M$3:M147),"")</f>
        <v/>
      </c>
      <c r="O147" s="6"/>
      <c r="P147" s="3">
        <f t="shared" si="29"/>
        <v>145</v>
      </c>
      <c r="Q147" s="3" t="str">
        <f t="shared" si="22"/>
        <v>-</v>
      </c>
      <c r="R147" s="3" t="str">
        <f t="shared" si="23"/>
        <v/>
      </c>
    </row>
    <row r="148" spans="1:18" x14ac:dyDescent="0.2">
      <c r="A148" s="3">
        <f t="shared" si="26"/>
        <v>146</v>
      </c>
      <c r="B148" s="3" t="str">
        <f t="shared" si="24"/>
        <v>í</v>
      </c>
      <c r="C148" s="8">
        <v>1</v>
      </c>
      <c r="D148" s="3">
        <f>IF(C148=1,SUM(C$3:C148),"")</f>
        <v>112</v>
      </c>
      <c r="E148" s="6"/>
      <c r="F148" s="3">
        <f t="shared" si="27"/>
        <v>146</v>
      </c>
      <c r="G148" s="3">
        <f t="shared" si="20"/>
        <v>215</v>
      </c>
      <c r="H148" s="3" t="str">
        <f t="shared" si="21"/>
        <v>◊</v>
      </c>
      <c r="K148" s="3">
        <f t="shared" si="28"/>
        <v>146</v>
      </c>
      <c r="L148" s="3" t="str">
        <f t="shared" si="25"/>
        <v>í</v>
      </c>
      <c r="M148" s="8">
        <v>0</v>
      </c>
      <c r="N148" s="3" t="str">
        <f>IF(M148=1,SUM(M$3:M148),"")</f>
        <v/>
      </c>
      <c r="O148" s="6"/>
      <c r="P148" s="3">
        <f t="shared" si="29"/>
        <v>146</v>
      </c>
      <c r="Q148" s="3" t="str">
        <f t="shared" si="22"/>
        <v>-</v>
      </c>
      <c r="R148" s="3" t="str">
        <f t="shared" si="23"/>
        <v/>
      </c>
    </row>
    <row r="149" spans="1:18" x14ac:dyDescent="0.2">
      <c r="A149" s="3">
        <f t="shared" si="26"/>
        <v>147</v>
      </c>
      <c r="B149" s="3" t="str">
        <f t="shared" si="24"/>
        <v>ì</v>
      </c>
      <c r="C149" s="8">
        <v>1</v>
      </c>
      <c r="D149" s="3">
        <f>IF(C149=1,SUM(C$3:C149),"")</f>
        <v>113</v>
      </c>
      <c r="E149" s="6"/>
      <c r="F149" s="3">
        <f t="shared" si="27"/>
        <v>147</v>
      </c>
      <c r="G149" s="3">
        <f t="shared" si="20"/>
        <v>216</v>
      </c>
      <c r="H149" s="3" t="str">
        <f t="shared" si="21"/>
        <v>ÿ</v>
      </c>
      <c r="K149" s="3">
        <f t="shared" si="28"/>
        <v>147</v>
      </c>
      <c r="L149" s="3" t="str">
        <f t="shared" si="25"/>
        <v>ì</v>
      </c>
      <c r="M149" s="8">
        <v>0</v>
      </c>
      <c r="N149" s="3" t="str">
        <f>IF(M149=1,SUM(M$3:M149),"")</f>
        <v/>
      </c>
      <c r="O149" s="6"/>
      <c r="P149" s="3">
        <f t="shared" si="29"/>
        <v>147</v>
      </c>
      <c r="Q149" s="3" t="str">
        <f t="shared" si="22"/>
        <v>-</v>
      </c>
      <c r="R149" s="3" t="str">
        <f t="shared" si="23"/>
        <v/>
      </c>
    </row>
    <row r="150" spans="1:18" x14ac:dyDescent="0.2">
      <c r="A150" s="3">
        <f t="shared" si="26"/>
        <v>148</v>
      </c>
      <c r="B150" s="3" t="str">
        <f t="shared" si="24"/>
        <v>î</v>
      </c>
      <c r="C150" s="8">
        <v>1</v>
      </c>
      <c r="D150" s="3">
        <f>IF(C150=1,SUM(C$3:C150),"")</f>
        <v>114</v>
      </c>
      <c r="E150" s="6"/>
      <c r="F150" s="3">
        <f t="shared" si="27"/>
        <v>148</v>
      </c>
      <c r="G150" s="3">
        <f t="shared" si="20"/>
        <v>217</v>
      </c>
      <c r="H150" s="3" t="str">
        <f t="shared" si="21"/>
        <v>Ÿ</v>
      </c>
      <c r="K150" s="3">
        <f t="shared" si="28"/>
        <v>148</v>
      </c>
      <c r="L150" s="3" t="str">
        <f t="shared" si="25"/>
        <v>î</v>
      </c>
      <c r="M150" s="8">
        <v>0</v>
      </c>
      <c r="N150" s="3" t="str">
        <f>IF(M150=1,SUM(M$3:M150),"")</f>
        <v/>
      </c>
      <c r="O150" s="6"/>
      <c r="P150" s="3">
        <f t="shared" si="29"/>
        <v>148</v>
      </c>
      <c r="Q150" s="3" t="str">
        <f t="shared" si="22"/>
        <v>-</v>
      </c>
      <c r="R150" s="3" t="str">
        <f t="shared" si="23"/>
        <v/>
      </c>
    </row>
    <row r="151" spans="1:18" x14ac:dyDescent="0.2">
      <c r="A151" s="3">
        <f t="shared" si="26"/>
        <v>149</v>
      </c>
      <c r="B151" s="3" t="str">
        <f t="shared" si="24"/>
        <v>ï</v>
      </c>
      <c r="C151" s="8">
        <v>0</v>
      </c>
      <c r="D151" s="3" t="str">
        <f>IF(C151=1,SUM(C$3:C151),"")</f>
        <v/>
      </c>
      <c r="E151" s="6"/>
      <c r="F151" s="3">
        <f t="shared" si="27"/>
        <v>149</v>
      </c>
      <c r="G151" s="3">
        <f t="shared" si="20"/>
        <v>218</v>
      </c>
      <c r="H151" s="3" t="str">
        <f t="shared" si="21"/>
        <v>⁄</v>
      </c>
      <c r="K151" s="3">
        <f t="shared" si="28"/>
        <v>149</v>
      </c>
      <c r="L151" s="3" t="str">
        <f t="shared" si="25"/>
        <v>ï</v>
      </c>
      <c r="M151" s="8">
        <v>0</v>
      </c>
      <c r="N151" s="3" t="str">
        <f>IF(M151=1,SUM(M$3:M151),"")</f>
        <v/>
      </c>
      <c r="O151" s="6"/>
      <c r="P151" s="3">
        <f t="shared" si="29"/>
        <v>149</v>
      </c>
      <c r="Q151" s="3" t="str">
        <f t="shared" si="22"/>
        <v>-</v>
      </c>
      <c r="R151" s="3" t="str">
        <f t="shared" si="23"/>
        <v/>
      </c>
    </row>
    <row r="152" spans="1:18" x14ac:dyDescent="0.2">
      <c r="A152" s="3">
        <f t="shared" si="26"/>
        <v>150</v>
      </c>
      <c r="B152" s="3" t="str">
        <f t="shared" si="24"/>
        <v>ñ</v>
      </c>
      <c r="C152" s="8">
        <v>0</v>
      </c>
      <c r="D152" s="3" t="str">
        <f>IF(C152=1,SUM(C$3:C152),"")</f>
        <v/>
      </c>
      <c r="E152" s="6"/>
      <c r="F152" s="3">
        <f t="shared" si="27"/>
        <v>150</v>
      </c>
      <c r="G152" s="3">
        <f t="shared" si="20"/>
        <v>219</v>
      </c>
      <c r="H152" s="3" t="str">
        <f t="shared" si="21"/>
        <v>€</v>
      </c>
      <c r="K152" s="3">
        <f t="shared" si="28"/>
        <v>150</v>
      </c>
      <c r="L152" s="3" t="str">
        <f t="shared" si="25"/>
        <v>ñ</v>
      </c>
      <c r="M152" s="8">
        <v>0</v>
      </c>
      <c r="N152" s="3" t="str">
        <f>IF(M152=1,SUM(M$3:M152),"")</f>
        <v/>
      </c>
      <c r="O152" s="6"/>
      <c r="P152" s="3">
        <f t="shared" si="29"/>
        <v>150</v>
      </c>
      <c r="Q152" s="3" t="str">
        <f t="shared" si="22"/>
        <v>-</v>
      </c>
      <c r="R152" s="3" t="str">
        <f t="shared" si="23"/>
        <v/>
      </c>
    </row>
    <row r="153" spans="1:18" x14ac:dyDescent="0.2">
      <c r="A153" s="3">
        <f t="shared" si="26"/>
        <v>151</v>
      </c>
      <c r="B153" s="3" t="str">
        <f t="shared" si="24"/>
        <v>ó</v>
      </c>
      <c r="C153" s="8">
        <v>0</v>
      </c>
      <c r="D153" s="3" t="str">
        <f>IF(C153=1,SUM(C$3:C153),"")</f>
        <v/>
      </c>
      <c r="E153" s="6"/>
      <c r="F153" s="3">
        <f t="shared" si="27"/>
        <v>151</v>
      </c>
      <c r="G153" s="3">
        <f t="shared" si="20"/>
        <v>220</v>
      </c>
      <c r="H153" s="3" t="str">
        <f t="shared" si="21"/>
        <v>‹</v>
      </c>
      <c r="K153" s="3">
        <f t="shared" si="28"/>
        <v>151</v>
      </c>
      <c r="L153" s="3" t="str">
        <f t="shared" si="25"/>
        <v>ó</v>
      </c>
      <c r="M153" s="8">
        <v>0</v>
      </c>
      <c r="N153" s="3" t="str">
        <f>IF(M153=1,SUM(M$3:M153),"")</f>
        <v/>
      </c>
      <c r="O153" s="6"/>
      <c r="P153" s="3">
        <f t="shared" si="29"/>
        <v>151</v>
      </c>
      <c r="Q153" s="3" t="str">
        <f t="shared" si="22"/>
        <v>-</v>
      </c>
      <c r="R153" s="3" t="str">
        <f t="shared" si="23"/>
        <v/>
      </c>
    </row>
    <row r="154" spans="1:18" x14ac:dyDescent="0.2">
      <c r="A154" s="3">
        <f t="shared" si="26"/>
        <v>152</v>
      </c>
      <c r="B154" s="3" t="str">
        <f t="shared" si="24"/>
        <v>ò</v>
      </c>
      <c r="C154" s="8">
        <v>0</v>
      </c>
      <c r="D154" s="3" t="str">
        <f>IF(C154=1,SUM(C$3:C154),"")</f>
        <v/>
      </c>
      <c r="E154" s="6"/>
      <c r="F154" s="3">
        <f t="shared" si="27"/>
        <v>152</v>
      </c>
      <c r="G154" s="3">
        <f t="shared" si="20"/>
        <v>221</v>
      </c>
      <c r="H154" s="3" t="str">
        <f t="shared" si="21"/>
        <v>›</v>
      </c>
      <c r="K154" s="3">
        <f t="shared" si="28"/>
        <v>152</v>
      </c>
      <c r="L154" s="3" t="str">
        <f t="shared" si="25"/>
        <v>ò</v>
      </c>
      <c r="M154" s="8">
        <v>0</v>
      </c>
      <c r="N154" s="3" t="str">
        <f>IF(M154=1,SUM(M$3:M154),"")</f>
        <v/>
      </c>
      <c r="O154" s="6"/>
      <c r="P154" s="3">
        <f t="shared" si="29"/>
        <v>152</v>
      </c>
      <c r="Q154" s="3" t="str">
        <f t="shared" si="22"/>
        <v>-</v>
      </c>
      <c r="R154" s="3" t="str">
        <f t="shared" si="23"/>
        <v/>
      </c>
    </row>
    <row r="155" spans="1:18" x14ac:dyDescent="0.2">
      <c r="A155" s="3">
        <f t="shared" si="26"/>
        <v>153</v>
      </c>
      <c r="B155" s="3" t="str">
        <f t="shared" si="24"/>
        <v>ô</v>
      </c>
      <c r="C155" s="8">
        <v>0</v>
      </c>
      <c r="D155" s="3" t="str">
        <f>IF(C155=1,SUM(C$3:C155),"")</f>
        <v/>
      </c>
      <c r="E155" s="6"/>
      <c r="F155" s="3">
        <f t="shared" si="27"/>
        <v>153</v>
      </c>
      <c r="G155" s="3">
        <f t="shared" si="20"/>
        <v>222</v>
      </c>
      <c r="H155" s="3" t="str">
        <f t="shared" si="21"/>
        <v>ﬁ</v>
      </c>
      <c r="K155" s="3">
        <f t="shared" si="28"/>
        <v>153</v>
      </c>
      <c r="L155" s="3" t="str">
        <f t="shared" si="25"/>
        <v>ô</v>
      </c>
      <c r="M155" s="8">
        <v>0</v>
      </c>
      <c r="N155" s="3" t="str">
        <f>IF(M155=1,SUM(M$3:M155),"")</f>
        <v/>
      </c>
      <c r="O155" s="6"/>
      <c r="P155" s="3">
        <f t="shared" si="29"/>
        <v>153</v>
      </c>
      <c r="Q155" s="3" t="str">
        <f t="shared" si="22"/>
        <v>-</v>
      </c>
      <c r="R155" s="3" t="str">
        <f t="shared" si="23"/>
        <v/>
      </c>
    </row>
    <row r="156" spans="1:18" x14ac:dyDescent="0.2">
      <c r="A156" s="3">
        <f t="shared" si="26"/>
        <v>154</v>
      </c>
      <c r="B156" s="3" t="str">
        <f t="shared" si="24"/>
        <v>ö</v>
      </c>
      <c r="C156" s="8">
        <v>0</v>
      </c>
      <c r="D156" s="3" t="str">
        <f>IF(C156=1,SUM(C$3:C156),"")</f>
        <v/>
      </c>
      <c r="E156" s="6"/>
      <c r="F156" s="3">
        <f t="shared" si="27"/>
        <v>154</v>
      </c>
      <c r="G156" s="3">
        <f t="shared" si="20"/>
        <v>223</v>
      </c>
      <c r="H156" s="3" t="str">
        <f t="shared" si="21"/>
        <v>ﬂ</v>
      </c>
      <c r="K156" s="3">
        <f t="shared" si="28"/>
        <v>154</v>
      </c>
      <c r="L156" s="3" t="str">
        <f t="shared" si="25"/>
        <v>ö</v>
      </c>
      <c r="M156" s="8">
        <v>0</v>
      </c>
      <c r="N156" s="3" t="str">
        <f>IF(M156=1,SUM(M$3:M156),"")</f>
        <v/>
      </c>
      <c r="O156" s="6"/>
      <c r="P156" s="3">
        <f t="shared" si="29"/>
        <v>154</v>
      </c>
      <c r="Q156" s="3" t="str">
        <f t="shared" si="22"/>
        <v>-</v>
      </c>
      <c r="R156" s="3" t="str">
        <f t="shared" si="23"/>
        <v/>
      </c>
    </row>
    <row r="157" spans="1:18" x14ac:dyDescent="0.2">
      <c r="A157" s="3">
        <f t="shared" si="26"/>
        <v>155</v>
      </c>
      <c r="B157" s="3" t="str">
        <f t="shared" si="24"/>
        <v>õ</v>
      </c>
      <c r="C157" s="8">
        <v>0</v>
      </c>
      <c r="D157" s="3" t="str">
        <f>IF(C157=1,SUM(C$3:C157),"")</f>
        <v/>
      </c>
      <c r="E157" s="6"/>
      <c r="F157" s="3">
        <f t="shared" si="27"/>
        <v>155</v>
      </c>
      <c r="G157" s="3">
        <f t="shared" si="20"/>
        <v>224</v>
      </c>
      <c r="H157" s="3" t="str">
        <f t="shared" si="21"/>
        <v>‡</v>
      </c>
      <c r="K157" s="3">
        <f t="shared" si="28"/>
        <v>155</v>
      </c>
      <c r="L157" s="3" t="str">
        <f t="shared" si="25"/>
        <v>õ</v>
      </c>
      <c r="M157" s="8">
        <v>0</v>
      </c>
      <c r="N157" s="3" t="str">
        <f>IF(M157=1,SUM(M$3:M157),"")</f>
        <v/>
      </c>
      <c r="O157" s="6"/>
      <c r="P157" s="3">
        <f t="shared" si="29"/>
        <v>155</v>
      </c>
      <c r="Q157" s="3" t="str">
        <f t="shared" si="22"/>
        <v>-</v>
      </c>
      <c r="R157" s="3" t="str">
        <f t="shared" si="23"/>
        <v/>
      </c>
    </row>
    <row r="158" spans="1:18" x14ac:dyDescent="0.2">
      <c r="A158" s="3">
        <f t="shared" si="26"/>
        <v>156</v>
      </c>
      <c r="B158" s="3" t="str">
        <f t="shared" si="24"/>
        <v>ú</v>
      </c>
      <c r="C158" s="8">
        <v>0</v>
      </c>
      <c r="D158" s="3" t="str">
        <f>IF(C158=1,SUM(C$3:C158),"")</f>
        <v/>
      </c>
      <c r="E158" s="6"/>
      <c r="F158" s="3">
        <f t="shared" si="27"/>
        <v>156</v>
      </c>
      <c r="G158" s="3">
        <f t="shared" si="20"/>
        <v>225</v>
      </c>
      <c r="H158" s="3" t="str">
        <f t="shared" si="21"/>
        <v>·</v>
      </c>
      <c r="K158" s="3">
        <f t="shared" si="28"/>
        <v>156</v>
      </c>
      <c r="L158" s="3" t="str">
        <f t="shared" si="25"/>
        <v>ú</v>
      </c>
      <c r="M158" s="8">
        <v>0</v>
      </c>
      <c r="N158" s="3" t="str">
        <f>IF(M158=1,SUM(M$3:M158),"")</f>
        <v/>
      </c>
      <c r="O158" s="6"/>
      <c r="P158" s="3">
        <f t="shared" si="29"/>
        <v>156</v>
      </c>
      <c r="Q158" s="3" t="str">
        <f t="shared" si="22"/>
        <v>-</v>
      </c>
      <c r="R158" s="3" t="str">
        <f t="shared" si="23"/>
        <v/>
      </c>
    </row>
    <row r="159" spans="1:18" x14ac:dyDescent="0.2">
      <c r="A159" s="3">
        <f t="shared" si="26"/>
        <v>157</v>
      </c>
      <c r="B159" s="3" t="str">
        <f t="shared" si="24"/>
        <v>ù</v>
      </c>
      <c r="C159" s="8">
        <v>1</v>
      </c>
      <c r="D159" s="3">
        <f>IF(C159=1,SUM(C$3:C159),"")</f>
        <v>115</v>
      </c>
      <c r="E159" s="6"/>
      <c r="F159" s="3">
        <f t="shared" si="27"/>
        <v>157</v>
      </c>
      <c r="G159" s="3">
        <f t="shared" si="20"/>
        <v>226</v>
      </c>
      <c r="H159" s="3" t="str">
        <f t="shared" si="21"/>
        <v>‚</v>
      </c>
      <c r="K159" s="3">
        <f t="shared" si="28"/>
        <v>157</v>
      </c>
      <c r="L159" s="3" t="str">
        <f t="shared" si="25"/>
        <v>ù</v>
      </c>
      <c r="M159" s="8">
        <v>0</v>
      </c>
      <c r="N159" s="3" t="str">
        <f>IF(M159=1,SUM(M$3:M159),"")</f>
        <v/>
      </c>
      <c r="O159" s="6"/>
      <c r="P159" s="3">
        <f t="shared" si="29"/>
        <v>157</v>
      </c>
      <c r="Q159" s="3" t="str">
        <f t="shared" si="22"/>
        <v>-</v>
      </c>
      <c r="R159" s="3" t="str">
        <f t="shared" si="23"/>
        <v/>
      </c>
    </row>
    <row r="160" spans="1:18" x14ac:dyDescent="0.2">
      <c r="A160" s="3">
        <f t="shared" si="26"/>
        <v>158</v>
      </c>
      <c r="B160" s="3" t="str">
        <f t="shared" si="24"/>
        <v>û</v>
      </c>
      <c r="C160" s="8">
        <v>0</v>
      </c>
      <c r="D160" s="3" t="str">
        <f>IF(C160=1,SUM(C$3:C160),"")</f>
        <v/>
      </c>
      <c r="E160" s="6"/>
      <c r="F160" s="3">
        <f t="shared" si="27"/>
        <v>158</v>
      </c>
      <c r="G160" s="3">
        <f t="shared" si="20"/>
        <v>227</v>
      </c>
      <c r="H160" s="3" t="str">
        <f t="shared" si="21"/>
        <v>„</v>
      </c>
      <c r="K160" s="3">
        <f t="shared" si="28"/>
        <v>158</v>
      </c>
      <c r="L160" s="3" t="str">
        <f t="shared" si="25"/>
        <v>û</v>
      </c>
      <c r="M160" s="8">
        <v>0</v>
      </c>
      <c r="N160" s="3" t="str">
        <f>IF(M160=1,SUM(M$3:M160),"")</f>
        <v/>
      </c>
      <c r="O160" s="6"/>
      <c r="P160" s="3">
        <f t="shared" si="29"/>
        <v>158</v>
      </c>
      <c r="Q160" s="3" t="str">
        <f t="shared" si="22"/>
        <v>-</v>
      </c>
      <c r="R160" s="3" t="str">
        <f t="shared" si="23"/>
        <v/>
      </c>
    </row>
    <row r="161" spans="1:18" x14ac:dyDescent="0.2">
      <c r="A161" s="3">
        <f t="shared" si="26"/>
        <v>159</v>
      </c>
      <c r="B161" s="3" t="str">
        <f t="shared" si="24"/>
        <v>ü</v>
      </c>
      <c r="C161" s="8">
        <v>0</v>
      </c>
      <c r="D161" s="3" t="str">
        <f>IF(C161=1,SUM(C$3:C161),"")</f>
        <v/>
      </c>
      <c r="E161" s="6"/>
      <c r="F161" s="3">
        <f t="shared" si="27"/>
        <v>159</v>
      </c>
      <c r="G161" s="3">
        <f t="shared" si="20"/>
        <v>228</v>
      </c>
      <c r="H161" s="3" t="str">
        <f t="shared" si="21"/>
        <v>‰</v>
      </c>
      <c r="K161" s="3">
        <f t="shared" si="28"/>
        <v>159</v>
      </c>
      <c r="L161" s="3" t="str">
        <f t="shared" si="25"/>
        <v>ü</v>
      </c>
      <c r="M161" s="8">
        <v>0</v>
      </c>
      <c r="N161" s="3" t="str">
        <f>IF(M161=1,SUM(M$3:M161),"")</f>
        <v/>
      </c>
      <c r="O161" s="6"/>
      <c r="P161" s="3">
        <f t="shared" si="29"/>
        <v>159</v>
      </c>
      <c r="Q161" s="3" t="str">
        <f t="shared" si="22"/>
        <v>-</v>
      </c>
      <c r="R161" s="3" t="str">
        <f t="shared" si="23"/>
        <v/>
      </c>
    </row>
    <row r="162" spans="1:18" x14ac:dyDescent="0.2">
      <c r="A162" s="3">
        <f t="shared" si="26"/>
        <v>160</v>
      </c>
      <c r="B162" s="3" t="str">
        <f t="shared" si="24"/>
        <v>†</v>
      </c>
      <c r="C162" s="8">
        <v>1</v>
      </c>
      <c r="D162" s="3">
        <f>IF(C162=1,SUM(C$3:C162),"")</f>
        <v>116</v>
      </c>
      <c r="E162" s="6"/>
      <c r="F162" s="3">
        <f t="shared" si="27"/>
        <v>160</v>
      </c>
      <c r="G162" s="3">
        <f t="shared" si="20"/>
        <v>229</v>
      </c>
      <c r="H162" s="3" t="str">
        <f t="shared" si="21"/>
        <v>Â</v>
      </c>
      <c r="K162" s="3">
        <f t="shared" si="28"/>
        <v>160</v>
      </c>
      <c r="L162" s="3" t="str">
        <f t="shared" si="25"/>
        <v>†</v>
      </c>
      <c r="M162" s="8">
        <v>0</v>
      </c>
      <c r="N162" s="3" t="str">
        <f>IF(M162=1,SUM(M$3:M162),"")</f>
        <v/>
      </c>
      <c r="O162" s="6"/>
      <c r="P162" s="3">
        <f t="shared" si="29"/>
        <v>160</v>
      </c>
      <c r="Q162" s="3" t="str">
        <f t="shared" si="22"/>
        <v>-</v>
      </c>
      <c r="R162" s="3" t="str">
        <f t="shared" si="23"/>
        <v/>
      </c>
    </row>
    <row r="163" spans="1:18" x14ac:dyDescent="0.2">
      <c r="A163" s="3">
        <f t="shared" si="26"/>
        <v>161</v>
      </c>
      <c r="B163" s="3" t="str">
        <f t="shared" si="24"/>
        <v>°</v>
      </c>
      <c r="C163" s="8">
        <v>0</v>
      </c>
      <c r="D163" s="3" t="str">
        <f>IF(C163=1,SUM(C$3:C163),"")</f>
        <v/>
      </c>
      <c r="E163" s="6"/>
      <c r="F163" s="3">
        <f t="shared" si="27"/>
        <v>161</v>
      </c>
      <c r="G163" s="3">
        <f t="shared" si="20"/>
        <v>230</v>
      </c>
      <c r="H163" s="3" t="str">
        <f t="shared" si="21"/>
        <v>Ê</v>
      </c>
      <c r="K163" s="3">
        <f t="shared" si="28"/>
        <v>161</v>
      </c>
      <c r="L163" s="3" t="str">
        <f t="shared" si="25"/>
        <v>°</v>
      </c>
      <c r="M163" s="8">
        <v>0</v>
      </c>
      <c r="N163" s="3" t="str">
        <f>IF(M163=1,SUM(M$3:M163),"")</f>
        <v/>
      </c>
      <c r="O163" s="6"/>
      <c r="P163" s="3">
        <f t="shared" si="29"/>
        <v>161</v>
      </c>
      <c r="Q163" s="3" t="str">
        <f t="shared" si="22"/>
        <v>-</v>
      </c>
      <c r="R163" s="3" t="str">
        <f t="shared" si="23"/>
        <v/>
      </c>
    </row>
    <row r="164" spans="1:18" x14ac:dyDescent="0.2">
      <c r="A164" s="3">
        <f t="shared" si="26"/>
        <v>162</v>
      </c>
      <c r="B164" s="3" t="str">
        <f t="shared" si="24"/>
        <v>¢</v>
      </c>
      <c r="C164" s="8">
        <v>0</v>
      </c>
      <c r="D164" s="3" t="str">
        <f>IF(C164=1,SUM(C$3:C164),"")</f>
        <v/>
      </c>
      <c r="E164" s="6"/>
      <c r="F164" s="3">
        <f t="shared" si="27"/>
        <v>162</v>
      </c>
      <c r="G164" s="3">
        <f t="shared" si="20"/>
        <v>231</v>
      </c>
      <c r="H164" s="3" t="str">
        <f t="shared" si="21"/>
        <v>Á</v>
      </c>
      <c r="K164" s="3">
        <f t="shared" si="28"/>
        <v>162</v>
      </c>
      <c r="L164" s="3" t="str">
        <f t="shared" si="25"/>
        <v>¢</v>
      </c>
      <c r="M164" s="8">
        <v>0</v>
      </c>
      <c r="N164" s="3" t="str">
        <f>IF(M164=1,SUM(M$3:M164),"")</f>
        <v/>
      </c>
      <c r="O164" s="6"/>
      <c r="P164" s="3">
        <f t="shared" si="29"/>
        <v>162</v>
      </c>
      <c r="Q164" s="3" t="str">
        <f t="shared" si="22"/>
        <v>-</v>
      </c>
      <c r="R164" s="3" t="str">
        <f t="shared" si="23"/>
        <v/>
      </c>
    </row>
    <row r="165" spans="1:18" x14ac:dyDescent="0.2">
      <c r="A165" s="3">
        <f t="shared" si="26"/>
        <v>163</v>
      </c>
      <c r="B165" s="3" t="str">
        <f t="shared" si="24"/>
        <v>£</v>
      </c>
      <c r="C165" s="8">
        <v>0</v>
      </c>
      <c r="D165" s="3" t="str">
        <f>IF(C165=1,SUM(C$3:C165),"")</f>
        <v/>
      </c>
      <c r="E165" s="6"/>
      <c r="F165" s="3">
        <f t="shared" si="27"/>
        <v>163</v>
      </c>
      <c r="G165" s="3">
        <f t="shared" si="20"/>
        <v>232</v>
      </c>
      <c r="H165" s="3" t="str">
        <f t="shared" si="21"/>
        <v>Ë</v>
      </c>
      <c r="K165" s="3">
        <f t="shared" si="28"/>
        <v>163</v>
      </c>
      <c r="L165" s="3" t="str">
        <f t="shared" si="25"/>
        <v>£</v>
      </c>
      <c r="M165" s="8">
        <v>0</v>
      </c>
      <c r="N165" s="3" t="str">
        <f>IF(M165=1,SUM(M$3:M165),"")</f>
        <v/>
      </c>
      <c r="O165" s="6"/>
      <c r="P165" s="3">
        <f t="shared" si="29"/>
        <v>163</v>
      </c>
      <c r="Q165" s="3" t="str">
        <f t="shared" si="22"/>
        <v>-</v>
      </c>
      <c r="R165" s="3" t="str">
        <f t="shared" si="23"/>
        <v/>
      </c>
    </row>
    <row r="166" spans="1:18" x14ac:dyDescent="0.2">
      <c r="A166" s="3">
        <f t="shared" si="26"/>
        <v>164</v>
      </c>
      <c r="B166" s="3" t="str">
        <f t="shared" si="24"/>
        <v>§</v>
      </c>
      <c r="C166" s="8">
        <v>0</v>
      </c>
      <c r="D166" s="3" t="str">
        <f>IF(C166=1,SUM(C$3:C166),"")</f>
        <v/>
      </c>
      <c r="E166" s="6"/>
      <c r="F166" s="3">
        <f t="shared" si="27"/>
        <v>164</v>
      </c>
      <c r="G166" s="3">
        <f t="shared" si="20"/>
        <v>233</v>
      </c>
      <c r="H166" s="3" t="str">
        <f t="shared" si="21"/>
        <v>È</v>
      </c>
      <c r="K166" s="3">
        <f t="shared" si="28"/>
        <v>164</v>
      </c>
      <c r="L166" s="3" t="str">
        <f t="shared" si="25"/>
        <v>§</v>
      </c>
      <c r="M166" s="8">
        <v>0</v>
      </c>
      <c r="N166" s="3" t="str">
        <f>IF(M166=1,SUM(M$3:M166),"")</f>
        <v/>
      </c>
      <c r="O166" s="6"/>
      <c r="P166" s="3">
        <f t="shared" si="29"/>
        <v>164</v>
      </c>
      <c r="Q166" s="3" t="str">
        <f t="shared" si="22"/>
        <v>-</v>
      </c>
      <c r="R166" s="3" t="str">
        <f t="shared" si="23"/>
        <v/>
      </c>
    </row>
    <row r="167" spans="1:18" x14ac:dyDescent="0.2">
      <c r="A167" s="3">
        <f t="shared" si="26"/>
        <v>165</v>
      </c>
      <c r="B167" s="3" t="str">
        <f t="shared" si="24"/>
        <v>•</v>
      </c>
      <c r="C167" s="8">
        <v>0</v>
      </c>
      <c r="D167" s="3" t="str">
        <f>IF(C167=1,SUM(C$3:C167),"")</f>
        <v/>
      </c>
      <c r="E167" s="6"/>
      <c r="F167" s="3">
        <f t="shared" si="27"/>
        <v>165</v>
      </c>
      <c r="G167" s="3">
        <f t="shared" si="20"/>
        <v>234</v>
      </c>
      <c r="H167" s="3" t="str">
        <f t="shared" si="21"/>
        <v>Í</v>
      </c>
      <c r="K167" s="3">
        <f t="shared" si="28"/>
        <v>165</v>
      </c>
      <c r="L167" s="3" t="str">
        <f t="shared" si="25"/>
        <v>•</v>
      </c>
      <c r="M167" s="8">
        <v>0</v>
      </c>
      <c r="N167" s="3" t="str">
        <f>IF(M167=1,SUM(M$3:M167),"")</f>
        <v/>
      </c>
      <c r="O167" s="6"/>
      <c r="P167" s="3">
        <f t="shared" si="29"/>
        <v>165</v>
      </c>
      <c r="Q167" s="3" t="str">
        <f t="shared" si="22"/>
        <v>-</v>
      </c>
      <c r="R167" s="3" t="str">
        <f t="shared" si="23"/>
        <v/>
      </c>
    </row>
    <row r="168" spans="1:18" x14ac:dyDescent="0.2">
      <c r="A168" s="3">
        <f t="shared" si="26"/>
        <v>166</v>
      </c>
      <c r="B168" s="3" t="str">
        <f t="shared" si="24"/>
        <v>¶</v>
      </c>
      <c r="C168" s="8">
        <v>0</v>
      </c>
      <c r="D168" s="3" t="str">
        <f>IF(C168=1,SUM(C$3:C168),"")</f>
        <v/>
      </c>
      <c r="E168" s="6"/>
      <c r="F168" s="3">
        <f t="shared" si="27"/>
        <v>166</v>
      </c>
      <c r="G168" s="3">
        <f t="shared" si="20"/>
        <v>235</v>
      </c>
      <c r="H168" s="3" t="str">
        <f t="shared" si="21"/>
        <v>Î</v>
      </c>
      <c r="K168" s="3">
        <f t="shared" si="28"/>
        <v>166</v>
      </c>
      <c r="L168" s="3" t="str">
        <f t="shared" si="25"/>
        <v>¶</v>
      </c>
      <c r="M168" s="8">
        <v>0</v>
      </c>
      <c r="N168" s="3" t="str">
        <f>IF(M168=1,SUM(M$3:M168),"")</f>
        <v/>
      </c>
      <c r="O168" s="6"/>
      <c r="P168" s="3">
        <f t="shared" si="29"/>
        <v>166</v>
      </c>
      <c r="Q168" s="3" t="str">
        <f t="shared" si="22"/>
        <v>-</v>
      </c>
      <c r="R168" s="3" t="str">
        <f t="shared" si="23"/>
        <v/>
      </c>
    </row>
    <row r="169" spans="1:18" x14ac:dyDescent="0.2">
      <c r="A169" s="3">
        <f t="shared" si="26"/>
        <v>167</v>
      </c>
      <c r="B169" s="3" t="str">
        <f t="shared" si="24"/>
        <v>ß</v>
      </c>
      <c r="C169" s="8">
        <v>0</v>
      </c>
      <c r="D169" s="3" t="str">
        <f>IF(C169=1,SUM(C$3:C169),"")</f>
        <v/>
      </c>
      <c r="E169" s="6"/>
      <c r="F169" s="3">
        <f t="shared" si="27"/>
        <v>167</v>
      </c>
      <c r="G169" s="3">
        <f t="shared" si="20"/>
        <v>236</v>
      </c>
      <c r="H169" s="3" t="str">
        <f t="shared" si="21"/>
        <v>Ï</v>
      </c>
      <c r="K169" s="3">
        <f t="shared" si="28"/>
        <v>167</v>
      </c>
      <c r="L169" s="3" t="str">
        <f t="shared" si="25"/>
        <v>ß</v>
      </c>
      <c r="M169" s="8">
        <v>0</v>
      </c>
      <c r="N169" s="3" t="str">
        <f>IF(M169=1,SUM(M$3:M169),"")</f>
        <v/>
      </c>
      <c r="O169" s="6"/>
      <c r="P169" s="3">
        <f t="shared" si="29"/>
        <v>167</v>
      </c>
      <c r="Q169" s="3" t="str">
        <f t="shared" si="22"/>
        <v>-</v>
      </c>
      <c r="R169" s="3" t="str">
        <f t="shared" si="23"/>
        <v/>
      </c>
    </row>
    <row r="170" spans="1:18" x14ac:dyDescent="0.2">
      <c r="A170" s="3">
        <f t="shared" si="26"/>
        <v>168</v>
      </c>
      <c r="B170" s="3" t="str">
        <f t="shared" si="24"/>
        <v>®</v>
      </c>
      <c r="C170" s="8">
        <v>1</v>
      </c>
      <c r="D170" s="3">
        <f>IF(C170=1,SUM(C$3:C170),"")</f>
        <v>117</v>
      </c>
      <c r="E170" s="6"/>
      <c r="F170" s="3">
        <f t="shared" si="27"/>
        <v>168</v>
      </c>
      <c r="G170" s="3">
        <f t="shared" si="20"/>
        <v>237</v>
      </c>
      <c r="H170" s="3" t="str">
        <f t="shared" si="21"/>
        <v>Ì</v>
      </c>
      <c r="K170" s="3">
        <f t="shared" si="28"/>
        <v>168</v>
      </c>
      <c r="L170" s="3" t="str">
        <f t="shared" si="25"/>
        <v>®</v>
      </c>
      <c r="M170" s="8">
        <v>0</v>
      </c>
      <c r="N170" s="3" t="str">
        <f>IF(M170=1,SUM(M$3:M170),"")</f>
        <v/>
      </c>
      <c r="O170" s="6"/>
      <c r="P170" s="3">
        <f t="shared" si="29"/>
        <v>168</v>
      </c>
      <c r="Q170" s="3" t="str">
        <f t="shared" si="22"/>
        <v>-</v>
      </c>
      <c r="R170" s="3" t="str">
        <f t="shared" si="23"/>
        <v/>
      </c>
    </row>
    <row r="171" spans="1:18" x14ac:dyDescent="0.2">
      <c r="A171" s="3">
        <f t="shared" si="26"/>
        <v>169</v>
      </c>
      <c r="B171" s="3" t="str">
        <f t="shared" si="24"/>
        <v>©</v>
      </c>
      <c r="C171" s="8">
        <v>0</v>
      </c>
      <c r="D171" s="3" t="str">
        <f>IF(C171=1,SUM(C$3:C171),"")</f>
        <v/>
      </c>
      <c r="E171" s="6"/>
      <c r="F171" s="3">
        <f t="shared" si="27"/>
        <v>169</v>
      </c>
      <c r="G171" s="3">
        <f t="shared" si="20"/>
        <v>238</v>
      </c>
      <c r="H171" s="3" t="str">
        <f t="shared" si="21"/>
        <v>Ó</v>
      </c>
      <c r="K171" s="3">
        <f t="shared" si="28"/>
        <v>169</v>
      </c>
      <c r="L171" s="3" t="str">
        <f t="shared" si="25"/>
        <v>©</v>
      </c>
      <c r="M171" s="8">
        <v>0</v>
      </c>
      <c r="N171" s="3" t="str">
        <f>IF(M171=1,SUM(M$3:M171),"")</f>
        <v/>
      </c>
      <c r="O171" s="6"/>
      <c r="P171" s="3">
        <f t="shared" si="29"/>
        <v>169</v>
      </c>
      <c r="Q171" s="3" t="str">
        <f t="shared" si="22"/>
        <v>-</v>
      </c>
      <c r="R171" s="3" t="str">
        <f t="shared" si="23"/>
        <v/>
      </c>
    </row>
    <row r="172" spans="1:18" x14ac:dyDescent="0.2">
      <c r="A172" s="3">
        <f t="shared" si="26"/>
        <v>170</v>
      </c>
      <c r="B172" s="3" t="str">
        <f t="shared" si="24"/>
        <v>™</v>
      </c>
      <c r="C172" s="8">
        <v>0</v>
      </c>
      <c r="D172" s="3" t="str">
        <f>IF(C172=1,SUM(C$3:C172),"")</f>
        <v/>
      </c>
      <c r="E172" s="6"/>
      <c r="F172" s="3">
        <f t="shared" si="27"/>
        <v>170</v>
      </c>
      <c r="G172" s="3">
        <f t="shared" si="20"/>
        <v>239</v>
      </c>
      <c r="H172" s="3" t="str">
        <f t="shared" si="21"/>
        <v>Ô</v>
      </c>
      <c r="K172" s="3">
        <f t="shared" si="28"/>
        <v>170</v>
      </c>
      <c r="L172" s="3" t="str">
        <f t="shared" si="25"/>
        <v>™</v>
      </c>
      <c r="M172" s="8">
        <v>0</v>
      </c>
      <c r="N172" s="3" t="str">
        <f>IF(M172=1,SUM(M$3:M172),"")</f>
        <v/>
      </c>
      <c r="O172" s="6"/>
      <c r="P172" s="3">
        <f t="shared" si="29"/>
        <v>170</v>
      </c>
      <c r="Q172" s="3" t="str">
        <f t="shared" si="22"/>
        <v>-</v>
      </c>
      <c r="R172" s="3" t="str">
        <f t="shared" si="23"/>
        <v/>
      </c>
    </row>
    <row r="173" spans="1:18" x14ac:dyDescent="0.2">
      <c r="A173" s="3">
        <f t="shared" si="26"/>
        <v>171</v>
      </c>
      <c r="B173" s="3" t="str">
        <f t="shared" si="24"/>
        <v>´</v>
      </c>
      <c r="C173" s="8">
        <v>1</v>
      </c>
      <c r="D173" s="3">
        <f>IF(C173=1,SUM(C$3:C173),"")</f>
        <v>118</v>
      </c>
      <c r="E173" s="6"/>
      <c r="F173" s="3">
        <f t="shared" si="27"/>
        <v>171</v>
      </c>
      <c r="G173" s="3">
        <f t="shared" si="20"/>
        <v>240</v>
      </c>
      <c r="H173" s="3" t="str">
        <f t="shared" si="21"/>
        <v></v>
      </c>
      <c r="K173" s="3">
        <f t="shared" si="28"/>
        <v>171</v>
      </c>
      <c r="L173" s="3" t="str">
        <f t="shared" si="25"/>
        <v>´</v>
      </c>
      <c r="M173" s="8">
        <v>0</v>
      </c>
      <c r="N173" s="3" t="str">
        <f>IF(M173=1,SUM(M$3:M173),"")</f>
        <v/>
      </c>
      <c r="O173" s="6"/>
      <c r="P173" s="3">
        <f t="shared" si="29"/>
        <v>171</v>
      </c>
      <c r="Q173" s="3" t="str">
        <f t="shared" si="22"/>
        <v>-</v>
      </c>
      <c r="R173" s="3" t="str">
        <f t="shared" si="23"/>
        <v/>
      </c>
    </row>
    <row r="174" spans="1:18" x14ac:dyDescent="0.2">
      <c r="A174" s="3">
        <f t="shared" si="26"/>
        <v>172</v>
      </c>
      <c r="B174" s="3" t="str">
        <f t="shared" si="24"/>
        <v>¨</v>
      </c>
      <c r="C174" s="8">
        <v>0</v>
      </c>
      <c r="D174" s="3" t="str">
        <f>IF(C174=1,SUM(C$3:C174),"")</f>
        <v/>
      </c>
      <c r="E174" s="6"/>
      <c r="F174" s="3">
        <f t="shared" si="27"/>
        <v>172</v>
      </c>
      <c r="G174" s="3">
        <f t="shared" si="20"/>
        <v>241</v>
      </c>
      <c r="H174" s="3" t="str">
        <f t="shared" si="21"/>
        <v>Ò</v>
      </c>
      <c r="K174" s="3">
        <f t="shared" si="28"/>
        <v>172</v>
      </c>
      <c r="L174" s="3" t="str">
        <f t="shared" si="25"/>
        <v>¨</v>
      </c>
      <c r="M174" s="8">
        <v>0</v>
      </c>
      <c r="N174" s="3" t="str">
        <f>IF(M174=1,SUM(M$3:M174),"")</f>
        <v/>
      </c>
      <c r="O174" s="6"/>
      <c r="P174" s="3">
        <f t="shared" si="29"/>
        <v>172</v>
      </c>
      <c r="Q174" s="3" t="str">
        <f t="shared" si="22"/>
        <v>-</v>
      </c>
      <c r="R174" s="3" t="str">
        <f t="shared" si="23"/>
        <v/>
      </c>
    </row>
    <row r="175" spans="1:18" x14ac:dyDescent="0.2">
      <c r="A175" s="3">
        <f t="shared" si="26"/>
        <v>173</v>
      </c>
      <c r="B175" s="3" t="str">
        <f t="shared" si="24"/>
        <v>≠</v>
      </c>
      <c r="C175" s="8">
        <v>0</v>
      </c>
      <c r="D175" s="3" t="str">
        <f>IF(C175=1,SUM(C$3:C175),"")</f>
        <v/>
      </c>
      <c r="E175" s="6"/>
      <c r="F175" s="3">
        <f t="shared" si="27"/>
        <v>173</v>
      </c>
      <c r="G175" s="3">
        <f t="shared" si="20"/>
        <v>242</v>
      </c>
      <c r="H175" s="3" t="str">
        <f t="shared" si="21"/>
        <v>Ú</v>
      </c>
      <c r="K175" s="3">
        <f t="shared" si="28"/>
        <v>173</v>
      </c>
      <c r="L175" s="3" t="str">
        <f t="shared" si="25"/>
        <v>≠</v>
      </c>
      <c r="M175" s="8">
        <v>0</v>
      </c>
      <c r="N175" s="3" t="str">
        <f>IF(M175=1,SUM(M$3:M175),"")</f>
        <v/>
      </c>
      <c r="O175" s="6"/>
      <c r="P175" s="3">
        <f t="shared" si="29"/>
        <v>173</v>
      </c>
      <c r="Q175" s="3" t="str">
        <f t="shared" si="22"/>
        <v>-</v>
      </c>
      <c r="R175" s="3" t="str">
        <f t="shared" si="23"/>
        <v/>
      </c>
    </row>
    <row r="176" spans="1:18" x14ac:dyDescent="0.2">
      <c r="A176" s="3">
        <f t="shared" si="26"/>
        <v>174</v>
      </c>
      <c r="B176" s="3" t="str">
        <f t="shared" si="24"/>
        <v>Æ</v>
      </c>
      <c r="C176" s="8">
        <v>0</v>
      </c>
      <c r="D176" s="3" t="str">
        <f>IF(C176=1,SUM(C$3:C176),"")</f>
        <v/>
      </c>
      <c r="E176" s="6"/>
      <c r="F176" s="3">
        <f t="shared" si="27"/>
        <v>174</v>
      </c>
      <c r="G176" s="3">
        <f t="shared" si="20"/>
        <v>243</v>
      </c>
      <c r="H176" s="3" t="str">
        <f t="shared" si="21"/>
        <v>Û</v>
      </c>
      <c r="K176" s="3">
        <f t="shared" si="28"/>
        <v>174</v>
      </c>
      <c r="L176" s="3" t="str">
        <f t="shared" si="25"/>
        <v>Æ</v>
      </c>
      <c r="M176" s="8">
        <v>0</v>
      </c>
      <c r="N176" s="3" t="str">
        <f>IF(M176=1,SUM(M$3:M176),"")</f>
        <v/>
      </c>
      <c r="O176" s="6"/>
      <c r="P176" s="3">
        <f t="shared" si="29"/>
        <v>174</v>
      </c>
      <c r="Q176" s="3" t="str">
        <f t="shared" si="22"/>
        <v>-</v>
      </c>
      <c r="R176" s="3" t="str">
        <f t="shared" si="23"/>
        <v/>
      </c>
    </row>
    <row r="177" spans="1:18" x14ac:dyDescent="0.2">
      <c r="A177" s="3">
        <f t="shared" si="26"/>
        <v>175</v>
      </c>
      <c r="B177" s="3" t="str">
        <f t="shared" si="24"/>
        <v>Ø</v>
      </c>
      <c r="C177" s="8">
        <v>0</v>
      </c>
      <c r="D177" s="3" t="str">
        <f>IF(C177=1,SUM(C$3:C177),"")</f>
        <v/>
      </c>
      <c r="E177" s="6"/>
      <c r="F177" s="3">
        <f t="shared" si="27"/>
        <v>175</v>
      </c>
      <c r="G177" s="3">
        <f t="shared" si="20"/>
        <v>244</v>
      </c>
      <c r="H177" s="3" t="str">
        <f t="shared" si="21"/>
        <v>Ù</v>
      </c>
      <c r="K177" s="3">
        <f t="shared" si="28"/>
        <v>175</v>
      </c>
      <c r="L177" s="3" t="str">
        <f t="shared" si="25"/>
        <v>Ø</v>
      </c>
      <c r="M177" s="8">
        <v>0</v>
      </c>
      <c r="N177" s="3" t="str">
        <f>IF(M177=1,SUM(M$3:M177),"")</f>
        <v/>
      </c>
      <c r="O177" s="6"/>
      <c r="P177" s="3">
        <f t="shared" si="29"/>
        <v>175</v>
      </c>
      <c r="Q177" s="3" t="str">
        <f t="shared" si="22"/>
        <v>-</v>
      </c>
      <c r="R177" s="3" t="str">
        <f t="shared" si="23"/>
        <v/>
      </c>
    </row>
    <row r="178" spans="1:18" x14ac:dyDescent="0.2">
      <c r="A178" s="3">
        <f t="shared" si="26"/>
        <v>176</v>
      </c>
      <c r="B178" s="3" t="str">
        <f t="shared" si="24"/>
        <v>∞</v>
      </c>
      <c r="C178" s="8">
        <v>0</v>
      </c>
      <c r="D178" s="3" t="str">
        <f>IF(C178=1,SUM(C$3:C178),"")</f>
        <v/>
      </c>
      <c r="E178" s="6"/>
      <c r="F178" s="3">
        <f t="shared" si="27"/>
        <v>176</v>
      </c>
      <c r="G178" s="3">
        <f t="shared" si="20"/>
        <v>245</v>
      </c>
      <c r="H178" s="3" t="str">
        <f t="shared" si="21"/>
        <v>ı</v>
      </c>
      <c r="K178" s="3">
        <f t="shared" si="28"/>
        <v>176</v>
      </c>
      <c r="L178" s="3" t="str">
        <f t="shared" si="25"/>
        <v>∞</v>
      </c>
      <c r="M178" s="8">
        <v>0</v>
      </c>
      <c r="N178" s="3" t="str">
        <f>IF(M178=1,SUM(M$3:M178),"")</f>
        <v/>
      </c>
      <c r="O178" s="6"/>
      <c r="P178" s="3">
        <f t="shared" si="29"/>
        <v>176</v>
      </c>
      <c r="Q178" s="3" t="str">
        <f t="shared" si="22"/>
        <v>-</v>
      </c>
      <c r="R178" s="3" t="str">
        <f t="shared" si="23"/>
        <v/>
      </c>
    </row>
    <row r="179" spans="1:18" x14ac:dyDescent="0.2">
      <c r="A179" s="3">
        <f t="shared" si="26"/>
        <v>177</v>
      </c>
      <c r="B179" s="3" t="str">
        <f t="shared" si="24"/>
        <v>±</v>
      </c>
      <c r="C179" s="8">
        <v>1</v>
      </c>
      <c r="D179" s="3">
        <f>IF(C179=1,SUM(C$3:C179),"")</f>
        <v>119</v>
      </c>
      <c r="E179" s="6"/>
      <c r="F179" s="3">
        <f t="shared" si="27"/>
        <v>177</v>
      </c>
      <c r="G179" s="3">
        <f t="shared" si="20"/>
        <v>246</v>
      </c>
      <c r="H179" s="3" t="str">
        <f t="shared" si="21"/>
        <v>ˆ</v>
      </c>
      <c r="K179" s="3">
        <f t="shared" si="28"/>
        <v>177</v>
      </c>
      <c r="L179" s="3" t="str">
        <f t="shared" si="25"/>
        <v>±</v>
      </c>
      <c r="M179" s="8">
        <v>0</v>
      </c>
      <c r="N179" s="3" t="str">
        <f>IF(M179=1,SUM(M$3:M179),"")</f>
        <v/>
      </c>
      <c r="O179" s="6"/>
      <c r="P179" s="3">
        <f t="shared" si="29"/>
        <v>177</v>
      </c>
      <c r="Q179" s="3" t="str">
        <f t="shared" si="22"/>
        <v>-</v>
      </c>
      <c r="R179" s="3" t="str">
        <f t="shared" si="23"/>
        <v/>
      </c>
    </row>
    <row r="180" spans="1:18" x14ac:dyDescent="0.2">
      <c r="A180" s="3">
        <f t="shared" si="26"/>
        <v>178</v>
      </c>
      <c r="B180" s="3" t="str">
        <f t="shared" si="24"/>
        <v>≤</v>
      </c>
      <c r="C180" s="8">
        <v>1</v>
      </c>
      <c r="D180" s="3">
        <f>IF(C180=1,SUM(C$3:C180),"")</f>
        <v>120</v>
      </c>
      <c r="E180" s="6"/>
      <c r="F180" s="3">
        <f t="shared" si="27"/>
        <v>178</v>
      </c>
      <c r="G180" s="3">
        <f t="shared" si="20"/>
        <v>247</v>
      </c>
      <c r="H180" s="3" t="str">
        <f t="shared" si="21"/>
        <v>˜</v>
      </c>
      <c r="K180" s="3">
        <f t="shared" si="28"/>
        <v>178</v>
      </c>
      <c r="L180" s="3" t="str">
        <f t="shared" si="25"/>
        <v>≤</v>
      </c>
      <c r="M180" s="8">
        <v>0</v>
      </c>
      <c r="N180" s="3" t="str">
        <f>IF(M180=1,SUM(M$3:M180),"")</f>
        <v/>
      </c>
      <c r="O180" s="6"/>
      <c r="P180" s="3">
        <f t="shared" si="29"/>
        <v>178</v>
      </c>
      <c r="Q180" s="3" t="str">
        <f t="shared" si="22"/>
        <v>-</v>
      </c>
      <c r="R180" s="3" t="str">
        <f t="shared" si="23"/>
        <v/>
      </c>
    </row>
    <row r="181" spans="1:18" x14ac:dyDescent="0.2">
      <c r="A181" s="3">
        <f t="shared" si="26"/>
        <v>179</v>
      </c>
      <c r="B181" s="3" t="str">
        <f t="shared" si="24"/>
        <v>≥</v>
      </c>
      <c r="C181" s="8">
        <v>1</v>
      </c>
      <c r="D181" s="3">
        <f>IF(C181=1,SUM(C$3:C181),"")</f>
        <v>121</v>
      </c>
      <c r="E181" s="6"/>
      <c r="F181" s="3">
        <f t="shared" si="27"/>
        <v>179</v>
      </c>
      <c r="G181" s="3">
        <f t="shared" si="20"/>
        <v>248</v>
      </c>
      <c r="H181" s="3" t="str">
        <f t="shared" si="21"/>
        <v>¯</v>
      </c>
      <c r="K181" s="3">
        <f t="shared" si="28"/>
        <v>179</v>
      </c>
      <c r="L181" s="3" t="str">
        <f t="shared" si="25"/>
        <v>≥</v>
      </c>
      <c r="M181" s="8">
        <v>0</v>
      </c>
      <c r="N181" s="3" t="str">
        <f>IF(M181=1,SUM(M$3:M181),"")</f>
        <v/>
      </c>
      <c r="O181" s="6"/>
      <c r="P181" s="3">
        <f t="shared" si="29"/>
        <v>179</v>
      </c>
      <c r="Q181" s="3" t="str">
        <f t="shared" si="22"/>
        <v>-</v>
      </c>
      <c r="R181" s="3" t="str">
        <f t="shared" si="23"/>
        <v/>
      </c>
    </row>
    <row r="182" spans="1:18" x14ac:dyDescent="0.2">
      <c r="A182" s="3">
        <f t="shared" si="26"/>
        <v>180</v>
      </c>
      <c r="B182" s="3" t="str">
        <f t="shared" si="24"/>
        <v>¥</v>
      </c>
      <c r="C182" s="8">
        <v>1</v>
      </c>
      <c r="D182" s="3">
        <f>IF(C182=1,SUM(C$3:C182),"")</f>
        <v>122</v>
      </c>
      <c r="E182" s="6"/>
      <c r="F182" s="3">
        <f t="shared" si="27"/>
        <v>180</v>
      </c>
      <c r="G182" s="3">
        <f t="shared" si="20"/>
        <v>249</v>
      </c>
      <c r="H182" s="3" t="str">
        <f t="shared" si="21"/>
        <v>˘</v>
      </c>
      <c r="K182" s="3">
        <f t="shared" si="28"/>
        <v>180</v>
      </c>
      <c r="L182" s="3" t="str">
        <f t="shared" si="25"/>
        <v>¥</v>
      </c>
      <c r="M182" s="8">
        <v>0</v>
      </c>
      <c r="N182" s="3" t="str">
        <f>IF(M182=1,SUM(M$3:M182),"")</f>
        <v/>
      </c>
      <c r="O182" s="6"/>
      <c r="P182" s="3">
        <f t="shared" si="29"/>
        <v>180</v>
      </c>
      <c r="Q182" s="3" t="str">
        <f t="shared" si="22"/>
        <v>-</v>
      </c>
      <c r="R182" s="3" t="str">
        <f t="shared" si="23"/>
        <v/>
      </c>
    </row>
    <row r="183" spans="1:18" x14ac:dyDescent="0.2">
      <c r="A183" s="3">
        <f t="shared" si="26"/>
        <v>181</v>
      </c>
      <c r="B183" s="3" t="str">
        <f t="shared" si="24"/>
        <v>µ</v>
      </c>
      <c r="C183" s="8">
        <v>0</v>
      </c>
      <c r="D183" s="3" t="str">
        <f>IF(C183=1,SUM(C$3:C183),"")</f>
        <v/>
      </c>
      <c r="E183" s="6"/>
      <c r="F183" s="3">
        <f t="shared" si="27"/>
        <v>181</v>
      </c>
      <c r="G183" s="3">
        <f t="shared" si="20"/>
        <v>250</v>
      </c>
      <c r="H183" s="3" t="str">
        <f t="shared" si="21"/>
        <v>˙</v>
      </c>
      <c r="K183" s="3">
        <f t="shared" si="28"/>
        <v>181</v>
      </c>
      <c r="L183" s="3" t="str">
        <f t="shared" si="25"/>
        <v>µ</v>
      </c>
      <c r="M183" s="8">
        <v>0</v>
      </c>
      <c r="N183" s="3" t="str">
        <f>IF(M183=1,SUM(M$3:M183),"")</f>
        <v/>
      </c>
      <c r="O183" s="6"/>
      <c r="P183" s="3">
        <f t="shared" si="29"/>
        <v>181</v>
      </c>
      <c r="Q183" s="3" t="str">
        <f t="shared" si="22"/>
        <v>-</v>
      </c>
      <c r="R183" s="3" t="str">
        <f t="shared" si="23"/>
        <v/>
      </c>
    </row>
    <row r="184" spans="1:18" x14ac:dyDescent="0.2">
      <c r="A184" s="3">
        <f t="shared" si="26"/>
        <v>182</v>
      </c>
      <c r="B184" s="3" t="str">
        <f t="shared" si="24"/>
        <v>∂</v>
      </c>
      <c r="C184" s="8">
        <v>0</v>
      </c>
      <c r="D184" s="3" t="str">
        <f>IF(C184=1,SUM(C$3:C184),"")</f>
        <v/>
      </c>
      <c r="E184" s="6"/>
      <c r="F184" s="3">
        <f t="shared" si="27"/>
        <v>182</v>
      </c>
      <c r="G184" s="3">
        <f t="shared" si="20"/>
        <v>251</v>
      </c>
      <c r="H184" s="3" t="str">
        <f t="shared" si="21"/>
        <v>˚</v>
      </c>
      <c r="K184" s="3">
        <f t="shared" si="28"/>
        <v>182</v>
      </c>
      <c r="L184" s="3" t="str">
        <f t="shared" si="25"/>
        <v>∂</v>
      </c>
      <c r="M184" s="8">
        <v>0</v>
      </c>
      <c r="N184" s="3" t="str">
        <f>IF(M184=1,SUM(M$3:M184),"")</f>
        <v/>
      </c>
      <c r="O184" s="6"/>
      <c r="P184" s="3">
        <f t="shared" si="29"/>
        <v>182</v>
      </c>
      <c r="Q184" s="3" t="str">
        <f t="shared" si="22"/>
        <v>-</v>
      </c>
      <c r="R184" s="3" t="str">
        <f t="shared" si="23"/>
        <v/>
      </c>
    </row>
    <row r="185" spans="1:18" x14ac:dyDescent="0.2">
      <c r="A185" s="3">
        <f t="shared" si="26"/>
        <v>183</v>
      </c>
      <c r="B185" s="3" t="str">
        <f t="shared" si="24"/>
        <v>∑</v>
      </c>
      <c r="C185" s="8">
        <v>0</v>
      </c>
      <c r="D185" s="3" t="str">
        <f>IF(C185=1,SUM(C$3:C185),"")</f>
        <v/>
      </c>
      <c r="E185" s="6"/>
      <c r="F185" s="3">
        <f t="shared" si="27"/>
        <v>183</v>
      </c>
      <c r="G185" s="3">
        <f t="shared" si="20"/>
        <v>252</v>
      </c>
      <c r="H185" s="3" t="str">
        <f t="shared" si="21"/>
        <v>¸</v>
      </c>
      <c r="K185" s="3">
        <f t="shared" si="28"/>
        <v>183</v>
      </c>
      <c r="L185" s="3" t="str">
        <f t="shared" si="25"/>
        <v>∑</v>
      </c>
      <c r="M185" s="8">
        <v>0</v>
      </c>
      <c r="N185" s="3" t="str">
        <f>IF(M185=1,SUM(M$3:M185),"")</f>
        <v/>
      </c>
      <c r="O185" s="6"/>
      <c r="P185" s="3">
        <f t="shared" si="29"/>
        <v>183</v>
      </c>
      <c r="Q185" s="3" t="str">
        <f t="shared" si="22"/>
        <v>-</v>
      </c>
      <c r="R185" s="3" t="str">
        <f t="shared" si="23"/>
        <v/>
      </c>
    </row>
    <row r="186" spans="1:18" x14ac:dyDescent="0.2">
      <c r="A186" s="3">
        <f t="shared" si="26"/>
        <v>184</v>
      </c>
      <c r="B186" s="3" t="str">
        <f t="shared" si="24"/>
        <v>∏</v>
      </c>
      <c r="C186" s="8">
        <v>0</v>
      </c>
      <c r="D186" s="3" t="str">
        <f>IF(C186=1,SUM(C$3:C186),"")</f>
        <v/>
      </c>
      <c r="E186" s="6"/>
      <c r="F186" s="3">
        <f t="shared" si="27"/>
        <v>184</v>
      </c>
      <c r="G186" s="3">
        <f t="shared" si="20"/>
        <v>253</v>
      </c>
      <c r="H186" s="3" t="str">
        <f t="shared" si="21"/>
        <v>˝</v>
      </c>
      <c r="K186" s="3">
        <f t="shared" si="28"/>
        <v>184</v>
      </c>
      <c r="L186" s="3" t="str">
        <f t="shared" si="25"/>
        <v>∏</v>
      </c>
      <c r="M186" s="8">
        <v>0</v>
      </c>
      <c r="N186" s="3" t="str">
        <f>IF(M186=1,SUM(M$3:M186),"")</f>
        <v/>
      </c>
      <c r="O186" s="6"/>
      <c r="P186" s="3">
        <f t="shared" si="29"/>
        <v>184</v>
      </c>
      <c r="Q186" s="3" t="str">
        <f t="shared" si="22"/>
        <v>-</v>
      </c>
      <c r="R186" s="3" t="str">
        <f t="shared" si="23"/>
        <v/>
      </c>
    </row>
    <row r="187" spans="1:18" x14ac:dyDescent="0.2">
      <c r="A187" s="3">
        <f t="shared" si="26"/>
        <v>185</v>
      </c>
      <c r="B187" s="3" t="str">
        <f t="shared" si="24"/>
        <v>π</v>
      </c>
      <c r="C187" s="8">
        <v>0</v>
      </c>
      <c r="D187" s="3" t="str">
        <f>IF(C187=1,SUM(C$3:C187),"")</f>
        <v/>
      </c>
      <c r="E187" s="6"/>
      <c r="F187" s="3">
        <f t="shared" si="27"/>
        <v>185</v>
      </c>
      <c r="G187" s="3">
        <f t="shared" si="20"/>
        <v>254</v>
      </c>
      <c r="H187" s="3" t="str">
        <f t="shared" si="21"/>
        <v>˛</v>
      </c>
      <c r="K187" s="3">
        <f t="shared" si="28"/>
        <v>185</v>
      </c>
      <c r="L187" s="3" t="str">
        <f t="shared" si="25"/>
        <v>π</v>
      </c>
      <c r="M187" s="8">
        <v>0</v>
      </c>
      <c r="N187" s="3" t="str">
        <f>IF(M187=1,SUM(M$3:M187),"")</f>
        <v/>
      </c>
      <c r="O187" s="6"/>
      <c r="P187" s="3">
        <f t="shared" si="29"/>
        <v>185</v>
      </c>
      <c r="Q187" s="3" t="str">
        <f t="shared" si="22"/>
        <v>-</v>
      </c>
      <c r="R187" s="3" t="str">
        <f t="shared" si="23"/>
        <v/>
      </c>
    </row>
    <row r="188" spans="1:18" x14ac:dyDescent="0.2">
      <c r="A188" s="3">
        <f t="shared" si="26"/>
        <v>186</v>
      </c>
      <c r="B188" s="3" t="str">
        <f t="shared" si="24"/>
        <v>∫</v>
      </c>
      <c r="C188" s="8">
        <v>0</v>
      </c>
      <c r="D188" s="3" t="str">
        <f>IF(C188=1,SUM(C$3:C188),"")</f>
        <v/>
      </c>
      <c r="E188" s="6"/>
      <c r="F188" s="3">
        <f t="shared" si="27"/>
        <v>186</v>
      </c>
      <c r="G188" s="3">
        <f t="shared" si="20"/>
        <v>255</v>
      </c>
      <c r="H188" s="3" t="str">
        <f t="shared" si="21"/>
        <v>ˇ</v>
      </c>
      <c r="K188" s="3">
        <f t="shared" si="28"/>
        <v>186</v>
      </c>
      <c r="L188" s="3" t="str">
        <f t="shared" si="25"/>
        <v>∫</v>
      </c>
      <c r="M188" s="8">
        <v>0</v>
      </c>
      <c r="N188" s="3" t="str">
        <f>IF(M188=1,SUM(M$3:M188),"")</f>
        <v/>
      </c>
      <c r="O188" s="6"/>
      <c r="P188" s="3">
        <f t="shared" si="29"/>
        <v>186</v>
      </c>
      <c r="Q188" s="3" t="str">
        <f t="shared" si="22"/>
        <v>-</v>
      </c>
      <c r="R188" s="3" t="str">
        <f t="shared" si="23"/>
        <v/>
      </c>
    </row>
    <row r="189" spans="1:18" x14ac:dyDescent="0.2">
      <c r="A189" s="3">
        <f t="shared" si="26"/>
        <v>187</v>
      </c>
      <c r="B189" s="3" t="str">
        <f t="shared" si="24"/>
        <v>ª</v>
      </c>
      <c r="C189" s="8">
        <v>0</v>
      </c>
      <c r="D189" s="3" t="str">
        <f>IF(C189=1,SUM(C$3:C189),"")</f>
        <v/>
      </c>
      <c r="E189" s="6"/>
      <c r="F189" s="3">
        <f t="shared" si="27"/>
        <v>187</v>
      </c>
      <c r="G189" s="3" t="str">
        <f t="shared" si="20"/>
        <v>-</v>
      </c>
      <c r="H189" s="3" t="str">
        <f t="shared" si="21"/>
        <v/>
      </c>
      <c r="K189" s="3">
        <f t="shared" si="28"/>
        <v>187</v>
      </c>
      <c r="L189" s="3" t="str">
        <f t="shared" si="25"/>
        <v>ª</v>
      </c>
      <c r="M189" s="8">
        <v>0</v>
      </c>
      <c r="N189" s="3" t="str">
        <f>IF(M189=1,SUM(M$3:M189),"")</f>
        <v/>
      </c>
      <c r="O189" s="6"/>
      <c r="P189" s="3">
        <f t="shared" si="29"/>
        <v>187</v>
      </c>
      <c r="Q189" s="3" t="str">
        <f t="shared" si="22"/>
        <v>-</v>
      </c>
      <c r="R189" s="3" t="str">
        <f t="shared" si="23"/>
        <v/>
      </c>
    </row>
    <row r="190" spans="1:18" x14ac:dyDescent="0.2">
      <c r="A190" s="3">
        <f t="shared" si="26"/>
        <v>188</v>
      </c>
      <c r="B190" s="3" t="str">
        <f t="shared" si="24"/>
        <v>º</v>
      </c>
      <c r="C190" s="8">
        <v>0</v>
      </c>
      <c r="D190" s="3" t="str">
        <f>IF(C190=1,SUM(C$3:C190),"")</f>
        <v/>
      </c>
      <c r="E190" s="6"/>
      <c r="F190" s="3">
        <f t="shared" si="27"/>
        <v>188</v>
      </c>
      <c r="G190" s="3" t="str">
        <f t="shared" si="20"/>
        <v>-</v>
      </c>
      <c r="H190" s="3" t="str">
        <f t="shared" si="21"/>
        <v/>
      </c>
      <c r="K190" s="3">
        <f t="shared" si="28"/>
        <v>188</v>
      </c>
      <c r="L190" s="3" t="str">
        <f t="shared" si="25"/>
        <v>º</v>
      </c>
      <c r="M190" s="8">
        <v>0</v>
      </c>
      <c r="N190" s="3" t="str">
        <f>IF(M190=1,SUM(M$3:M190),"")</f>
        <v/>
      </c>
      <c r="O190" s="6"/>
      <c r="P190" s="3">
        <f t="shared" si="29"/>
        <v>188</v>
      </c>
      <c r="Q190" s="3" t="str">
        <f t="shared" si="22"/>
        <v>-</v>
      </c>
      <c r="R190" s="3" t="str">
        <f t="shared" si="23"/>
        <v/>
      </c>
    </row>
    <row r="191" spans="1:18" x14ac:dyDescent="0.2">
      <c r="A191" s="3">
        <f t="shared" si="26"/>
        <v>189</v>
      </c>
      <c r="B191" s="3" t="str">
        <f t="shared" si="24"/>
        <v>Ω</v>
      </c>
      <c r="C191" s="8">
        <v>0</v>
      </c>
      <c r="D191" s="3" t="str">
        <f>IF(C191=1,SUM(C$3:C191),"")</f>
        <v/>
      </c>
      <c r="E191" s="6"/>
      <c r="F191" s="3">
        <f t="shared" si="27"/>
        <v>189</v>
      </c>
      <c r="G191" s="3" t="str">
        <f t="shared" si="20"/>
        <v>-</v>
      </c>
      <c r="H191" s="3" t="str">
        <f t="shared" si="21"/>
        <v/>
      </c>
      <c r="K191" s="3">
        <f t="shared" si="28"/>
        <v>189</v>
      </c>
      <c r="L191" s="3" t="str">
        <f t="shared" si="25"/>
        <v>Ω</v>
      </c>
      <c r="M191" s="8">
        <v>0</v>
      </c>
      <c r="N191" s="3" t="str">
        <f>IF(M191=1,SUM(M$3:M191),"")</f>
        <v/>
      </c>
      <c r="O191" s="6"/>
      <c r="P191" s="3">
        <f t="shared" si="29"/>
        <v>189</v>
      </c>
      <c r="Q191" s="3" t="str">
        <f t="shared" si="22"/>
        <v>-</v>
      </c>
      <c r="R191" s="3" t="str">
        <f t="shared" si="23"/>
        <v/>
      </c>
    </row>
    <row r="192" spans="1:18" x14ac:dyDescent="0.2">
      <c r="A192" s="3">
        <f t="shared" si="26"/>
        <v>190</v>
      </c>
      <c r="B192" s="3" t="str">
        <f t="shared" si="24"/>
        <v>æ</v>
      </c>
      <c r="C192" s="8">
        <v>0</v>
      </c>
      <c r="D192" s="3" t="str">
        <f>IF(C192=1,SUM(C$3:C192),"")</f>
        <v/>
      </c>
      <c r="E192" s="6"/>
      <c r="F192" s="3">
        <f t="shared" si="27"/>
        <v>190</v>
      </c>
      <c r="G192" s="3" t="str">
        <f t="shared" si="20"/>
        <v>-</v>
      </c>
      <c r="H192" s="3" t="str">
        <f t="shared" si="21"/>
        <v/>
      </c>
      <c r="K192" s="3">
        <f t="shared" si="28"/>
        <v>190</v>
      </c>
      <c r="L192" s="3" t="str">
        <f t="shared" si="25"/>
        <v>æ</v>
      </c>
      <c r="M192" s="8">
        <v>0</v>
      </c>
      <c r="N192" s="3" t="str">
        <f>IF(M192=1,SUM(M$3:M192),"")</f>
        <v/>
      </c>
      <c r="O192" s="6"/>
      <c r="P192" s="3">
        <f t="shared" si="29"/>
        <v>190</v>
      </c>
      <c r="Q192" s="3" t="str">
        <f t="shared" si="22"/>
        <v>-</v>
      </c>
      <c r="R192" s="3" t="str">
        <f t="shared" si="23"/>
        <v/>
      </c>
    </row>
    <row r="193" spans="1:18" x14ac:dyDescent="0.2">
      <c r="A193" s="3">
        <f t="shared" si="26"/>
        <v>191</v>
      </c>
      <c r="B193" s="3" t="str">
        <f t="shared" si="24"/>
        <v>ø</v>
      </c>
      <c r="C193" s="8">
        <v>0</v>
      </c>
      <c r="D193" s="3" t="str">
        <f>IF(C193=1,SUM(C$3:C193),"")</f>
        <v/>
      </c>
      <c r="E193" s="6"/>
      <c r="F193" s="3">
        <f t="shared" si="27"/>
        <v>191</v>
      </c>
      <c r="G193" s="3" t="str">
        <f t="shared" si="20"/>
        <v>-</v>
      </c>
      <c r="H193" s="3" t="str">
        <f t="shared" si="21"/>
        <v/>
      </c>
      <c r="K193" s="3">
        <f t="shared" si="28"/>
        <v>191</v>
      </c>
      <c r="L193" s="3" t="str">
        <f t="shared" si="25"/>
        <v>ø</v>
      </c>
      <c r="M193" s="8">
        <v>0</v>
      </c>
      <c r="N193" s="3" t="str">
        <f>IF(M193=1,SUM(M$3:M193),"")</f>
        <v/>
      </c>
      <c r="O193" s="6"/>
      <c r="P193" s="3">
        <f t="shared" si="29"/>
        <v>191</v>
      </c>
      <c r="Q193" s="3" t="str">
        <f t="shared" si="22"/>
        <v>-</v>
      </c>
      <c r="R193" s="3" t="str">
        <f t="shared" si="23"/>
        <v/>
      </c>
    </row>
    <row r="194" spans="1:18" x14ac:dyDescent="0.2">
      <c r="A194" s="3">
        <f t="shared" si="26"/>
        <v>192</v>
      </c>
      <c r="B194" s="3" t="str">
        <f t="shared" si="24"/>
        <v>¿</v>
      </c>
      <c r="C194" s="8">
        <v>1</v>
      </c>
      <c r="D194" s="3">
        <f>IF(C194=1,SUM(C$3:C194),"")</f>
        <v>123</v>
      </c>
      <c r="E194" s="6"/>
      <c r="F194" s="3">
        <f t="shared" si="27"/>
        <v>192</v>
      </c>
      <c r="G194" s="3" t="str">
        <f t="shared" si="20"/>
        <v>-</v>
      </c>
      <c r="H194" s="3" t="str">
        <f t="shared" si="21"/>
        <v/>
      </c>
      <c r="K194" s="3">
        <f t="shared" si="28"/>
        <v>192</v>
      </c>
      <c r="L194" s="3" t="str">
        <f t="shared" si="25"/>
        <v>¿</v>
      </c>
      <c r="M194" s="8">
        <v>0</v>
      </c>
      <c r="N194" s="3" t="str">
        <f>IF(M194=1,SUM(M$3:M194),"")</f>
        <v/>
      </c>
      <c r="O194" s="6"/>
      <c r="P194" s="3">
        <f t="shared" si="29"/>
        <v>192</v>
      </c>
      <c r="Q194" s="3" t="str">
        <f t="shared" si="22"/>
        <v>-</v>
      </c>
      <c r="R194" s="3" t="str">
        <f t="shared" si="23"/>
        <v/>
      </c>
    </row>
    <row r="195" spans="1:18" x14ac:dyDescent="0.2">
      <c r="A195" s="3">
        <f t="shared" si="26"/>
        <v>193</v>
      </c>
      <c r="B195" s="3" t="str">
        <f t="shared" si="24"/>
        <v>¡</v>
      </c>
      <c r="C195" s="8">
        <v>1</v>
      </c>
      <c r="D195" s="3">
        <f>IF(C195=1,SUM(C$3:C195),"")</f>
        <v>124</v>
      </c>
      <c r="E195" s="6"/>
      <c r="F195" s="3">
        <f t="shared" si="27"/>
        <v>193</v>
      </c>
      <c r="G195" s="3" t="str">
        <f t="shared" ref="G195:G257" si="30">IF(ISERROR(MATCH(F195,D$3:D$257,0)),"-",INDEX(A$3:A$257,MATCH(F195,D$3:D$257,0)))</f>
        <v>-</v>
      </c>
      <c r="H195" s="3" t="str">
        <f t="shared" ref="H195:H257" si="31">IF(G195&lt;&gt;"-",CHAR(G195),"")</f>
        <v/>
      </c>
      <c r="K195" s="3">
        <f t="shared" si="28"/>
        <v>193</v>
      </c>
      <c r="L195" s="3" t="str">
        <f t="shared" si="25"/>
        <v>¡</v>
      </c>
      <c r="M195" s="8">
        <v>0</v>
      </c>
      <c r="N195" s="3" t="str">
        <f>IF(M195=1,SUM(M$3:M195),"")</f>
        <v/>
      </c>
      <c r="O195" s="6"/>
      <c r="P195" s="3">
        <f t="shared" si="29"/>
        <v>193</v>
      </c>
      <c r="Q195" s="3" t="str">
        <f t="shared" ref="Q195:Q257" si="32">IF(ISERROR(MATCH(P195,N$3:N$257,0)),"-",INDEX(K$3:K$257,MATCH(P195,N$3:N$257,0)))</f>
        <v>-</v>
      </c>
      <c r="R195" s="3" t="str">
        <f t="shared" ref="R195:R257" si="33">IF(Q195&lt;&gt;"-",CHAR(Q195),"")</f>
        <v/>
      </c>
    </row>
    <row r="196" spans="1:18" x14ac:dyDescent="0.2">
      <c r="A196" s="3">
        <f t="shared" si="26"/>
        <v>194</v>
      </c>
      <c r="B196" s="3" t="str">
        <f t="shared" ref="B196:B257" si="34">CHAR(A196)</f>
        <v>¬</v>
      </c>
      <c r="C196" s="8">
        <v>1</v>
      </c>
      <c r="D196" s="3">
        <f>IF(C196=1,SUM(C$3:C196),"")</f>
        <v>125</v>
      </c>
      <c r="E196" s="6"/>
      <c r="F196" s="3">
        <f t="shared" si="27"/>
        <v>194</v>
      </c>
      <c r="G196" s="3" t="str">
        <f t="shared" si="30"/>
        <v>-</v>
      </c>
      <c r="H196" s="3" t="str">
        <f t="shared" si="31"/>
        <v/>
      </c>
      <c r="K196" s="3">
        <f t="shared" si="28"/>
        <v>194</v>
      </c>
      <c r="L196" s="3" t="str">
        <f t="shared" ref="L196:L257" si="35">CHAR(K196)</f>
        <v>¬</v>
      </c>
      <c r="M196" s="8">
        <v>0</v>
      </c>
      <c r="N196" s="3" t="str">
        <f>IF(M196=1,SUM(M$3:M196),"")</f>
        <v/>
      </c>
      <c r="O196" s="6"/>
      <c r="P196" s="3">
        <f t="shared" si="29"/>
        <v>194</v>
      </c>
      <c r="Q196" s="3" t="str">
        <f t="shared" si="32"/>
        <v>-</v>
      </c>
      <c r="R196" s="3" t="str">
        <f t="shared" si="33"/>
        <v/>
      </c>
    </row>
    <row r="197" spans="1:18" x14ac:dyDescent="0.2">
      <c r="A197" s="3">
        <f t="shared" ref="A197:A257" si="36">A196+1</f>
        <v>195</v>
      </c>
      <c r="B197" s="3" t="str">
        <f t="shared" si="34"/>
        <v>√</v>
      </c>
      <c r="C197" s="8">
        <v>1</v>
      </c>
      <c r="D197" s="3">
        <f>IF(C197=1,SUM(C$3:C197),"")</f>
        <v>126</v>
      </c>
      <c r="E197" s="6"/>
      <c r="F197" s="3">
        <f t="shared" ref="F197:F257" si="37">F196+1</f>
        <v>195</v>
      </c>
      <c r="G197" s="3" t="str">
        <f t="shared" si="30"/>
        <v>-</v>
      </c>
      <c r="H197" s="3" t="str">
        <f t="shared" si="31"/>
        <v/>
      </c>
      <c r="K197" s="3">
        <f t="shared" ref="K197:K257" si="38">K196+1</f>
        <v>195</v>
      </c>
      <c r="L197" s="3" t="str">
        <f t="shared" si="35"/>
        <v>√</v>
      </c>
      <c r="M197" s="8">
        <v>0</v>
      </c>
      <c r="N197" s="3" t="str">
        <f>IF(M197=1,SUM(M$3:M197),"")</f>
        <v/>
      </c>
      <c r="O197" s="6"/>
      <c r="P197" s="3">
        <f t="shared" ref="P197:P257" si="39">P196+1</f>
        <v>195</v>
      </c>
      <c r="Q197" s="3" t="str">
        <f t="shared" si="32"/>
        <v>-</v>
      </c>
      <c r="R197" s="3" t="str">
        <f t="shared" si="33"/>
        <v/>
      </c>
    </row>
    <row r="198" spans="1:18" x14ac:dyDescent="0.2">
      <c r="A198" s="3">
        <f t="shared" si="36"/>
        <v>196</v>
      </c>
      <c r="B198" s="3" t="str">
        <f t="shared" si="34"/>
        <v>ƒ</v>
      </c>
      <c r="C198" s="8">
        <v>1</v>
      </c>
      <c r="D198" s="3">
        <f>IF(C198=1,SUM(C$3:C198),"")</f>
        <v>127</v>
      </c>
      <c r="E198" s="6"/>
      <c r="F198" s="3">
        <f t="shared" si="37"/>
        <v>196</v>
      </c>
      <c r="G198" s="3" t="str">
        <f t="shared" si="30"/>
        <v>-</v>
      </c>
      <c r="H198" s="3" t="str">
        <f t="shared" si="31"/>
        <v/>
      </c>
      <c r="K198" s="3">
        <f t="shared" si="38"/>
        <v>196</v>
      </c>
      <c r="L198" s="3" t="str">
        <f t="shared" si="35"/>
        <v>ƒ</v>
      </c>
      <c r="M198" s="8">
        <v>0</v>
      </c>
      <c r="N198" s="3" t="str">
        <f>IF(M198=1,SUM(M$3:M198),"")</f>
        <v/>
      </c>
      <c r="O198" s="6"/>
      <c r="P198" s="3">
        <f t="shared" si="39"/>
        <v>196</v>
      </c>
      <c r="Q198" s="3" t="str">
        <f t="shared" si="32"/>
        <v>-</v>
      </c>
      <c r="R198" s="3" t="str">
        <f t="shared" si="33"/>
        <v/>
      </c>
    </row>
    <row r="199" spans="1:18" x14ac:dyDescent="0.2">
      <c r="A199" s="3">
        <f t="shared" si="36"/>
        <v>197</v>
      </c>
      <c r="B199" s="3" t="str">
        <f t="shared" si="34"/>
        <v>≈</v>
      </c>
      <c r="C199" s="8">
        <v>1</v>
      </c>
      <c r="D199" s="3">
        <f>IF(C199=1,SUM(C$3:C199),"")</f>
        <v>128</v>
      </c>
      <c r="E199" s="6"/>
      <c r="F199" s="3">
        <f t="shared" si="37"/>
        <v>197</v>
      </c>
      <c r="G199" s="3" t="str">
        <f t="shared" si="30"/>
        <v>-</v>
      </c>
      <c r="H199" s="3" t="str">
        <f t="shared" si="31"/>
        <v/>
      </c>
      <c r="K199" s="3">
        <f t="shared" si="38"/>
        <v>197</v>
      </c>
      <c r="L199" s="3" t="str">
        <f t="shared" si="35"/>
        <v>≈</v>
      </c>
      <c r="M199" s="8">
        <v>0</v>
      </c>
      <c r="N199" s="3" t="str">
        <f>IF(M199=1,SUM(M$3:M199),"")</f>
        <v/>
      </c>
      <c r="O199" s="6"/>
      <c r="P199" s="3">
        <f t="shared" si="39"/>
        <v>197</v>
      </c>
      <c r="Q199" s="3" t="str">
        <f t="shared" si="32"/>
        <v>-</v>
      </c>
      <c r="R199" s="3" t="str">
        <f t="shared" si="33"/>
        <v/>
      </c>
    </row>
    <row r="200" spans="1:18" x14ac:dyDescent="0.2">
      <c r="A200" s="3">
        <f t="shared" si="36"/>
        <v>198</v>
      </c>
      <c r="B200" s="3" t="str">
        <f t="shared" si="34"/>
        <v>∆</v>
      </c>
      <c r="C200" s="8">
        <v>1</v>
      </c>
      <c r="D200" s="3">
        <f>IF(C200=1,SUM(C$3:C200),"")</f>
        <v>129</v>
      </c>
      <c r="E200" s="6"/>
      <c r="F200" s="3">
        <f t="shared" si="37"/>
        <v>198</v>
      </c>
      <c r="G200" s="3" t="str">
        <f t="shared" si="30"/>
        <v>-</v>
      </c>
      <c r="H200" s="3" t="str">
        <f t="shared" si="31"/>
        <v/>
      </c>
      <c r="K200" s="3">
        <f t="shared" si="38"/>
        <v>198</v>
      </c>
      <c r="L200" s="3" t="str">
        <f t="shared" si="35"/>
        <v>∆</v>
      </c>
      <c r="M200" s="8">
        <v>0</v>
      </c>
      <c r="N200" s="3" t="str">
        <f>IF(M200=1,SUM(M$3:M200),"")</f>
        <v/>
      </c>
      <c r="O200" s="6"/>
      <c r="P200" s="3">
        <f t="shared" si="39"/>
        <v>198</v>
      </c>
      <c r="Q200" s="3" t="str">
        <f t="shared" si="32"/>
        <v>-</v>
      </c>
      <c r="R200" s="3" t="str">
        <f t="shared" si="33"/>
        <v/>
      </c>
    </row>
    <row r="201" spans="1:18" x14ac:dyDescent="0.2">
      <c r="A201" s="3">
        <f t="shared" si="36"/>
        <v>199</v>
      </c>
      <c r="B201" s="3" t="str">
        <f t="shared" si="34"/>
        <v>«</v>
      </c>
      <c r="C201" s="8">
        <v>1</v>
      </c>
      <c r="D201" s="3">
        <f>IF(C201=1,SUM(C$3:C201),"")</f>
        <v>130</v>
      </c>
      <c r="E201" s="6"/>
      <c r="F201" s="3">
        <f t="shared" si="37"/>
        <v>199</v>
      </c>
      <c r="G201" s="3" t="str">
        <f t="shared" si="30"/>
        <v>-</v>
      </c>
      <c r="H201" s="3" t="str">
        <f t="shared" si="31"/>
        <v/>
      </c>
      <c r="K201" s="3">
        <f t="shared" si="38"/>
        <v>199</v>
      </c>
      <c r="L201" s="3" t="str">
        <f t="shared" si="35"/>
        <v>«</v>
      </c>
      <c r="M201" s="8">
        <v>0</v>
      </c>
      <c r="N201" s="3" t="str">
        <f>IF(M201=1,SUM(M$3:M201),"")</f>
        <v/>
      </c>
      <c r="O201" s="6"/>
      <c r="P201" s="3">
        <f t="shared" si="39"/>
        <v>199</v>
      </c>
      <c r="Q201" s="3" t="str">
        <f t="shared" si="32"/>
        <v>-</v>
      </c>
      <c r="R201" s="3" t="str">
        <f t="shared" si="33"/>
        <v/>
      </c>
    </row>
    <row r="202" spans="1:18" x14ac:dyDescent="0.2">
      <c r="A202" s="3">
        <f t="shared" si="36"/>
        <v>200</v>
      </c>
      <c r="B202" s="3" t="str">
        <f t="shared" si="34"/>
        <v>»</v>
      </c>
      <c r="C202" s="8">
        <v>1</v>
      </c>
      <c r="D202" s="3">
        <f>IF(C202=1,SUM(C$3:C202),"")</f>
        <v>131</v>
      </c>
      <c r="E202" s="6"/>
      <c r="F202" s="3">
        <f t="shared" si="37"/>
        <v>200</v>
      </c>
      <c r="G202" s="3" t="str">
        <f t="shared" si="30"/>
        <v>-</v>
      </c>
      <c r="H202" s="3" t="str">
        <f t="shared" si="31"/>
        <v/>
      </c>
      <c r="K202" s="3">
        <f t="shared" si="38"/>
        <v>200</v>
      </c>
      <c r="L202" s="3" t="str">
        <f t="shared" si="35"/>
        <v>»</v>
      </c>
      <c r="M202" s="8">
        <v>0</v>
      </c>
      <c r="N202" s="3" t="str">
        <f>IF(M202=1,SUM(M$3:M202),"")</f>
        <v/>
      </c>
      <c r="O202" s="6"/>
      <c r="P202" s="3">
        <f t="shared" si="39"/>
        <v>200</v>
      </c>
      <c r="Q202" s="3" t="str">
        <f t="shared" si="32"/>
        <v>-</v>
      </c>
      <c r="R202" s="3" t="str">
        <f t="shared" si="33"/>
        <v/>
      </c>
    </row>
    <row r="203" spans="1:18" x14ac:dyDescent="0.2">
      <c r="A203" s="3">
        <f t="shared" si="36"/>
        <v>201</v>
      </c>
      <c r="B203" s="3" t="str">
        <f t="shared" si="34"/>
        <v>…</v>
      </c>
      <c r="C203" s="8">
        <v>1</v>
      </c>
      <c r="D203" s="3">
        <f>IF(C203=1,SUM(C$3:C203),"")</f>
        <v>132</v>
      </c>
      <c r="E203" s="6"/>
      <c r="F203" s="3">
        <f t="shared" si="37"/>
        <v>201</v>
      </c>
      <c r="G203" s="3" t="str">
        <f t="shared" si="30"/>
        <v>-</v>
      </c>
      <c r="H203" s="3" t="str">
        <f t="shared" si="31"/>
        <v/>
      </c>
      <c r="K203" s="3">
        <f t="shared" si="38"/>
        <v>201</v>
      </c>
      <c r="L203" s="3" t="str">
        <f t="shared" si="35"/>
        <v>…</v>
      </c>
      <c r="M203" s="8">
        <v>0</v>
      </c>
      <c r="N203" s="3" t="str">
        <f>IF(M203=1,SUM(M$3:M203),"")</f>
        <v/>
      </c>
      <c r="O203" s="6"/>
      <c r="P203" s="3">
        <f t="shared" si="39"/>
        <v>201</v>
      </c>
      <c r="Q203" s="3" t="str">
        <f t="shared" si="32"/>
        <v>-</v>
      </c>
      <c r="R203" s="3" t="str">
        <f t="shared" si="33"/>
        <v/>
      </c>
    </row>
    <row r="204" spans="1:18" x14ac:dyDescent="0.2">
      <c r="A204" s="3">
        <f t="shared" si="36"/>
        <v>202</v>
      </c>
      <c r="B204" s="3" t="str">
        <f t="shared" si="34"/>
        <v> </v>
      </c>
      <c r="C204" s="8">
        <v>1</v>
      </c>
      <c r="D204" s="3">
        <f>IF(C204=1,SUM(C$3:C204),"")</f>
        <v>133</v>
      </c>
      <c r="E204" s="6"/>
      <c r="F204" s="3">
        <f t="shared" si="37"/>
        <v>202</v>
      </c>
      <c r="G204" s="3" t="str">
        <f t="shared" si="30"/>
        <v>-</v>
      </c>
      <c r="H204" s="3" t="str">
        <f t="shared" si="31"/>
        <v/>
      </c>
      <c r="K204" s="3">
        <f t="shared" si="38"/>
        <v>202</v>
      </c>
      <c r="L204" s="3" t="str">
        <f t="shared" si="35"/>
        <v> </v>
      </c>
      <c r="M204" s="8">
        <v>0</v>
      </c>
      <c r="N204" s="3" t="str">
        <f>IF(M204=1,SUM(M$3:M204),"")</f>
        <v/>
      </c>
      <c r="O204" s="6"/>
      <c r="P204" s="3">
        <f t="shared" si="39"/>
        <v>202</v>
      </c>
      <c r="Q204" s="3" t="str">
        <f t="shared" si="32"/>
        <v>-</v>
      </c>
      <c r="R204" s="3" t="str">
        <f t="shared" si="33"/>
        <v/>
      </c>
    </row>
    <row r="205" spans="1:18" x14ac:dyDescent="0.2">
      <c r="A205" s="3">
        <f t="shared" si="36"/>
        <v>203</v>
      </c>
      <c r="B205" s="3" t="str">
        <f t="shared" si="34"/>
        <v>À</v>
      </c>
      <c r="C205" s="8">
        <v>1</v>
      </c>
      <c r="D205" s="3">
        <f>IF(C205=1,SUM(C$3:C205),"")</f>
        <v>134</v>
      </c>
      <c r="E205" s="6"/>
      <c r="F205" s="3">
        <f t="shared" si="37"/>
        <v>203</v>
      </c>
      <c r="G205" s="3" t="str">
        <f t="shared" si="30"/>
        <v>-</v>
      </c>
      <c r="H205" s="3" t="str">
        <f t="shared" si="31"/>
        <v/>
      </c>
      <c r="K205" s="3">
        <f t="shared" si="38"/>
        <v>203</v>
      </c>
      <c r="L205" s="3" t="str">
        <f t="shared" si="35"/>
        <v>À</v>
      </c>
      <c r="M205" s="8">
        <v>0</v>
      </c>
      <c r="N205" s="3" t="str">
        <f>IF(M205=1,SUM(M$3:M205),"")</f>
        <v/>
      </c>
      <c r="O205" s="6"/>
      <c r="P205" s="3">
        <f t="shared" si="39"/>
        <v>203</v>
      </c>
      <c r="Q205" s="3" t="str">
        <f t="shared" si="32"/>
        <v>-</v>
      </c>
      <c r="R205" s="3" t="str">
        <f t="shared" si="33"/>
        <v/>
      </c>
    </row>
    <row r="206" spans="1:18" x14ac:dyDescent="0.2">
      <c r="A206" s="3">
        <f t="shared" si="36"/>
        <v>204</v>
      </c>
      <c r="B206" s="3" t="str">
        <f t="shared" si="34"/>
        <v>Ã</v>
      </c>
      <c r="C206" s="8">
        <v>1</v>
      </c>
      <c r="D206" s="3">
        <f>IF(C206=1,SUM(C$3:C206),"")</f>
        <v>135</v>
      </c>
      <c r="E206" s="6"/>
      <c r="F206" s="3">
        <f t="shared" si="37"/>
        <v>204</v>
      </c>
      <c r="G206" s="3" t="str">
        <f t="shared" si="30"/>
        <v>-</v>
      </c>
      <c r="H206" s="3" t="str">
        <f t="shared" si="31"/>
        <v/>
      </c>
      <c r="K206" s="3">
        <f t="shared" si="38"/>
        <v>204</v>
      </c>
      <c r="L206" s="3" t="str">
        <f t="shared" si="35"/>
        <v>Ã</v>
      </c>
      <c r="M206" s="8">
        <v>0</v>
      </c>
      <c r="N206" s="3" t="str">
        <f>IF(M206=1,SUM(M$3:M206),"")</f>
        <v/>
      </c>
      <c r="O206" s="6"/>
      <c r="P206" s="3">
        <f t="shared" si="39"/>
        <v>204</v>
      </c>
      <c r="Q206" s="3" t="str">
        <f t="shared" si="32"/>
        <v>-</v>
      </c>
      <c r="R206" s="3" t="str">
        <f t="shared" si="33"/>
        <v/>
      </c>
    </row>
    <row r="207" spans="1:18" x14ac:dyDescent="0.2">
      <c r="A207" s="3">
        <f t="shared" si="36"/>
        <v>205</v>
      </c>
      <c r="B207" s="3" t="str">
        <f t="shared" si="34"/>
        <v>Õ</v>
      </c>
      <c r="C207" s="8">
        <v>1</v>
      </c>
      <c r="D207" s="3">
        <f>IF(C207=1,SUM(C$3:C207),"")</f>
        <v>136</v>
      </c>
      <c r="E207" s="6"/>
      <c r="F207" s="3">
        <f t="shared" si="37"/>
        <v>205</v>
      </c>
      <c r="G207" s="3" t="str">
        <f t="shared" si="30"/>
        <v>-</v>
      </c>
      <c r="H207" s="3" t="str">
        <f t="shared" si="31"/>
        <v/>
      </c>
      <c r="K207" s="3">
        <f t="shared" si="38"/>
        <v>205</v>
      </c>
      <c r="L207" s="3" t="str">
        <f t="shared" si="35"/>
        <v>Õ</v>
      </c>
      <c r="M207" s="8">
        <v>0</v>
      </c>
      <c r="N207" s="3" t="str">
        <f>IF(M207=1,SUM(M$3:M207),"")</f>
        <v/>
      </c>
      <c r="O207" s="6"/>
      <c r="P207" s="3">
        <f t="shared" si="39"/>
        <v>205</v>
      </c>
      <c r="Q207" s="3" t="str">
        <f t="shared" si="32"/>
        <v>-</v>
      </c>
      <c r="R207" s="3" t="str">
        <f t="shared" si="33"/>
        <v/>
      </c>
    </row>
    <row r="208" spans="1:18" x14ac:dyDescent="0.2">
      <c r="A208" s="3">
        <f t="shared" si="36"/>
        <v>206</v>
      </c>
      <c r="B208" s="3" t="str">
        <f t="shared" si="34"/>
        <v>Œ</v>
      </c>
      <c r="C208" s="8">
        <v>1</v>
      </c>
      <c r="D208" s="3">
        <f>IF(C208=1,SUM(C$3:C208),"")</f>
        <v>137</v>
      </c>
      <c r="E208" s="6"/>
      <c r="F208" s="3">
        <f t="shared" si="37"/>
        <v>206</v>
      </c>
      <c r="G208" s="3" t="str">
        <f t="shared" si="30"/>
        <v>-</v>
      </c>
      <c r="H208" s="3" t="str">
        <f t="shared" si="31"/>
        <v/>
      </c>
      <c r="K208" s="3">
        <f t="shared" si="38"/>
        <v>206</v>
      </c>
      <c r="L208" s="3" t="str">
        <f t="shared" si="35"/>
        <v>Œ</v>
      </c>
      <c r="M208" s="8">
        <v>0</v>
      </c>
      <c r="N208" s="3" t="str">
        <f>IF(M208=1,SUM(M$3:M208),"")</f>
        <v/>
      </c>
      <c r="O208" s="6"/>
      <c r="P208" s="3">
        <f t="shared" si="39"/>
        <v>206</v>
      </c>
      <c r="Q208" s="3" t="str">
        <f t="shared" si="32"/>
        <v>-</v>
      </c>
      <c r="R208" s="3" t="str">
        <f t="shared" si="33"/>
        <v/>
      </c>
    </row>
    <row r="209" spans="1:18" x14ac:dyDescent="0.2">
      <c r="A209" s="3">
        <f t="shared" si="36"/>
        <v>207</v>
      </c>
      <c r="B209" s="3" t="str">
        <f t="shared" si="34"/>
        <v>œ</v>
      </c>
      <c r="C209" s="8">
        <v>1</v>
      </c>
      <c r="D209" s="3">
        <f>IF(C209=1,SUM(C$3:C209),"")</f>
        <v>138</v>
      </c>
      <c r="E209" s="6"/>
      <c r="F209" s="3">
        <f t="shared" si="37"/>
        <v>207</v>
      </c>
      <c r="G209" s="3" t="str">
        <f t="shared" si="30"/>
        <v>-</v>
      </c>
      <c r="H209" s="3" t="str">
        <f t="shared" si="31"/>
        <v/>
      </c>
      <c r="K209" s="3">
        <f t="shared" si="38"/>
        <v>207</v>
      </c>
      <c r="L209" s="3" t="str">
        <f t="shared" si="35"/>
        <v>œ</v>
      </c>
      <c r="M209" s="8">
        <v>0</v>
      </c>
      <c r="N209" s="3" t="str">
        <f>IF(M209=1,SUM(M$3:M209),"")</f>
        <v/>
      </c>
      <c r="O209" s="6"/>
      <c r="P209" s="3">
        <f t="shared" si="39"/>
        <v>207</v>
      </c>
      <c r="Q209" s="3" t="str">
        <f t="shared" si="32"/>
        <v>-</v>
      </c>
      <c r="R209" s="3" t="str">
        <f t="shared" si="33"/>
        <v/>
      </c>
    </row>
    <row r="210" spans="1:18" x14ac:dyDescent="0.2">
      <c r="A210" s="3">
        <f t="shared" si="36"/>
        <v>208</v>
      </c>
      <c r="B210" s="3" t="str">
        <f t="shared" si="34"/>
        <v>–</v>
      </c>
      <c r="C210" s="8">
        <v>1</v>
      </c>
      <c r="D210" s="3">
        <f>IF(C210=1,SUM(C$3:C210),"")</f>
        <v>139</v>
      </c>
      <c r="E210" s="6"/>
      <c r="F210" s="3">
        <f t="shared" si="37"/>
        <v>208</v>
      </c>
      <c r="G210" s="3" t="str">
        <f t="shared" si="30"/>
        <v>-</v>
      </c>
      <c r="H210" s="3" t="str">
        <f t="shared" si="31"/>
        <v/>
      </c>
      <c r="K210" s="3">
        <f t="shared" si="38"/>
        <v>208</v>
      </c>
      <c r="L210" s="3" t="str">
        <f t="shared" si="35"/>
        <v>–</v>
      </c>
      <c r="M210" s="8">
        <v>0</v>
      </c>
      <c r="N210" s="3" t="str">
        <f>IF(M210=1,SUM(M$3:M210),"")</f>
        <v/>
      </c>
      <c r="O210" s="6"/>
      <c r="P210" s="3">
        <f t="shared" si="39"/>
        <v>208</v>
      </c>
      <c r="Q210" s="3" t="str">
        <f t="shared" si="32"/>
        <v>-</v>
      </c>
      <c r="R210" s="3" t="str">
        <f t="shared" si="33"/>
        <v/>
      </c>
    </row>
    <row r="211" spans="1:18" x14ac:dyDescent="0.2">
      <c r="A211" s="3">
        <f t="shared" si="36"/>
        <v>209</v>
      </c>
      <c r="B211" s="3" t="str">
        <f t="shared" si="34"/>
        <v>—</v>
      </c>
      <c r="C211" s="8">
        <v>1</v>
      </c>
      <c r="D211" s="3">
        <f>IF(C211=1,SUM(C$3:C211),"")</f>
        <v>140</v>
      </c>
      <c r="E211" s="6"/>
      <c r="F211" s="3">
        <f t="shared" si="37"/>
        <v>209</v>
      </c>
      <c r="G211" s="3" t="str">
        <f t="shared" si="30"/>
        <v>-</v>
      </c>
      <c r="H211" s="3" t="str">
        <f t="shared" si="31"/>
        <v/>
      </c>
      <c r="K211" s="3">
        <f t="shared" si="38"/>
        <v>209</v>
      </c>
      <c r="L211" s="3" t="str">
        <f t="shared" si="35"/>
        <v>—</v>
      </c>
      <c r="M211" s="8">
        <v>0</v>
      </c>
      <c r="N211" s="3" t="str">
        <f>IF(M211=1,SUM(M$3:M211),"")</f>
        <v/>
      </c>
      <c r="O211" s="6"/>
      <c r="P211" s="3">
        <f t="shared" si="39"/>
        <v>209</v>
      </c>
      <c r="Q211" s="3" t="str">
        <f t="shared" si="32"/>
        <v>-</v>
      </c>
      <c r="R211" s="3" t="str">
        <f t="shared" si="33"/>
        <v/>
      </c>
    </row>
    <row r="212" spans="1:18" x14ac:dyDescent="0.2">
      <c r="A212" s="3">
        <f t="shared" si="36"/>
        <v>210</v>
      </c>
      <c r="B212" s="3" t="str">
        <f t="shared" si="34"/>
        <v>“</v>
      </c>
      <c r="C212" s="8">
        <v>1</v>
      </c>
      <c r="D212" s="3">
        <f>IF(C212=1,SUM(C$3:C212),"")</f>
        <v>141</v>
      </c>
      <c r="E212" s="6"/>
      <c r="F212" s="3">
        <f t="shared" si="37"/>
        <v>210</v>
      </c>
      <c r="G212" s="3" t="str">
        <f t="shared" si="30"/>
        <v>-</v>
      </c>
      <c r="H212" s="3" t="str">
        <f t="shared" si="31"/>
        <v/>
      </c>
      <c r="K212" s="3">
        <f t="shared" si="38"/>
        <v>210</v>
      </c>
      <c r="L212" s="3" t="str">
        <f t="shared" si="35"/>
        <v>“</v>
      </c>
      <c r="M212" s="8">
        <v>0</v>
      </c>
      <c r="N212" s="3" t="str">
        <f>IF(M212=1,SUM(M$3:M212),"")</f>
        <v/>
      </c>
      <c r="O212" s="6"/>
      <c r="P212" s="3">
        <f t="shared" si="39"/>
        <v>210</v>
      </c>
      <c r="Q212" s="3" t="str">
        <f t="shared" si="32"/>
        <v>-</v>
      </c>
      <c r="R212" s="3" t="str">
        <f t="shared" si="33"/>
        <v/>
      </c>
    </row>
    <row r="213" spans="1:18" x14ac:dyDescent="0.2">
      <c r="A213" s="3">
        <f t="shared" si="36"/>
        <v>211</v>
      </c>
      <c r="B213" s="3" t="str">
        <f t="shared" si="34"/>
        <v>”</v>
      </c>
      <c r="C213" s="8">
        <v>1</v>
      </c>
      <c r="D213" s="3">
        <f>IF(C213=1,SUM(C$3:C213),"")</f>
        <v>142</v>
      </c>
      <c r="E213" s="6"/>
      <c r="F213" s="3">
        <f t="shared" si="37"/>
        <v>211</v>
      </c>
      <c r="G213" s="3" t="str">
        <f t="shared" si="30"/>
        <v>-</v>
      </c>
      <c r="H213" s="3" t="str">
        <f t="shared" si="31"/>
        <v/>
      </c>
      <c r="K213" s="3">
        <f t="shared" si="38"/>
        <v>211</v>
      </c>
      <c r="L213" s="3" t="str">
        <f t="shared" si="35"/>
        <v>”</v>
      </c>
      <c r="M213" s="8">
        <v>0</v>
      </c>
      <c r="N213" s="3" t="str">
        <f>IF(M213=1,SUM(M$3:M213),"")</f>
        <v/>
      </c>
      <c r="O213" s="6"/>
      <c r="P213" s="3">
        <f t="shared" si="39"/>
        <v>211</v>
      </c>
      <c r="Q213" s="3" t="str">
        <f t="shared" si="32"/>
        <v>-</v>
      </c>
      <c r="R213" s="3" t="str">
        <f t="shared" si="33"/>
        <v/>
      </c>
    </row>
    <row r="214" spans="1:18" x14ac:dyDescent="0.2">
      <c r="A214" s="3">
        <f t="shared" si="36"/>
        <v>212</v>
      </c>
      <c r="B214" s="3" t="str">
        <f t="shared" si="34"/>
        <v>‘</v>
      </c>
      <c r="C214" s="8">
        <v>1</v>
      </c>
      <c r="D214" s="3">
        <f>IF(C214=1,SUM(C$3:C214),"")</f>
        <v>143</v>
      </c>
      <c r="E214" s="6"/>
      <c r="F214" s="3">
        <f t="shared" si="37"/>
        <v>212</v>
      </c>
      <c r="G214" s="3" t="str">
        <f t="shared" si="30"/>
        <v>-</v>
      </c>
      <c r="H214" s="3" t="str">
        <f t="shared" si="31"/>
        <v/>
      </c>
      <c r="K214" s="3">
        <f t="shared" si="38"/>
        <v>212</v>
      </c>
      <c r="L214" s="3" t="str">
        <f t="shared" si="35"/>
        <v>‘</v>
      </c>
      <c r="M214" s="8">
        <v>0</v>
      </c>
      <c r="N214" s="3" t="str">
        <f>IF(M214=1,SUM(M$3:M214),"")</f>
        <v/>
      </c>
      <c r="O214" s="6"/>
      <c r="P214" s="3">
        <f t="shared" si="39"/>
        <v>212</v>
      </c>
      <c r="Q214" s="3" t="str">
        <f t="shared" si="32"/>
        <v>-</v>
      </c>
      <c r="R214" s="3" t="str">
        <f t="shared" si="33"/>
        <v/>
      </c>
    </row>
    <row r="215" spans="1:18" x14ac:dyDescent="0.2">
      <c r="A215" s="3">
        <f t="shared" si="36"/>
        <v>213</v>
      </c>
      <c r="B215" s="3" t="str">
        <f t="shared" si="34"/>
        <v>’</v>
      </c>
      <c r="C215" s="8">
        <v>1</v>
      </c>
      <c r="D215" s="3">
        <f>IF(C215=1,SUM(C$3:C215),"")</f>
        <v>144</v>
      </c>
      <c r="E215" s="6"/>
      <c r="F215" s="3">
        <f t="shared" si="37"/>
        <v>213</v>
      </c>
      <c r="G215" s="3" t="str">
        <f t="shared" si="30"/>
        <v>-</v>
      </c>
      <c r="H215" s="3" t="str">
        <f t="shared" si="31"/>
        <v/>
      </c>
      <c r="K215" s="3">
        <f t="shared" si="38"/>
        <v>213</v>
      </c>
      <c r="L215" s="3" t="str">
        <f t="shared" si="35"/>
        <v>’</v>
      </c>
      <c r="M215" s="8">
        <v>0</v>
      </c>
      <c r="N215" s="3" t="str">
        <f>IF(M215=1,SUM(M$3:M215),"")</f>
        <v/>
      </c>
      <c r="O215" s="6"/>
      <c r="P215" s="3">
        <f t="shared" si="39"/>
        <v>213</v>
      </c>
      <c r="Q215" s="3" t="str">
        <f t="shared" si="32"/>
        <v>-</v>
      </c>
      <c r="R215" s="3" t="str">
        <f t="shared" si="33"/>
        <v/>
      </c>
    </row>
    <row r="216" spans="1:18" x14ac:dyDescent="0.2">
      <c r="A216" s="3">
        <f t="shared" si="36"/>
        <v>214</v>
      </c>
      <c r="B216" s="3" t="str">
        <f t="shared" si="34"/>
        <v>÷</v>
      </c>
      <c r="C216" s="8">
        <v>1</v>
      </c>
      <c r="D216" s="3">
        <f>IF(C216=1,SUM(C$3:C216),"")</f>
        <v>145</v>
      </c>
      <c r="E216" s="6"/>
      <c r="F216" s="3">
        <f t="shared" si="37"/>
        <v>214</v>
      </c>
      <c r="G216" s="3" t="str">
        <f t="shared" si="30"/>
        <v>-</v>
      </c>
      <c r="H216" s="3" t="str">
        <f t="shared" si="31"/>
        <v/>
      </c>
      <c r="K216" s="3">
        <f t="shared" si="38"/>
        <v>214</v>
      </c>
      <c r="L216" s="3" t="str">
        <f t="shared" si="35"/>
        <v>÷</v>
      </c>
      <c r="M216" s="8">
        <v>0</v>
      </c>
      <c r="N216" s="3" t="str">
        <f>IF(M216=1,SUM(M$3:M216),"")</f>
        <v/>
      </c>
      <c r="O216" s="6"/>
      <c r="P216" s="3">
        <f t="shared" si="39"/>
        <v>214</v>
      </c>
      <c r="Q216" s="3" t="str">
        <f t="shared" si="32"/>
        <v>-</v>
      </c>
      <c r="R216" s="3" t="str">
        <f t="shared" si="33"/>
        <v/>
      </c>
    </row>
    <row r="217" spans="1:18" x14ac:dyDescent="0.2">
      <c r="A217" s="3">
        <f t="shared" si="36"/>
        <v>215</v>
      </c>
      <c r="B217" s="3" t="str">
        <f t="shared" si="34"/>
        <v>◊</v>
      </c>
      <c r="C217" s="8">
        <v>1</v>
      </c>
      <c r="D217" s="3">
        <f>IF(C217=1,SUM(C$3:C217),"")</f>
        <v>146</v>
      </c>
      <c r="E217" s="6"/>
      <c r="F217" s="3">
        <f t="shared" si="37"/>
        <v>215</v>
      </c>
      <c r="G217" s="3" t="str">
        <f t="shared" si="30"/>
        <v>-</v>
      </c>
      <c r="H217" s="3" t="str">
        <f t="shared" si="31"/>
        <v/>
      </c>
      <c r="K217" s="3">
        <f t="shared" si="38"/>
        <v>215</v>
      </c>
      <c r="L217" s="3" t="str">
        <f t="shared" si="35"/>
        <v>◊</v>
      </c>
      <c r="M217" s="8">
        <v>0</v>
      </c>
      <c r="N217" s="3" t="str">
        <f>IF(M217=1,SUM(M$3:M217),"")</f>
        <v/>
      </c>
      <c r="O217" s="6"/>
      <c r="P217" s="3">
        <f t="shared" si="39"/>
        <v>215</v>
      </c>
      <c r="Q217" s="3" t="str">
        <f t="shared" si="32"/>
        <v>-</v>
      </c>
      <c r="R217" s="3" t="str">
        <f t="shared" si="33"/>
        <v/>
      </c>
    </row>
    <row r="218" spans="1:18" x14ac:dyDescent="0.2">
      <c r="A218" s="3">
        <f t="shared" si="36"/>
        <v>216</v>
      </c>
      <c r="B218" s="3" t="str">
        <f t="shared" si="34"/>
        <v>ÿ</v>
      </c>
      <c r="C218" s="8">
        <v>1</v>
      </c>
      <c r="D218" s="3">
        <f>IF(C218=1,SUM(C$3:C218),"")</f>
        <v>147</v>
      </c>
      <c r="E218" s="6"/>
      <c r="F218" s="3">
        <f t="shared" si="37"/>
        <v>216</v>
      </c>
      <c r="G218" s="3" t="str">
        <f t="shared" si="30"/>
        <v>-</v>
      </c>
      <c r="H218" s="3" t="str">
        <f t="shared" si="31"/>
        <v/>
      </c>
      <c r="K218" s="3">
        <f t="shared" si="38"/>
        <v>216</v>
      </c>
      <c r="L218" s="3" t="str">
        <f t="shared" si="35"/>
        <v>ÿ</v>
      </c>
      <c r="M218" s="8">
        <v>0</v>
      </c>
      <c r="N218" s="3" t="str">
        <f>IF(M218=1,SUM(M$3:M218),"")</f>
        <v/>
      </c>
      <c r="O218" s="6"/>
      <c r="P218" s="3">
        <f t="shared" si="39"/>
        <v>216</v>
      </c>
      <c r="Q218" s="3" t="str">
        <f t="shared" si="32"/>
        <v>-</v>
      </c>
      <c r="R218" s="3" t="str">
        <f t="shared" si="33"/>
        <v/>
      </c>
    </row>
    <row r="219" spans="1:18" x14ac:dyDescent="0.2">
      <c r="A219" s="3">
        <f t="shared" si="36"/>
        <v>217</v>
      </c>
      <c r="B219" s="3" t="str">
        <f t="shared" si="34"/>
        <v>Ÿ</v>
      </c>
      <c r="C219" s="8">
        <v>1</v>
      </c>
      <c r="D219" s="3">
        <f>IF(C219=1,SUM(C$3:C219),"")</f>
        <v>148</v>
      </c>
      <c r="E219" s="6"/>
      <c r="F219" s="3">
        <f t="shared" si="37"/>
        <v>217</v>
      </c>
      <c r="G219" s="3" t="str">
        <f t="shared" si="30"/>
        <v>-</v>
      </c>
      <c r="H219" s="3" t="str">
        <f t="shared" si="31"/>
        <v/>
      </c>
      <c r="K219" s="3">
        <f t="shared" si="38"/>
        <v>217</v>
      </c>
      <c r="L219" s="3" t="str">
        <f t="shared" si="35"/>
        <v>Ÿ</v>
      </c>
      <c r="M219" s="8">
        <v>0</v>
      </c>
      <c r="N219" s="3" t="str">
        <f>IF(M219=1,SUM(M$3:M219),"")</f>
        <v/>
      </c>
      <c r="O219" s="6"/>
      <c r="P219" s="3">
        <f t="shared" si="39"/>
        <v>217</v>
      </c>
      <c r="Q219" s="3" t="str">
        <f t="shared" si="32"/>
        <v>-</v>
      </c>
      <c r="R219" s="3" t="str">
        <f t="shared" si="33"/>
        <v/>
      </c>
    </row>
    <row r="220" spans="1:18" x14ac:dyDescent="0.2">
      <c r="A220" s="3">
        <f t="shared" si="36"/>
        <v>218</v>
      </c>
      <c r="B220" s="3" t="str">
        <f t="shared" si="34"/>
        <v>⁄</v>
      </c>
      <c r="C220" s="8">
        <v>1</v>
      </c>
      <c r="D220" s="3">
        <f>IF(C220=1,SUM(C$3:C220),"")</f>
        <v>149</v>
      </c>
      <c r="E220" s="6"/>
      <c r="F220" s="3">
        <f t="shared" si="37"/>
        <v>218</v>
      </c>
      <c r="G220" s="3" t="str">
        <f t="shared" si="30"/>
        <v>-</v>
      </c>
      <c r="H220" s="3" t="str">
        <f t="shared" si="31"/>
        <v/>
      </c>
      <c r="K220" s="3">
        <f t="shared" si="38"/>
        <v>218</v>
      </c>
      <c r="L220" s="3" t="str">
        <f t="shared" si="35"/>
        <v>⁄</v>
      </c>
      <c r="M220" s="8">
        <v>0</v>
      </c>
      <c r="N220" s="3" t="str">
        <f>IF(M220=1,SUM(M$3:M220),"")</f>
        <v/>
      </c>
      <c r="O220" s="6"/>
      <c r="P220" s="3">
        <f t="shared" si="39"/>
        <v>218</v>
      </c>
      <c r="Q220" s="3" t="str">
        <f t="shared" si="32"/>
        <v>-</v>
      </c>
      <c r="R220" s="3" t="str">
        <f t="shared" si="33"/>
        <v/>
      </c>
    </row>
    <row r="221" spans="1:18" x14ac:dyDescent="0.2">
      <c r="A221" s="3">
        <f t="shared" si="36"/>
        <v>219</v>
      </c>
      <c r="B221" s="3" t="str">
        <f t="shared" si="34"/>
        <v>€</v>
      </c>
      <c r="C221" s="8">
        <v>1</v>
      </c>
      <c r="D221" s="3">
        <f>IF(C221=1,SUM(C$3:C221),"")</f>
        <v>150</v>
      </c>
      <c r="E221" s="6"/>
      <c r="F221" s="3">
        <f t="shared" si="37"/>
        <v>219</v>
      </c>
      <c r="G221" s="3" t="str">
        <f t="shared" si="30"/>
        <v>-</v>
      </c>
      <c r="H221" s="3" t="str">
        <f t="shared" si="31"/>
        <v/>
      </c>
      <c r="K221" s="3">
        <f t="shared" si="38"/>
        <v>219</v>
      </c>
      <c r="L221" s="3" t="str">
        <f t="shared" si="35"/>
        <v>€</v>
      </c>
      <c r="M221" s="8">
        <v>0</v>
      </c>
      <c r="N221" s="3" t="str">
        <f>IF(M221=1,SUM(M$3:M221),"")</f>
        <v/>
      </c>
      <c r="O221" s="6"/>
      <c r="P221" s="3">
        <f t="shared" si="39"/>
        <v>219</v>
      </c>
      <c r="Q221" s="3" t="str">
        <f t="shared" si="32"/>
        <v>-</v>
      </c>
      <c r="R221" s="3" t="str">
        <f t="shared" si="33"/>
        <v/>
      </c>
    </row>
    <row r="222" spans="1:18" x14ac:dyDescent="0.2">
      <c r="A222" s="3">
        <f t="shared" si="36"/>
        <v>220</v>
      </c>
      <c r="B222" s="3" t="str">
        <f t="shared" si="34"/>
        <v>‹</v>
      </c>
      <c r="C222" s="8">
        <v>1</v>
      </c>
      <c r="D222" s="3">
        <f>IF(C222=1,SUM(C$3:C222),"")</f>
        <v>151</v>
      </c>
      <c r="E222" s="6"/>
      <c r="F222" s="3">
        <f t="shared" si="37"/>
        <v>220</v>
      </c>
      <c r="G222" s="3" t="str">
        <f t="shared" si="30"/>
        <v>-</v>
      </c>
      <c r="H222" s="3" t="str">
        <f t="shared" si="31"/>
        <v/>
      </c>
      <c r="K222" s="3">
        <f t="shared" si="38"/>
        <v>220</v>
      </c>
      <c r="L222" s="3" t="str">
        <f t="shared" si="35"/>
        <v>‹</v>
      </c>
      <c r="M222" s="8">
        <v>0</v>
      </c>
      <c r="N222" s="3" t="str">
        <f>IF(M222=1,SUM(M$3:M222),"")</f>
        <v/>
      </c>
      <c r="O222" s="6"/>
      <c r="P222" s="3">
        <f t="shared" si="39"/>
        <v>220</v>
      </c>
      <c r="Q222" s="3" t="str">
        <f t="shared" si="32"/>
        <v>-</v>
      </c>
      <c r="R222" s="3" t="str">
        <f t="shared" si="33"/>
        <v/>
      </c>
    </row>
    <row r="223" spans="1:18" x14ac:dyDescent="0.2">
      <c r="A223" s="3">
        <f t="shared" si="36"/>
        <v>221</v>
      </c>
      <c r="B223" s="3" t="str">
        <f t="shared" si="34"/>
        <v>›</v>
      </c>
      <c r="C223" s="8">
        <v>1</v>
      </c>
      <c r="D223" s="3">
        <f>IF(C223=1,SUM(C$3:C223),"")</f>
        <v>152</v>
      </c>
      <c r="E223" s="6"/>
      <c r="F223" s="3">
        <f t="shared" si="37"/>
        <v>221</v>
      </c>
      <c r="G223" s="3" t="str">
        <f t="shared" si="30"/>
        <v>-</v>
      </c>
      <c r="H223" s="3" t="str">
        <f t="shared" si="31"/>
        <v/>
      </c>
      <c r="K223" s="3">
        <f t="shared" si="38"/>
        <v>221</v>
      </c>
      <c r="L223" s="3" t="str">
        <f t="shared" si="35"/>
        <v>›</v>
      </c>
      <c r="M223" s="8">
        <v>0</v>
      </c>
      <c r="N223" s="3" t="str">
        <f>IF(M223=1,SUM(M$3:M223),"")</f>
        <v/>
      </c>
      <c r="O223" s="6"/>
      <c r="P223" s="3">
        <f t="shared" si="39"/>
        <v>221</v>
      </c>
      <c r="Q223" s="3" t="str">
        <f t="shared" si="32"/>
        <v>-</v>
      </c>
      <c r="R223" s="3" t="str">
        <f t="shared" si="33"/>
        <v/>
      </c>
    </row>
    <row r="224" spans="1:18" x14ac:dyDescent="0.2">
      <c r="A224" s="3">
        <f t="shared" si="36"/>
        <v>222</v>
      </c>
      <c r="B224" s="3" t="str">
        <f t="shared" si="34"/>
        <v>ﬁ</v>
      </c>
      <c r="C224" s="8">
        <v>1</v>
      </c>
      <c r="D224" s="3">
        <f>IF(C224=1,SUM(C$3:C224),"")</f>
        <v>153</v>
      </c>
      <c r="E224" s="6"/>
      <c r="F224" s="3">
        <f t="shared" si="37"/>
        <v>222</v>
      </c>
      <c r="G224" s="3" t="str">
        <f t="shared" si="30"/>
        <v>-</v>
      </c>
      <c r="H224" s="3" t="str">
        <f t="shared" si="31"/>
        <v/>
      </c>
      <c r="K224" s="3">
        <f t="shared" si="38"/>
        <v>222</v>
      </c>
      <c r="L224" s="3" t="str">
        <f t="shared" si="35"/>
        <v>ﬁ</v>
      </c>
      <c r="M224" s="8">
        <v>0</v>
      </c>
      <c r="N224" s="3" t="str">
        <f>IF(M224=1,SUM(M$3:M224),"")</f>
        <v/>
      </c>
      <c r="O224" s="6"/>
      <c r="P224" s="3">
        <f t="shared" si="39"/>
        <v>222</v>
      </c>
      <c r="Q224" s="3" t="str">
        <f t="shared" si="32"/>
        <v>-</v>
      </c>
      <c r="R224" s="3" t="str">
        <f t="shared" si="33"/>
        <v/>
      </c>
    </row>
    <row r="225" spans="1:18" x14ac:dyDescent="0.2">
      <c r="A225" s="3">
        <f t="shared" si="36"/>
        <v>223</v>
      </c>
      <c r="B225" s="3" t="str">
        <f t="shared" si="34"/>
        <v>ﬂ</v>
      </c>
      <c r="C225" s="8">
        <v>1</v>
      </c>
      <c r="D225" s="3">
        <f>IF(C225=1,SUM(C$3:C225),"")</f>
        <v>154</v>
      </c>
      <c r="E225" s="6"/>
      <c r="F225" s="3">
        <f t="shared" si="37"/>
        <v>223</v>
      </c>
      <c r="G225" s="3" t="str">
        <f t="shared" si="30"/>
        <v>-</v>
      </c>
      <c r="H225" s="3" t="str">
        <f t="shared" si="31"/>
        <v/>
      </c>
      <c r="K225" s="3">
        <f t="shared" si="38"/>
        <v>223</v>
      </c>
      <c r="L225" s="3" t="str">
        <f t="shared" si="35"/>
        <v>ﬂ</v>
      </c>
      <c r="M225" s="8">
        <v>0</v>
      </c>
      <c r="N225" s="3" t="str">
        <f>IF(M225=1,SUM(M$3:M225),"")</f>
        <v/>
      </c>
      <c r="O225" s="6"/>
      <c r="P225" s="3">
        <f t="shared" si="39"/>
        <v>223</v>
      </c>
      <c r="Q225" s="3" t="str">
        <f t="shared" si="32"/>
        <v>-</v>
      </c>
      <c r="R225" s="3" t="str">
        <f t="shared" si="33"/>
        <v/>
      </c>
    </row>
    <row r="226" spans="1:18" x14ac:dyDescent="0.2">
      <c r="A226" s="3">
        <f t="shared" si="36"/>
        <v>224</v>
      </c>
      <c r="B226" s="3" t="str">
        <f t="shared" si="34"/>
        <v>‡</v>
      </c>
      <c r="C226" s="8">
        <v>1</v>
      </c>
      <c r="D226" s="3">
        <f>IF(C226=1,SUM(C$3:C226),"")</f>
        <v>155</v>
      </c>
      <c r="E226" s="6"/>
      <c r="F226" s="3">
        <f t="shared" si="37"/>
        <v>224</v>
      </c>
      <c r="G226" s="3" t="str">
        <f t="shared" si="30"/>
        <v>-</v>
      </c>
      <c r="H226" s="3" t="str">
        <f t="shared" si="31"/>
        <v/>
      </c>
      <c r="K226" s="3">
        <f t="shared" si="38"/>
        <v>224</v>
      </c>
      <c r="L226" s="3" t="str">
        <f t="shared" si="35"/>
        <v>‡</v>
      </c>
      <c r="M226" s="8">
        <v>0</v>
      </c>
      <c r="N226" s="3" t="str">
        <f>IF(M226=1,SUM(M$3:M226),"")</f>
        <v/>
      </c>
      <c r="O226" s="6"/>
      <c r="P226" s="3">
        <f t="shared" si="39"/>
        <v>224</v>
      </c>
      <c r="Q226" s="3" t="str">
        <f t="shared" si="32"/>
        <v>-</v>
      </c>
      <c r="R226" s="3" t="str">
        <f t="shared" si="33"/>
        <v/>
      </c>
    </row>
    <row r="227" spans="1:18" x14ac:dyDescent="0.2">
      <c r="A227" s="3">
        <f t="shared" si="36"/>
        <v>225</v>
      </c>
      <c r="B227" s="3" t="str">
        <f t="shared" si="34"/>
        <v>·</v>
      </c>
      <c r="C227" s="8">
        <v>1</v>
      </c>
      <c r="D227" s="3">
        <f>IF(C227=1,SUM(C$3:C227),"")</f>
        <v>156</v>
      </c>
      <c r="E227" s="6"/>
      <c r="F227" s="3">
        <f t="shared" si="37"/>
        <v>225</v>
      </c>
      <c r="G227" s="3" t="str">
        <f t="shared" si="30"/>
        <v>-</v>
      </c>
      <c r="H227" s="3" t="str">
        <f t="shared" si="31"/>
        <v/>
      </c>
      <c r="K227" s="3">
        <f t="shared" si="38"/>
        <v>225</v>
      </c>
      <c r="L227" s="3" t="str">
        <f t="shared" si="35"/>
        <v>·</v>
      </c>
      <c r="M227" s="8">
        <v>0</v>
      </c>
      <c r="N227" s="3" t="str">
        <f>IF(M227=1,SUM(M$3:M227),"")</f>
        <v/>
      </c>
      <c r="O227" s="6"/>
      <c r="P227" s="3">
        <f t="shared" si="39"/>
        <v>225</v>
      </c>
      <c r="Q227" s="3" t="str">
        <f t="shared" si="32"/>
        <v>-</v>
      </c>
      <c r="R227" s="3" t="str">
        <f t="shared" si="33"/>
        <v/>
      </c>
    </row>
    <row r="228" spans="1:18" x14ac:dyDescent="0.2">
      <c r="A228" s="3">
        <f t="shared" si="36"/>
        <v>226</v>
      </c>
      <c r="B228" s="3" t="str">
        <f t="shared" si="34"/>
        <v>‚</v>
      </c>
      <c r="C228" s="8">
        <v>1</v>
      </c>
      <c r="D228" s="3">
        <f>IF(C228=1,SUM(C$3:C228),"")</f>
        <v>157</v>
      </c>
      <c r="E228" s="6"/>
      <c r="F228" s="3">
        <f t="shared" si="37"/>
        <v>226</v>
      </c>
      <c r="G228" s="3" t="str">
        <f t="shared" si="30"/>
        <v>-</v>
      </c>
      <c r="H228" s="3" t="str">
        <f t="shared" si="31"/>
        <v/>
      </c>
      <c r="K228" s="3">
        <f t="shared" si="38"/>
        <v>226</v>
      </c>
      <c r="L228" s="3" t="str">
        <f t="shared" si="35"/>
        <v>‚</v>
      </c>
      <c r="M228" s="8">
        <v>0</v>
      </c>
      <c r="N228" s="3" t="str">
        <f>IF(M228=1,SUM(M$3:M228),"")</f>
        <v/>
      </c>
      <c r="O228" s="6"/>
      <c r="P228" s="3">
        <f t="shared" si="39"/>
        <v>226</v>
      </c>
      <c r="Q228" s="3" t="str">
        <f t="shared" si="32"/>
        <v>-</v>
      </c>
      <c r="R228" s="3" t="str">
        <f t="shared" si="33"/>
        <v/>
      </c>
    </row>
    <row r="229" spans="1:18" x14ac:dyDescent="0.2">
      <c r="A229" s="3">
        <f t="shared" si="36"/>
        <v>227</v>
      </c>
      <c r="B229" s="3" t="str">
        <f t="shared" si="34"/>
        <v>„</v>
      </c>
      <c r="C229" s="8">
        <v>1</v>
      </c>
      <c r="D229" s="3">
        <f>IF(C229=1,SUM(C$3:C229),"")</f>
        <v>158</v>
      </c>
      <c r="E229" s="6"/>
      <c r="F229" s="3">
        <f t="shared" si="37"/>
        <v>227</v>
      </c>
      <c r="G229" s="3" t="str">
        <f t="shared" si="30"/>
        <v>-</v>
      </c>
      <c r="H229" s="3" t="str">
        <f t="shared" si="31"/>
        <v/>
      </c>
      <c r="K229" s="3">
        <f t="shared" si="38"/>
        <v>227</v>
      </c>
      <c r="L229" s="3" t="str">
        <f t="shared" si="35"/>
        <v>„</v>
      </c>
      <c r="M229" s="8">
        <v>0</v>
      </c>
      <c r="N229" s="3" t="str">
        <f>IF(M229=1,SUM(M$3:M229),"")</f>
        <v/>
      </c>
      <c r="O229" s="6"/>
      <c r="P229" s="3">
        <f t="shared" si="39"/>
        <v>227</v>
      </c>
      <c r="Q229" s="3" t="str">
        <f t="shared" si="32"/>
        <v>-</v>
      </c>
      <c r="R229" s="3" t="str">
        <f t="shared" si="33"/>
        <v/>
      </c>
    </row>
    <row r="230" spans="1:18" x14ac:dyDescent="0.2">
      <c r="A230" s="3">
        <f t="shared" si="36"/>
        <v>228</v>
      </c>
      <c r="B230" s="3" t="str">
        <f t="shared" si="34"/>
        <v>‰</v>
      </c>
      <c r="C230" s="8">
        <v>1</v>
      </c>
      <c r="D230" s="3">
        <f>IF(C230=1,SUM(C$3:C230),"")</f>
        <v>159</v>
      </c>
      <c r="E230" s="6"/>
      <c r="F230" s="3">
        <f t="shared" si="37"/>
        <v>228</v>
      </c>
      <c r="G230" s="3" t="str">
        <f t="shared" si="30"/>
        <v>-</v>
      </c>
      <c r="H230" s="3" t="str">
        <f t="shared" si="31"/>
        <v/>
      </c>
      <c r="K230" s="3">
        <f t="shared" si="38"/>
        <v>228</v>
      </c>
      <c r="L230" s="3" t="str">
        <f t="shared" si="35"/>
        <v>‰</v>
      </c>
      <c r="M230" s="8">
        <v>0</v>
      </c>
      <c r="N230" s="3" t="str">
        <f>IF(M230=1,SUM(M$3:M230),"")</f>
        <v/>
      </c>
      <c r="O230" s="6"/>
      <c r="P230" s="3">
        <f t="shared" si="39"/>
        <v>228</v>
      </c>
      <c r="Q230" s="3" t="str">
        <f t="shared" si="32"/>
        <v>-</v>
      </c>
      <c r="R230" s="3" t="str">
        <f t="shared" si="33"/>
        <v/>
      </c>
    </row>
    <row r="231" spans="1:18" x14ac:dyDescent="0.2">
      <c r="A231" s="3">
        <f t="shared" si="36"/>
        <v>229</v>
      </c>
      <c r="B231" s="3" t="str">
        <f t="shared" si="34"/>
        <v>Â</v>
      </c>
      <c r="C231" s="8">
        <v>1</v>
      </c>
      <c r="D231" s="3">
        <f>IF(C231=1,SUM(C$3:C231),"")</f>
        <v>160</v>
      </c>
      <c r="E231" s="6"/>
      <c r="F231" s="3">
        <f t="shared" si="37"/>
        <v>229</v>
      </c>
      <c r="G231" s="3" t="str">
        <f t="shared" si="30"/>
        <v>-</v>
      </c>
      <c r="H231" s="3" t="str">
        <f t="shared" si="31"/>
        <v/>
      </c>
      <c r="K231" s="3">
        <f t="shared" si="38"/>
        <v>229</v>
      </c>
      <c r="L231" s="3" t="str">
        <f t="shared" si="35"/>
        <v>Â</v>
      </c>
      <c r="M231" s="8">
        <v>0</v>
      </c>
      <c r="N231" s="3" t="str">
        <f>IF(M231=1,SUM(M$3:M231),"")</f>
        <v/>
      </c>
      <c r="O231" s="6"/>
      <c r="P231" s="3">
        <f t="shared" si="39"/>
        <v>229</v>
      </c>
      <c r="Q231" s="3" t="str">
        <f t="shared" si="32"/>
        <v>-</v>
      </c>
      <c r="R231" s="3" t="str">
        <f t="shared" si="33"/>
        <v/>
      </c>
    </row>
    <row r="232" spans="1:18" x14ac:dyDescent="0.2">
      <c r="A232" s="3">
        <f t="shared" si="36"/>
        <v>230</v>
      </c>
      <c r="B232" s="3" t="str">
        <f t="shared" si="34"/>
        <v>Ê</v>
      </c>
      <c r="C232" s="8">
        <v>1</v>
      </c>
      <c r="D232" s="3">
        <f>IF(C232=1,SUM(C$3:C232),"")</f>
        <v>161</v>
      </c>
      <c r="E232" s="6"/>
      <c r="F232" s="3">
        <f t="shared" si="37"/>
        <v>230</v>
      </c>
      <c r="G232" s="3" t="str">
        <f t="shared" si="30"/>
        <v>-</v>
      </c>
      <c r="H232" s="3" t="str">
        <f t="shared" si="31"/>
        <v/>
      </c>
      <c r="K232" s="3">
        <f t="shared" si="38"/>
        <v>230</v>
      </c>
      <c r="L232" s="3" t="str">
        <f t="shared" si="35"/>
        <v>Ê</v>
      </c>
      <c r="M232" s="8">
        <v>0</v>
      </c>
      <c r="N232" s="3" t="str">
        <f>IF(M232=1,SUM(M$3:M232),"")</f>
        <v/>
      </c>
      <c r="O232" s="6"/>
      <c r="P232" s="3">
        <f t="shared" si="39"/>
        <v>230</v>
      </c>
      <c r="Q232" s="3" t="str">
        <f t="shared" si="32"/>
        <v>-</v>
      </c>
      <c r="R232" s="3" t="str">
        <f t="shared" si="33"/>
        <v/>
      </c>
    </row>
    <row r="233" spans="1:18" x14ac:dyDescent="0.2">
      <c r="A233" s="3">
        <f t="shared" si="36"/>
        <v>231</v>
      </c>
      <c r="B233" s="3" t="str">
        <f t="shared" si="34"/>
        <v>Á</v>
      </c>
      <c r="C233" s="8">
        <v>1</v>
      </c>
      <c r="D233" s="3">
        <f>IF(C233=1,SUM(C$3:C233),"")</f>
        <v>162</v>
      </c>
      <c r="E233" s="6"/>
      <c r="F233" s="3">
        <f t="shared" si="37"/>
        <v>231</v>
      </c>
      <c r="G233" s="3" t="str">
        <f t="shared" si="30"/>
        <v>-</v>
      </c>
      <c r="H233" s="3" t="str">
        <f t="shared" si="31"/>
        <v/>
      </c>
      <c r="K233" s="3">
        <f t="shared" si="38"/>
        <v>231</v>
      </c>
      <c r="L233" s="3" t="str">
        <f t="shared" si="35"/>
        <v>Á</v>
      </c>
      <c r="M233" s="8">
        <v>0</v>
      </c>
      <c r="N233" s="3" t="str">
        <f>IF(M233=1,SUM(M$3:M233),"")</f>
        <v/>
      </c>
      <c r="O233" s="6"/>
      <c r="P233" s="3">
        <f t="shared" si="39"/>
        <v>231</v>
      </c>
      <c r="Q233" s="3" t="str">
        <f t="shared" si="32"/>
        <v>-</v>
      </c>
      <c r="R233" s="3" t="str">
        <f t="shared" si="33"/>
        <v/>
      </c>
    </row>
    <row r="234" spans="1:18" x14ac:dyDescent="0.2">
      <c r="A234" s="3">
        <f t="shared" si="36"/>
        <v>232</v>
      </c>
      <c r="B234" s="3" t="str">
        <f t="shared" si="34"/>
        <v>Ë</v>
      </c>
      <c r="C234" s="8">
        <v>1</v>
      </c>
      <c r="D234" s="3">
        <f>IF(C234=1,SUM(C$3:C234),"")</f>
        <v>163</v>
      </c>
      <c r="E234" s="6"/>
      <c r="F234" s="3">
        <f t="shared" si="37"/>
        <v>232</v>
      </c>
      <c r="G234" s="3" t="str">
        <f t="shared" si="30"/>
        <v>-</v>
      </c>
      <c r="H234" s="3" t="str">
        <f t="shared" si="31"/>
        <v/>
      </c>
      <c r="K234" s="3">
        <f t="shared" si="38"/>
        <v>232</v>
      </c>
      <c r="L234" s="3" t="str">
        <f t="shared" si="35"/>
        <v>Ë</v>
      </c>
      <c r="M234" s="8">
        <v>0</v>
      </c>
      <c r="N234" s="3" t="str">
        <f>IF(M234=1,SUM(M$3:M234),"")</f>
        <v/>
      </c>
      <c r="O234" s="6"/>
      <c r="P234" s="3">
        <f t="shared" si="39"/>
        <v>232</v>
      </c>
      <c r="Q234" s="3" t="str">
        <f t="shared" si="32"/>
        <v>-</v>
      </c>
      <c r="R234" s="3" t="str">
        <f t="shared" si="33"/>
        <v/>
      </c>
    </row>
    <row r="235" spans="1:18" x14ac:dyDescent="0.2">
      <c r="A235" s="3">
        <f t="shared" si="36"/>
        <v>233</v>
      </c>
      <c r="B235" s="3" t="str">
        <f t="shared" si="34"/>
        <v>È</v>
      </c>
      <c r="C235" s="8">
        <v>1</v>
      </c>
      <c r="D235" s="3">
        <f>IF(C235=1,SUM(C$3:C235),"")</f>
        <v>164</v>
      </c>
      <c r="E235" s="6"/>
      <c r="F235" s="3">
        <f t="shared" si="37"/>
        <v>233</v>
      </c>
      <c r="G235" s="3" t="str">
        <f t="shared" si="30"/>
        <v>-</v>
      </c>
      <c r="H235" s="3" t="str">
        <f t="shared" si="31"/>
        <v/>
      </c>
      <c r="K235" s="3">
        <f t="shared" si="38"/>
        <v>233</v>
      </c>
      <c r="L235" s="3" t="str">
        <f t="shared" si="35"/>
        <v>È</v>
      </c>
      <c r="M235" s="8">
        <v>0</v>
      </c>
      <c r="N235" s="3" t="str">
        <f>IF(M235=1,SUM(M$3:M235),"")</f>
        <v/>
      </c>
      <c r="O235" s="6"/>
      <c r="P235" s="3">
        <f t="shared" si="39"/>
        <v>233</v>
      </c>
      <c r="Q235" s="3" t="str">
        <f t="shared" si="32"/>
        <v>-</v>
      </c>
      <c r="R235" s="3" t="str">
        <f t="shared" si="33"/>
        <v/>
      </c>
    </row>
    <row r="236" spans="1:18" x14ac:dyDescent="0.2">
      <c r="A236" s="3">
        <f t="shared" si="36"/>
        <v>234</v>
      </c>
      <c r="B236" s="3" t="str">
        <f t="shared" si="34"/>
        <v>Í</v>
      </c>
      <c r="C236" s="8">
        <v>1</v>
      </c>
      <c r="D236" s="3">
        <f>IF(C236=1,SUM(C$3:C236),"")</f>
        <v>165</v>
      </c>
      <c r="E236" s="6"/>
      <c r="F236" s="3">
        <f t="shared" si="37"/>
        <v>234</v>
      </c>
      <c r="G236" s="3" t="str">
        <f t="shared" si="30"/>
        <v>-</v>
      </c>
      <c r="H236" s="3" t="str">
        <f t="shared" si="31"/>
        <v/>
      </c>
      <c r="K236" s="3">
        <f t="shared" si="38"/>
        <v>234</v>
      </c>
      <c r="L236" s="3" t="str">
        <f t="shared" si="35"/>
        <v>Í</v>
      </c>
      <c r="M236" s="8">
        <v>0</v>
      </c>
      <c r="N236" s="3" t="str">
        <f>IF(M236=1,SUM(M$3:M236),"")</f>
        <v/>
      </c>
      <c r="O236" s="6"/>
      <c r="P236" s="3">
        <f t="shared" si="39"/>
        <v>234</v>
      </c>
      <c r="Q236" s="3" t="str">
        <f t="shared" si="32"/>
        <v>-</v>
      </c>
      <c r="R236" s="3" t="str">
        <f t="shared" si="33"/>
        <v/>
      </c>
    </row>
    <row r="237" spans="1:18" x14ac:dyDescent="0.2">
      <c r="A237" s="3">
        <f t="shared" si="36"/>
        <v>235</v>
      </c>
      <c r="B237" s="3" t="str">
        <f t="shared" si="34"/>
        <v>Î</v>
      </c>
      <c r="C237" s="8">
        <v>1</v>
      </c>
      <c r="D237" s="3">
        <f>IF(C237=1,SUM(C$3:C237),"")</f>
        <v>166</v>
      </c>
      <c r="E237" s="6"/>
      <c r="F237" s="3">
        <f t="shared" si="37"/>
        <v>235</v>
      </c>
      <c r="G237" s="3" t="str">
        <f t="shared" si="30"/>
        <v>-</v>
      </c>
      <c r="H237" s="3" t="str">
        <f t="shared" si="31"/>
        <v/>
      </c>
      <c r="K237" s="3">
        <f t="shared" si="38"/>
        <v>235</v>
      </c>
      <c r="L237" s="3" t="str">
        <f t="shared" si="35"/>
        <v>Î</v>
      </c>
      <c r="M237" s="8">
        <v>0</v>
      </c>
      <c r="N237" s="3" t="str">
        <f>IF(M237=1,SUM(M$3:M237),"")</f>
        <v/>
      </c>
      <c r="O237" s="6"/>
      <c r="P237" s="3">
        <f t="shared" si="39"/>
        <v>235</v>
      </c>
      <c r="Q237" s="3" t="str">
        <f t="shared" si="32"/>
        <v>-</v>
      </c>
      <c r="R237" s="3" t="str">
        <f t="shared" si="33"/>
        <v/>
      </c>
    </row>
    <row r="238" spans="1:18" x14ac:dyDescent="0.2">
      <c r="A238" s="3">
        <f t="shared" si="36"/>
        <v>236</v>
      </c>
      <c r="B238" s="3" t="str">
        <f t="shared" si="34"/>
        <v>Ï</v>
      </c>
      <c r="C238" s="8">
        <v>1</v>
      </c>
      <c r="D238" s="3">
        <f>IF(C238=1,SUM(C$3:C238),"")</f>
        <v>167</v>
      </c>
      <c r="E238" s="6"/>
      <c r="F238" s="3">
        <f t="shared" si="37"/>
        <v>236</v>
      </c>
      <c r="G238" s="3" t="str">
        <f t="shared" si="30"/>
        <v>-</v>
      </c>
      <c r="H238" s="3" t="str">
        <f t="shared" si="31"/>
        <v/>
      </c>
      <c r="K238" s="3">
        <f t="shared" si="38"/>
        <v>236</v>
      </c>
      <c r="L238" s="3" t="str">
        <f t="shared" si="35"/>
        <v>Ï</v>
      </c>
      <c r="M238" s="8">
        <v>0</v>
      </c>
      <c r="N238" s="3" t="str">
        <f>IF(M238=1,SUM(M$3:M238),"")</f>
        <v/>
      </c>
      <c r="O238" s="6"/>
      <c r="P238" s="3">
        <f t="shared" si="39"/>
        <v>236</v>
      </c>
      <c r="Q238" s="3" t="str">
        <f t="shared" si="32"/>
        <v>-</v>
      </c>
      <c r="R238" s="3" t="str">
        <f t="shared" si="33"/>
        <v/>
      </c>
    </row>
    <row r="239" spans="1:18" x14ac:dyDescent="0.2">
      <c r="A239" s="3">
        <f t="shared" si="36"/>
        <v>237</v>
      </c>
      <c r="B239" s="3" t="str">
        <f t="shared" si="34"/>
        <v>Ì</v>
      </c>
      <c r="C239" s="8">
        <v>1</v>
      </c>
      <c r="D239" s="3">
        <f>IF(C239=1,SUM(C$3:C239),"")</f>
        <v>168</v>
      </c>
      <c r="E239" s="6"/>
      <c r="F239" s="3">
        <f t="shared" si="37"/>
        <v>237</v>
      </c>
      <c r="G239" s="3" t="str">
        <f t="shared" si="30"/>
        <v>-</v>
      </c>
      <c r="H239" s="3" t="str">
        <f t="shared" si="31"/>
        <v/>
      </c>
      <c r="K239" s="3">
        <f t="shared" si="38"/>
        <v>237</v>
      </c>
      <c r="L239" s="3" t="str">
        <f t="shared" si="35"/>
        <v>Ì</v>
      </c>
      <c r="M239" s="8">
        <v>0</v>
      </c>
      <c r="N239" s="3" t="str">
        <f>IF(M239=1,SUM(M$3:M239),"")</f>
        <v/>
      </c>
      <c r="O239" s="6"/>
      <c r="P239" s="3">
        <f t="shared" si="39"/>
        <v>237</v>
      </c>
      <c r="Q239" s="3" t="str">
        <f t="shared" si="32"/>
        <v>-</v>
      </c>
      <c r="R239" s="3" t="str">
        <f t="shared" si="33"/>
        <v/>
      </c>
    </row>
    <row r="240" spans="1:18" x14ac:dyDescent="0.2">
      <c r="A240" s="3">
        <f t="shared" si="36"/>
        <v>238</v>
      </c>
      <c r="B240" s="3" t="str">
        <f t="shared" si="34"/>
        <v>Ó</v>
      </c>
      <c r="C240" s="8">
        <v>1</v>
      </c>
      <c r="D240" s="3">
        <f>IF(C240=1,SUM(C$3:C240),"")</f>
        <v>169</v>
      </c>
      <c r="E240" s="6"/>
      <c r="F240" s="3">
        <f t="shared" si="37"/>
        <v>238</v>
      </c>
      <c r="G240" s="3" t="str">
        <f t="shared" si="30"/>
        <v>-</v>
      </c>
      <c r="H240" s="3" t="str">
        <f t="shared" si="31"/>
        <v/>
      </c>
      <c r="K240" s="3">
        <f t="shared" si="38"/>
        <v>238</v>
      </c>
      <c r="L240" s="3" t="str">
        <f t="shared" si="35"/>
        <v>Ó</v>
      </c>
      <c r="M240" s="8">
        <v>0</v>
      </c>
      <c r="N240" s="3" t="str">
        <f>IF(M240=1,SUM(M$3:M240),"")</f>
        <v/>
      </c>
      <c r="O240" s="6"/>
      <c r="P240" s="3">
        <f t="shared" si="39"/>
        <v>238</v>
      </c>
      <c r="Q240" s="3" t="str">
        <f t="shared" si="32"/>
        <v>-</v>
      </c>
      <c r="R240" s="3" t="str">
        <f t="shared" si="33"/>
        <v/>
      </c>
    </row>
    <row r="241" spans="1:18" x14ac:dyDescent="0.2">
      <c r="A241" s="3">
        <f t="shared" si="36"/>
        <v>239</v>
      </c>
      <c r="B241" s="3" t="str">
        <f t="shared" si="34"/>
        <v>Ô</v>
      </c>
      <c r="C241" s="8">
        <v>1</v>
      </c>
      <c r="D241" s="3">
        <f>IF(C241=1,SUM(C$3:C241),"")</f>
        <v>170</v>
      </c>
      <c r="E241" s="6"/>
      <c r="F241" s="3">
        <f t="shared" si="37"/>
        <v>239</v>
      </c>
      <c r="G241" s="3" t="str">
        <f t="shared" si="30"/>
        <v>-</v>
      </c>
      <c r="H241" s="3" t="str">
        <f t="shared" si="31"/>
        <v/>
      </c>
      <c r="K241" s="3">
        <f t="shared" si="38"/>
        <v>239</v>
      </c>
      <c r="L241" s="3" t="str">
        <f t="shared" si="35"/>
        <v>Ô</v>
      </c>
      <c r="M241" s="8">
        <v>0</v>
      </c>
      <c r="N241" s="3" t="str">
        <f>IF(M241=1,SUM(M$3:M241),"")</f>
        <v/>
      </c>
      <c r="O241" s="6"/>
      <c r="P241" s="3">
        <f t="shared" si="39"/>
        <v>239</v>
      </c>
      <c r="Q241" s="3" t="str">
        <f t="shared" si="32"/>
        <v>-</v>
      </c>
      <c r="R241" s="3" t="str">
        <f t="shared" si="33"/>
        <v/>
      </c>
    </row>
    <row r="242" spans="1:18" x14ac:dyDescent="0.2">
      <c r="A242" s="3">
        <f t="shared" si="36"/>
        <v>240</v>
      </c>
      <c r="B242" s="3" t="str">
        <f t="shared" si="34"/>
        <v></v>
      </c>
      <c r="C242" s="8">
        <v>1</v>
      </c>
      <c r="D242" s="3">
        <f>IF(C242=1,SUM(C$3:C242),"")</f>
        <v>171</v>
      </c>
      <c r="E242" s="6"/>
      <c r="F242" s="3">
        <f t="shared" si="37"/>
        <v>240</v>
      </c>
      <c r="G242" s="3" t="str">
        <f t="shared" si="30"/>
        <v>-</v>
      </c>
      <c r="H242" s="3" t="str">
        <f t="shared" si="31"/>
        <v/>
      </c>
      <c r="K242" s="3">
        <f t="shared" si="38"/>
        <v>240</v>
      </c>
      <c r="L242" s="3" t="str">
        <f t="shared" si="35"/>
        <v></v>
      </c>
      <c r="M242" s="8">
        <v>0</v>
      </c>
      <c r="N242" s="3" t="str">
        <f>IF(M242=1,SUM(M$3:M242),"")</f>
        <v/>
      </c>
      <c r="O242" s="6"/>
      <c r="P242" s="3">
        <f t="shared" si="39"/>
        <v>240</v>
      </c>
      <c r="Q242" s="3" t="str">
        <f t="shared" si="32"/>
        <v>-</v>
      </c>
      <c r="R242" s="3" t="str">
        <f t="shared" si="33"/>
        <v/>
      </c>
    </row>
    <row r="243" spans="1:18" x14ac:dyDescent="0.2">
      <c r="A243" s="3">
        <f t="shared" si="36"/>
        <v>241</v>
      </c>
      <c r="B243" s="3" t="str">
        <f t="shared" si="34"/>
        <v>Ò</v>
      </c>
      <c r="C243" s="8">
        <v>1</v>
      </c>
      <c r="D243" s="3">
        <f>IF(C243=1,SUM(C$3:C243),"")</f>
        <v>172</v>
      </c>
      <c r="E243" s="6"/>
      <c r="F243" s="3">
        <f t="shared" si="37"/>
        <v>241</v>
      </c>
      <c r="G243" s="3" t="str">
        <f t="shared" si="30"/>
        <v>-</v>
      </c>
      <c r="H243" s="3" t="str">
        <f t="shared" si="31"/>
        <v/>
      </c>
      <c r="K243" s="3">
        <f t="shared" si="38"/>
        <v>241</v>
      </c>
      <c r="L243" s="3" t="str">
        <f t="shared" si="35"/>
        <v>Ò</v>
      </c>
      <c r="M243" s="8">
        <v>0</v>
      </c>
      <c r="N243" s="3" t="str">
        <f>IF(M243=1,SUM(M$3:M243),"")</f>
        <v/>
      </c>
      <c r="O243" s="6"/>
      <c r="P243" s="3">
        <f t="shared" si="39"/>
        <v>241</v>
      </c>
      <c r="Q243" s="3" t="str">
        <f t="shared" si="32"/>
        <v>-</v>
      </c>
      <c r="R243" s="3" t="str">
        <f t="shared" si="33"/>
        <v/>
      </c>
    </row>
    <row r="244" spans="1:18" x14ac:dyDescent="0.2">
      <c r="A244" s="3">
        <f t="shared" si="36"/>
        <v>242</v>
      </c>
      <c r="B244" s="3" t="str">
        <f t="shared" si="34"/>
        <v>Ú</v>
      </c>
      <c r="C244" s="8">
        <v>1</v>
      </c>
      <c r="D244" s="3">
        <f>IF(C244=1,SUM(C$3:C244),"")</f>
        <v>173</v>
      </c>
      <c r="E244" s="6"/>
      <c r="F244" s="3">
        <f t="shared" si="37"/>
        <v>242</v>
      </c>
      <c r="G244" s="3" t="str">
        <f t="shared" si="30"/>
        <v>-</v>
      </c>
      <c r="H244" s="3" t="str">
        <f t="shared" si="31"/>
        <v/>
      </c>
      <c r="K244" s="3">
        <f t="shared" si="38"/>
        <v>242</v>
      </c>
      <c r="L244" s="3" t="str">
        <f t="shared" si="35"/>
        <v>Ú</v>
      </c>
      <c r="M244" s="8">
        <v>0</v>
      </c>
      <c r="N244" s="3" t="str">
        <f>IF(M244=1,SUM(M$3:M244),"")</f>
        <v/>
      </c>
      <c r="O244" s="6"/>
      <c r="P244" s="3">
        <f t="shared" si="39"/>
        <v>242</v>
      </c>
      <c r="Q244" s="3" t="str">
        <f t="shared" si="32"/>
        <v>-</v>
      </c>
      <c r="R244" s="3" t="str">
        <f t="shared" si="33"/>
        <v/>
      </c>
    </row>
    <row r="245" spans="1:18" x14ac:dyDescent="0.2">
      <c r="A245" s="3">
        <f t="shared" si="36"/>
        <v>243</v>
      </c>
      <c r="B245" s="3" t="str">
        <f t="shared" si="34"/>
        <v>Û</v>
      </c>
      <c r="C245" s="8">
        <v>1</v>
      </c>
      <c r="D245" s="3">
        <f>IF(C245=1,SUM(C$3:C245),"")</f>
        <v>174</v>
      </c>
      <c r="E245" s="6"/>
      <c r="F245" s="3">
        <f t="shared" si="37"/>
        <v>243</v>
      </c>
      <c r="G245" s="3" t="str">
        <f t="shared" si="30"/>
        <v>-</v>
      </c>
      <c r="H245" s="3" t="str">
        <f t="shared" si="31"/>
        <v/>
      </c>
      <c r="K245" s="3">
        <f t="shared" si="38"/>
        <v>243</v>
      </c>
      <c r="L245" s="3" t="str">
        <f t="shared" si="35"/>
        <v>Û</v>
      </c>
      <c r="M245" s="8">
        <v>0</v>
      </c>
      <c r="N245" s="3" t="str">
        <f>IF(M245=1,SUM(M$3:M245),"")</f>
        <v/>
      </c>
      <c r="O245" s="6"/>
      <c r="P245" s="3">
        <f t="shared" si="39"/>
        <v>243</v>
      </c>
      <c r="Q245" s="3" t="str">
        <f t="shared" si="32"/>
        <v>-</v>
      </c>
      <c r="R245" s="3" t="str">
        <f t="shared" si="33"/>
        <v/>
      </c>
    </row>
    <row r="246" spans="1:18" x14ac:dyDescent="0.2">
      <c r="A246" s="3">
        <f t="shared" si="36"/>
        <v>244</v>
      </c>
      <c r="B246" s="3" t="str">
        <f t="shared" si="34"/>
        <v>Ù</v>
      </c>
      <c r="C246" s="8">
        <v>1</v>
      </c>
      <c r="D246" s="3">
        <f>IF(C246=1,SUM(C$3:C246),"")</f>
        <v>175</v>
      </c>
      <c r="E246" s="6"/>
      <c r="F246" s="3">
        <f t="shared" si="37"/>
        <v>244</v>
      </c>
      <c r="G246" s="3" t="str">
        <f t="shared" si="30"/>
        <v>-</v>
      </c>
      <c r="H246" s="3" t="str">
        <f t="shared" si="31"/>
        <v/>
      </c>
      <c r="K246" s="3">
        <f t="shared" si="38"/>
        <v>244</v>
      </c>
      <c r="L246" s="3" t="str">
        <f t="shared" si="35"/>
        <v>Ù</v>
      </c>
      <c r="M246" s="8">
        <v>0</v>
      </c>
      <c r="N246" s="3" t="str">
        <f>IF(M246=1,SUM(M$3:M246),"")</f>
        <v/>
      </c>
      <c r="O246" s="6"/>
      <c r="P246" s="3">
        <f t="shared" si="39"/>
        <v>244</v>
      </c>
      <c r="Q246" s="3" t="str">
        <f t="shared" si="32"/>
        <v>-</v>
      </c>
      <c r="R246" s="3" t="str">
        <f t="shared" si="33"/>
        <v/>
      </c>
    </row>
    <row r="247" spans="1:18" x14ac:dyDescent="0.2">
      <c r="A247" s="3">
        <f t="shared" si="36"/>
        <v>245</v>
      </c>
      <c r="B247" s="3" t="str">
        <f t="shared" si="34"/>
        <v>ı</v>
      </c>
      <c r="C247" s="8">
        <v>1</v>
      </c>
      <c r="D247" s="3">
        <f>IF(C247=1,SUM(C$3:C247),"")</f>
        <v>176</v>
      </c>
      <c r="E247" s="6"/>
      <c r="F247" s="3">
        <f t="shared" si="37"/>
        <v>245</v>
      </c>
      <c r="G247" s="3" t="str">
        <f t="shared" si="30"/>
        <v>-</v>
      </c>
      <c r="H247" s="3" t="str">
        <f t="shared" si="31"/>
        <v/>
      </c>
      <c r="K247" s="3">
        <f t="shared" si="38"/>
        <v>245</v>
      </c>
      <c r="L247" s="3" t="str">
        <f t="shared" si="35"/>
        <v>ı</v>
      </c>
      <c r="M247" s="8">
        <v>0</v>
      </c>
      <c r="N247" s="3" t="str">
        <f>IF(M247=1,SUM(M$3:M247),"")</f>
        <v/>
      </c>
      <c r="O247" s="6"/>
      <c r="P247" s="3">
        <f t="shared" si="39"/>
        <v>245</v>
      </c>
      <c r="Q247" s="3" t="str">
        <f t="shared" si="32"/>
        <v>-</v>
      </c>
      <c r="R247" s="3" t="str">
        <f t="shared" si="33"/>
        <v/>
      </c>
    </row>
    <row r="248" spans="1:18" x14ac:dyDescent="0.2">
      <c r="A248" s="3">
        <f t="shared" si="36"/>
        <v>246</v>
      </c>
      <c r="B248" s="3" t="str">
        <f t="shared" si="34"/>
        <v>ˆ</v>
      </c>
      <c r="C248" s="8">
        <v>1</v>
      </c>
      <c r="D248" s="3">
        <f>IF(C248=1,SUM(C$3:C248),"")</f>
        <v>177</v>
      </c>
      <c r="E248" s="6"/>
      <c r="F248" s="3">
        <f t="shared" si="37"/>
        <v>246</v>
      </c>
      <c r="G248" s="3" t="str">
        <f t="shared" si="30"/>
        <v>-</v>
      </c>
      <c r="H248" s="3" t="str">
        <f t="shared" si="31"/>
        <v/>
      </c>
      <c r="K248" s="3">
        <f t="shared" si="38"/>
        <v>246</v>
      </c>
      <c r="L248" s="3" t="str">
        <f t="shared" si="35"/>
        <v>ˆ</v>
      </c>
      <c r="M248" s="8">
        <v>0</v>
      </c>
      <c r="N248" s="3" t="str">
        <f>IF(M248=1,SUM(M$3:M248),"")</f>
        <v/>
      </c>
      <c r="O248" s="6"/>
      <c r="P248" s="3">
        <f t="shared" si="39"/>
        <v>246</v>
      </c>
      <c r="Q248" s="3" t="str">
        <f t="shared" si="32"/>
        <v>-</v>
      </c>
      <c r="R248" s="3" t="str">
        <f t="shared" si="33"/>
        <v/>
      </c>
    </row>
    <row r="249" spans="1:18" x14ac:dyDescent="0.2">
      <c r="A249" s="3">
        <f t="shared" si="36"/>
        <v>247</v>
      </c>
      <c r="B249" s="3" t="str">
        <f t="shared" si="34"/>
        <v>˜</v>
      </c>
      <c r="C249" s="8">
        <v>1</v>
      </c>
      <c r="D249" s="3">
        <f>IF(C249=1,SUM(C$3:C249),"")</f>
        <v>178</v>
      </c>
      <c r="E249" s="6"/>
      <c r="F249" s="3">
        <f t="shared" si="37"/>
        <v>247</v>
      </c>
      <c r="G249" s="3" t="str">
        <f t="shared" si="30"/>
        <v>-</v>
      </c>
      <c r="H249" s="3" t="str">
        <f t="shared" si="31"/>
        <v/>
      </c>
      <c r="K249" s="3">
        <f t="shared" si="38"/>
        <v>247</v>
      </c>
      <c r="L249" s="3" t="str">
        <f t="shared" si="35"/>
        <v>˜</v>
      </c>
      <c r="M249" s="8">
        <v>0</v>
      </c>
      <c r="N249" s="3" t="str">
        <f>IF(M249=1,SUM(M$3:M249),"")</f>
        <v/>
      </c>
      <c r="O249" s="6"/>
      <c r="P249" s="3">
        <f t="shared" si="39"/>
        <v>247</v>
      </c>
      <c r="Q249" s="3" t="str">
        <f t="shared" si="32"/>
        <v>-</v>
      </c>
      <c r="R249" s="3" t="str">
        <f t="shared" si="33"/>
        <v/>
      </c>
    </row>
    <row r="250" spans="1:18" x14ac:dyDescent="0.2">
      <c r="A250" s="3">
        <f t="shared" si="36"/>
        <v>248</v>
      </c>
      <c r="B250" s="3" t="str">
        <f t="shared" si="34"/>
        <v>¯</v>
      </c>
      <c r="C250" s="8">
        <v>1</v>
      </c>
      <c r="D250" s="3">
        <f>IF(C250=1,SUM(C$3:C250),"")</f>
        <v>179</v>
      </c>
      <c r="E250" s="6"/>
      <c r="F250" s="3">
        <f t="shared" si="37"/>
        <v>248</v>
      </c>
      <c r="G250" s="3" t="str">
        <f t="shared" si="30"/>
        <v>-</v>
      </c>
      <c r="H250" s="3" t="str">
        <f t="shared" si="31"/>
        <v/>
      </c>
      <c r="K250" s="3">
        <f t="shared" si="38"/>
        <v>248</v>
      </c>
      <c r="L250" s="3" t="str">
        <f t="shared" si="35"/>
        <v>¯</v>
      </c>
      <c r="M250" s="8">
        <v>0</v>
      </c>
      <c r="N250" s="3" t="str">
        <f>IF(M250=1,SUM(M$3:M250),"")</f>
        <v/>
      </c>
      <c r="O250" s="6"/>
      <c r="P250" s="3">
        <f t="shared" si="39"/>
        <v>248</v>
      </c>
      <c r="Q250" s="3" t="str">
        <f t="shared" si="32"/>
        <v>-</v>
      </c>
      <c r="R250" s="3" t="str">
        <f t="shared" si="33"/>
        <v/>
      </c>
    </row>
    <row r="251" spans="1:18" x14ac:dyDescent="0.2">
      <c r="A251" s="3">
        <f t="shared" si="36"/>
        <v>249</v>
      </c>
      <c r="B251" s="3" t="str">
        <f t="shared" si="34"/>
        <v>˘</v>
      </c>
      <c r="C251" s="8">
        <v>1</v>
      </c>
      <c r="D251" s="3">
        <f>IF(C251=1,SUM(C$3:C251),"")</f>
        <v>180</v>
      </c>
      <c r="E251" s="6"/>
      <c r="F251" s="3">
        <f t="shared" si="37"/>
        <v>249</v>
      </c>
      <c r="G251" s="3" t="str">
        <f t="shared" si="30"/>
        <v>-</v>
      </c>
      <c r="H251" s="3" t="str">
        <f t="shared" si="31"/>
        <v/>
      </c>
      <c r="K251" s="3">
        <f t="shared" si="38"/>
        <v>249</v>
      </c>
      <c r="L251" s="3" t="str">
        <f t="shared" si="35"/>
        <v>˘</v>
      </c>
      <c r="M251" s="8">
        <v>0</v>
      </c>
      <c r="N251" s="3" t="str">
        <f>IF(M251=1,SUM(M$3:M251),"")</f>
        <v/>
      </c>
      <c r="O251" s="6"/>
      <c r="P251" s="3">
        <f t="shared" si="39"/>
        <v>249</v>
      </c>
      <c r="Q251" s="3" t="str">
        <f t="shared" si="32"/>
        <v>-</v>
      </c>
      <c r="R251" s="3" t="str">
        <f t="shared" si="33"/>
        <v/>
      </c>
    </row>
    <row r="252" spans="1:18" x14ac:dyDescent="0.2">
      <c r="A252" s="3">
        <f t="shared" si="36"/>
        <v>250</v>
      </c>
      <c r="B252" s="3" t="str">
        <f t="shared" si="34"/>
        <v>˙</v>
      </c>
      <c r="C252" s="8">
        <v>1</v>
      </c>
      <c r="D252" s="3">
        <f>IF(C252=1,SUM(C$3:C252),"")</f>
        <v>181</v>
      </c>
      <c r="E252" s="6"/>
      <c r="F252" s="3">
        <f t="shared" si="37"/>
        <v>250</v>
      </c>
      <c r="G252" s="3" t="str">
        <f t="shared" si="30"/>
        <v>-</v>
      </c>
      <c r="H252" s="3" t="str">
        <f t="shared" si="31"/>
        <v/>
      </c>
      <c r="K252" s="3">
        <f t="shared" si="38"/>
        <v>250</v>
      </c>
      <c r="L252" s="3" t="str">
        <f t="shared" si="35"/>
        <v>˙</v>
      </c>
      <c r="M252" s="8">
        <v>0</v>
      </c>
      <c r="N252" s="3" t="str">
        <f>IF(M252=1,SUM(M$3:M252),"")</f>
        <v/>
      </c>
      <c r="O252" s="6"/>
      <c r="P252" s="3">
        <f t="shared" si="39"/>
        <v>250</v>
      </c>
      <c r="Q252" s="3" t="str">
        <f t="shared" si="32"/>
        <v>-</v>
      </c>
      <c r="R252" s="3" t="str">
        <f t="shared" si="33"/>
        <v/>
      </c>
    </row>
    <row r="253" spans="1:18" x14ac:dyDescent="0.2">
      <c r="A253" s="3">
        <f t="shared" si="36"/>
        <v>251</v>
      </c>
      <c r="B253" s="3" t="str">
        <f t="shared" si="34"/>
        <v>˚</v>
      </c>
      <c r="C253" s="8">
        <v>1</v>
      </c>
      <c r="D253" s="3">
        <f>IF(C253=1,SUM(C$3:C253),"")</f>
        <v>182</v>
      </c>
      <c r="E253" s="6"/>
      <c r="F253" s="3">
        <f t="shared" si="37"/>
        <v>251</v>
      </c>
      <c r="G253" s="3" t="str">
        <f t="shared" si="30"/>
        <v>-</v>
      </c>
      <c r="H253" s="3" t="str">
        <f t="shared" si="31"/>
        <v/>
      </c>
      <c r="K253" s="3">
        <f t="shared" si="38"/>
        <v>251</v>
      </c>
      <c r="L253" s="3" t="str">
        <f t="shared" si="35"/>
        <v>˚</v>
      </c>
      <c r="M253" s="8">
        <v>0</v>
      </c>
      <c r="N253" s="3" t="str">
        <f>IF(M253=1,SUM(M$3:M253),"")</f>
        <v/>
      </c>
      <c r="O253" s="6"/>
      <c r="P253" s="3">
        <f t="shared" si="39"/>
        <v>251</v>
      </c>
      <c r="Q253" s="3" t="str">
        <f t="shared" si="32"/>
        <v>-</v>
      </c>
      <c r="R253" s="3" t="str">
        <f t="shared" si="33"/>
        <v/>
      </c>
    </row>
    <row r="254" spans="1:18" x14ac:dyDescent="0.2">
      <c r="A254" s="3">
        <f t="shared" si="36"/>
        <v>252</v>
      </c>
      <c r="B254" s="3" t="str">
        <f t="shared" si="34"/>
        <v>¸</v>
      </c>
      <c r="C254" s="8">
        <v>1</v>
      </c>
      <c r="D254" s="3">
        <f>IF(C254=1,SUM(C$3:C254),"")</f>
        <v>183</v>
      </c>
      <c r="E254" s="6"/>
      <c r="F254" s="3">
        <f t="shared" si="37"/>
        <v>252</v>
      </c>
      <c r="G254" s="3" t="str">
        <f t="shared" si="30"/>
        <v>-</v>
      </c>
      <c r="H254" s="3" t="str">
        <f t="shared" si="31"/>
        <v/>
      </c>
      <c r="K254" s="3">
        <f t="shared" si="38"/>
        <v>252</v>
      </c>
      <c r="L254" s="3" t="str">
        <f t="shared" si="35"/>
        <v>¸</v>
      </c>
      <c r="M254" s="8">
        <v>0</v>
      </c>
      <c r="N254" s="3" t="str">
        <f>IF(M254=1,SUM(M$3:M254),"")</f>
        <v/>
      </c>
      <c r="O254" s="6"/>
      <c r="P254" s="3">
        <f t="shared" si="39"/>
        <v>252</v>
      </c>
      <c r="Q254" s="3" t="str">
        <f t="shared" si="32"/>
        <v>-</v>
      </c>
      <c r="R254" s="3" t="str">
        <f t="shared" si="33"/>
        <v/>
      </c>
    </row>
    <row r="255" spans="1:18" x14ac:dyDescent="0.2">
      <c r="A255" s="3">
        <f t="shared" si="36"/>
        <v>253</v>
      </c>
      <c r="B255" s="3" t="str">
        <f t="shared" si="34"/>
        <v>˝</v>
      </c>
      <c r="C255" s="8">
        <v>1</v>
      </c>
      <c r="D255" s="3">
        <f>IF(C255=1,SUM(C$3:C255),"")</f>
        <v>184</v>
      </c>
      <c r="E255" s="6"/>
      <c r="F255" s="3">
        <f t="shared" si="37"/>
        <v>253</v>
      </c>
      <c r="G255" s="3" t="str">
        <f t="shared" si="30"/>
        <v>-</v>
      </c>
      <c r="H255" s="3" t="str">
        <f t="shared" si="31"/>
        <v/>
      </c>
      <c r="K255" s="3">
        <f t="shared" si="38"/>
        <v>253</v>
      </c>
      <c r="L255" s="3" t="str">
        <f t="shared" si="35"/>
        <v>˝</v>
      </c>
      <c r="M255" s="8">
        <v>0</v>
      </c>
      <c r="N255" s="3" t="str">
        <f>IF(M255=1,SUM(M$3:M255),"")</f>
        <v/>
      </c>
      <c r="O255" s="6"/>
      <c r="P255" s="3">
        <f t="shared" si="39"/>
        <v>253</v>
      </c>
      <c r="Q255" s="3" t="str">
        <f t="shared" si="32"/>
        <v>-</v>
      </c>
      <c r="R255" s="3" t="str">
        <f t="shared" si="33"/>
        <v/>
      </c>
    </row>
    <row r="256" spans="1:18" x14ac:dyDescent="0.2">
      <c r="A256" s="3">
        <f t="shared" si="36"/>
        <v>254</v>
      </c>
      <c r="B256" s="3" t="str">
        <f t="shared" si="34"/>
        <v>˛</v>
      </c>
      <c r="C256" s="8">
        <v>1</v>
      </c>
      <c r="D256" s="3">
        <f>IF(C256=1,SUM(C$3:C256),"")</f>
        <v>185</v>
      </c>
      <c r="E256" s="6"/>
      <c r="F256" s="3">
        <f t="shared" si="37"/>
        <v>254</v>
      </c>
      <c r="G256" s="3" t="str">
        <f t="shared" si="30"/>
        <v>-</v>
      </c>
      <c r="H256" s="3" t="str">
        <f t="shared" si="31"/>
        <v/>
      </c>
      <c r="K256" s="3">
        <f t="shared" si="38"/>
        <v>254</v>
      </c>
      <c r="L256" s="3" t="str">
        <f t="shared" si="35"/>
        <v>˛</v>
      </c>
      <c r="M256" s="8">
        <v>0</v>
      </c>
      <c r="N256" s="3" t="str">
        <f>IF(M256=1,SUM(M$3:M256),"")</f>
        <v/>
      </c>
      <c r="O256" s="6"/>
      <c r="P256" s="3">
        <f t="shared" si="39"/>
        <v>254</v>
      </c>
      <c r="Q256" s="3" t="str">
        <f t="shared" si="32"/>
        <v>-</v>
      </c>
      <c r="R256" s="3" t="str">
        <f t="shared" si="33"/>
        <v/>
      </c>
    </row>
    <row r="257" spans="1:18" x14ac:dyDescent="0.2">
      <c r="A257" s="3">
        <f t="shared" si="36"/>
        <v>255</v>
      </c>
      <c r="B257" s="3" t="str">
        <f t="shared" si="34"/>
        <v>ˇ</v>
      </c>
      <c r="C257" s="8">
        <v>1</v>
      </c>
      <c r="D257" s="3">
        <f>IF(C257=1,SUM(C$3:C257),"")</f>
        <v>186</v>
      </c>
      <c r="E257" s="6"/>
      <c r="F257" s="3">
        <f t="shared" si="37"/>
        <v>255</v>
      </c>
      <c r="G257" s="3" t="str">
        <f t="shared" si="30"/>
        <v>-</v>
      </c>
      <c r="H257" s="3" t="str">
        <f t="shared" si="31"/>
        <v/>
      </c>
      <c r="K257" s="3">
        <f t="shared" si="38"/>
        <v>255</v>
      </c>
      <c r="L257" s="3" t="str">
        <f t="shared" si="35"/>
        <v>ˇ</v>
      </c>
      <c r="M257" s="8">
        <v>0</v>
      </c>
      <c r="N257" s="3" t="str">
        <f>IF(M257=1,SUM(M$3:M257),"")</f>
        <v/>
      </c>
      <c r="O257" s="6"/>
      <c r="P257" s="3">
        <f t="shared" si="39"/>
        <v>255</v>
      </c>
      <c r="Q257" s="3" t="str">
        <f t="shared" si="32"/>
        <v>-</v>
      </c>
      <c r="R257" s="3" t="str">
        <f t="shared" si="33"/>
        <v/>
      </c>
    </row>
  </sheetData>
  <sheetProtection algorithmName="SHA-512" hashValue="P5QXDBezGo9pXcfJtiqpQCd4f5ClKKnj8iDUEhkl/j81eKFXSRJrzVSaVEdfdC/KS50gutV008sqkGnEviiaag==" saltValue="cN8V71o+/PMThbeKPYrhag==" spinCount="100000" sheet="1" objects="1" scenarios="1" insertRows="0" deleteRows="0" autoFilter="0"/>
  <mergeCells count="2">
    <mergeCell ref="A1:H1"/>
    <mergeCell ref="K1:R1"/>
  </mergeCells>
  <pageMargins left="0.7" right="0.7" top="0.75" bottom="0.75" header="0.3" footer="0.3"/>
  <pageSetup paperSize="9" orientation="portrait" horizontalDpi="0" verticalDpi="0"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88443c-f71d-48f6-bce2-e4ca105879dd">
      <Terms xmlns="http://schemas.microsoft.com/office/infopath/2007/PartnerControls"/>
    </lcf76f155ced4ddcb4097134ff3c332f>
    <TaxCatchAll xmlns="616e79c3-b099-40c1-b525-4702f3609701"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EAE6D2FA0C2C0448DC10BFA871C068E" ma:contentTypeVersion="23" ma:contentTypeDescription="Create a new document." ma:contentTypeScope="" ma:versionID="8262ed611891e7620ab41b7d11b0602c">
  <xsd:schema xmlns:xsd="http://www.w3.org/2001/XMLSchema" xmlns:xs="http://www.w3.org/2001/XMLSchema" xmlns:p="http://schemas.microsoft.com/office/2006/metadata/properties" xmlns:ns1="http://schemas.microsoft.com/sharepoint/v3" xmlns:ns2="4b88443c-f71d-48f6-bce2-e4ca105879dd" xmlns:ns3="616e79c3-b099-40c1-b525-4702f3609701" targetNamespace="http://schemas.microsoft.com/office/2006/metadata/properties" ma:root="true" ma:fieldsID="6ca3100349f24bf613de7c0782630d49" ns1:_="" ns2:_="" ns3:_="">
    <xsd:import namespace="http://schemas.microsoft.com/sharepoint/v3"/>
    <xsd:import namespace="4b88443c-f71d-48f6-bce2-e4ca105879dd"/>
    <xsd:import namespace="616e79c3-b099-40c1-b525-4702f360970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88443c-f71d-48f6-bce2-e4ca10587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6e79c3-b099-40c1-b525-4702f360970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1227836-400b-47a8-94eb-74b4b91260eb}" ma:internalName="TaxCatchAll" ma:showField="CatchAllData" ma:web="616e79c3-b099-40c1-b525-4702f36097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81E318-630D-4E9B-ABEA-AA061CCC4580}">
  <ds:schemaRefs>
    <ds:schemaRef ds:uri="http://schemas.microsoft.com/office/2006/metadata/properties"/>
    <ds:schemaRef ds:uri="http://schemas.microsoft.com/office/infopath/2007/PartnerControls"/>
    <ds:schemaRef ds:uri="4b88443c-f71d-48f6-bce2-e4ca105879dd"/>
    <ds:schemaRef ds:uri="616e79c3-b099-40c1-b525-4702f3609701"/>
    <ds:schemaRef ds:uri="http://schemas.microsoft.com/sharepoint/v3"/>
  </ds:schemaRefs>
</ds:datastoreItem>
</file>

<file path=customXml/itemProps2.xml><?xml version="1.0" encoding="utf-8"?>
<ds:datastoreItem xmlns:ds="http://schemas.openxmlformats.org/officeDocument/2006/customXml" ds:itemID="{84985E75-A4B5-4117-9458-FC3BA59BB931}">
  <ds:schemaRefs>
    <ds:schemaRef ds:uri="http://schemas.microsoft.com/sharepoint/v3/contenttype/forms"/>
  </ds:schemaRefs>
</ds:datastoreItem>
</file>

<file path=customXml/itemProps3.xml><?xml version="1.0" encoding="utf-8"?>
<ds:datastoreItem xmlns:ds="http://schemas.openxmlformats.org/officeDocument/2006/customXml" ds:itemID="{717E2A2F-B463-4777-9531-70CC793BE1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88443c-f71d-48f6-bce2-e4ca105879dd"/>
    <ds:schemaRef ds:uri="616e79c3-b099-40c1-b525-4702f36097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cf7ac0a-4681-4823-ab0b-04ef02c5f873}" enabled="1" method="Standard" siteId="{42f7676c-f455-423c-82f6-dc2d99791af7}" contentBits="0" removed="0"/>
  <clbl:label id="{1ada0a2f-b917-4d51-b0d0-d418a10c8b23}" enabled="1" method="Standard" siteId="{12a3af23-a769-4654-847f-958f3d479f4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50</vt:i4>
      </vt:variant>
    </vt:vector>
  </HeadingPairs>
  <TitlesOfParts>
    <vt:vector size="55" baseType="lpstr">
      <vt:lpstr>Sommaire</vt:lpstr>
      <vt:lpstr>Simulateur UVC</vt:lpstr>
      <vt:lpstr>Nomenclature</vt:lpstr>
      <vt:lpstr>Aide</vt:lpstr>
      <vt:lpstr>Erreurs</vt:lpstr>
      <vt:lpstr>Nomenclature!_FilterDatabase</vt:lpstr>
      <vt:lpstr>Paramètres!_FilterDatabase</vt:lpstr>
      <vt:lpstr>'Simulateur UVC'!_FilterDatabase</vt:lpstr>
      <vt:lpstr>AnneeDeclaration</vt:lpstr>
      <vt:lpstr>BaremeEN</vt:lpstr>
      <vt:lpstr>BaremeFR</vt:lpstr>
      <vt:lpstr>Bonus_L2_Pourcentage</vt:lpstr>
      <vt:lpstr>Bonus_L2EN</vt:lpstr>
      <vt:lpstr>Bonus_L2FR</vt:lpstr>
      <vt:lpstr>Bonus_L3_Pourcentage</vt:lpstr>
      <vt:lpstr>Bonus_L3EN</vt:lpstr>
      <vt:lpstr>Bonus_L3FR</vt:lpstr>
      <vt:lpstr>Bonus_L4EN</vt:lpstr>
      <vt:lpstr>Bonus_L4FR</vt:lpstr>
      <vt:lpstr>CheckFinal</vt:lpstr>
      <vt:lpstr>ControleUVC</vt:lpstr>
      <vt:lpstr>DocCorrompu</vt:lpstr>
      <vt:lpstr>Form_NomAdh</vt:lpstr>
      <vt:lpstr>Form_Num</vt:lpstr>
      <vt:lpstr>Liste_Cat</vt:lpstr>
      <vt:lpstr>Malus100EN</vt:lpstr>
      <vt:lpstr>Malus100FR</vt:lpstr>
      <vt:lpstr>Malus10EN</vt:lpstr>
      <vt:lpstr>Malus10FR</vt:lpstr>
      <vt:lpstr>Malus50EN</vt:lpstr>
      <vt:lpstr>Malus50FR</vt:lpstr>
      <vt:lpstr>Nomencl_Code</vt:lpstr>
      <vt:lpstr>Nomencl_CodeLib</vt:lpstr>
      <vt:lpstr>Nomencl_LibEN</vt:lpstr>
      <vt:lpstr>Nomencl_LibFR</vt:lpstr>
      <vt:lpstr>OuiNonEN</vt:lpstr>
      <vt:lpstr>OuiNonFR</vt:lpstr>
      <vt:lpstr>PathExport</vt:lpstr>
      <vt:lpstr>PoidsStandardEmballageBobine</vt:lpstr>
      <vt:lpstr>PrcPrime</vt:lpstr>
      <vt:lpstr>PrcPrimePET</vt:lpstr>
      <vt:lpstr>PrcSurPrime</vt:lpstr>
      <vt:lpstr>'Simulateur UVC'!Print_Area</vt:lpstr>
      <vt:lpstr>'Simulateur UVC'!Print_Titles</vt:lpstr>
      <vt:lpstr>Produits</vt:lpstr>
      <vt:lpstr>secteurBoissons</vt:lpstr>
      <vt:lpstr>Simul_Exemples1</vt:lpstr>
      <vt:lpstr>SocieteCode</vt:lpstr>
      <vt:lpstr>SocieteCouleur1</vt:lpstr>
      <vt:lpstr>SocieteCouleur2</vt:lpstr>
      <vt:lpstr>SocieteCouleur3</vt:lpstr>
      <vt:lpstr>SocieteLangue</vt:lpstr>
      <vt:lpstr>SocieteNom</vt:lpstr>
      <vt:lpstr>TotalContribution</vt:lpstr>
      <vt:lpstr>VersionDoc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2012-04-11T16:27:37Z</dcterms:created>
  <dc:creator>Romeo Thuot</dc:creator>
  <cp:lastModifiedBy>Mekala, Sandeep</cp:lastModifiedBy>
  <dcterms:modified xsi:type="dcterms:W3CDTF">2026-01-27T17:53:45Z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0x0101007EAE6D2FA0C2C0448DC10BFA871C068E</vt:lpwstr>
  </property>
  <property fmtid="{D5CDD505-2E9C-101B-9397-08002B2CF9AE}" pid="3" name="MediaServiceImageTags">
    <vt:lpwstr/>
  </property>
</Properties>
</file>