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9F3823DA-2444-4979-88E6-8312B9DC8CC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J43" i="1"/>
  <c r="J44" i="1"/>
  <c r="J49" i="1"/>
  <c r="J50" i="1"/>
  <c r="J51" i="1"/>
  <c r="C12" i="1"/>
  <c r="E16" i="1"/>
  <c r="E17" i="1"/>
  <c r="E18" i="1"/>
  <c r="E19" i="1"/>
  <c r="E20" i="1"/>
  <c r="E21" i="1"/>
  <c r="E22" i="1"/>
  <c r="E23" i="1"/>
  <c r="E24" i="1"/>
  <c r="E25" i="1"/>
  <c r="C7" i="1"/>
  <c r="J75" i="1"/>
  <c r="J73" i="1"/>
  <c r="J65" i="1"/>
  <c r="J66" i="1"/>
  <c r="J67" i="1"/>
  <c r="J68" i="1"/>
  <c r="J56" i="1"/>
  <c r="J57" i="1"/>
  <c r="J58" i="1"/>
  <c r="J41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<sst xmlns="http://schemas.openxmlformats.org/spreadsheetml/2006/main" count="159" uniqueCount="85">
  <si>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</si>
  <si>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</si>
  <si>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</si>
  <si>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</si>
  <si>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</si>
  <si>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</si>
  <si>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</si>
  <si>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</si>
  <si>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</si>
  <si>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</si>
  <si>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</si>
  <si>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</si>
  <si>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</si>
  <si>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</si>
  <si>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</si>
  <si>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</si>
  <si>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</si>
  <si>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</si>
  <si>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</si>
  <si>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</si>
  <si>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</si>
  <si>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</si>
  <si>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</si>
  <si>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</si>
  <si>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</si>
  <si>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</si>
  <si>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</si>
  <si>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</si>
  <si>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</si>
  <si>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Home</t>
  </si>
  <si>
    <t>Health</t>
  </si>
  <si>
    <t>Life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</si>
  <si>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</si>
  <si>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</si>
  <si>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</si>
  <si>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</si>
  <si>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</si>
  <si>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</si>
  <si>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</si>
  <si>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</si>
  <si>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</si>
  <si>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</si>
  <si>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</si>
  <si>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</si>
  <si>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</si>
  <si>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</si>
  <si>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</si>
  <si>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</si>
  <si>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</si>
  <si>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</si>
  <si>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</si>
  <si>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</si>
  <si>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</si>
  <si>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</si>
  <si>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</si>
  <si>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</si>
  <si>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</si>
  <si>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0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</si>
  <si>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</si>
  <si>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</si>
  <si>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</si>
  <si>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</si>
  <si>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</si>
  <si>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</si>
  <si>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</si>
  <si>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</si>
  <si>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</si>
  <si>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</si>
  <si>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</si>
  <si>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</si>
  <si>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</si>
  <si>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</si>
  <si>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</si>
  <si>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</si>
  <si>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</si>
  <si>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</si>
  <si>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</si>
  <si>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</si>
  <si>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</si>
  <si>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</si>
  <si>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</si>
  <si>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</si>
  <si>
    <t>Income Tax</t>
  </si>
  <si>
    <t>PF</t>
  </si>
  <si>
    <t>Professional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</si>
</sst>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[&lt;=9999999]###\-####;\(###\)\ ###\-####"/>
    <numFmt numFmtId="166" formatCode="[$INR]\ #,##0.00"/>
    <numFmt numFmtId="167" formatCode="[&gt;=10000000]&quot;RS &quot;##\,##\,##\,##0;[&gt;=100000]&quot;RS &quot;\ ##\,##\,##0;&quot;RS &quot;##,##0"/>
    <numFmt numFmtId="169" formatCode="[$INR]\ #,##0.00_);[Red]\([$INR]\ #,##0.00\)"/>
  </numFmts>
  <fonts count="35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6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1" fillId="2" borderId="5" xfId="2" applyFont="1" applyFill="1" applyBorder="1" applyAlignment="1">
      <alignment horizontal="left" vertical="center" indent="1"/>
    </xf>
    <xf numFmtId="0" fontId="9" fillId="3" borderId="10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8" fontId="24" fillId="0" borderId="0" xfId="0" applyNumberFormat="1" applyFont="1" applyAlignment="1">
      <alignment vertical="center"/>
    </xf>
    <xf numFmtId="0" fontId="18" fillId="2" borderId="0" xfId="2" applyFont="1" applyFill="1" applyBorder="1" applyAlignment="1">
      <alignment vertical="center"/>
    </xf>
    <xf numFmtId="8" fontId="25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164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4" fontId="11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4" fontId="21" fillId="3" borderId="0" xfId="0" applyNumberFormat="1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4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164" fontId="8" fillId="3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11" fillId="3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indent="1"/>
    </xf>
    <xf numFmtId="164" fontId="11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10" fillId="2" borderId="0" xfId="0" applyFont="1" applyFill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167" fontId="11" fillId="2" borderId="7" xfId="6" applyNumberFormat="1" applyFont="1" applyFill="1" applyBorder="1" applyAlignment="1">
      <alignment horizontal="center" vertical="center"/>
    </xf>
    <xf numFmtId="167" fontId="0" fillId="0" borderId="0" xfId="0" applyNumberFormat="1"/>
    <xf numFmtId="166" fontId="11" fillId="2" borderId="7" xfId="6" applyNumberFormat="1" applyFont="1" applyFill="1" applyBorder="1" applyAlignment="1">
      <alignment horizontal="center" vertical="center"/>
    </xf>
    <xf numFmtId="166" fontId="11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7" fillId="6" borderId="0" xfId="0" applyNumberFormat="1" applyFont="1" applyFill="1" applyAlignment="1">
      <alignment horizontal="center" vertical="center"/>
    </xf>
    <xf numFmtId="8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8" xfId="3" applyFont="1" applyFill="1" applyBorder="1" applyAlignment="1">
      <alignment horizontal="left" vertical="center" indent="1"/>
    </xf>
    <xf numFmtId="0" fontId="31" fillId="2" borderId="9" xfId="3" applyFont="1" applyFill="1" applyBorder="1" applyAlignment="1">
      <alignment horizontal="left" vertical="center" indent="1"/>
    </xf>
    <xf numFmtId="0" fontId="19" fillId="2" borderId="9" xfId="3" applyFont="1" applyFill="1" applyBorder="1" applyAlignment="1">
      <alignment horizontal="left" vertical="center" indent="1"/>
    </xf>
    <xf numFmtId="169" fontId="23" fillId="9" borderId="0" xfId="2" applyNumberFormat="1" applyFont="1" applyFill="1" applyBorder="1" applyAlignment="1">
      <alignment horizontal="left" vertical="center" wrapText="1" indent="1"/>
    </xf>
    <xf numFmtId="169" fontId="11" fillId="2" borderId="0" xfId="0" applyNumberFormat="1" applyFont="1" applyFill="1" applyAlignment="1">
      <alignment horizontal="center" vertical="center"/>
    </xf>
    <xf numFmtId="169" fontId="8" fillId="3" borderId="0" xfId="0" applyNumberFormat="1" applyFont="1" applyFill="1" applyAlignment="1">
      <alignment horizontal="center" vertical="center"/>
    </xf>
    <xf numFmtId="169" fontId="25" fillId="3" borderId="11" xfId="0" applyNumberFormat="1" applyFont="1" applyFill="1" applyBorder="1" applyAlignment="1">
      <alignment horizontal="center" vertical="center"/>
    </xf>
    <xf numFmtId="166" fontId="32" fillId="7" borderId="0" xfId="0" applyNumberFormat="1" applyFont="1" applyFill="1" applyAlignment="1">
      <alignment horizontal="center" vertical="center"/>
    </xf>
    <xf numFmtId="166" fontId="23" fillId="8" borderId="0" xfId="0" applyNumberFormat="1" applyFont="1" applyFill="1" applyAlignment="1">
      <alignment horizontal="center" vertical="center"/>
    </xf>
  </cellXfs>
  <cellStyles count="7">
    <cellStyle name="Comma" xfId="6" builtinId="3"/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9" formatCode="[$INR]\ #,##0.00_);[Red]\([$INR]\ 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9" formatCode="[$INR]\ #,##0.00_);[Red]\([$INR]\ 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9" formatCode="[$INR]\ #,##0.00_);[Red]\([$INR]\ 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0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47" dataDxfId="45" totalsRowDxfId="44" headerRowBorderDxfId="46" totalsRowBorderDxfId="43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42" totalsRowDxfId="41"/>
    <tableColumn id="2" xr3:uid="{00000000-0010-0000-0900-000002000000}" name="Projected _x000a_cost" dataDxfId="40" totalsRowDxfId="39"/>
    <tableColumn id="3" xr3:uid="{00000000-0010-0000-0900-000003000000}" name="Actual _x000a_cost" dataDxfId="38" totalsRowDxfId="37"/>
    <tableColumn id="4" xr3:uid="{00000000-0010-0000-0900-000004000000}" name="Difference" totalsRowFunction="sum" dataDxfId="36" totalsRowDxfId="35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34" dataDxfId="32" totalsRowDxfId="31" headerRowBorderDxfId="33" totalsRowBorderDxfId="30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29" totalsRowDxfId="28"/>
    <tableColumn id="2" xr3:uid="{00000000-0010-0000-0A00-000002000000}" name="Projected _x000a_cost" dataDxfId="27" totalsRowDxfId="26"/>
    <tableColumn id="3" xr3:uid="{00000000-0010-0000-0A00-000003000000}" name="Actual _x000a_cost" dataDxfId="25" totalsRowDxfId="24"/>
    <tableColumn id="4" xr3:uid="{00000000-0010-0000-0A00-000004000000}" name="Difference" totalsRowFunction="sum" dataDxfId="23" totalsRowDxfId="22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21" dataDxfId="19" totalsRowDxfId="18" headerRowBorderDxfId="20" totalsRowBorderDxfId="17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16" totalsRowDxfId="15"/>
    <tableColumn id="2" xr3:uid="{00000000-0010-0000-0B00-000002000000}" name="Projected _x000a_cost" dataDxfId="14" totalsRowDxfId="13"/>
    <tableColumn id="3" xr3:uid="{00000000-0010-0000-0B00-000003000000}" name="Actual _x000a_cost" dataDxfId="12" totalsRowDxfId="11"/>
    <tableColumn id="4" xr3:uid="{00000000-0010-0000-0B00-000004000000}" name="Difference" totalsRowFunction="sum" dataDxfId="10" totalsRowDxfId="9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0" totalsRowDxfId="99"/>
    <tableColumn id="2" xr3:uid="{00000000-0010-0000-0400-000002000000}" name="Projected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8" totalsRowDxfId="7"/>
    <tableColumn id="2" xr3:uid="{00000000-0010-0000-0500-000002000000}" name="Projected _x000a_cost" dataDxfId="6" totalsRowDxfId="5"/>
    <tableColumn id="3" xr3:uid="{00000000-0010-0000-0500-000003000000}" name="Actual _x000a_cost" dataDxfId="4" totalsRowDxfId="3"/>
    <tableColumn id="4" xr3:uid="{00000000-0010-0000-0500-000004000000}" name="Difference" totalsRowFunction="sum" dataDxfId="2" totalsRowDxfId="1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86" dataDxfId="84" totalsRowDxfId="83" headerRowBorderDxfId="85" totalsRowBorderDxfId="82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81" totalsRowDxfId="80"/>
    <tableColumn id="2" xr3:uid="{00000000-0010-0000-0600-000002000000}" name="Projected _x000a_cost" dataDxfId="79" totalsRowDxfId="78"/>
    <tableColumn id="3" xr3:uid="{00000000-0010-0000-0600-000003000000}" name="Actual _x000a_cost" dataDxfId="77" totalsRowDxfId="76"/>
    <tableColumn id="4" xr3:uid="{00000000-0010-0000-0600-000004000000}" name="Difference" totalsRowFunction="sum" dataDxfId="0" totalsRowDxfId="75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74" dataDxfId="72" totalsRowDxfId="70" headerRowBorderDxfId="73" tableBorderDxfId="71" totalsRowBorderDxfId="69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68" totalsRowDxfId="67"/>
    <tableColumn id="2" xr3:uid="{00000000-0010-0000-0700-000002000000}" name="Projected _x000a_cost" dataDxfId="66" totalsRowDxfId="65"/>
    <tableColumn id="3" xr3:uid="{00000000-0010-0000-0700-000003000000}" name="Actual _x000a_cost" dataDxfId="64" totalsRowDxfId="63"/>
    <tableColumn id="4" xr3:uid="{00000000-0010-0000-0700-000004000000}" name="Difference" totalsRowFunction="sum" dataDxfId="62" totalsRowDxfId="61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60" dataDxfId="58" totalsRowDxfId="57" headerRowBorderDxfId="59" totalsRowBorderDxfId="56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55" totalsRowDxfId="54"/>
    <tableColumn id="2" xr3:uid="{00000000-0010-0000-0800-000002000000}" name="Projected _x000a_cost" dataDxfId="53" totalsRowDxfId="52"/>
    <tableColumn id="3" xr3:uid="{00000000-0010-0000-0800-000003000000}" name="Actual _x000a_cost" dataDxfId="51" totalsRowDxfId="50"/>
    <tableColumn id="4" xr3:uid="{00000000-0010-0000-0800-000004000000}" name="Difference" totalsRowFunction="sum" dataDxfId="49" totalsRowDxfId="48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topLeftCell="A3" zoomScaleNormal="100" workbookViewId="0">
      <selection activeCell="B11" sqref="B11"/>
    </sheetView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25" customFormat="1" ht="94.9" customHeight="1" x14ac:dyDescent="0.2">
      <c r="B2" s="26" t="s">
        <v>67</v>
      </c>
    </row>
    <row r="3" spans="2:2" ht="48.6" customHeight="1" x14ac:dyDescent="0.2">
      <c r="B3" s="7" t="s">
        <v>65</v>
      </c>
    </row>
    <row r="4" spans="2:2" ht="30" customHeight="1" x14ac:dyDescent="0.2">
      <c r="B4" s="6" t="s">
        <v>64</v>
      </c>
    </row>
    <row r="5" spans="2:2" ht="30" customHeight="1" x14ac:dyDescent="0.2">
      <c r="B5" s="6" t="s">
        <v>66</v>
      </c>
    </row>
    <row r="6" spans="2:2" ht="34.9" customHeight="1" x14ac:dyDescent="0.3">
      <c r="B6" s="8" t="s">
        <v>52</v>
      </c>
    </row>
    <row r="7" spans="2:2" ht="47.25" x14ac:dyDescent="0.2">
      <c r="B7" s="6" t="s">
        <v>53</v>
      </c>
    </row>
    <row r="8" spans="2:2" ht="10.15" customHeight="1" x14ac:dyDescent="0.2">
      <c r="B8" s="6"/>
    </row>
    <row r="9" spans="2:2" ht="31.5" x14ac:dyDescent="0.2">
      <c r="B9" s="6" t="s">
        <v>54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>
      <selection activeCell="H8" sqref="H8:H9"/>
    </sheetView>
  </sheetViews>
  <sheetFormatPr defaultColWidth="8.85546875" defaultRowHeight="12.75" x14ac:dyDescent="0.2"/>
  <cols>
    <col min="1" max="1" width="1.42578125" style="3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93"/>
    </row>
    <row r="2" spans="1:10" s="1" customFormat="1" ht="94.9" customHeight="1" x14ac:dyDescent="0.45">
      <c r="A2" s="5"/>
      <c r="B2" s="81" t="s">
        <v>68</v>
      </c>
      <c r="C2" s="81"/>
      <c r="D2" s="81"/>
      <c r="E2" s="81"/>
      <c r="F2" s="81"/>
      <c r="G2" s="81"/>
      <c r="H2" s="81"/>
      <c r="I2" s="11"/>
      <c r="J2" s="11"/>
    </row>
    <row r="3" spans="1:10" ht="15" customHeight="1" x14ac:dyDescent="0.2"/>
    <row r="4" spans="1:10" ht="30" customHeight="1" x14ac:dyDescent="0.2">
      <c r="B4" s="87" t="s">
        <v>69</v>
      </c>
      <c r="C4" s="88"/>
      <c r="D4" s="12"/>
      <c r="E4" s="84" t="s">
        <v>81</v>
      </c>
      <c r="F4" s="84"/>
      <c r="G4" s="84"/>
      <c r="H4" s="94">
        <f>C7-J73</f>
        <v>282684</v>
      </c>
    </row>
    <row r="5" spans="1:10" ht="30" customHeight="1" x14ac:dyDescent="0.2">
      <c r="B5" s="13" t="s">
        <v>0</v>
      </c>
      <c r="C5" s="68">
        <v>145118</v>
      </c>
      <c r="E5" s="84"/>
      <c r="F5" s="84"/>
      <c r="G5" s="84"/>
      <c r="H5" s="94"/>
      <c r="I5" s="14"/>
    </row>
    <row r="6" spans="1:10" ht="30" customHeight="1" x14ac:dyDescent="0.2">
      <c r="B6" s="15" t="s">
        <v>1</v>
      </c>
      <c r="C6" s="68">
        <v>163693</v>
      </c>
      <c r="E6" s="85" t="s">
        <v>71</v>
      </c>
      <c r="F6" s="85"/>
      <c r="G6" s="85"/>
      <c r="H6" s="95">
        <f>C12-J75</f>
        <v>231159</v>
      </c>
      <c r="I6" s="14"/>
    </row>
    <row r="7" spans="1:10" ht="30" customHeight="1" x14ac:dyDescent="0.2">
      <c r="B7" s="16" t="s">
        <v>2</v>
      </c>
      <c r="C7" s="93">
        <f>SUM(C5:C6)</f>
        <v>308811</v>
      </c>
      <c r="E7" s="85"/>
      <c r="F7" s="85"/>
      <c r="G7" s="85"/>
      <c r="H7" s="95"/>
      <c r="I7" s="14"/>
    </row>
    <row r="8" spans="1:10" ht="30" customHeight="1" x14ac:dyDescent="0.2">
      <c r="E8" s="86" t="s">
        <v>63</v>
      </c>
      <c r="F8" s="86"/>
      <c r="G8" s="86"/>
      <c r="H8" s="90">
        <f>H6-H4</f>
        <v>-51525</v>
      </c>
      <c r="I8" s="14"/>
    </row>
    <row r="9" spans="1:10" ht="30" customHeight="1" x14ac:dyDescent="0.2">
      <c r="B9" s="87" t="s">
        <v>70</v>
      </c>
      <c r="C9" s="89"/>
      <c r="D9" s="12"/>
      <c r="E9" s="86"/>
      <c r="F9" s="86"/>
      <c r="G9" s="86"/>
      <c r="H9" s="90"/>
      <c r="I9" s="17"/>
    </row>
    <row r="10" spans="1:10" ht="30" customHeight="1" x14ac:dyDescent="0.2">
      <c r="B10" s="15" t="s">
        <v>0</v>
      </c>
      <c r="C10" s="66">
        <v>148118</v>
      </c>
      <c r="I10" s="14"/>
    </row>
    <row r="11" spans="1:10" ht="30" customHeight="1" x14ac:dyDescent="0.2">
      <c r="B11" s="18" t="s">
        <v>1</v>
      </c>
      <c r="C11" s="66">
        <v>163693</v>
      </c>
      <c r="E11" s="14"/>
      <c r="G11" s="67"/>
      <c r="H11" s="19"/>
      <c r="I11" s="14"/>
    </row>
    <row r="12" spans="1:10" ht="30" customHeight="1" x14ac:dyDescent="0.2">
      <c r="B12" s="16" t="s">
        <v>2</v>
      </c>
      <c r="C12" s="93">
        <f>SUM(C10:C11)</f>
        <v>311811</v>
      </c>
    </row>
    <row r="13" spans="1:10" ht="37.9" customHeight="1" x14ac:dyDescent="0.2">
      <c r="B13" s="20"/>
      <c r="C13" s="21"/>
    </row>
    <row r="14" spans="1:10" s="2" customFormat="1" ht="30" customHeight="1" x14ac:dyDescent="0.4">
      <c r="A14" s="23"/>
      <c r="B14" s="28" t="s">
        <v>55</v>
      </c>
      <c r="C14" s="9"/>
      <c r="D14" s="10"/>
      <c r="E14" s="10"/>
      <c r="G14" s="27" t="s">
        <v>56</v>
      </c>
      <c r="H14" s="9"/>
      <c r="I14" s="9"/>
      <c r="J14" s="9"/>
    </row>
    <row r="15" spans="1:10" ht="48" customHeight="1" x14ac:dyDescent="0.25">
      <c r="B15" s="29" t="s">
        <v>57</v>
      </c>
      <c r="C15" s="30" t="s">
        <v>72</v>
      </c>
      <c r="D15" s="30" t="s">
        <v>73</v>
      </c>
      <c r="E15" s="31" t="s">
        <v>3</v>
      </c>
      <c r="F15" s="4"/>
      <c r="G15" s="32" t="s">
        <v>57</v>
      </c>
      <c r="H15" s="33" t="s">
        <v>74</v>
      </c>
      <c r="I15" s="33" t="s">
        <v>73</v>
      </c>
      <c r="J15" s="34" t="s">
        <v>3</v>
      </c>
    </row>
    <row r="16" spans="1:10" ht="30" customHeight="1" x14ac:dyDescent="0.25">
      <c r="B16" s="35" t="s">
        <v>4</v>
      </c>
      <c r="C16" s="36">
        <v>1000</v>
      </c>
      <c r="D16" s="36">
        <v>1000</v>
      </c>
      <c r="E16" s="36">
        <f>Housing[[#This Row],[Projected
cost]]-Housing[[#This Row],[Actual 
cost]]</f>
        <v>0</v>
      </c>
      <c r="F16" s="4"/>
      <c r="G16" s="37" t="s">
        <v>5</v>
      </c>
      <c r="H16" s="38"/>
      <c r="I16" s="38"/>
      <c r="J16" s="38">
        <f>Entertainment[[#This Row],[Projected 
cost]]-Entertainment[[#This Row],[Actual 
cost]]</f>
        <v>0</v>
      </c>
    </row>
    <row r="17" spans="1:10" ht="30" customHeight="1" x14ac:dyDescent="0.25">
      <c r="B17" s="35" t="s">
        <v>6</v>
      </c>
      <c r="C17" s="36">
        <v>54</v>
      </c>
      <c r="D17" s="36">
        <v>100</v>
      </c>
      <c r="E17" s="36">
        <f>Housing[[#This Row],[Projected
cost]]-Housing[[#This Row],[Actual 
cost]]</f>
        <v>-46</v>
      </c>
      <c r="F17" s="4"/>
      <c r="G17" s="37" t="s">
        <v>7</v>
      </c>
      <c r="H17" s="38"/>
      <c r="I17" s="38"/>
      <c r="J17" s="38">
        <f>Entertainment[[#This Row],[Projected 
cost]]-Entertainment[[#This Row],[Actual 
cost]]</f>
        <v>0</v>
      </c>
    </row>
    <row r="18" spans="1:10" ht="30" customHeight="1" x14ac:dyDescent="0.25">
      <c r="B18" s="35" t="s">
        <v>8</v>
      </c>
      <c r="C18" s="36">
        <v>44</v>
      </c>
      <c r="D18" s="36">
        <v>56</v>
      </c>
      <c r="E18" s="36">
        <f>Housing[[#This Row],[Projected
cost]]-Housing[[#This Row],[Actual 
cost]]</f>
        <v>-12</v>
      </c>
      <c r="F18" s="4"/>
      <c r="G18" s="37" t="s">
        <v>9</v>
      </c>
      <c r="H18" s="38"/>
      <c r="I18" s="38"/>
      <c r="J18" s="38">
        <f>Entertainment[[#This Row],[Projected 
cost]]-Entertainment[[#This Row],[Actual 
cost]]</f>
        <v>0</v>
      </c>
    </row>
    <row r="19" spans="1:10" ht="30" customHeight="1" x14ac:dyDescent="0.25">
      <c r="B19" s="35" t="s">
        <v>10</v>
      </c>
      <c r="C19" s="36">
        <v>22</v>
      </c>
      <c r="D19" s="36">
        <v>28</v>
      </c>
      <c r="E19" s="36">
        <f>Housing[[#This Row],[Projected
cost]]-Housing[[#This Row],[Actual 
cost]]</f>
        <v>-6</v>
      </c>
      <c r="F19" s="4"/>
      <c r="G19" s="37" t="s">
        <v>11</v>
      </c>
      <c r="H19" s="38"/>
      <c r="I19" s="38"/>
      <c r="J19" s="38">
        <f>Entertainment[[#This Row],[Projected 
cost]]-Entertainment[[#This Row],[Actual 
cost]]</f>
        <v>0</v>
      </c>
    </row>
    <row r="20" spans="1:10" ht="30" customHeight="1" x14ac:dyDescent="0.25">
      <c r="B20" s="35" t="s">
        <v>12</v>
      </c>
      <c r="C20" s="36">
        <v>8</v>
      </c>
      <c r="D20" s="36">
        <v>8</v>
      </c>
      <c r="E20" s="36">
        <f>Housing[[#This Row],[Projected
cost]]-Housing[[#This Row],[Actual 
cost]]</f>
        <v>0</v>
      </c>
      <c r="F20" s="4"/>
      <c r="G20" s="37" t="s">
        <v>13</v>
      </c>
      <c r="H20" s="38"/>
      <c r="I20" s="38"/>
      <c r="J20" s="38">
        <f>Entertainment[[#This Row],[Projected 
cost]]-Entertainment[[#This Row],[Actual 
cost]]</f>
        <v>0</v>
      </c>
    </row>
    <row r="21" spans="1:10" ht="30" customHeight="1" x14ac:dyDescent="0.25">
      <c r="B21" s="35" t="s">
        <v>14</v>
      </c>
      <c r="C21" s="36">
        <v>34</v>
      </c>
      <c r="D21" s="36">
        <v>34</v>
      </c>
      <c r="E21" s="36">
        <f>Housing[[#This Row],[Projected
cost]]-Housing[[#This Row],[Actual 
cost]]</f>
        <v>0</v>
      </c>
      <c r="F21" s="4"/>
      <c r="G21" s="37" t="s">
        <v>15</v>
      </c>
      <c r="H21" s="38"/>
      <c r="I21" s="38"/>
      <c r="J21" s="38">
        <f>Entertainment[[#This Row],[Projected 
cost]]-Entertainment[[#This Row],[Actual 
cost]]</f>
        <v>0</v>
      </c>
    </row>
    <row r="22" spans="1:10" ht="30" customHeight="1" x14ac:dyDescent="0.25">
      <c r="B22" s="35" t="s">
        <v>16</v>
      </c>
      <c r="C22" s="36">
        <v>10</v>
      </c>
      <c r="D22" s="36">
        <v>10</v>
      </c>
      <c r="E22" s="36">
        <f>Housing[[#This Row],[Projected
cost]]-Housing[[#This Row],[Actual 
cost]]</f>
        <v>0</v>
      </c>
      <c r="F22" s="4"/>
      <c r="G22" s="37" t="s">
        <v>17</v>
      </c>
      <c r="H22" s="38"/>
      <c r="I22" s="38"/>
      <c r="J22" s="38">
        <f>Entertainment[[#This Row],[Projected 
cost]]-Entertainment[[#This Row],[Actual 
cost]]</f>
        <v>0</v>
      </c>
    </row>
    <row r="23" spans="1:10" ht="30" customHeight="1" x14ac:dyDescent="0.25">
      <c r="B23" s="35" t="s">
        <v>18</v>
      </c>
      <c r="C23" s="36">
        <v>23</v>
      </c>
      <c r="D23" s="36">
        <v>0</v>
      </c>
      <c r="E23" s="36">
        <f>Housing[[#This Row],[Projected
cost]]-Housing[[#This Row],[Actual 
cost]]</f>
        <v>23</v>
      </c>
      <c r="F23" s="4"/>
      <c r="G23" s="37" t="s">
        <v>17</v>
      </c>
      <c r="H23" s="38"/>
      <c r="I23" s="38"/>
      <c r="J23" s="38">
        <f>Entertainment[[#This Row],[Projected 
cost]]-Entertainment[[#This Row],[Actual 
cost]]</f>
        <v>0</v>
      </c>
    </row>
    <row r="24" spans="1:10" ht="30" customHeight="1" x14ac:dyDescent="0.25">
      <c r="B24" s="35" t="s">
        <v>19</v>
      </c>
      <c r="C24" s="36">
        <v>0</v>
      </c>
      <c r="D24" s="36">
        <v>0</v>
      </c>
      <c r="E24" s="36">
        <f>Housing[[#This Row],[Projected
cost]]-Housing[[#This Row],[Actual 
cost]]</f>
        <v>0</v>
      </c>
      <c r="F24" s="4"/>
      <c r="G24" s="37" t="s">
        <v>17</v>
      </c>
      <c r="H24" s="38"/>
      <c r="I24" s="38"/>
      <c r="J24" s="38">
        <f>Entertainment[[#This Row],[Projected 
cost]]-Entertainment[[#This Row],[Actual 
cost]]</f>
        <v>0</v>
      </c>
    </row>
    <row r="25" spans="1:10" ht="30" customHeight="1" x14ac:dyDescent="0.25">
      <c r="B25" s="35" t="s">
        <v>17</v>
      </c>
      <c r="C25" s="36">
        <v>0</v>
      </c>
      <c r="D25" s="36">
        <v>0</v>
      </c>
      <c r="E25" s="36">
        <f>Housing[[#This Row],[Projected
cost]]-Housing[[#This Row],[Actual 
cost]]</f>
        <v>0</v>
      </c>
      <c r="F25" s="4"/>
      <c r="G25" s="39" t="s">
        <v>51</v>
      </c>
      <c r="H25" s="40"/>
      <c r="I25" s="40"/>
      <c r="J25" s="41">
        <f>SUBTOTAL(109,Entertainment[Difference])</f>
        <v>0</v>
      </c>
    </row>
    <row r="26" spans="1:10" ht="30" customHeight="1" x14ac:dyDescent="0.25">
      <c r="B26" s="42" t="s">
        <v>51</v>
      </c>
      <c r="C26" s="43"/>
      <c r="D26" s="43"/>
      <c r="E26" s="36">
        <f>SUBTOTAL(109,Housing[Difference])</f>
        <v>-41</v>
      </c>
      <c r="F26" s="4"/>
      <c r="G26" s="44"/>
      <c r="H26" s="44"/>
      <c r="I26" s="44"/>
      <c r="J26" s="44"/>
    </row>
    <row r="27" spans="1:10" ht="37.9" customHeight="1" x14ac:dyDescent="0.25">
      <c r="B27" s="45"/>
      <c r="C27" s="46"/>
      <c r="D27" s="46"/>
      <c r="E27" s="46"/>
      <c r="F27" s="4"/>
      <c r="G27" s="44"/>
      <c r="H27" s="44"/>
      <c r="I27" s="44"/>
      <c r="J27" s="44"/>
    </row>
    <row r="28" spans="1:10" s="2" customFormat="1" ht="30" customHeight="1" x14ac:dyDescent="0.25">
      <c r="A28" s="24"/>
      <c r="B28" s="72" t="s">
        <v>58</v>
      </c>
      <c r="C28" s="73"/>
      <c r="D28" s="73"/>
      <c r="E28" s="73"/>
      <c r="F28" s="47"/>
      <c r="G28" s="70" t="s">
        <v>59</v>
      </c>
      <c r="H28" s="70"/>
      <c r="I28" s="70"/>
      <c r="J28" s="70"/>
    </row>
    <row r="29" spans="1:10" ht="48" customHeight="1" x14ac:dyDescent="0.25">
      <c r="B29" s="48" t="s">
        <v>57</v>
      </c>
      <c r="C29" s="33" t="s">
        <v>74</v>
      </c>
      <c r="D29" s="33" t="s">
        <v>73</v>
      </c>
      <c r="E29" s="34" t="s">
        <v>3</v>
      </c>
      <c r="F29" s="4"/>
      <c r="G29" s="49" t="s">
        <v>57</v>
      </c>
      <c r="H29" s="33" t="s">
        <v>74</v>
      </c>
      <c r="I29" s="33" t="s">
        <v>73</v>
      </c>
      <c r="J29" s="34" t="s">
        <v>3</v>
      </c>
    </row>
    <row r="30" spans="1:10" ht="30" customHeight="1" x14ac:dyDescent="0.25">
      <c r="B30" s="37" t="s">
        <v>21</v>
      </c>
      <c r="C30" s="38"/>
      <c r="D30" s="38"/>
      <c r="E30" s="38">
        <f>Transportation[[#This Row],[Projected 
cost]]-Transportation[[#This Row],[Actual 
cost]]</f>
        <v>0</v>
      </c>
      <c r="F30" s="4"/>
      <c r="G30" s="37" t="s">
        <v>20</v>
      </c>
      <c r="H30" s="38"/>
      <c r="I30" s="38"/>
      <c r="J30" s="38">
        <f>Loans[[#This Row],[Projected 
cost]]-Loans[[#This Row],[Actual 
cost]]</f>
        <v>0</v>
      </c>
    </row>
    <row r="31" spans="1:10" ht="30" customHeight="1" x14ac:dyDescent="0.25">
      <c r="B31" s="37" t="s">
        <v>23</v>
      </c>
      <c r="C31" s="38"/>
      <c r="D31" s="38"/>
      <c r="E31" s="38">
        <f>Transportation[[#This Row],[Projected 
cost]]-Transportation[[#This Row],[Actual 
cost]]</f>
        <v>0</v>
      </c>
      <c r="F31" s="4"/>
      <c r="G31" s="37" t="s">
        <v>22</v>
      </c>
      <c r="H31" s="38"/>
      <c r="I31" s="38"/>
      <c r="J31" s="38">
        <f>Loans[[#This Row],[Projected 
cost]]-Loans[[#This Row],[Actual 
cost]]</f>
        <v>0</v>
      </c>
    </row>
    <row r="32" spans="1:10" ht="30" customHeight="1" x14ac:dyDescent="0.25">
      <c r="B32" s="37" t="s">
        <v>25</v>
      </c>
      <c r="C32" s="38"/>
      <c r="D32" s="38"/>
      <c r="E32" s="38">
        <f>Transportation[[#This Row],[Projected 
cost]]-Transportation[[#This Row],[Actual 
cost]]</f>
        <v>0</v>
      </c>
      <c r="F32" s="4"/>
      <c r="G32" s="37" t="s">
        <v>24</v>
      </c>
      <c r="H32" s="38"/>
      <c r="I32" s="38"/>
      <c r="J32" s="38">
        <f>Loans[[#This Row],[Projected 
cost]]-Loans[[#This Row],[Actual 
cost]]</f>
        <v>0</v>
      </c>
    </row>
    <row r="33" spans="1:10" ht="30" customHeight="1" x14ac:dyDescent="0.25">
      <c r="B33" s="37" t="s">
        <v>26</v>
      </c>
      <c r="C33" s="38"/>
      <c r="D33" s="38"/>
      <c r="E33" s="38">
        <f>Transportation[[#This Row],[Projected 
cost]]-Transportation[[#This Row],[Actual 
cost]]</f>
        <v>0</v>
      </c>
      <c r="F33" s="4"/>
      <c r="G33" s="37" t="s">
        <v>24</v>
      </c>
      <c r="H33" s="38"/>
      <c r="I33" s="38"/>
      <c r="J33" s="38">
        <f>Loans[[#This Row],[Projected 
cost]]-Loans[[#This Row],[Actual 
cost]]</f>
        <v>0</v>
      </c>
    </row>
    <row r="34" spans="1:10" ht="30" customHeight="1" x14ac:dyDescent="0.25">
      <c r="B34" s="37" t="s">
        <v>27</v>
      </c>
      <c r="C34" s="38"/>
      <c r="D34" s="38"/>
      <c r="E34" s="38">
        <f>Transportation[[#This Row],[Projected 
cost]]-Transportation[[#This Row],[Actual 
cost]]</f>
        <v>0</v>
      </c>
      <c r="F34" s="4"/>
      <c r="G34" s="37" t="s">
        <v>24</v>
      </c>
      <c r="H34" s="38"/>
      <c r="I34" s="38"/>
      <c r="J34" s="38">
        <f>Loans[[#This Row],[Projected 
cost]]-Loans[[#This Row],[Actual 
cost]]</f>
        <v>0</v>
      </c>
    </row>
    <row r="35" spans="1:10" ht="30" customHeight="1" x14ac:dyDescent="0.25">
      <c r="B35" s="37" t="s">
        <v>28</v>
      </c>
      <c r="C35" s="38"/>
      <c r="D35" s="38"/>
      <c r="E35" s="38">
        <f>Transportation[[#This Row],[Projected 
cost]]-Transportation[[#This Row],[Actual 
cost]]</f>
        <v>0</v>
      </c>
      <c r="F35" s="4"/>
      <c r="G35" s="37" t="s">
        <v>17</v>
      </c>
      <c r="H35" s="38"/>
      <c r="I35" s="38"/>
      <c r="J35" s="38">
        <f>Loans[[#This Row],[Projected 
cost]]-Loans[[#This Row],[Actual 
cost]]</f>
        <v>0</v>
      </c>
    </row>
    <row r="36" spans="1:10" ht="30" customHeight="1" x14ac:dyDescent="0.25">
      <c r="B36" s="37" t="s">
        <v>17</v>
      </c>
      <c r="C36" s="38"/>
      <c r="D36" s="38"/>
      <c r="E36" s="38">
        <f>Transportation[[#This Row],[Projected 
cost]]-Transportation[[#This Row],[Actual 
cost]]</f>
        <v>0</v>
      </c>
      <c r="F36" s="4"/>
      <c r="G36" s="39" t="s">
        <v>51</v>
      </c>
      <c r="H36" s="50"/>
      <c r="I36" s="50"/>
      <c r="J36" s="41">
        <f>SUBTOTAL(109,Loans[Difference])</f>
        <v>0</v>
      </c>
    </row>
    <row r="37" spans="1:10" ht="30" customHeight="1" x14ac:dyDescent="0.25">
      <c r="B37" s="39" t="s">
        <v>51</v>
      </c>
      <c r="C37" s="50"/>
      <c r="D37" s="50"/>
      <c r="E37" s="41">
        <f>SUBTOTAL(109,Transportation[Difference])</f>
        <v>0</v>
      </c>
      <c r="F37" s="4"/>
      <c r="G37" s="45"/>
      <c r="H37" s="51"/>
      <c r="I37" s="51"/>
      <c r="J37" s="51"/>
    </row>
    <row r="38" spans="1:10" ht="37.9" customHeight="1" x14ac:dyDescent="0.25">
      <c r="B38" s="52"/>
      <c r="C38" s="53"/>
      <c r="D38" s="53"/>
      <c r="E38" s="46"/>
      <c r="F38" s="4"/>
      <c r="G38" s="82"/>
      <c r="H38" s="82"/>
      <c r="I38" s="82"/>
      <c r="J38" s="82"/>
    </row>
    <row r="39" spans="1:10" s="2" customFormat="1" ht="30" customHeight="1" x14ac:dyDescent="0.25">
      <c r="A39" s="24"/>
      <c r="B39" s="70" t="s">
        <v>25</v>
      </c>
      <c r="C39" s="71"/>
      <c r="D39" s="71"/>
      <c r="E39" s="71"/>
      <c r="F39" s="47"/>
      <c r="G39" s="70" t="s">
        <v>60</v>
      </c>
      <c r="H39" s="71"/>
      <c r="I39" s="71"/>
      <c r="J39" s="71"/>
    </row>
    <row r="40" spans="1:10" ht="48" customHeight="1" x14ac:dyDescent="0.25">
      <c r="B40" s="49" t="s">
        <v>57</v>
      </c>
      <c r="C40" s="33" t="s">
        <v>72</v>
      </c>
      <c r="D40" s="33" t="s">
        <v>73</v>
      </c>
      <c r="E40" s="34" t="s">
        <v>3</v>
      </c>
      <c r="F40" s="4"/>
      <c r="G40" s="32" t="s">
        <v>57</v>
      </c>
      <c r="H40" s="33" t="s">
        <v>74</v>
      </c>
      <c r="I40" s="33" t="s">
        <v>73</v>
      </c>
      <c r="J40" s="34" t="s">
        <v>3</v>
      </c>
    </row>
    <row r="41" spans="1:10" ht="30" customHeight="1" x14ac:dyDescent="0.25">
      <c r="B41" s="37" t="s">
        <v>29</v>
      </c>
      <c r="C41" s="38"/>
      <c r="D41" s="38"/>
      <c r="E41" s="38">
        <f>Insurance[[#This Row],[Projected
cost]]-Insurance[[#This Row],[Actual 
cost]]</f>
        <v>0</v>
      </c>
      <c r="F41" s="4"/>
      <c r="G41" s="37" t="s">
        <v>82</v>
      </c>
      <c r="H41" s="69">
        <v>18913</v>
      </c>
      <c r="I41" s="69">
        <v>73397</v>
      </c>
      <c r="J41" s="91">
        <f>Taxes[[#This Row],[Projected 
cost]]-Taxes[[#This Row],[Actual 
cost]]</f>
        <v>-54484</v>
      </c>
    </row>
    <row r="42" spans="1:10" ht="30" customHeight="1" x14ac:dyDescent="0.25">
      <c r="B42" s="37" t="s">
        <v>30</v>
      </c>
      <c r="C42" s="38"/>
      <c r="D42" s="38"/>
      <c r="E42" s="38">
        <f>Insurance[[#This Row],[Projected
cost]]-Insurance[[#This Row],[Actual 
cost]]</f>
        <v>0</v>
      </c>
      <c r="F42" s="4"/>
      <c r="G42" s="37" t="s">
        <v>84</v>
      </c>
      <c r="H42" s="69">
        <v>200</v>
      </c>
      <c r="I42" s="69">
        <v>200</v>
      </c>
      <c r="J42" s="91">
        <f>Taxes[[#This Row],[Projected 
cost]]-Taxes[[#This Row],[Actual 
cost]]</f>
        <v>0</v>
      </c>
    </row>
    <row r="43" spans="1:10" ht="30" customHeight="1" x14ac:dyDescent="0.25">
      <c r="B43" s="37" t="s">
        <v>31</v>
      </c>
      <c r="C43" s="38"/>
      <c r="D43" s="38"/>
      <c r="E43" s="38">
        <f>Insurance[[#This Row],[Projected
cost]]-Insurance[[#This Row],[Actual 
cost]]</f>
        <v>0</v>
      </c>
      <c r="F43" s="4"/>
      <c r="G43" s="37" t="s">
        <v>17</v>
      </c>
      <c r="H43" s="69">
        <v>0</v>
      </c>
      <c r="I43" s="69">
        <v>0</v>
      </c>
      <c r="J43" s="91">
        <f>Taxes[[#This Row],[Projected 
cost]]-Taxes[[#This Row],[Actual 
cost]]</f>
        <v>0</v>
      </c>
    </row>
    <row r="44" spans="1:10" ht="30" customHeight="1" x14ac:dyDescent="0.25">
      <c r="B44" s="37" t="s">
        <v>17</v>
      </c>
      <c r="C44" s="38"/>
      <c r="D44" s="38"/>
      <c r="E44" s="38">
        <f>Insurance[[#This Row],[Projected
cost]]-Insurance[[#This Row],[Actual 
cost]]</f>
        <v>0</v>
      </c>
      <c r="F44" s="4"/>
      <c r="G44" s="37" t="s">
        <v>17</v>
      </c>
      <c r="H44" s="38">
        <v>0</v>
      </c>
      <c r="I44" s="38">
        <v>0</v>
      </c>
      <c r="J44" s="91">
        <f>Taxes[[#This Row],[Projected 
cost]]-Taxes[[#This Row],[Actual 
cost]]</f>
        <v>0</v>
      </c>
    </row>
    <row r="45" spans="1:10" ht="30" customHeight="1" x14ac:dyDescent="0.25">
      <c r="B45" s="39" t="s">
        <v>51</v>
      </c>
      <c r="C45" s="54"/>
      <c r="D45" s="54"/>
      <c r="E45" s="41">
        <f>SUBTOTAL(109,Insurance[Difference])</f>
        <v>0</v>
      </c>
      <c r="F45" s="4"/>
      <c r="G45" s="39" t="s">
        <v>51</v>
      </c>
      <c r="H45" s="50"/>
      <c r="I45" s="50"/>
      <c r="J45" s="92">
        <f>SUBTOTAL(109,Taxes[Difference])</f>
        <v>-54484</v>
      </c>
    </row>
    <row r="46" spans="1:10" ht="37.9" customHeight="1" x14ac:dyDescent="0.25">
      <c r="B46" s="55"/>
      <c r="C46" s="56"/>
      <c r="D46" s="56"/>
      <c r="E46" s="38"/>
      <c r="F46" s="4"/>
      <c r="G46" s="44"/>
      <c r="H46" s="44"/>
      <c r="I46" s="44"/>
      <c r="J46" s="44"/>
    </row>
    <row r="47" spans="1:10" s="2" customFormat="1" ht="30" customHeight="1" x14ac:dyDescent="0.25">
      <c r="A47" s="24"/>
      <c r="B47" s="72" t="s">
        <v>37</v>
      </c>
      <c r="C47" s="73"/>
      <c r="D47" s="73"/>
      <c r="E47" s="73"/>
      <c r="F47" s="47"/>
      <c r="G47" s="70" t="s">
        <v>75</v>
      </c>
      <c r="H47" s="71"/>
      <c r="I47" s="71"/>
      <c r="J47" s="71"/>
    </row>
    <row r="48" spans="1:10" ht="49.9" customHeight="1" x14ac:dyDescent="0.25">
      <c r="B48" s="57" t="s">
        <v>57</v>
      </c>
      <c r="C48" s="33" t="s">
        <v>74</v>
      </c>
      <c r="D48" s="33" t="s">
        <v>73</v>
      </c>
      <c r="E48" s="34" t="s">
        <v>3</v>
      </c>
      <c r="F48" s="4"/>
      <c r="G48" s="32" t="s">
        <v>57</v>
      </c>
      <c r="H48" s="33" t="s">
        <v>74</v>
      </c>
      <c r="I48" s="33" t="s">
        <v>73</v>
      </c>
      <c r="J48" s="34" t="s">
        <v>3</v>
      </c>
    </row>
    <row r="49" spans="1:10" ht="30" customHeight="1" x14ac:dyDescent="0.25">
      <c r="B49" s="37" t="s">
        <v>33</v>
      </c>
      <c r="C49" s="38"/>
      <c r="D49" s="38"/>
      <c r="E49" s="38">
        <f>Food[[#This Row],[Projected 
cost]]-Food[[#This Row],[Actual 
cost]]</f>
        <v>0</v>
      </c>
      <c r="F49" s="4"/>
      <c r="G49" s="37" t="s">
        <v>83</v>
      </c>
      <c r="H49" s="69">
        <v>5819</v>
      </c>
      <c r="I49" s="69">
        <v>5819</v>
      </c>
      <c r="J49" s="91">
        <f>Savings[[#This Row],[Projected 
cost]]-Savings[[#This Row],[Actual 
cost]]</f>
        <v>0</v>
      </c>
    </row>
    <row r="50" spans="1:10" ht="30" customHeight="1" x14ac:dyDescent="0.25">
      <c r="B50" s="37" t="s">
        <v>34</v>
      </c>
      <c r="C50" s="38"/>
      <c r="D50" s="38"/>
      <c r="E50" s="38">
        <f>Food[[#This Row],[Projected 
cost]]-Food[[#This Row],[Actual 
cost]]</f>
        <v>0</v>
      </c>
      <c r="F50" s="4"/>
      <c r="G50" s="37" t="s">
        <v>32</v>
      </c>
      <c r="H50" s="38"/>
      <c r="I50" s="38"/>
      <c r="J50" s="91">
        <f>Savings[[#This Row],[Projected 
cost]]-Savings[[#This Row],[Actual 
cost]]</f>
        <v>0</v>
      </c>
    </row>
    <row r="51" spans="1:10" ht="30" customHeight="1" x14ac:dyDescent="0.25">
      <c r="B51" s="37" t="s">
        <v>17</v>
      </c>
      <c r="C51" s="38"/>
      <c r="D51" s="38"/>
      <c r="E51" s="38">
        <f>Food[[#This Row],[Projected 
cost]]-Food[[#This Row],[Actual 
cost]]</f>
        <v>0</v>
      </c>
      <c r="F51" s="4"/>
      <c r="G51" s="37" t="s">
        <v>17</v>
      </c>
      <c r="H51" s="38"/>
      <c r="I51" s="38"/>
      <c r="J51" s="91">
        <f>Savings[[#This Row],[Projected 
cost]]-Savings[[#This Row],[Actual 
cost]]</f>
        <v>0</v>
      </c>
    </row>
    <row r="52" spans="1:10" ht="30" customHeight="1" x14ac:dyDescent="0.25">
      <c r="B52" s="39" t="s">
        <v>51</v>
      </c>
      <c r="C52" s="54"/>
      <c r="D52" s="54"/>
      <c r="E52" s="41">
        <f>SUBTOTAL(109,Food[Difference])</f>
        <v>0</v>
      </c>
      <c r="F52" s="4"/>
      <c r="G52" s="39" t="s">
        <v>51</v>
      </c>
      <c r="H52" s="50"/>
      <c r="I52" s="50"/>
      <c r="J52" s="92">
        <f>SUBTOTAL(109,Savings[Difference])</f>
        <v>0</v>
      </c>
    </row>
    <row r="53" spans="1:10" ht="37.9" customHeight="1" x14ac:dyDescent="0.25">
      <c r="B53" s="58"/>
      <c r="C53" s="51"/>
      <c r="D53" s="51"/>
      <c r="E53" s="51"/>
      <c r="F53" s="4"/>
      <c r="G53" s="59"/>
      <c r="H53" s="60"/>
      <c r="I53" s="60"/>
      <c r="J53" s="60"/>
    </row>
    <row r="54" spans="1:10" s="2" customFormat="1" ht="30" customHeight="1" x14ac:dyDescent="0.25">
      <c r="A54" s="24"/>
      <c r="B54" s="72" t="s">
        <v>61</v>
      </c>
      <c r="C54" s="73"/>
      <c r="D54" s="73"/>
      <c r="E54" s="73"/>
      <c r="F54" s="47"/>
      <c r="G54" s="70" t="s">
        <v>76</v>
      </c>
      <c r="H54" s="71"/>
      <c r="I54" s="71"/>
      <c r="J54" s="71"/>
    </row>
    <row r="55" spans="1:10" ht="48" customHeight="1" x14ac:dyDescent="0.25">
      <c r="B55" s="61" t="s">
        <v>57</v>
      </c>
      <c r="C55" s="33" t="s">
        <v>74</v>
      </c>
      <c r="D55" s="33" t="s">
        <v>73</v>
      </c>
      <c r="E55" s="34" t="s">
        <v>3</v>
      </c>
      <c r="F55" s="4"/>
      <c r="G55" s="49" t="s">
        <v>57</v>
      </c>
      <c r="H55" s="33" t="s">
        <v>74</v>
      </c>
      <c r="I55" s="33" t="s">
        <v>73</v>
      </c>
      <c r="J55" s="34" t="s">
        <v>3</v>
      </c>
    </row>
    <row r="56" spans="1:10" ht="30" customHeight="1" x14ac:dyDescent="0.25">
      <c r="B56" s="37" t="s">
        <v>37</v>
      </c>
      <c r="C56" s="38"/>
      <c r="D56" s="38"/>
      <c r="E56" s="38">
        <f>Pets[[#This Row],[Projected 
cost]]-Pets[[#This Row],[Actual 
cost]]</f>
        <v>0</v>
      </c>
      <c r="F56" s="4"/>
      <c r="G56" s="37" t="s">
        <v>35</v>
      </c>
      <c r="H56" s="38"/>
      <c r="I56" s="38"/>
      <c r="J56" s="38">
        <f>Gifts[[#This Row],[Projected 
cost]]-Gifts[[#This Row],[Actual 
cost]]</f>
        <v>0</v>
      </c>
    </row>
    <row r="57" spans="1:10" ht="30" customHeight="1" x14ac:dyDescent="0.25">
      <c r="B57" s="37" t="s">
        <v>39</v>
      </c>
      <c r="C57" s="38"/>
      <c r="D57" s="38"/>
      <c r="E57" s="38">
        <f>Pets[[#This Row],[Projected 
cost]]-Pets[[#This Row],[Actual 
cost]]</f>
        <v>0</v>
      </c>
      <c r="F57" s="4"/>
      <c r="G57" s="37" t="s">
        <v>36</v>
      </c>
      <c r="H57" s="38"/>
      <c r="I57" s="38"/>
      <c r="J57" s="38">
        <f>Gifts[[#This Row],[Projected 
cost]]-Gifts[[#This Row],[Actual 
cost]]</f>
        <v>0</v>
      </c>
    </row>
    <row r="58" spans="1:10" ht="30" customHeight="1" x14ac:dyDescent="0.25">
      <c r="B58" s="37" t="s">
        <v>40</v>
      </c>
      <c r="C58" s="38"/>
      <c r="D58" s="38"/>
      <c r="E58" s="38">
        <f>Pets[[#This Row],[Projected 
cost]]-Pets[[#This Row],[Actual 
cost]]</f>
        <v>0</v>
      </c>
      <c r="F58" s="4"/>
      <c r="G58" s="37" t="s">
        <v>38</v>
      </c>
      <c r="H58" s="38"/>
      <c r="I58" s="38"/>
      <c r="J58" s="38">
        <f>Gifts[[#This Row],[Projected 
cost]]-Gifts[[#This Row],[Actual 
cost]]</f>
        <v>0</v>
      </c>
    </row>
    <row r="59" spans="1:10" ht="30" customHeight="1" x14ac:dyDescent="0.25">
      <c r="B59" s="37" t="s">
        <v>41</v>
      </c>
      <c r="C59" s="38"/>
      <c r="D59" s="38"/>
      <c r="E59" s="38">
        <f>Pets[[#This Row],[Projected 
cost]]-Pets[[#This Row],[Actual 
cost]]</f>
        <v>0</v>
      </c>
      <c r="F59" s="4"/>
      <c r="G59" s="39" t="s">
        <v>51</v>
      </c>
      <c r="H59" s="54"/>
      <c r="I59" s="54"/>
      <c r="J59" s="41">
        <f>SUBTOTAL(109,Gifts[Difference])</f>
        <v>0</v>
      </c>
    </row>
    <row r="60" spans="1:10" ht="30" customHeight="1" x14ac:dyDescent="0.25">
      <c r="B60" s="37" t="s">
        <v>17</v>
      </c>
      <c r="C60" s="38"/>
      <c r="D60" s="38"/>
      <c r="E60" s="38">
        <f>Pets[[#This Row],[Projected 
cost]]-Pets[[#This Row],[Actual 
cost]]</f>
        <v>0</v>
      </c>
      <c r="F60" s="4"/>
      <c r="G60" s="45"/>
      <c r="H60" s="53"/>
      <c r="I60" s="53"/>
      <c r="J60" s="46"/>
    </row>
    <row r="61" spans="1:10" ht="30" customHeight="1" x14ac:dyDescent="0.25">
      <c r="B61" s="39" t="s">
        <v>51</v>
      </c>
      <c r="C61" s="62"/>
      <c r="D61" s="62"/>
      <c r="E61" s="62">
        <f>SUBTOTAL(109,Pets[Difference])</f>
        <v>0</v>
      </c>
      <c r="F61" s="4"/>
      <c r="G61" s="45"/>
      <c r="H61" s="53"/>
      <c r="I61" s="53"/>
      <c r="J61" s="46"/>
    </row>
    <row r="62" spans="1:10" ht="37.9" customHeight="1" x14ac:dyDescent="0.25">
      <c r="B62" s="52"/>
      <c r="C62" s="63"/>
      <c r="D62" s="63"/>
      <c r="E62" s="63"/>
      <c r="F62" s="4"/>
      <c r="G62" s="64"/>
      <c r="H62" s="53"/>
      <c r="I62" s="53"/>
      <c r="J62" s="53"/>
    </row>
    <row r="63" spans="1:10" s="2" customFormat="1" ht="30" customHeight="1" x14ac:dyDescent="0.25">
      <c r="A63" s="24"/>
      <c r="B63" s="74" t="s">
        <v>77</v>
      </c>
      <c r="C63" s="75"/>
      <c r="D63" s="75"/>
      <c r="E63" s="75"/>
      <c r="F63" s="47"/>
      <c r="G63" s="72" t="s">
        <v>62</v>
      </c>
      <c r="H63" s="73"/>
      <c r="I63" s="73"/>
      <c r="J63" s="73"/>
    </row>
    <row r="64" spans="1:10" ht="48" customHeight="1" x14ac:dyDescent="0.25">
      <c r="B64" s="32" t="s">
        <v>57</v>
      </c>
      <c r="C64" s="33" t="s">
        <v>74</v>
      </c>
      <c r="D64" s="33" t="s">
        <v>73</v>
      </c>
      <c r="E64" s="34" t="s">
        <v>3</v>
      </c>
      <c r="F64" s="4"/>
      <c r="G64" s="65" t="s">
        <v>42</v>
      </c>
      <c r="H64" s="33" t="s">
        <v>74</v>
      </c>
      <c r="I64" s="33" t="s">
        <v>73</v>
      </c>
      <c r="J64" s="34" t="s">
        <v>3</v>
      </c>
    </row>
    <row r="65" spans="2:10" ht="30" customHeight="1" x14ac:dyDescent="0.25">
      <c r="B65" s="37" t="s">
        <v>39</v>
      </c>
      <c r="C65" s="38"/>
      <c r="D65" s="38"/>
      <c r="E65" s="38">
        <f>PersonalCare[[#This Row],[Projected 
cost]]-PersonalCare[[#This Row],[Actual 
cost]]</f>
        <v>0</v>
      </c>
      <c r="F65" s="4"/>
      <c r="G65" s="37" t="s">
        <v>43</v>
      </c>
      <c r="H65" s="38"/>
      <c r="I65" s="38"/>
      <c r="J65" s="38">
        <f>Legal[[#This Row],[Projected 
cost]]-Legal[[#This Row],[Actual 
cost]]</f>
        <v>0</v>
      </c>
    </row>
    <row r="66" spans="2:10" ht="30" customHeight="1" x14ac:dyDescent="0.25">
      <c r="B66" s="37" t="s">
        <v>46</v>
      </c>
      <c r="C66" s="38"/>
      <c r="D66" s="38"/>
      <c r="E66" s="38">
        <f>PersonalCare[[#This Row],[Projected 
cost]]-PersonalCare[[#This Row],[Actual 
cost]]</f>
        <v>0</v>
      </c>
      <c r="F66" s="4"/>
      <c r="G66" s="37" t="s">
        <v>44</v>
      </c>
      <c r="H66" s="38"/>
      <c r="I66" s="38"/>
      <c r="J66" s="38">
        <f>Legal[[#This Row],[Projected 
cost]]-Legal[[#This Row],[Actual 
cost]]</f>
        <v>0</v>
      </c>
    </row>
    <row r="67" spans="2:10" ht="30" customHeight="1" x14ac:dyDescent="0.25">
      <c r="B67" s="37" t="s">
        <v>47</v>
      </c>
      <c r="C67" s="38"/>
      <c r="D67" s="38"/>
      <c r="E67" s="38">
        <f>PersonalCare[[#This Row],[Projected 
cost]]-PersonalCare[[#This Row],[Actual 
cost]]</f>
        <v>0</v>
      </c>
      <c r="F67" s="4"/>
      <c r="G67" s="37" t="s">
        <v>45</v>
      </c>
      <c r="H67" s="38"/>
      <c r="I67" s="38"/>
      <c r="J67" s="38">
        <f>Legal[[#This Row],[Projected 
cost]]-Legal[[#This Row],[Actual 
cost]]</f>
        <v>0</v>
      </c>
    </row>
    <row r="68" spans="2:10" ht="30" customHeight="1" x14ac:dyDescent="0.25">
      <c r="B68" s="37" t="s">
        <v>48</v>
      </c>
      <c r="C68" s="38"/>
      <c r="D68" s="38"/>
      <c r="E68" s="38">
        <f>PersonalCare[[#This Row],[Projected 
cost]]-PersonalCare[[#This Row],[Actual 
cost]]</f>
        <v>0</v>
      </c>
      <c r="F68" s="4"/>
      <c r="G68" s="37" t="s">
        <v>17</v>
      </c>
      <c r="H68" s="38"/>
      <c r="I68" s="38"/>
      <c r="J68" s="38">
        <f>Legal[[#This Row],[Projected 
cost]]-Legal[[#This Row],[Actual 
cost]]</f>
        <v>0</v>
      </c>
    </row>
    <row r="69" spans="2:10" ht="30" customHeight="1" x14ac:dyDescent="0.25">
      <c r="B69" s="37" t="s">
        <v>49</v>
      </c>
      <c r="C69" s="38"/>
      <c r="D69" s="38"/>
      <c r="E69" s="38">
        <f>PersonalCare[[#This Row],[Projected 
cost]]-PersonalCare[[#This Row],[Actual 
cost]]</f>
        <v>0</v>
      </c>
      <c r="F69" s="4"/>
      <c r="G69" s="39" t="s">
        <v>51</v>
      </c>
      <c r="H69" s="54"/>
      <c r="I69" s="54"/>
      <c r="J69" s="41">
        <f>SUBTOTAL(109,Legal[Difference])</f>
        <v>0</v>
      </c>
    </row>
    <row r="70" spans="2:10" ht="30" customHeight="1" x14ac:dyDescent="0.25">
      <c r="B70" s="37" t="s">
        <v>50</v>
      </c>
      <c r="C70" s="38"/>
      <c r="D70" s="38"/>
      <c r="E70" s="38">
        <f>PersonalCare[[#This Row],[Projected 
cost]]-PersonalCare[[#This Row],[Actual 
cost]]</f>
        <v>0</v>
      </c>
      <c r="F70" s="4"/>
      <c r="G70" s="44"/>
      <c r="H70" s="44"/>
      <c r="I70" s="44"/>
      <c r="J70" s="44"/>
    </row>
    <row r="71" spans="2:10" ht="30" customHeight="1" x14ac:dyDescent="0.25">
      <c r="B71" s="37" t="s">
        <v>17</v>
      </c>
      <c r="C71" s="38"/>
      <c r="D71" s="38"/>
      <c r="E71" s="38">
        <f>PersonalCare[[#This Row],[Projected 
cost]]-PersonalCare[[#This Row],[Actual 
cost]]</f>
        <v>0</v>
      </c>
      <c r="F71" s="4"/>
      <c r="G71" s="44"/>
      <c r="H71" s="44"/>
      <c r="I71" s="44"/>
      <c r="J71" s="44"/>
    </row>
    <row r="72" spans="2:10" ht="30" customHeight="1" x14ac:dyDescent="0.25">
      <c r="B72" s="39" t="s">
        <v>51</v>
      </c>
      <c r="C72" s="54"/>
      <c r="D72" s="54"/>
      <c r="E72" s="41">
        <f>SUBTOTAL(109,PersonalCare[Difference])</f>
        <v>0</v>
      </c>
      <c r="F72" s="4"/>
      <c r="G72" s="44"/>
      <c r="H72" s="44"/>
      <c r="I72" s="44"/>
      <c r="J72" s="44"/>
    </row>
    <row r="73" spans="2:10" ht="30" customHeight="1" x14ac:dyDescent="0.25">
      <c r="B73" s="22"/>
      <c r="C73" s="22"/>
      <c r="D73" s="22"/>
      <c r="E73" s="22"/>
      <c r="F73" s="4"/>
      <c r="G73" s="83" t="s">
        <v>78</v>
      </c>
      <c r="H73" s="83"/>
      <c r="I73" s="83"/>
      <c r="J73" s="78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26127</v>
      </c>
    </row>
    <row r="74" spans="2:10" ht="30" customHeight="1" x14ac:dyDescent="0.25">
      <c r="F74" s="4"/>
      <c r="G74" s="83"/>
      <c r="H74" s="83"/>
      <c r="I74" s="83"/>
      <c r="J74" s="78"/>
    </row>
    <row r="75" spans="2:10" ht="30" customHeight="1" x14ac:dyDescent="0.25">
      <c r="F75" s="4"/>
      <c r="G75" s="80" t="s">
        <v>79</v>
      </c>
      <c r="H75" s="80"/>
      <c r="I75" s="80"/>
      <c r="J75" s="79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80652</v>
      </c>
    </row>
    <row r="76" spans="2:10" ht="30" customHeight="1" x14ac:dyDescent="0.25">
      <c r="F76" s="4"/>
      <c r="G76" s="80"/>
      <c r="H76" s="80"/>
      <c r="I76" s="80"/>
      <c r="J76" s="79"/>
    </row>
    <row r="77" spans="2:10" ht="24.95" customHeight="1" x14ac:dyDescent="0.25">
      <c r="F77" s="4"/>
      <c r="G77" s="76" t="s">
        <v>80</v>
      </c>
      <c r="H77" s="76"/>
      <c r="I77" s="76"/>
      <c r="J77" s="77">
        <f>J73-J75</f>
        <v>-54525</v>
      </c>
    </row>
    <row r="78" spans="2:10" ht="24.95" customHeight="1" x14ac:dyDescent="0.25">
      <c r="F78" s="4"/>
      <c r="G78" s="76"/>
      <c r="H78" s="76"/>
      <c r="I78" s="76"/>
      <c r="J78" s="77"/>
    </row>
    <row r="79" spans="2:10" ht="24.95" customHeight="1" x14ac:dyDescent="0.25">
      <c r="F79" s="4"/>
    </row>
    <row r="80" spans="2:10" ht="24.95" customHeight="1" x14ac:dyDescent="0.25">
      <c r="F80" s="4"/>
    </row>
    <row r="81" spans="6:6" ht="24.95" customHeight="1" x14ac:dyDescent="0.25">
      <c r="F81" s="4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4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05b78ab-247b-431a-8b21-13a63100bf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B0A7150F6D044D8A8E302E81B2A9B4" ma:contentTypeVersion="12" ma:contentTypeDescription="Create a new document." ma:contentTypeScope="" ma:versionID="f9bf707f43d99ef4962948ef1ca5cd51">
  <xsd:schema xmlns:xsd="http://www.w3.org/2001/XMLSchema" xmlns:xs="http://www.w3.org/2001/XMLSchema" xmlns:p="http://schemas.microsoft.com/office/2006/metadata/properties" xmlns:ns3="14519c46-3751-4719-a38d-ab4b55529397" xmlns:ns4="505b78ab-247b-431a-8b21-13a63100bf3d" targetNamespace="http://schemas.microsoft.com/office/2006/metadata/properties" ma:root="true" ma:fieldsID="4c78eaab6517d1c2aadf33f2d8c2ae55" ns3:_="" ns4:_="">
    <xsd:import namespace="14519c46-3751-4719-a38d-ab4b55529397"/>
    <xsd:import namespace="505b78ab-247b-431a-8b21-13a63100bf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19c46-3751-4719-a38d-ab4b555293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b78ab-247b-431a-8b21-13a63100bf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05b78ab-247b-431a-8b21-13a63100bf3d"/>
    <ds:schemaRef ds:uri="14519c46-3751-4719-a38d-ab4b55529397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B6FE11-E14F-49EF-B68C-9A88EB43E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19c46-3751-4719-a38d-ab4b55529397"/>
    <ds:schemaRef ds:uri="505b78ab-247b-431a-8b21-13a63100bf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2023-06-08T14:45:12Z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0x0101001DB0A7150F6D044D8A8E302E81B2A9B4</vt:lpwstr>
  </property>
</Properties>
</file>