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T:\Office Files\01 - Client Information\01 - Client Information\Central Glass America, Inc\2020\Exposures from Client\"/>
    </mc:Choice>
  </mc:AlternateContent>
  <xr:revisionPtr revIDLastSave="0" documentId="13_ncr:1_{83512FDA-0404-43CD-B143-FD5A2C438B7A}" xr6:coauthVersionLast="41" xr6:coauthVersionMax="45" xr10:uidLastSave="{00000000-0000-0000-0000-000000000000}"/>
  <bookViews>
    <workbookView xWindow="1140" yWindow="1590" windowWidth="21360" windowHeight="12900" tabRatio="757" xr2:uid="{00000000-000D-0000-FFFF-FFFF00000000}"/>
  </bookViews>
  <sheets>
    <sheet name="Central Glass Totals" sheetId="8" r:id="rId1"/>
    <sheet name="NWI Rating Info" sheetId="17" r:id="rId2"/>
    <sheet name="CLXA (NGP-ARG-Troy)" sheetId="14" r:id="rId3"/>
    <sheet name="CLXA (VGP)" sheetId="15" r:id="rId4"/>
    <sheet name="CLXA (AGP-LGP)" sheetId="13" r:id="rId5"/>
  </sheets>
  <definedNames>
    <definedName name="GROSS__2020_Sales">'CLXA (AGP-LGP)'!$X$6</definedName>
    <definedName name="_xlnm.Print_Area" localSheetId="0">'Central Glass Totals'!$A$1:$I$30</definedName>
    <definedName name="_xlnm.Print_Titles" localSheetId="0">'Central Glass Totals'!$1:$2</definedName>
    <definedName name="_xlnm.Print_Titles" localSheetId="4">'CLXA (AGP-LGP)'!$6:$6</definedName>
    <definedName name="_xlnm.Print_Titles" localSheetId="2">'CLXA (NGP-ARG-Troy)'!$2:$3</definedName>
    <definedName name="_xlnm.Print_Titles" localSheetId="3">'CLXA (VGP)'!$2:$3</definedName>
    <definedName name="_xlnm.Print_Titles" localSheetId="1">'NWI Rating Info'!$2:$3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9" i="8" l="1"/>
  <c r="L9" i="8"/>
  <c r="M8" i="8"/>
  <c r="L8" i="8"/>
  <c r="M7" i="8"/>
  <c r="L7" i="8"/>
  <c r="L6" i="8"/>
  <c r="M10" i="8"/>
  <c r="L10" i="8"/>
  <c r="M12" i="8"/>
  <c r="L12" i="8"/>
  <c r="M11" i="8"/>
  <c r="L11" i="8"/>
  <c r="M13" i="8" l="1"/>
  <c r="L13" i="8"/>
  <c r="M6" i="8"/>
  <c r="M5" i="8"/>
  <c r="L5" i="8"/>
  <c r="D23" i="8"/>
  <c r="L20" i="8" l="1"/>
  <c r="M20" i="8"/>
  <c r="AF8" i="15"/>
  <c r="AF10" i="15"/>
  <c r="AD13" i="15" l="1"/>
  <c r="AF9" i="15"/>
  <c r="AF7" i="15"/>
  <c r="Z8" i="13" l="1"/>
  <c r="Z7" i="13"/>
  <c r="Z14" i="13"/>
  <c r="X14" i="13"/>
  <c r="Y14" i="13"/>
  <c r="AJ12" i="14" l="1"/>
  <c r="AI12" i="14"/>
  <c r="AG12" i="14"/>
  <c r="AF12" i="14"/>
  <c r="AF13" i="15" l="1"/>
  <c r="AK8" i="14"/>
  <c r="AK7" i="14"/>
  <c r="AK12" i="14" l="1"/>
  <c r="C23" i="8"/>
  <c r="K10" i="8"/>
  <c r="K11" i="8"/>
  <c r="J10" i="8"/>
  <c r="J11" i="8"/>
  <c r="K13" i="8"/>
  <c r="J13" i="8"/>
  <c r="K12" i="8"/>
  <c r="J12" i="8"/>
  <c r="K9" i="8"/>
  <c r="J9" i="8"/>
  <c r="K8" i="8"/>
  <c r="J8" i="8"/>
  <c r="K7" i="8"/>
  <c r="J7" i="8"/>
  <c r="J6" i="8"/>
  <c r="K5" i="8"/>
  <c r="J5" i="8"/>
  <c r="W14" i="13" l="1"/>
  <c r="V14" i="13"/>
  <c r="U14" i="13"/>
  <c r="S14" i="13"/>
  <c r="T14" i="13"/>
  <c r="R14" i="13"/>
  <c r="O10" i="17" l="1"/>
  <c r="W8" i="13" l="1"/>
  <c r="W7" i="13"/>
  <c r="AC13" i="15"/>
  <c r="AC7" i="15"/>
  <c r="AC8" i="15"/>
  <c r="AC9" i="15"/>
  <c r="AC10" i="15"/>
  <c r="AC12" i="15"/>
  <c r="AH7" i="14" l="1"/>
  <c r="AH8" i="14"/>
  <c r="AH12" i="14" l="1"/>
  <c r="K6" i="8"/>
  <c r="K20" i="8" l="1"/>
  <c r="J20" i="8"/>
  <c r="I13" i="8"/>
  <c r="H13" i="8"/>
  <c r="H5" i="8"/>
  <c r="H10" i="8" l="1"/>
  <c r="H9" i="8"/>
  <c r="I9" i="8" s="1"/>
  <c r="H6" i="8"/>
  <c r="I6" i="8" s="1"/>
  <c r="AD8" i="14"/>
  <c r="AE7" i="14"/>
  <c r="AC8" i="14"/>
  <c r="H12" i="8" s="1"/>
  <c r="H7" i="8"/>
  <c r="T8" i="13"/>
  <c r="T7" i="13"/>
  <c r="I7" i="8" l="1"/>
  <c r="AE8" i="14"/>
  <c r="I12" i="8" s="1"/>
  <c r="H11" i="8"/>
  <c r="I11" i="8"/>
  <c r="H20" i="8"/>
  <c r="Z12" i="15"/>
  <c r="Z11" i="15"/>
  <c r="Z10" i="15"/>
  <c r="Z9" i="15"/>
  <c r="Z8" i="15"/>
  <c r="Z7" i="15"/>
  <c r="AE12" i="14" l="1"/>
  <c r="I20" i="8"/>
  <c r="I10" i="8"/>
  <c r="Y13" i="15"/>
  <c r="X13" i="15"/>
  <c r="Z13" i="15" l="1"/>
  <c r="G10" i="8" l="1"/>
  <c r="G7" i="8"/>
  <c r="V13" i="15" l="1"/>
  <c r="T13" i="15"/>
  <c r="S13" i="15"/>
  <c r="R13" i="15"/>
  <c r="W12" i="15"/>
  <c r="W11" i="15"/>
  <c r="W10" i="15"/>
  <c r="U9" i="15"/>
  <c r="W9" i="15" s="1"/>
  <c r="W8" i="15"/>
  <c r="W7" i="15"/>
  <c r="W13" i="15" l="1"/>
  <c r="U13" i="15"/>
  <c r="Q8" i="13" l="1"/>
  <c r="Q7" i="13"/>
  <c r="AB8" i="14"/>
  <c r="AB7" i="14"/>
  <c r="AB12" i="14" l="1"/>
  <c r="G20" i="8"/>
  <c r="F20" i="8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Takashi Matsushita</author>
    <author>Lohnes, Mayumi</author>
  </authors>
  <commentList>
    <comment ref="F5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Takashi Matsushita:</t>
        </r>
        <r>
          <rPr>
            <sz val="9"/>
            <color indexed="81"/>
            <rFont val="Tahoma"/>
            <family val="2"/>
          </rPr>
          <t xml:space="preserve">
2014年予算売上</t>
        </r>
      </text>
    </comment>
    <comment ref="B6" authorId="1" shapeId="0" xr:uid="{9228FC26-FF1C-49E4-9C9E-F8FF900B07F6}">
      <text>
        <r>
          <rPr>
            <b/>
            <sz val="9"/>
            <color indexed="81"/>
            <rFont val="Tahoma"/>
            <family val="2"/>
          </rPr>
          <t>Lohnes, Mayumi:</t>
        </r>
        <r>
          <rPr>
            <sz val="9"/>
            <color indexed="81"/>
            <rFont val="Tahoma"/>
            <family val="2"/>
          </rPr>
          <t xml:space="preserve">
CIA
</t>
        </r>
      </text>
    </comment>
    <comment ref="F6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Takashi Matsushita:</t>
        </r>
        <r>
          <rPr>
            <sz val="9"/>
            <color indexed="81"/>
            <rFont val="Tahoma"/>
            <family val="2"/>
          </rPr>
          <t xml:space="preserve">
2014年予算売上</t>
        </r>
      </text>
    </comment>
    <comment ref="F7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Takashi Matsushita:</t>
        </r>
        <r>
          <rPr>
            <sz val="9"/>
            <color indexed="81"/>
            <rFont val="Tahoma"/>
            <family val="2"/>
          </rPr>
          <t xml:space="preserve">
2014年予算売上</t>
        </r>
      </text>
    </comment>
    <comment ref="B9" authorId="1" shapeId="0" xr:uid="{849D148C-3A34-4E1A-9956-880766E945CD}">
      <text>
        <r>
          <rPr>
            <b/>
            <sz val="9"/>
            <color indexed="81"/>
            <rFont val="Tahoma"/>
            <family val="2"/>
          </rPr>
          <t>Lohnes, Mayumi:</t>
        </r>
        <r>
          <rPr>
            <sz val="9"/>
            <color indexed="81"/>
            <rFont val="Tahoma"/>
            <family val="2"/>
          </rPr>
          <t xml:space="preserve">
IMS
</t>
        </r>
      </text>
    </comment>
    <comment ref="F9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Takashi Matsushita:</t>
        </r>
        <r>
          <rPr>
            <sz val="9"/>
            <color indexed="81"/>
            <rFont val="Tahoma"/>
            <family val="2"/>
          </rPr>
          <t xml:space="preserve">
2014年予算売上</t>
        </r>
      </text>
    </comment>
    <comment ref="B10" authorId="1" shapeId="0" xr:uid="{0570FCC1-17A9-4906-A609-37814827AD77}">
      <text>
        <r>
          <rPr>
            <b/>
            <sz val="9"/>
            <color indexed="81"/>
            <rFont val="Tahoma"/>
            <family val="2"/>
          </rPr>
          <t>Lohnes, Mayumi:</t>
        </r>
        <r>
          <rPr>
            <sz val="9"/>
            <color indexed="81"/>
            <rFont val="Tahoma"/>
            <family val="2"/>
          </rPr>
          <t xml:space="preserve">
VGP + CTA
</t>
        </r>
      </text>
    </comment>
    <comment ref="F10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Takashi Matsushita:</t>
        </r>
        <r>
          <rPr>
            <sz val="9"/>
            <color indexed="81"/>
            <rFont val="Tahoma"/>
            <family val="2"/>
          </rPr>
          <t xml:space="preserve">
2014年予算売上</t>
        </r>
      </text>
    </comment>
    <comment ref="F11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Takashi Matsushita:</t>
        </r>
        <r>
          <rPr>
            <sz val="9"/>
            <color indexed="81"/>
            <rFont val="Tahoma"/>
            <family val="2"/>
          </rPr>
          <t xml:space="preserve">
2014年予算売上</t>
        </r>
      </text>
    </comment>
    <comment ref="F12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Takashi Matsushita:</t>
        </r>
        <r>
          <rPr>
            <sz val="9"/>
            <color indexed="81"/>
            <rFont val="Tahoma"/>
            <family val="2"/>
          </rPr>
          <t xml:space="preserve">
2014年予算売上</t>
        </r>
      </text>
    </comment>
    <comment ref="F13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Takashi Matsushita:</t>
        </r>
        <r>
          <rPr>
            <sz val="9"/>
            <color indexed="81"/>
            <rFont val="Tahoma"/>
            <family val="2"/>
          </rPr>
          <t xml:space="preserve">
2014年予算売上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Takashi Matsushita</author>
    <author>Satoshi Kiriyama</author>
  </authors>
  <commentList>
    <comment ref="K6" authorId="0" shapeId="0" xr:uid="{00000000-0006-0000-0100-000001000000}">
      <text>
        <r>
          <rPr>
            <b/>
            <sz val="8"/>
            <color indexed="81"/>
            <rFont val="Tahoma"/>
            <family val="2"/>
          </rPr>
          <t>Takashi Matsushita:</t>
        </r>
        <r>
          <rPr>
            <sz val="8"/>
            <color indexed="81"/>
            <rFont val="Tahoma"/>
            <family val="2"/>
          </rPr>
          <t xml:space="preserve">
暦年売上。Exposureとして本来何を使用するか不明だが、売上を使っている。</t>
        </r>
      </text>
    </comment>
    <comment ref="L6" authorId="0" shapeId="0" xr:uid="{00000000-0006-0000-0100-000002000000}">
      <text>
        <r>
          <rPr>
            <b/>
            <sz val="8"/>
            <color indexed="81"/>
            <rFont val="Tahoma"/>
            <family val="2"/>
          </rPr>
          <t>Takashi Matsushita:</t>
        </r>
        <r>
          <rPr>
            <sz val="8"/>
            <color indexed="81"/>
            <rFont val="Tahoma"/>
            <family val="2"/>
          </rPr>
          <t xml:space="preserve">
暦年売上。Exposureとして本来何を使用するか不明だが、売上を使っている。</t>
        </r>
      </text>
    </comment>
    <comment ref="M6" authorId="0" shapeId="0" xr:uid="{00000000-0006-0000-0100-000003000000}">
      <text>
        <r>
          <rPr>
            <b/>
            <sz val="8"/>
            <color indexed="81"/>
            <rFont val="Tahoma"/>
            <family val="2"/>
          </rPr>
          <t>Takashi Matsushita:</t>
        </r>
        <r>
          <rPr>
            <sz val="8"/>
            <color indexed="81"/>
            <rFont val="Tahoma"/>
            <family val="2"/>
          </rPr>
          <t xml:space="preserve">
暦年予算売上。Exposureとして本来何を使用するか不明だが、売上を使っている。</t>
        </r>
      </text>
    </comment>
    <comment ref="N6" authorId="0" shapeId="0" xr:uid="{00000000-0006-0000-0100-000004000000}">
      <text>
        <r>
          <rPr>
            <b/>
            <sz val="8"/>
            <color indexed="81"/>
            <rFont val="Tahoma"/>
            <family val="2"/>
          </rPr>
          <t>Takashi Matsushita:</t>
        </r>
        <r>
          <rPr>
            <sz val="8"/>
            <color indexed="81"/>
            <rFont val="Tahoma"/>
            <family val="2"/>
          </rPr>
          <t xml:space="preserve">
暦年予算売上。Exposureとして本来何を使用するか不明だが、売上を使っている。</t>
        </r>
      </text>
    </comment>
    <comment ref="O6" authorId="0" shapeId="0" xr:uid="{B76FC68B-C24B-4EE8-ADA5-C083271BF215}">
      <text>
        <r>
          <rPr>
            <b/>
            <sz val="8"/>
            <color indexed="81"/>
            <rFont val="Tahoma"/>
            <family val="2"/>
          </rPr>
          <t>Takashi Matsushita:</t>
        </r>
        <r>
          <rPr>
            <sz val="8"/>
            <color indexed="81"/>
            <rFont val="Tahoma"/>
            <family val="2"/>
          </rPr>
          <t xml:space="preserve">
暦年予算売上。Exposureとして本来何を使用するか不明だが、売上を使っている。</t>
        </r>
      </text>
    </comment>
    <comment ref="K7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>Takashi Matsushita:</t>
        </r>
        <r>
          <rPr>
            <sz val="9"/>
            <color indexed="81"/>
            <rFont val="Tahoma"/>
            <family val="2"/>
          </rPr>
          <t xml:space="preserve">
暦年売上</t>
        </r>
      </text>
    </comment>
    <comment ref="L7" authorId="0" shapeId="0" xr:uid="{00000000-0006-0000-0100-000006000000}">
      <text>
        <r>
          <rPr>
            <b/>
            <sz val="9"/>
            <color indexed="81"/>
            <rFont val="Tahoma"/>
            <family val="2"/>
          </rPr>
          <t>Takashi Matsushita:</t>
        </r>
        <r>
          <rPr>
            <sz val="9"/>
            <color indexed="81"/>
            <rFont val="Tahoma"/>
            <family val="2"/>
          </rPr>
          <t xml:space="preserve">
暦年売上</t>
        </r>
      </text>
    </comment>
    <comment ref="M7" authorId="0" shapeId="0" xr:uid="{00000000-0006-0000-0100-000007000000}">
      <text>
        <r>
          <rPr>
            <b/>
            <sz val="9"/>
            <color indexed="81"/>
            <rFont val="Tahoma"/>
            <family val="2"/>
          </rPr>
          <t>Takashi Matsushita:</t>
        </r>
        <r>
          <rPr>
            <sz val="9"/>
            <color indexed="81"/>
            <rFont val="Tahoma"/>
            <family val="2"/>
          </rPr>
          <t xml:space="preserve">
暦年予算売上</t>
        </r>
      </text>
    </comment>
    <comment ref="N7" authorId="0" shapeId="0" xr:uid="{00000000-0006-0000-0100-000008000000}">
      <text>
        <r>
          <rPr>
            <b/>
            <sz val="9"/>
            <color indexed="81"/>
            <rFont val="Tahoma"/>
            <family val="2"/>
          </rPr>
          <t>Takashi Matsushita:</t>
        </r>
        <r>
          <rPr>
            <sz val="9"/>
            <color indexed="81"/>
            <rFont val="Tahoma"/>
            <family val="2"/>
          </rPr>
          <t xml:space="preserve">
暦年予算売上</t>
        </r>
      </text>
    </comment>
    <comment ref="O7" authorId="0" shapeId="0" xr:uid="{017BAE10-E663-44BD-8757-9EB74E867427}">
      <text>
        <r>
          <rPr>
            <b/>
            <sz val="9"/>
            <color indexed="81"/>
            <rFont val="Tahoma"/>
            <family val="2"/>
          </rPr>
          <t>Takashi Matsushita:</t>
        </r>
        <r>
          <rPr>
            <sz val="9"/>
            <color indexed="81"/>
            <rFont val="Tahoma"/>
            <family val="2"/>
          </rPr>
          <t xml:space="preserve">
暦年予算売上</t>
        </r>
      </text>
    </comment>
    <comment ref="C13" authorId="1" shapeId="0" xr:uid="{FAD89282-9A94-4301-92FD-07520BBF9329}">
      <text>
        <r>
          <rPr>
            <b/>
            <sz val="9"/>
            <color indexed="81"/>
            <rFont val="Tahoma"/>
            <family val="2"/>
          </rPr>
          <t>Satoshi Kiriyama:</t>
        </r>
        <r>
          <rPr>
            <sz val="9"/>
            <color indexed="81"/>
            <rFont val="Tahoma"/>
            <family val="2"/>
          </rPr>
          <t xml:space="preserve">
2017年12月末の人員を記入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Lohnes, Mayumi</author>
  </authors>
  <commentList>
    <comment ref="AF6" authorId="0" shapeId="0" xr:uid="{923AB766-205E-4CE3-B508-9B6AD1B49FD1}">
      <text>
        <r>
          <rPr>
            <b/>
            <sz val="9"/>
            <color indexed="81"/>
            <rFont val="Tahoma"/>
            <family val="2"/>
          </rPr>
          <t>Lohnes, Mayumi:</t>
        </r>
        <r>
          <rPr>
            <sz val="9"/>
            <color indexed="81"/>
            <rFont val="Tahoma"/>
            <family val="2"/>
          </rPr>
          <t xml:space="preserve">
Randy Wagner
File: 19B-V8-Nov 2nd - P&amp;L Roll-Upの3 19B P&amp;Lタブ参照</t>
        </r>
      </text>
    </comment>
    <comment ref="B7" authorId="0" shapeId="0" xr:uid="{C2449D09-C1BD-455A-A8ED-5E814D0C8F39}">
      <text>
        <r>
          <rPr>
            <b/>
            <sz val="9"/>
            <color indexed="81"/>
            <rFont val="Tahoma"/>
            <family val="2"/>
          </rPr>
          <t>Lohnes, Mayumi:</t>
        </r>
        <r>
          <rPr>
            <sz val="9"/>
            <color indexed="81"/>
            <rFont val="Tahoma"/>
            <family val="2"/>
          </rPr>
          <t xml:space="preserve">
ARG
</t>
        </r>
      </text>
    </comment>
    <comment ref="AG7" authorId="0" shapeId="0" xr:uid="{B073CD9E-D3A0-4DBF-A864-371763A806F3}">
      <text>
        <r>
          <rPr>
            <b/>
            <sz val="9"/>
            <color indexed="81"/>
            <rFont val="Tahoma"/>
            <family val="2"/>
          </rPr>
          <t>Lohnes, Mayumi:</t>
        </r>
        <r>
          <rPr>
            <sz val="9"/>
            <color indexed="81"/>
            <rFont val="Tahoma"/>
            <family val="2"/>
          </rPr>
          <t xml:space="preserve">
ARG：Repair用ガラス
社外販売による収益のため、社内売上なし</t>
        </r>
      </text>
    </comment>
    <comment ref="B8" authorId="0" shapeId="0" xr:uid="{92F7CF94-2016-467B-A3AD-4461580C62EB}">
      <text>
        <r>
          <rPr>
            <b/>
            <sz val="9"/>
            <color indexed="81"/>
            <rFont val="Tahoma"/>
            <family val="2"/>
          </rPr>
          <t>Lohnes, Mayumi:</t>
        </r>
        <r>
          <rPr>
            <sz val="9"/>
            <color indexed="81"/>
            <rFont val="Tahoma"/>
            <family val="2"/>
          </rPr>
          <t xml:space="preserve">
NGP
</t>
        </r>
      </text>
    </comment>
    <comment ref="AG8" authorId="0" shapeId="0" xr:uid="{144D1FD9-14A3-4397-B3ED-200F08652EDE}">
      <text>
        <r>
          <rPr>
            <b/>
            <sz val="9"/>
            <color indexed="81"/>
            <rFont val="Tahoma"/>
            <family val="2"/>
          </rPr>
          <t>Lohnes, Mayumi:</t>
        </r>
        <r>
          <rPr>
            <sz val="9"/>
            <color indexed="81"/>
            <rFont val="Tahoma"/>
            <family val="2"/>
          </rPr>
          <t xml:space="preserve">
Randy Wagner
File: 19B-V8-Nov 2nd - P&amp;L Roll-UpのM Elimsタブ、NGP箇所参照</t>
        </r>
      </text>
    </comment>
    <comment ref="AI8" authorId="0" shapeId="0" xr:uid="{7CA2EE50-3B2B-4055-972F-F678AABF98B7}">
      <text>
        <r>
          <rPr>
            <b/>
            <sz val="9"/>
            <color indexed="81"/>
            <rFont val="Tahoma"/>
            <family val="2"/>
          </rPr>
          <t>Lohnes, Mayumi:</t>
        </r>
        <r>
          <rPr>
            <sz val="9"/>
            <color indexed="81"/>
            <rFont val="Tahoma"/>
            <family val="2"/>
          </rPr>
          <t xml:space="preserve">
Float+Fab
</t>
        </r>
      </text>
    </comment>
    <comment ref="E15" authorId="0" shapeId="0" xr:uid="{C59B1380-C8A8-42DD-892F-3806C9FD825B}">
      <text>
        <r>
          <rPr>
            <b/>
            <sz val="9"/>
            <color indexed="81"/>
            <rFont val="Tahoma"/>
            <family val="2"/>
          </rPr>
          <t>Lohnes, Mayumi:</t>
        </r>
        <r>
          <rPr>
            <sz val="9"/>
            <color indexed="81"/>
            <rFont val="Tahoma"/>
            <family val="2"/>
          </rPr>
          <t xml:space="preserve">
Jarvis H.
Amy; 763
</t>
        </r>
      </text>
    </comment>
    <comment ref="F15" authorId="0" shapeId="0" xr:uid="{D3F61D3C-743E-4F49-843F-6E24971C2338}">
      <text>
        <r>
          <rPr>
            <b/>
            <sz val="9"/>
            <color indexed="81"/>
            <rFont val="Tahoma"/>
            <family val="2"/>
          </rPr>
          <t>Lohnes, Mayumi:</t>
        </r>
        <r>
          <rPr>
            <sz val="9"/>
            <color indexed="81"/>
            <rFont val="Tahoma"/>
            <family val="2"/>
          </rPr>
          <t xml:space="preserve">
Amy B.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Lohnes, Mayumi</author>
    <author>nyunoki</author>
  </authors>
  <commentList>
    <comment ref="AA6" authorId="0" shapeId="0" xr:uid="{C254C401-2A0C-4C44-B4BE-EFE33B070FA5}">
      <text>
        <r>
          <rPr>
            <b/>
            <sz val="9"/>
            <color indexed="81"/>
            <rFont val="Tahoma"/>
            <family val="2"/>
          </rPr>
          <t>Lohnes, Mayumi:</t>
        </r>
        <r>
          <rPr>
            <sz val="9"/>
            <color indexed="81"/>
            <rFont val="Tahoma"/>
            <family val="2"/>
          </rPr>
          <t xml:space="preserve">
Breakdown by location: Kevin Noworyta in VGP</t>
        </r>
      </text>
    </comment>
    <comment ref="AC6" authorId="0" shapeId="0" xr:uid="{1B026367-D9CE-4092-A772-166CEE23FA04}">
      <text>
        <r>
          <rPr>
            <b/>
            <sz val="9"/>
            <color indexed="81"/>
            <rFont val="Tahoma"/>
            <family val="2"/>
          </rPr>
          <t>Lohnes, Mayumi:</t>
        </r>
        <r>
          <rPr>
            <sz val="9"/>
            <color indexed="81"/>
            <rFont val="Tahoma"/>
            <family val="2"/>
          </rPr>
          <t xml:space="preserve">
Breakdown by location: Kevin Noworyta in VGP</t>
        </r>
      </text>
    </comment>
    <comment ref="M7" authorId="1" shapeId="0" xr:uid="{00000000-0006-0000-0300-000001000000}">
      <text>
        <r>
          <rPr>
            <b/>
            <sz val="9"/>
            <color indexed="81"/>
            <rFont val="Tahoma"/>
            <family val="2"/>
          </rPr>
          <t>Sales to Carlite (CLXA)</t>
        </r>
      </text>
    </comment>
    <comment ref="AB7" authorId="0" shapeId="0" xr:uid="{1351230F-4EC8-4B8C-BB6D-5471F252EC2D}">
      <text>
        <r>
          <rPr>
            <b/>
            <sz val="9"/>
            <color indexed="81"/>
            <rFont val="Tahoma"/>
            <family val="2"/>
          </rPr>
          <t>Lohnes, Mayumi:</t>
        </r>
        <r>
          <rPr>
            <sz val="9"/>
            <color indexed="81"/>
            <rFont val="Tahoma"/>
            <family val="2"/>
          </rPr>
          <t xml:space="preserve">
Randy Wagner
File: 19B-V8-Nov 2nd - P&amp;L Roll-UpのM Elimsタブ、VGP箇所参照</t>
        </r>
      </text>
    </comment>
    <comment ref="B8" authorId="0" shapeId="0" xr:uid="{93977817-C667-4DAE-B755-CB734158E64C}">
      <text>
        <r>
          <rPr>
            <b/>
            <sz val="9"/>
            <color indexed="81"/>
            <rFont val="Tahoma"/>
            <family val="2"/>
          </rPr>
          <t>Lohnes, Mayumi:</t>
        </r>
        <r>
          <rPr>
            <sz val="9"/>
            <color indexed="81"/>
            <rFont val="Tahoma"/>
            <family val="2"/>
          </rPr>
          <t xml:space="preserve">
CTA
</t>
        </r>
      </text>
    </comment>
    <comment ref="AF8" authorId="0" shapeId="0" xr:uid="{EA4ED254-4A87-45A6-9056-B87FEC481F99}">
      <text>
        <r>
          <rPr>
            <b/>
            <sz val="9"/>
            <color indexed="81"/>
            <rFont val="Tahoma"/>
            <family val="2"/>
          </rPr>
          <t>Lohnes, Mayumi:</t>
        </r>
        <r>
          <rPr>
            <sz val="9"/>
            <color indexed="81"/>
            <rFont val="Tahoma"/>
            <family val="2"/>
          </rPr>
          <t xml:space="preserve">
CTA will be closed in 1Q 2020</t>
        </r>
      </text>
    </comment>
    <comment ref="B9" authorId="0" shapeId="0" xr:uid="{8117BA36-0D8C-4638-97E2-EA1F57C04EA3}">
      <text>
        <r>
          <rPr>
            <b/>
            <sz val="9"/>
            <color indexed="81"/>
            <rFont val="Tahoma"/>
            <family val="2"/>
          </rPr>
          <t>Lohnes, Mayumi:</t>
        </r>
        <r>
          <rPr>
            <sz val="9"/>
            <color indexed="81"/>
            <rFont val="Tahoma"/>
            <family val="2"/>
          </rPr>
          <t xml:space="preserve">
IMS
</t>
        </r>
      </text>
    </comment>
    <comment ref="B10" authorId="0" shapeId="0" xr:uid="{F6574B8B-E801-4670-A85C-C022946D45AF}">
      <text>
        <r>
          <rPr>
            <b/>
            <sz val="9"/>
            <color indexed="81"/>
            <rFont val="Tahoma"/>
            <family val="2"/>
          </rPr>
          <t>Lohnes, Mayumi:</t>
        </r>
        <r>
          <rPr>
            <sz val="9"/>
            <color indexed="81"/>
            <rFont val="Tahoma"/>
            <family val="2"/>
          </rPr>
          <t xml:space="preserve">
CIA
</t>
        </r>
      </text>
    </comment>
    <comment ref="AF10" authorId="0" shapeId="0" xr:uid="{B93EA26B-0595-4B63-BD96-9A36D51F4A21}">
      <text>
        <r>
          <rPr>
            <b/>
            <sz val="9"/>
            <color indexed="81"/>
            <rFont val="Tahoma"/>
            <family val="2"/>
          </rPr>
          <t>Lohnes, Mayumi:</t>
        </r>
        <r>
          <rPr>
            <sz val="9"/>
            <color indexed="81"/>
            <rFont val="Tahoma"/>
            <family val="2"/>
          </rPr>
          <t xml:space="preserve">
CIA will be closed in 1Q 2020</t>
        </r>
      </text>
    </comment>
    <comment ref="B12" authorId="0" shapeId="0" xr:uid="{39CB5713-9DA5-42F4-B36F-00DAEC1B80A2}">
      <text>
        <r>
          <rPr>
            <b/>
            <sz val="9"/>
            <color indexed="81"/>
            <rFont val="Tahoma"/>
            <family val="2"/>
          </rPr>
          <t>Lohnes, Mayumi:</t>
        </r>
        <r>
          <rPr>
            <sz val="9"/>
            <color indexed="81"/>
            <rFont val="Tahoma"/>
            <family val="2"/>
          </rPr>
          <t xml:space="preserve">
VGP
</t>
        </r>
      </text>
    </comment>
    <comment ref="AF12" authorId="0" shapeId="0" xr:uid="{674E24BB-A957-4F0D-8126-357DB7B9C4B1}">
      <text>
        <r>
          <rPr>
            <b/>
            <sz val="9"/>
            <color indexed="81"/>
            <rFont val="Tahoma"/>
            <family val="2"/>
          </rPr>
          <t>Lohnes, Mayumi:</t>
        </r>
        <r>
          <rPr>
            <sz val="9"/>
            <color indexed="81"/>
            <rFont val="Tahoma"/>
            <family val="2"/>
          </rPr>
          <t xml:space="preserve">
Lease expired  09/30/2019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Lohnes, Mayumi</author>
  </authors>
  <commentList>
    <comment ref="V6" authorId="0" shapeId="0" xr:uid="{26861A5D-85CC-4D42-8803-94D86977004D}">
      <text>
        <r>
          <rPr>
            <b/>
            <sz val="9"/>
            <color indexed="81"/>
            <rFont val="Tahoma"/>
            <family val="2"/>
          </rPr>
          <t>Lohnes, Mayumi:</t>
        </r>
        <r>
          <rPr>
            <sz val="9"/>
            <color indexed="81"/>
            <rFont val="Tahoma"/>
            <family val="2"/>
          </rPr>
          <t xml:space="preserve">
Rnady資料　M Elimins</t>
        </r>
      </text>
    </comment>
    <comment ref="B13" authorId="0" shapeId="0" xr:uid="{01E42215-FE4E-4C5D-8111-51A0493DB567}">
      <text>
        <r>
          <rPr>
            <b/>
            <sz val="9"/>
            <color indexed="81"/>
            <rFont val="Tahoma"/>
            <family val="2"/>
          </rPr>
          <t>Lohnes, Mayumi:</t>
        </r>
        <r>
          <rPr>
            <sz val="9"/>
            <color indexed="81"/>
            <rFont val="Tahoma"/>
            <family val="2"/>
          </rPr>
          <t xml:space="preserve">
LGP+AGP
</t>
        </r>
      </text>
    </comment>
  </commentList>
</comments>
</file>

<file path=xl/sharedStrings.xml><?xml version="1.0" encoding="utf-8"?>
<sst xmlns="http://schemas.openxmlformats.org/spreadsheetml/2006/main" count="408" uniqueCount="181">
  <si>
    <t>G.L. Rating Class &amp; Premium Basis</t>
  </si>
  <si>
    <t>Loc. #</t>
  </si>
  <si>
    <t>Classification Description</t>
  </si>
  <si>
    <t>Exposure Basis</t>
  </si>
  <si>
    <t>*Exposure Basis:</t>
  </si>
  <si>
    <t>(P)</t>
  </si>
  <si>
    <t>Payroll</t>
  </si>
  <si>
    <t>(S)</t>
  </si>
  <si>
    <t>Sales</t>
  </si>
  <si>
    <t>(C)</t>
  </si>
  <si>
    <t>Cost</t>
  </si>
  <si>
    <t>(A)</t>
  </si>
  <si>
    <t>Area</t>
  </si>
  <si>
    <t>(#)</t>
  </si>
  <si>
    <t>Units</t>
  </si>
  <si>
    <t>(O)</t>
  </si>
  <si>
    <t>Other_________________</t>
  </si>
  <si>
    <t>2014 Exposure</t>
  </si>
  <si>
    <t>Street</t>
  </si>
  <si>
    <t>City</t>
  </si>
  <si>
    <t>State</t>
  </si>
  <si>
    <t>Zip+4</t>
  </si>
  <si>
    <t>Occupancy</t>
  </si>
  <si>
    <t>001</t>
  </si>
  <si>
    <t>002</t>
  </si>
  <si>
    <t>003</t>
  </si>
  <si>
    <t>004</t>
  </si>
  <si>
    <t>005</t>
  </si>
  <si>
    <t>006</t>
  </si>
  <si>
    <t>TN</t>
  </si>
  <si>
    <t>Canton</t>
  </si>
  <si>
    <t>Class Code</t>
  </si>
  <si>
    <t>S</t>
  </si>
  <si>
    <t>Operation #</t>
  </si>
  <si>
    <t>Employee Benefits Liability</t>
  </si>
  <si>
    <t>Employees</t>
  </si>
  <si>
    <t>Carlex Glass America LLC</t>
  </si>
  <si>
    <t>340 Bridgestone Parkway</t>
  </si>
  <si>
    <t>Lebanon</t>
  </si>
  <si>
    <t>7200 Centennial Blvd</t>
  </si>
  <si>
    <t>Nashville</t>
  </si>
  <si>
    <t>40515 Koppernick Road #7</t>
  </si>
  <si>
    <t>MI</t>
  </si>
  <si>
    <t>40473 Koppernick Road</t>
  </si>
  <si>
    <t>Glass Distribution</t>
  </si>
  <si>
    <t>Glass Mfg</t>
  </si>
  <si>
    <t>Corporate Apt</t>
  </si>
  <si>
    <t>Glass &amp; Clay Mfg - GL Composite</t>
  </si>
  <si>
    <t>Dwellings-1 Family-LRO</t>
  </si>
  <si>
    <t>T</t>
  </si>
  <si>
    <t>-</t>
  </si>
  <si>
    <t>A</t>
  </si>
  <si>
    <t>warehouse</t>
  </si>
  <si>
    <t>GA</t>
  </si>
  <si>
    <t>Lagrange</t>
  </si>
  <si>
    <t>2585 Upper Big Springs Rd</t>
  </si>
  <si>
    <t>013</t>
  </si>
  <si>
    <t>NWI Glass Plant</t>
  </si>
  <si>
    <t>WA</t>
  </si>
  <si>
    <t>Seattle</t>
  </si>
  <si>
    <t>4410 26th Avenue West</t>
  </si>
  <si>
    <t>008</t>
  </si>
  <si>
    <t>NWI Office/Plant</t>
  </si>
  <si>
    <t xml:space="preserve">Seattle </t>
  </si>
  <si>
    <t>007</t>
  </si>
  <si>
    <t>Glass or Glassware Mfg.</t>
  </si>
  <si>
    <t>Carlex Assembly</t>
  </si>
  <si>
    <t>011 and '012</t>
  </si>
  <si>
    <t>Lavergne</t>
  </si>
  <si>
    <t>1501 Corporate Place</t>
  </si>
  <si>
    <t>NWI-Glass Plant</t>
  </si>
  <si>
    <t>001 and '002</t>
  </si>
  <si>
    <t>AZ</t>
  </si>
  <si>
    <t>Yuma</t>
  </si>
  <si>
    <t>7595 East 30th Street</t>
  </si>
  <si>
    <t>Auto,Bus Mfg-not operating parts</t>
  </si>
  <si>
    <t>004 and '005</t>
  </si>
  <si>
    <t>IN</t>
  </si>
  <si>
    <t>Lafayette</t>
  </si>
  <si>
    <t>006 and '007</t>
  </si>
  <si>
    <t>MS</t>
  </si>
  <si>
    <t>151 Nissan Way, Suite H</t>
  </si>
  <si>
    <t>NWI-glass plant</t>
  </si>
  <si>
    <t>014 and '015</t>
  </si>
  <si>
    <t>2500 West Jameson</t>
  </si>
  <si>
    <t>009 and '010</t>
  </si>
  <si>
    <t xml:space="preserve">Vonore </t>
  </si>
  <si>
    <t>77 Excellence Way</t>
  </si>
  <si>
    <t>Third- Party Assembly</t>
  </si>
  <si>
    <t>05</t>
  </si>
  <si>
    <t>Loudon</t>
  </si>
  <si>
    <t>2013 Exposure(Act)</t>
  </si>
  <si>
    <t>2014 Exposure
Sales to CLX(Vonore)</t>
  </si>
  <si>
    <t xml:space="preserve">Northwestern Industries, Inc. </t>
  </si>
  <si>
    <t>Glass or Glassware MFG</t>
  </si>
  <si>
    <t xml:space="preserve">Central Glass America, Inc. </t>
  </si>
  <si>
    <t>Warehouse</t>
  </si>
  <si>
    <t>Deduct for Net Sales</t>
  </si>
  <si>
    <t>2015 Exposure</t>
  </si>
  <si>
    <t>1900 S. Center Street</t>
  </si>
  <si>
    <t>Auburn</t>
  </si>
  <si>
    <t>46706</t>
  </si>
  <si>
    <t>860 West U.S. 6</t>
  </si>
  <si>
    <t>Ligonier</t>
  </si>
  <si>
    <t>46767</t>
  </si>
  <si>
    <t>35555 Mound Rd</t>
  </si>
  <si>
    <t>Sterling Heights</t>
  </si>
  <si>
    <t>Mfg</t>
  </si>
  <si>
    <t>Office</t>
  </si>
  <si>
    <t>Bldg or Premises-Office</t>
  </si>
  <si>
    <t>5608 Old Maumee Road</t>
  </si>
  <si>
    <t>Ft. Wayne</t>
  </si>
  <si>
    <t>15202 Edgerton Road</t>
  </si>
  <si>
    <t>New Haven</t>
  </si>
  <si>
    <t>325 North Taylor Road</t>
  </si>
  <si>
    <t>Garrett</t>
  </si>
  <si>
    <t xml:space="preserve">Office </t>
  </si>
  <si>
    <t>Audited</t>
  </si>
  <si>
    <t>NET 2015 Exposure</t>
  </si>
  <si>
    <t>3701 David Howarth Drive</t>
  </si>
  <si>
    <t>GROSS 2015 Sales</t>
  </si>
  <si>
    <t>Exclude
 2015 
Intra Co. Sales
 to FAB &amp; ARG</t>
  </si>
  <si>
    <t>Exclude
 2015 
Advance
Payments</t>
  </si>
  <si>
    <t>Exclude
 2015 
Inter Co.Sales
 to CLX(Vonore)</t>
  </si>
  <si>
    <t>Corporte Apt</t>
  </si>
  <si>
    <t>2016 Exposure</t>
  </si>
  <si>
    <t>GROSS 2016 Sales</t>
  </si>
  <si>
    <t>Exclude
 2016 
Advance
Payments</t>
  </si>
  <si>
    <t>Exclude
 2016
Intra Co. Sales
 to FAB &amp; ARG</t>
  </si>
  <si>
    <t>Exclude
 2016 
Inter Co.Sales
 to CLX(Vonore)</t>
  </si>
  <si>
    <t>NET 2016 Exposure</t>
  </si>
  <si>
    <t>2839 County Rd 72</t>
  </si>
  <si>
    <t>2017 Exposure</t>
  </si>
  <si>
    <t>GROSS 2017 Sales</t>
  </si>
  <si>
    <t>Exclude
 2017
Advance
Payments</t>
  </si>
  <si>
    <t>Exclude
 2017
Intra Co. Sales
 to FAB &amp; ARG</t>
  </si>
  <si>
    <t>NET 2017 Exposure</t>
  </si>
  <si>
    <t xml:space="preserve"> Troy</t>
  </si>
  <si>
    <t>Exclude
 2017
Intra Co.
Sales
 to AGP &amp; LGP &amp; VGP</t>
  </si>
  <si>
    <t>2016 Exposure Est</t>
  </si>
  <si>
    <t>2017 Exposure Est</t>
  </si>
  <si>
    <t>2018 Exposure Gross Est</t>
  </si>
  <si>
    <t>2018 Exposure Net Est(Exclude Intra)</t>
  </si>
  <si>
    <t>2019 Exposure Gross Est</t>
  </si>
  <si>
    <t>2019 Exposure Net Est(Exclude Intra)</t>
  </si>
  <si>
    <t>NOTE: This total summary will be updated by Willis.</t>
  </si>
  <si>
    <t>2421 &amp; 2501 West Commodore Way</t>
  </si>
  <si>
    <t>2019
Exposure</t>
  </si>
  <si>
    <t xml:space="preserve">Employee Benefits Liability </t>
  </si>
  <si>
    <t>Operation 
#</t>
  </si>
  <si>
    <t>EE Count</t>
  </si>
  <si>
    <t>Glass&amp;Clay Mfg - GL Composite</t>
  </si>
  <si>
    <t>NET 
2018 Exposure</t>
  </si>
  <si>
    <t>NET 
2019 Exposure</t>
  </si>
  <si>
    <t>GROSS 
2018 Sales</t>
  </si>
  <si>
    <t>GROSS 
2019 Sales</t>
  </si>
  <si>
    <t>Exclude 2018 
Intra Co. Sales</t>
  </si>
  <si>
    <t>Exclude 2019
Intra Co. Sales</t>
  </si>
  <si>
    <r>
      <t>Carl</t>
    </r>
    <r>
      <rPr>
        <b/>
        <sz val="11"/>
        <rFont val="Calibri"/>
        <family val="2"/>
        <scheme val="minor"/>
      </rPr>
      <t>ex Gl</t>
    </r>
    <r>
      <rPr>
        <b/>
        <sz val="12"/>
        <rFont val="Calibri"/>
        <family val="2"/>
        <scheme val="minor"/>
      </rPr>
      <t>ass America LLC</t>
    </r>
  </si>
  <si>
    <t>NGP, ARG, Troy</t>
  </si>
  <si>
    <t>VGP</t>
  </si>
  <si>
    <t>ARG, LGP</t>
  </si>
  <si>
    <t>3245 Corporate Park Drive</t>
  </si>
  <si>
    <r>
      <rPr>
        <sz val="12"/>
        <color rgb="FFFF0000"/>
        <rFont val="Calibri"/>
        <family val="2"/>
        <scheme val="minor"/>
      </rPr>
      <t xml:space="preserve">1209 </t>
    </r>
    <r>
      <rPr>
        <sz val="12"/>
        <rFont val="Calibri"/>
        <family val="2"/>
        <scheme val="minor"/>
      </rPr>
      <t xml:space="preserve">E. Big Beaver Road </t>
    </r>
  </si>
  <si>
    <t>2018 
Exposure</t>
  </si>
  <si>
    <t>Carlex Assembly 
VGP</t>
  </si>
  <si>
    <t>Grass Mfg
AGP</t>
  </si>
  <si>
    <t>Grass Mfg
LGP</t>
  </si>
  <si>
    <t>Third- Party Assembly
VGP</t>
  </si>
  <si>
    <t>Glass Distribution
NGP</t>
  </si>
  <si>
    <t>Glass Mfg
NG</t>
  </si>
  <si>
    <t>Glass Plant
NWI</t>
  </si>
  <si>
    <t>Glass Mfg, Assembly
VGP</t>
  </si>
  <si>
    <t>GROSS 
2020 Sales</t>
  </si>
  <si>
    <t>Exclude 2020
Intra Co. Sales</t>
  </si>
  <si>
    <t>NET 
2020 Exposure</t>
  </si>
  <si>
    <t>2020 Exposure Gross Est</t>
  </si>
  <si>
    <t>2020 Exposure Net Est(Exclude Intra)</t>
  </si>
  <si>
    <t>Gross 2020 Sales</t>
  </si>
  <si>
    <t xml:space="preserve"> Net 2020 Exposures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</si>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</sst>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&quot;$&quot;#,##0"/>
    <numFmt numFmtId="166" formatCode="_(* #,##0_);_(* \(#,##0\);_(* &quot;-&quot;??_);_(@_)"/>
  </numFmts>
  <fonts count="38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2"/>
      <color rgb="FFFF0000"/>
      <name val="Calibri"/>
      <family val="2"/>
      <scheme val="minor"/>
    </font>
    <font>
      <strike/>
      <sz val="12"/>
      <name val="Calibri"/>
      <family val="2"/>
      <scheme val="minor"/>
    </font>
    <font>
      <b/>
      <u/>
      <sz val="12"/>
      <name val="Calibri"/>
      <family val="2"/>
      <scheme val="minor"/>
    </font>
    <font>
      <b/>
      <sz val="14"/>
      <name val="Calibri"/>
      <family val="2"/>
      <scheme val="minor"/>
    </font>
    <font>
      <sz val="8"/>
      <name val="Calibri"/>
      <family val="2"/>
      <scheme val="minor"/>
    </font>
    <font>
      <b/>
      <i/>
      <sz val="12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Arial"/>
      <family val="2"/>
    </font>
    <font>
      <b/>
      <sz val="12"/>
      <color rgb="FFFF0000"/>
      <name val="Calibri"/>
      <family val="2"/>
      <scheme val="minor"/>
    </font>
    <font>
      <b/>
      <strike/>
      <sz val="10"/>
      <name val="Calibri"/>
      <family val="2"/>
      <scheme val="minor"/>
    </font>
    <font>
      <strike/>
      <sz val="11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sz val="8"/>
      <name val="Arial"/>
      <family val="2"/>
    </font>
    <font>
      <b/>
      <sz val="16"/>
      <name val="Calibri"/>
      <family val="2"/>
      <scheme val="minor"/>
    </font>
    <font>
      <sz val="12"/>
      <color rgb="FFFF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3">
    <xf numFmtId="0" fontId="0" fillId="0" borderId="0"/>
    <xf numFmtId="44" fontId="6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11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1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9" fillId="0" borderId="0" applyFont="0" applyFill="0" applyBorder="0" applyAlignment="0" applyProtection="0"/>
  </cellStyleXfs>
  <cellXfs count="308">
    <xf numFmtId="0" fontId="0" fillId="0" borderId="0" xfId="0"/>
    <xf numFmtId="0" fontId="7" fillId="0" borderId="0" xfId="3" applyFont="1"/>
    <xf numFmtId="0" fontId="8" fillId="0" borderId="0" xfId="3" applyFont="1"/>
    <xf numFmtId="0" fontId="12" fillId="0" borderId="0" xfId="3" applyFont="1" applyAlignment="1"/>
    <xf numFmtId="0" fontId="12" fillId="0" borderId="0" xfId="3" applyFont="1" applyAlignment="1">
      <alignment horizontal="left"/>
    </xf>
    <xf numFmtId="0" fontId="11" fillId="0" borderId="0" xfId="3" applyFont="1" applyFill="1" applyBorder="1" applyAlignment="1"/>
    <xf numFmtId="0" fontId="11" fillId="0" borderId="0" xfId="3" applyFont="1" applyBorder="1" applyAlignment="1"/>
    <xf numFmtId="0" fontId="11" fillId="0" borderId="0" xfId="3" applyFont="1" applyBorder="1" applyAlignment="1">
      <alignment horizontal="center"/>
    </xf>
    <xf numFmtId="0" fontId="8" fillId="0" borderId="0" xfId="3" applyFont="1"/>
    <xf numFmtId="0" fontId="7" fillId="0" borderId="0" xfId="3" applyFont="1"/>
    <xf numFmtId="0" fontId="11" fillId="0" borderId="0" xfId="3" applyFont="1" applyBorder="1" applyAlignment="1"/>
    <xf numFmtId="0" fontId="0" fillId="0" borderId="0" xfId="0"/>
    <xf numFmtId="0" fontId="12" fillId="0" borderId="0" xfId="3" applyFont="1" applyBorder="1" applyAlignment="1"/>
    <xf numFmtId="0" fontId="12" fillId="0" borderId="0" xfId="3" applyFont="1" applyAlignment="1">
      <alignment horizontal="left"/>
    </xf>
    <xf numFmtId="0" fontId="11" fillId="0" borderId="0" xfId="3" applyFont="1" applyFill="1" applyBorder="1" applyAlignment="1"/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8" fillId="3" borderId="0" xfId="0" applyFont="1" applyFill="1" applyAlignment="1">
      <alignment horizontal="center"/>
    </xf>
    <xf numFmtId="0" fontId="16" fillId="0" borderId="0" xfId="3" applyFont="1"/>
    <xf numFmtId="0" fontId="17" fillId="0" borderId="0" xfId="3" applyFont="1"/>
    <xf numFmtId="0" fontId="18" fillId="0" borderId="1" xfId="3" applyFont="1" applyBorder="1" applyAlignment="1">
      <alignment horizontal="center" wrapText="1"/>
    </xf>
    <xf numFmtId="0" fontId="18" fillId="0" borderId="1" xfId="3" applyFont="1" applyBorder="1" applyAlignment="1">
      <alignment horizontal="center" vertical="center" wrapText="1"/>
    </xf>
    <xf numFmtId="0" fontId="18" fillId="0" borderId="1" xfId="3" applyFont="1" applyBorder="1" applyAlignment="1">
      <alignment horizontal="center" vertical="center"/>
    </xf>
    <xf numFmtId="0" fontId="19" fillId="0" borderId="1" xfId="3" applyFont="1" applyBorder="1" applyAlignment="1">
      <alignment horizontal="center" vertical="center" wrapText="1"/>
    </xf>
    <xf numFmtId="0" fontId="18" fillId="0" borderId="1" xfId="3" applyFont="1" applyFill="1" applyBorder="1" applyAlignment="1">
      <alignment horizontal="center" wrapText="1"/>
    </xf>
    <xf numFmtId="0" fontId="18" fillId="4" borderId="1" xfId="3" applyFont="1" applyFill="1" applyBorder="1" applyAlignment="1">
      <alignment horizontal="center" wrapText="1"/>
    </xf>
    <xf numFmtId="0" fontId="16" fillId="0" borderId="0" xfId="3" applyFont="1" applyBorder="1" applyAlignment="1"/>
    <xf numFmtId="0" fontId="20" fillId="0" borderId="1" xfId="3" applyFont="1" applyBorder="1" applyAlignment="1">
      <alignment wrapText="1"/>
    </xf>
    <xf numFmtId="0" fontId="20" fillId="0" borderId="1" xfId="3" applyFont="1" applyFill="1" applyBorder="1" applyAlignment="1">
      <alignment horizontal="center" vertical="top"/>
    </xf>
    <xf numFmtId="0" fontId="20" fillId="0" borderId="1" xfId="3" applyFont="1" applyBorder="1" applyAlignment="1">
      <alignment horizontal="center" wrapText="1"/>
    </xf>
    <xf numFmtId="0" fontId="20" fillId="0" borderId="1" xfId="3" applyFont="1" applyBorder="1" applyAlignment="1">
      <alignment horizontal="center" vertical="center"/>
    </xf>
    <xf numFmtId="0" fontId="20" fillId="0" borderId="1" xfId="3" quotePrefix="1" applyFont="1" applyBorder="1" applyAlignment="1">
      <alignment horizontal="center" vertical="center" wrapText="1"/>
    </xf>
    <xf numFmtId="164" fontId="20" fillId="0" borderId="1" xfId="11" applyNumberFormat="1" applyFont="1" applyFill="1" applyBorder="1" applyAlignment="1">
      <alignment wrapText="1"/>
    </xf>
    <xf numFmtId="164" fontId="20" fillId="2" borderId="1" xfId="11" applyNumberFormat="1" applyFont="1" applyFill="1" applyBorder="1" applyAlignment="1">
      <alignment wrapText="1"/>
    </xf>
    <xf numFmtId="0" fontId="17" fillId="0" borderId="0" xfId="3" applyFont="1" applyBorder="1"/>
    <xf numFmtId="0" fontId="20" fillId="0" borderId="1" xfId="3" applyFont="1" applyBorder="1" applyAlignment="1">
      <alignment horizontal="center" vertical="top"/>
    </xf>
    <xf numFmtId="44" fontId="20" fillId="0" borderId="1" xfId="11" applyFont="1" applyBorder="1" applyAlignment="1">
      <alignment wrapText="1"/>
    </xf>
    <xf numFmtId="0" fontId="20" fillId="0" borderId="1" xfId="3" applyFont="1" applyBorder="1" applyAlignment="1">
      <alignment horizontal="right" wrapText="1"/>
    </xf>
    <xf numFmtId="164" fontId="18" fillId="0" borderId="1" xfId="3" applyNumberFormat="1" applyFont="1" applyBorder="1" applyAlignment="1">
      <alignment wrapText="1"/>
    </xf>
    <xf numFmtId="0" fontId="20" fillId="0" borderId="4" xfId="3" applyFont="1" applyBorder="1" applyAlignment="1">
      <alignment horizontal="right" wrapText="1"/>
    </xf>
    <xf numFmtId="0" fontId="18" fillId="0" borderId="4" xfId="0" applyFont="1" applyBorder="1" applyAlignment="1">
      <alignment wrapText="1"/>
    </xf>
    <xf numFmtId="0" fontId="20" fillId="0" borderId="4" xfId="0" applyFont="1" applyFill="1" applyBorder="1" applyAlignment="1">
      <alignment wrapText="1"/>
    </xf>
    <xf numFmtId="0" fontId="20" fillId="0" borderId="4" xfId="3" applyFont="1" applyFill="1" applyBorder="1" applyAlignment="1">
      <alignment wrapText="1"/>
    </xf>
    <xf numFmtId="0" fontId="20" fillId="0" borderId="0" xfId="3" applyFont="1" applyBorder="1" applyAlignment="1">
      <alignment wrapText="1"/>
    </xf>
    <xf numFmtId="44" fontId="20" fillId="0" borderId="0" xfId="11" applyFont="1" applyBorder="1" applyAlignment="1">
      <alignment wrapText="1"/>
    </xf>
    <xf numFmtId="0" fontId="20" fillId="0" borderId="0" xfId="3" applyFont="1" applyBorder="1" applyAlignment="1">
      <alignment horizontal="right" wrapText="1"/>
    </xf>
    <xf numFmtId="0" fontId="18" fillId="0" borderId="1" xfId="0" applyFont="1" applyBorder="1" applyAlignment="1">
      <alignment horizontal="center" vertical="center" wrapText="1"/>
    </xf>
    <xf numFmtId="0" fontId="18" fillId="0" borderId="1" xfId="3" applyFont="1" applyFill="1" applyBorder="1" applyAlignment="1">
      <alignment horizontal="center" vertical="center" wrapText="1"/>
    </xf>
    <xf numFmtId="0" fontId="18" fillId="4" borderId="1" xfId="0" applyFont="1" applyFill="1" applyBorder="1" applyAlignment="1">
      <alignment horizontal="center" vertical="center" wrapText="1"/>
    </xf>
    <xf numFmtId="0" fontId="20" fillId="0" borderId="15" xfId="3" applyFont="1" applyFill="1" applyBorder="1" applyAlignment="1">
      <alignment wrapText="1"/>
    </xf>
    <xf numFmtId="0" fontId="20" fillId="0" borderId="0" xfId="3" applyFont="1" applyFill="1" applyBorder="1" applyAlignment="1">
      <alignment wrapText="1"/>
    </xf>
    <xf numFmtId="0" fontId="20" fillId="0" borderId="1" xfId="3" applyFont="1" applyFill="1" applyBorder="1" applyAlignment="1">
      <alignment horizontal="center" vertical="center" wrapText="1"/>
    </xf>
    <xf numFmtId="0" fontId="20" fillId="2" borderId="1" xfId="3" applyFont="1" applyFill="1" applyBorder="1" applyAlignment="1">
      <alignment horizontal="center" vertical="center" wrapText="1"/>
    </xf>
    <xf numFmtId="0" fontId="18" fillId="0" borderId="4" xfId="0" applyFont="1" applyFill="1" applyBorder="1" applyAlignment="1">
      <alignment wrapText="1"/>
    </xf>
    <xf numFmtId="0" fontId="20" fillId="0" borderId="0" xfId="0" applyFont="1" applyFill="1" applyBorder="1" applyAlignment="1">
      <alignment wrapText="1"/>
    </xf>
    <xf numFmtId="0" fontId="20" fillId="0" borderId="0" xfId="3" applyFont="1"/>
    <xf numFmtId="0" fontId="19" fillId="0" borderId="0" xfId="3" applyFont="1"/>
    <xf numFmtId="0" fontId="21" fillId="0" borderId="0" xfId="0" applyFont="1"/>
    <xf numFmtId="0" fontId="17" fillId="0" borderId="0" xfId="3" applyFont="1" applyBorder="1" applyAlignment="1">
      <alignment wrapText="1"/>
    </xf>
    <xf numFmtId="164" fontId="17" fillId="0" borderId="0" xfId="3" applyNumberFormat="1" applyFont="1" applyBorder="1" applyAlignment="1">
      <alignment wrapText="1"/>
    </xf>
    <xf numFmtId="164" fontId="17" fillId="0" borderId="0" xfId="3" applyNumberFormat="1" applyFont="1" applyFill="1" applyBorder="1" applyAlignment="1">
      <alignment wrapText="1"/>
    </xf>
    <xf numFmtId="164" fontId="17" fillId="3" borderId="0" xfId="3" applyNumberFormat="1" applyFont="1" applyFill="1" applyBorder="1" applyAlignment="1">
      <alignment wrapText="1"/>
    </xf>
    <xf numFmtId="0" fontId="17" fillId="0" borderId="1" xfId="0" applyFont="1" applyBorder="1" applyAlignment="1">
      <alignment wrapText="1"/>
    </xf>
    <xf numFmtId="0" fontId="24" fillId="0" borderId="1" xfId="0" applyFont="1" applyBorder="1" applyAlignment="1">
      <alignment horizontal="center" wrapText="1"/>
    </xf>
    <xf numFmtId="0" fontId="1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6" fillId="0" borderId="1" xfId="0" applyFont="1" applyBorder="1" applyAlignment="1">
      <alignment horizontal="center" wrapText="1"/>
    </xf>
    <xf numFmtId="0" fontId="17" fillId="0" borderId="1" xfId="0" applyFont="1" applyBorder="1" applyAlignment="1">
      <alignment horizontal="center" wrapText="1"/>
    </xf>
    <xf numFmtId="0" fontId="17" fillId="0" borderId="3" xfId="0" applyFont="1" applyBorder="1" applyAlignment="1">
      <alignment horizontal="center" wrapText="1"/>
    </xf>
    <xf numFmtId="0" fontId="17" fillId="0" borderId="4" xfId="0" applyFont="1" applyBorder="1" applyAlignment="1">
      <alignment horizontal="center" wrapText="1"/>
    </xf>
    <xf numFmtId="0" fontId="17" fillId="0" borderId="0" xfId="0" applyFont="1" applyBorder="1" applyAlignment="1">
      <alignment horizontal="center" wrapText="1"/>
    </xf>
    <xf numFmtId="3" fontId="17" fillId="0" borderId="0" xfId="0" applyNumberFormat="1" applyFont="1" applyFill="1" applyBorder="1" applyAlignment="1">
      <alignment horizontal="center" wrapText="1"/>
    </xf>
    <xf numFmtId="0" fontId="17" fillId="0" borderId="0" xfId="0" applyFont="1" applyFill="1" applyBorder="1" applyAlignment="1">
      <alignment horizontal="center" wrapText="1"/>
    </xf>
    <xf numFmtId="3" fontId="17" fillId="3" borderId="0" xfId="0" applyNumberFormat="1" applyFont="1" applyFill="1" applyBorder="1" applyAlignment="1">
      <alignment horizontal="center" wrapText="1"/>
    </xf>
    <xf numFmtId="3" fontId="16" fillId="0" borderId="0" xfId="0" applyNumberFormat="1" applyFont="1" applyBorder="1" applyAlignment="1">
      <alignment horizontal="center"/>
    </xf>
    <xf numFmtId="0" fontId="24" fillId="0" borderId="1" xfId="0" applyFont="1" applyBorder="1" applyAlignment="1">
      <alignment horizontal="center" vertical="center" wrapText="1"/>
    </xf>
    <xf numFmtId="0" fontId="24" fillId="2" borderId="1" xfId="0" applyFont="1" applyFill="1" applyBorder="1" applyAlignment="1">
      <alignment horizontal="center" vertical="center" wrapText="1"/>
    </xf>
    <xf numFmtId="3" fontId="17" fillId="0" borderId="0" xfId="0" applyNumberFormat="1" applyFont="1" applyAlignment="1">
      <alignment horizontal="center"/>
    </xf>
    <xf numFmtId="164" fontId="17" fillId="0" borderId="0" xfId="0" applyNumberFormat="1" applyFont="1" applyAlignment="1">
      <alignment horizontal="center"/>
    </xf>
    <xf numFmtId="0" fontId="25" fillId="0" borderId="0" xfId="3" applyFont="1" applyBorder="1" applyAlignment="1"/>
    <xf numFmtId="0" fontId="26" fillId="0" borderId="0" xfId="3" applyFont="1" applyBorder="1" applyAlignment="1"/>
    <xf numFmtId="0" fontId="27" fillId="0" borderId="0" xfId="3" applyFont="1" applyBorder="1" applyAlignment="1"/>
    <xf numFmtId="0" fontId="19" fillId="0" borderId="0" xfId="3" applyFont="1" applyBorder="1" applyAlignment="1"/>
    <xf numFmtId="0" fontId="19" fillId="0" borderId="0" xfId="3" applyFont="1" applyAlignment="1">
      <alignment horizontal="center"/>
    </xf>
    <xf numFmtId="0" fontId="19" fillId="0" borderId="0" xfId="3" applyFont="1" applyBorder="1" applyAlignment="1">
      <alignment horizontal="center"/>
    </xf>
    <xf numFmtId="0" fontId="21" fillId="0" borderId="0" xfId="3" applyFont="1" applyBorder="1" applyAlignment="1"/>
    <xf numFmtId="0" fontId="21" fillId="0" borderId="0" xfId="3" applyFont="1" applyBorder="1" applyAlignment="1">
      <alignment horizontal="center"/>
    </xf>
    <xf numFmtId="0" fontId="24" fillId="2" borderId="1" xfId="0" applyFont="1" applyFill="1" applyBorder="1" applyAlignment="1">
      <alignment horizontal="center" wrapText="1"/>
    </xf>
    <xf numFmtId="0" fontId="16" fillId="0" borderId="4" xfId="0" applyFont="1" applyBorder="1" applyAlignment="1">
      <alignment wrapText="1"/>
    </xf>
    <xf numFmtId="0" fontId="17" fillId="0" borderId="4" xfId="0" applyFont="1" applyBorder="1" applyAlignment="1">
      <alignment wrapText="1"/>
    </xf>
    <xf numFmtId="0" fontId="16" fillId="0" borderId="1" xfId="3" applyFont="1" applyBorder="1" applyAlignment="1">
      <alignment horizontal="center" vertical="center" wrapText="1"/>
    </xf>
    <xf numFmtId="0" fontId="16" fillId="3" borderId="5" xfId="3" applyFont="1" applyFill="1" applyBorder="1" applyAlignment="1">
      <alignment horizontal="center" vertical="center" wrapText="1"/>
    </xf>
    <xf numFmtId="0" fontId="16" fillId="0" borderId="6" xfId="3" applyFont="1" applyFill="1" applyBorder="1" applyAlignment="1">
      <alignment horizontal="center" vertical="center" wrapText="1"/>
    </xf>
    <xf numFmtId="0" fontId="16" fillId="0" borderId="7" xfId="3" applyFont="1" applyFill="1" applyBorder="1" applyAlignment="1">
      <alignment horizontal="center" vertical="center" wrapText="1"/>
    </xf>
    <xf numFmtId="0" fontId="16" fillId="0" borderId="8" xfId="3" applyFont="1" applyFill="1" applyBorder="1" applyAlignment="1">
      <alignment horizontal="center" vertical="center" wrapText="1"/>
    </xf>
    <xf numFmtId="0" fontId="16" fillId="3" borderId="6" xfId="3" applyFont="1" applyFill="1" applyBorder="1" applyAlignment="1">
      <alignment horizontal="center" vertical="center" wrapText="1"/>
    </xf>
    <xf numFmtId="0" fontId="16" fillId="3" borderId="7" xfId="3" applyFont="1" applyFill="1" applyBorder="1" applyAlignment="1">
      <alignment horizontal="center" vertical="center" wrapText="1"/>
    </xf>
    <xf numFmtId="0" fontId="16" fillId="3" borderId="8" xfId="3" applyFont="1" applyFill="1" applyBorder="1" applyAlignment="1">
      <alignment horizontal="center" vertical="center" wrapText="1"/>
    </xf>
    <xf numFmtId="0" fontId="16" fillId="2" borderId="7" xfId="3" applyFont="1" applyFill="1" applyBorder="1" applyAlignment="1">
      <alignment horizontal="center" vertical="center" wrapText="1"/>
    </xf>
    <xf numFmtId="0" fontId="16" fillId="2" borderId="8" xfId="3" applyFont="1" applyFill="1" applyBorder="1" applyAlignment="1">
      <alignment horizontal="center" vertical="center" wrapText="1"/>
    </xf>
    <xf numFmtId="0" fontId="17" fillId="0" borderId="2" xfId="3" applyFont="1" applyBorder="1" applyAlignment="1">
      <alignment horizontal="center" vertical="center" wrapText="1"/>
    </xf>
    <xf numFmtId="0" fontId="17" fillId="0" borderId="1" xfId="3" applyFont="1" applyBorder="1" applyAlignment="1">
      <alignment horizontal="center" vertical="center" wrapText="1"/>
    </xf>
    <xf numFmtId="164" fontId="17" fillId="0" borderId="1" xfId="8" applyNumberFormat="1" applyFont="1" applyBorder="1" applyAlignment="1">
      <alignment vertical="center" wrapText="1"/>
    </xf>
    <xf numFmtId="164" fontId="17" fillId="0" borderId="1" xfId="8" applyNumberFormat="1" applyFont="1" applyFill="1" applyBorder="1" applyAlignment="1">
      <alignment vertical="center" wrapText="1"/>
    </xf>
    <xf numFmtId="0" fontId="16" fillId="0" borderId="5" xfId="3" applyFont="1" applyBorder="1" applyAlignment="1">
      <alignment horizontal="center" vertical="center"/>
    </xf>
    <xf numFmtId="164" fontId="17" fillId="0" borderId="9" xfId="8" applyNumberFormat="1" applyFont="1" applyFill="1" applyBorder="1" applyAlignment="1">
      <alignment vertical="center" wrapText="1"/>
    </xf>
    <xf numFmtId="0" fontId="16" fillId="0" borderId="1" xfId="3" applyFont="1" applyBorder="1" applyAlignment="1">
      <alignment horizontal="center" vertical="center"/>
    </xf>
    <xf numFmtId="164" fontId="17" fillId="0" borderId="10" xfId="8" applyNumberFormat="1" applyFont="1" applyFill="1" applyBorder="1" applyAlignment="1">
      <alignment vertical="center" wrapText="1"/>
    </xf>
    <xf numFmtId="164" fontId="17" fillId="3" borderId="10" xfId="8" applyNumberFormat="1" applyFont="1" applyFill="1" applyBorder="1" applyAlignment="1">
      <alignment vertical="center" wrapText="1"/>
    </xf>
    <xf numFmtId="0" fontId="17" fillId="0" borderId="1" xfId="3" applyFont="1" applyBorder="1" applyAlignment="1">
      <alignment vertical="center" wrapText="1"/>
    </xf>
    <xf numFmtId="164" fontId="22" fillId="0" borderId="5" xfId="8" applyNumberFormat="1" applyFont="1" applyFill="1" applyBorder="1" applyAlignment="1">
      <alignment vertical="center" wrapText="1"/>
    </xf>
    <xf numFmtId="164" fontId="22" fillId="0" borderId="1" xfId="8" applyNumberFormat="1" applyFont="1" applyFill="1" applyBorder="1" applyAlignment="1">
      <alignment vertical="center" wrapText="1"/>
    </xf>
    <xf numFmtId="0" fontId="17" fillId="0" borderId="1" xfId="3" applyFont="1" applyFill="1" applyBorder="1" applyAlignment="1">
      <alignment vertical="center" wrapText="1"/>
    </xf>
    <xf numFmtId="0" fontId="17" fillId="0" borderId="10" xfId="3" applyFont="1" applyFill="1" applyBorder="1" applyAlignment="1">
      <alignment vertical="center" wrapText="1"/>
    </xf>
    <xf numFmtId="0" fontId="17" fillId="3" borderId="10" xfId="3" applyFont="1" applyFill="1" applyBorder="1" applyAlignment="1">
      <alignment vertical="center" wrapText="1"/>
    </xf>
    <xf numFmtId="0" fontId="17" fillId="0" borderId="5" xfId="3" applyFont="1" applyBorder="1" applyAlignment="1">
      <alignment vertical="center"/>
    </xf>
    <xf numFmtId="0" fontId="17" fillId="0" borderId="9" xfId="3" applyFont="1" applyBorder="1" applyAlignment="1">
      <alignment vertical="center"/>
    </xf>
    <xf numFmtId="0" fontId="17" fillId="0" borderId="3" xfId="3" applyFont="1" applyBorder="1" applyAlignment="1">
      <alignment vertical="center"/>
    </xf>
    <xf numFmtId="0" fontId="17" fillId="0" borderId="3" xfId="3" applyFont="1" applyFill="1" applyBorder="1" applyAlignment="1">
      <alignment vertical="center" wrapText="1"/>
    </xf>
    <xf numFmtId="0" fontId="17" fillId="0" borderId="1" xfId="3" applyFont="1" applyBorder="1" applyAlignment="1">
      <alignment vertical="center"/>
    </xf>
    <xf numFmtId="0" fontId="17" fillId="0" borderId="3" xfId="3" applyFont="1" applyBorder="1" applyAlignment="1">
      <alignment vertical="center" wrapText="1"/>
    </xf>
    <xf numFmtId="164" fontId="17" fillId="0" borderId="3" xfId="3" applyNumberFormat="1" applyFont="1" applyBorder="1" applyAlignment="1">
      <alignment vertical="center" wrapText="1"/>
    </xf>
    <xf numFmtId="164" fontId="17" fillId="0" borderId="11" xfId="3" applyNumberFormat="1" applyFont="1" applyFill="1" applyBorder="1" applyAlignment="1">
      <alignment vertical="center" wrapText="1"/>
    </xf>
    <xf numFmtId="0" fontId="17" fillId="0" borderId="12" xfId="3" applyFont="1" applyBorder="1" applyAlignment="1">
      <alignment vertical="center"/>
    </xf>
    <xf numFmtId="164" fontId="17" fillId="0" borderId="12" xfId="3" applyNumberFormat="1" applyFont="1" applyFill="1" applyBorder="1" applyAlignment="1">
      <alignment vertical="center" wrapText="1"/>
    </xf>
    <xf numFmtId="0" fontId="17" fillId="0" borderId="13" xfId="3" applyFont="1" applyBorder="1" applyAlignment="1">
      <alignment vertical="center"/>
    </xf>
    <xf numFmtId="164" fontId="17" fillId="0" borderId="14" xfId="3" applyNumberFormat="1" applyFont="1" applyFill="1" applyBorder="1" applyAlignment="1">
      <alignment vertical="center" wrapText="1"/>
    </xf>
    <xf numFmtId="164" fontId="17" fillId="3" borderId="14" xfId="3" applyNumberFormat="1" applyFont="1" applyFill="1" applyBorder="1" applyAlignment="1">
      <alignment vertical="center" wrapText="1"/>
    </xf>
    <xf numFmtId="0" fontId="17" fillId="0" borderId="4" xfId="3" applyFont="1" applyBorder="1" applyAlignment="1">
      <alignment horizontal="right" vertical="center" wrapText="1"/>
    </xf>
    <xf numFmtId="0" fontId="17" fillId="0" borderId="4" xfId="3" applyFont="1" applyBorder="1" applyAlignment="1">
      <alignment vertical="center" wrapText="1"/>
    </xf>
    <xf numFmtId="0" fontId="17" fillId="0" borderId="0" xfId="3" applyFont="1" applyBorder="1" applyAlignment="1">
      <alignment vertical="center" wrapText="1"/>
    </xf>
    <xf numFmtId="164" fontId="17" fillId="0" borderId="0" xfId="3" applyNumberFormat="1" applyFont="1" applyBorder="1" applyAlignment="1">
      <alignment vertical="center" wrapText="1"/>
    </xf>
    <xf numFmtId="0" fontId="17" fillId="0" borderId="0" xfId="3" applyFont="1" applyBorder="1" applyAlignment="1">
      <alignment vertical="center"/>
    </xf>
    <xf numFmtId="164" fontId="17" fillId="0" borderId="0" xfId="3" applyNumberFormat="1" applyFont="1" applyFill="1" applyBorder="1" applyAlignment="1">
      <alignment vertical="center" wrapText="1"/>
    </xf>
    <xf numFmtId="164" fontId="17" fillId="3" borderId="0" xfId="3" applyNumberFormat="1" applyFont="1" applyFill="1" applyBorder="1" applyAlignment="1">
      <alignment vertical="center" wrapText="1"/>
    </xf>
    <xf numFmtId="0" fontId="17" fillId="0" borderId="0" xfId="3" applyFont="1" applyAlignment="1">
      <alignment vertical="center"/>
    </xf>
    <xf numFmtId="0" fontId="17" fillId="0" borderId="18" xfId="0" applyFont="1" applyBorder="1" applyAlignment="1">
      <alignment vertical="center" wrapText="1"/>
    </xf>
    <xf numFmtId="0" fontId="17" fillId="0" borderId="1" xfId="0" applyFont="1" applyBorder="1" applyAlignment="1">
      <alignment vertical="center" wrapText="1"/>
    </xf>
    <xf numFmtId="0" fontId="17" fillId="0" borderId="17" xfId="3" applyFont="1" applyBorder="1" applyAlignment="1">
      <alignment vertical="center"/>
    </xf>
    <xf numFmtId="0" fontId="17" fillId="0" borderId="1" xfId="3" quotePrefix="1" applyFont="1" applyBorder="1" applyAlignment="1">
      <alignment horizontal="center" vertical="center" wrapText="1"/>
    </xf>
    <xf numFmtId="0" fontId="17" fillId="0" borderId="2" xfId="3" quotePrefix="1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6" fillId="2" borderId="16" xfId="3" applyFont="1" applyFill="1" applyBorder="1" applyAlignment="1">
      <alignment horizontal="center" vertical="center" wrapText="1"/>
    </xf>
    <xf numFmtId="0" fontId="24" fillId="0" borderId="1" xfId="3" applyFont="1" applyBorder="1" applyAlignment="1">
      <alignment horizontal="center" vertical="center" wrapText="1"/>
    </xf>
    <xf numFmtId="0" fontId="24" fillId="2" borderId="1" xfId="3" applyFont="1" applyFill="1" applyBorder="1" applyAlignment="1">
      <alignment horizontal="center" vertical="center" wrapText="1"/>
    </xf>
    <xf numFmtId="0" fontId="16" fillId="0" borderId="16" xfId="3" applyFont="1" applyFill="1" applyBorder="1" applyAlignment="1">
      <alignment horizontal="center" vertical="center" wrapText="1"/>
    </xf>
    <xf numFmtId="0" fontId="16" fillId="3" borderId="19" xfId="3" applyFont="1" applyFill="1" applyBorder="1" applyAlignment="1">
      <alignment horizontal="center" vertical="center" wrapText="1"/>
    </xf>
    <xf numFmtId="0" fontId="16" fillId="0" borderId="4" xfId="0" applyFont="1" applyBorder="1" applyAlignment="1">
      <alignment horizontal="center" wrapText="1"/>
    </xf>
    <xf numFmtId="0" fontId="24" fillId="0" borderId="0" xfId="0" applyFont="1" applyBorder="1" applyAlignment="1">
      <alignment horizontal="center" wrapText="1"/>
    </xf>
    <xf numFmtId="0" fontId="24" fillId="0" borderId="0" xfId="0" applyFont="1" applyBorder="1" applyAlignment="1">
      <alignment horizontal="center" vertical="center" wrapText="1"/>
    </xf>
    <xf numFmtId="0" fontId="17" fillId="0" borderId="0" xfId="0" applyFont="1" applyBorder="1" applyAlignment="1">
      <alignment horizontal="center"/>
    </xf>
    <xf numFmtId="0" fontId="24" fillId="0" borderId="3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30" fillId="0" borderId="0" xfId="3" applyFont="1"/>
    <xf numFmtId="0" fontId="17" fillId="0" borderId="18" xfId="0" applyFont="1" applyBorder="1" applyAlignment="1">
      <alignment wrapText="1"/>
    </xf>
    <xf numFmtId="0" fontId="17" fillId="0" borderId="0" xfId="0" applyFont="1" applyBorder="1" applyAlignment="1">
      <alignment wrapText="1"/>
    </xf>
    <xf numFmtId="0" fontId="17" fillId="0" borderId="3" xfId="0" applyFont="1" applyBorder="1" applyAlignment="1">
      <alignment wrapText="1"/>
    </xf>
    <xf numFmtId="0" fontId="24" fillId="0" borderId="3" xfId="0" applyFont="1" applyBorder="1" applyAlignment="1">
      <alignment horizontal="center" wrapText="1"/>
    </xf>
    <xf numFmtId="0" fontId="24" fillId="0" borderId="0" xfId="0" applyFont="1" applyFill="1" applyBorder="1" applyAlignment="1">
      <alignment horizontal="center" wrapText="1"/>
    </xf>
    <xf numFmtId="0" fontId="17" fillId="0" borderId="17" xfId="0" applyFont="1" applyBorder="1" applyAlignment="1">
      <alignment horizontal="center" wrapText="1"/>
    </xf>
    <xf numFmtId="0" fontId="16" fillId="0" borderId="18" xfId="0" applyFont="1" applyBorder="1" applyAlignment="1">
      <alignment wrapText="1"/>
    </xf>
    <xf numFmtId="0" fontId="17" fillId="3" borderId="1" xfId="0" quotePrefix="1" applyFont="1" applyFill="1" applyBorder="1" applyAlignment="1">
      <alignment horizontal="center" vertical="center" wrapText="1"/>
    </xf>
    <xf numFmtId="0" fontId="17" fillId="3" borderId="2" xfId="0" applyFont="1" applyFill="1" applyBorder="1" applyAlignment="1">
      <alignment horizontal="center" vertical="center" wrapText="1"/>
    </xf>
    <xf numFmtId="0" fontId="17" fillId="3" borderId="2" xfId="0" quotePrefix="1" applyFont="1" applyFill="1" applyBorder="1" applyAlignment="1">
      <alignment horizontal="center" vertical="center" wrapText="1"/>
    </xf>
    <xf numFmtId="0" fontId="17" fillId="3" borderId="1" xfId="0" applyFont="1" applyFill="1" applyBorder="1" applyAlignment="1">
      <alignment horizontal="center" vertical="center" wrapText="1"/>
    </xf>
    <xf numFmtId="164" fontId="17" fillId="3" borderId="1" xfId="9" applyNumberFormat="1" applyFont="1" applyFill="1" applyBorder="1" applyAlignment="1">
      <alignment horizontal="center" vertical="center" wrapText="1"/>
    </xf>
    <xf numFmtId="3" fontId="17" fillId="3" borderId="1" xfId="0" applyNumberFormat="1" applyFont="1" applyFill="1" applyBorder="1" applyAlignment="1">
      <alignment horizontal="center" vertical="center" wrapText="1"/>
    </xf>
    <xf numFmtId="3" fontId="17" fillId="3" borderId="5" xfId="0" applyNumberFormat="1" applyFont="1" applyFill="1" applyBorder="1" applyAlignment="1">
      <alignment horizontal="center" vertical="center" wrapText="1"/>
    </xf>
    <xf numFmtId="3" fontId="17" fillId="0" borderId="1" xfId="0" applyNumberFormat="1" applyFont="1" applyFill="1" applyBorder="1" applyAlignment="1">
      <alignment horizontal="center" vertical="center" wrapText="1"/>
    </xf>
    <xf numFmtId="0" fontId="17" fillId="0" borderId="1" xfId="0" quotePrefix="1" applyFont="1" applyBorder="1" applyAlignment="1">
      <alignment horizontal="center" vertical="center" wrapText="1"/>
    </xf>
    <xf numFmtId="164" fontId="17" fillId="0" borderId="1" xfId="9" applyNumberFormat="1" applyFont="1" applyBorder="1" applyAlignment="1">
      <alignment horizontal="center" vertical="center" wrapText="1"/>
    </xf>
    <xf numFmtId="0" fontId="23" fillId="0" borderId="1" xfId="0" quotePrefix="1" applyFont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 wrapText="1"/>
    </xf>
    <xf numFmtId="0" fontId="23" fillId="0" borderId="1" xfId="0" applyFont="1" applyFill="1" applyBorder="1" applyAlignment="1">
      <alignment horizontal="center" vertical="center" wrapText="1"/>
    </xf>
    <xf numFmtId="37" fontId="17" fillId="0" borderId="1" xfId="9" applyNumberFormat="1" applyFont="1" applyBorder="1" applyAlignment="1">
      <alignment horizontal="center" vertical="center" wrapText="1"/>
    </xf>
    <xf numFmtId="0" fontId="17" fillId="0" borderId="3" xfId="0" applyFont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3" fontId="16" fillId="0" borderId="1" xfId="0" applyNumberFormat="1" applyFont="1" applyBorder="1" applyAlignment="1">
      <alignment horizontal="center" vertical="center"/>
    </xf>
    <xf numFmtId="3" fontId="16" fillId="0" borderId="5" xfId="0" applyNumberFormat="1" applyFont="1" applyBorder="1" applyAlignment="1">
      <alignment horizontal="center" vertical="center"/>
    </xf>
    <xf numFmtId="0" fontId="19" fillId="3" borderId="2" xfId="0" applyFont="1" applyFill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  <xf numFmtId="0" fontId="31" fillId="0" borderId="2" xfId="0" applyFont="1" applyBorder="1" applyAlignment="1">
      <alignment horizontal="center" vertical="center" wrapText="1"/>
    </xf>
    <xf numFmtId="0" fontId="20" fillId="0" borderId="2" xfId="3" applyFont="1" applyFill="1" applyBorder="1" applyAlignment="1">
      <alignment horizontal="center" vertical="center"/>
    </xf>
    <xf numFmtId="1" fontId="20" fillId="0" borderId="2" xfId="3" applyNumberFormat="1" applyFont="1" applyFill="1" applyBorder="1" applyAlignment="1">
      <alignment horizontal="center" vertical="center"/>
    </xf>
    <xf numFmtId="0" fontId="20" fillId="3" borderId="2" xfId="0" applyFont="1" applyFill="1" applyBorder="1" applyAlignment="1">
      <alignment horizontal="center" vertical="center" wrapText="1"/>
    </xf>
    <xf numFmtId="165" fontId="20" fillId="0" borderId="1" xfId="3" applyNumberFormat="1" applyFont="1" applyFill="1" applyBorder="1" applyAlignment="1">
      <alignment horizontal="center" vertical="center"/>
    </xf>
    <xf numFmtId="165" fontId="20" fillId="3" borderId="1" xfId="3" applyNumberFormat="1" applyFont="1" applyFill="1" applyBorder="1" applyAlignment="1">
      <alignment horizontal="center" vertical="center"/>
    </xf>
    <xf numFmtId="166" fontId="20" fillId="3" borderId="1" xfId="6" applyNumberFormat="1" applyFont="1" applyFill="1" applyBorder="1" applyAlignment="1">
      <alignment horizontal="center" vertical="center"/>
    </xf>
    <xf numFmtId="166" fontId="20" fillId="0" borderId="1" xfId="6" applyNumberFormat="1" applyFont="1" applyFill="1" applyBorder="1" applyAlignment="1">
      <alignment horizontal="center" vertical="center"/>
    </xf>
    <xf numFmtId="0" fontId="20" fillId="0" borderId="1" xfId="3" applyFont="1" applyFill="1" applyBorder="1" applyAlignment="1">
      <alignment horizontal="center" vertical="center"/>
    </xf>
    <xf numFmtId="1" fontId="20" fillId="0" borderId="1" xfId="3" applyNumberFormat="1" applyFont="1" applyFill="1" applyBorder="1" applyAlignment="1">
      <alignment horizontal="center" vertical="center"/>
    </xf>
    <xf numFmtId="0" fontId="20" fillId="3" borderId="1" xfId="0" applyFont="1" applyFill="1" applyBorder="1" applyAlignment="1">
      <alignment horizontal="center" vertical="center" wrapText="1"/>
    </xf>
    <xf numFmtId="0" fontId="20" fillId="3" borderId="1" xfId="3" applyFont="1" applyFill="1" applyBorder="1" applyAlignment="1">
      <alignment horizontal="center" vertical="center"/>
    </xf>
    <xf numFmtId="0" fontId="20" fillId="0" borderId="1" xfId="0" applyFont="1" applyBorder="1"/>
    <xf numFmtId="0" fontId="33" fillId="3" borderId="2" xfId="0" applyFont="1" applyFill="1" applyBorder="1" applyAlignment="1">
      <alignment horizontal="center" vertical="center" wrapText="1"/>
    </xf>
    <xf numFmtId="0" fontId="20" fillId="0" borderId="1" xfId="3" applyFont="1" applyBorder="1" applyAlignment="1">
      <alignment horizontal="center" vertical="center" wrapText="1"/>
    </xf>
    <xf numFmtId="0" fontId="16" fillId="0" borderId="19" xfId="3" applyFont="1" applyFill="1" applyBorder="1" applyAlignment="1">
      <alignment horizontal="center" vertical="center" wrapText="1"/>
    </xf>
    <xf numFmtId="166" fontId="20" fillId="3" borderId="5" xfId="6" applyNumberFormat="1" applyFont="1" applyFill="1" applyBorder="1" applyAlignment="1">
      <alignment horizontal="center" vertical="center"/>
    </xf>
    <xf numFmtId="166" fontId="20" fillId="0" borderId="11" xfId="6" applyNumberFormat="1" applyFont="1" applyFill="1" applyBorder="1" applyAlignment="1">
      <alignment horizontal="center" vertical="center"/>
    </xf>
    <xf numFmtId="166" fontId="20" fillId="3" borderId="13" xfId="6" applyNumberFormat="1" applyFont="1" applyFill="1" applyBorder="1" applyAlignment="1">
      <alignment horizontal="center" vertical="center"/>
    </xf>
    <xf numFmtId="166" fontId="20" fillId="3" borderId="21" xfId="6" applyNumberFormat="1" applyFont="1" applyFill="1" applyBorder="1" applyAlignment="1">
      <alignment horizontal="center" vertical="center"/>
    </xf>
    <xf numFmtId="42" fontId="17" fillId="3" borderId="9" xfId="0" applyNumberFormat="1" applyFont="1" applyFill="1" applyBorder="1" applyAlignment="1">
      <alignment horizontal="center" vertical="center" wrapText="1"/>
    </xf>
    <xf numFmtId="42" fontId="17" fillId="3" borderId="1" xfId="0" applyNumberFormat="1" applyFont="1" applyFill="1" applyBorder="1" applyAlignment="1">
      <alignment horizontal="center" vertical="center" wrapText="1"/>
    </xf>
    <xf numFmtId="42" fontId="17" fillId="3" borderId="20" xfId="0" applyNumberFormat="1" applyFont="1" applyFill="1" applyBorder="1" applyAlignment="1">
      <alignment horizontal="center" vertical="center" wrapText="1"/>
    </xf>
    <xf numFmtId="42" fontId="17" fillId="0" borderId="9" xfId="0" applyNumberFormat="1" applyFont="1" applyFill="1" applyBorder="1" applyAlignment="1">
      <alignment horizontal="center" vertical="center" wrapText="1"/>
    </xf>
    <xf numFmtId="42" fontId="17" fillId="0" borderId="1" xfId="0" applyNumberFormat="1" applyFont="1" applyFill="1" applyBorder="1" applyAlignment="1">
      <alignment horizontal="center" vertical="center" wrapText="1"/>
    </xf>
    <xf numFmtId="42" fontId="17" fillId="0" borderId="20" xfId="0" applyNumberFormat="1" applyFont="1" applyFill="1" applyBorder="1" applyAlignment="1">
      <alignment horizontal="center" vertical="center" wrapText="1"/>
    </xf>
    <xf numFmtId="42" fontId="16" fillId="0" borderId="11" xfId="0" applyNumberFormat="1" applyFont="1" applyBorder="1" applyAlignment="1">
      <alignment horizontal="center" vertical="center"/>
    </xf>
    <xf numFmtId="42" fontId="16" fillId="0" borderId="13" xfId="0" applyNumberFormat="1" applyFont="1" applyBorder="1" applyAlignment="1">
      <alignment horizontal="center" vertical="center"/>
    </xf>
    <xf numFmtId="42" fontId="16" fillId="0" borderId="21" xfId="0" applyNumberFormat="1" applyFont="1" applyBorder="1" applyAlignment="1">
      <alignment horizontal="center" vertical="center"/>
    </xf>
    <xf numFmtId="42" fontId="16" fillId="0" borderId="11" xfId="0" applyNumberFormat="1" applyFont="1" applyFill="1" applyBorder="1" applyAlignment="1">
      <alignment horizontal="center" vertical="center"/>
    </xf>
    <xf numFmtId="42" fontId="16" fillId="0" borderId="13" xfId="0" applyNumberFormat="1" applyFont="1" applyFill="1" applyBorder="1" applyAlignment="1">
      <alignment horizontal="center" vertical="center"/>
    </xf>
    <xf numFmtId="42" fontId="16" fillId="0" borderId="21" xfId="0" applyNumberFormat="1" applyFont="1" applyFill="1" applyBorder="1" applyAlignment="1">
      <alignment horizontal="center" vertical="center"/>
    </xf>
    <xf numFmtId="42" fontId="20" fillId="0" borderId="9" xfId="12" applyNumberFormat="1" applyFont="1" applyFill="1" applyBorder="1" applyAlignment="1">
      <alignment horizontal="center" vertical="center"/>
    </xf>
    <xf numFmtId="42" fontId="20" fillId="3" borderId="1" xfId="12" applyNumberFormat="1" applyFont="1" applyFill="1" applyBorder="1" applyAlignment="1">
      <alignment horizontal="center" vertical="center"/>
    </xf>
    <xf numFmtId="42" fontId="20" fillId="3" borderId="20" xfId="12" applyNumberFormat="1" applyFont="1" applyFill="1" applyBorder="1" applyAlignment="1">
      <alignment horizontal="center" vertical="center"/>
    </xf>
    <xf numFmtId="42" fontId="18" fillId="0" borderId="22" xfId="12" applyNumberFormat="1" applyFont="1" applyFill="1" applyBorder="1" applyAlignment="1">
      <alignment horizontal="center" vertical="center"/>
    </xf>
    <xf numFmtId="42" fontId="18" fillId="0" borderId="23" xfId="12" applyNumberFormat="1" applyFont="1" applyFill="1" applyBorder="1" applyAlignment="1">
      <alignment horizontal="center" vertical="center"/>
    </xf>
    <xf numFmtId="42" fontId="18" fillId="0" borderId="12" xfId="12" applyNumberFormat="1" applyFont="1" applyFill="1" applyBorder="1" applyAlignment="1">
      <alignment horizontal="center" vertical="center"/>
    </xf>
    <xf numFmtId="42" fontId="18" fillId="0" borderId="24" xfId="12" applyNumberFormat="1" applyFont="1" applyFill="1" applyBorder="1" applyAlignment="1">
      <alignment horizontal="center" vertical="center"/>
    </xf>
    <xf numFmtId="0" fontId="36" fillId="0" borderId="0" xfId="3" applyFont="1"/>
    <xf numFmtId="0" fontId="16" fillId="3" borderId="1" xfId="3" applyFont="1" applyFill="1" applyBorder="1" applyAlignment="1">
      <alignment horizontal="center" vertical="center" wrapText="1"/>
    </xf>
    <xf numFmtId="0" fontId="16" fillId="2" borderId="1" xfId="3" applyFont="1" applyFill="1" applyBorder="1" applyAlignment="1">
      <alignment horizontal="center" vertical="center" wrapText="1"/>
    </xf>
    <xf numFmtId="0" fontId="17" fillId="0" borderId="1" xfId="3" applyFont="1" applyBorder="1" applyAlignment="1">
      <alignment wrapText="1"/>
    </xf>
    <xf numFmtId="164" fontId="17" fillId="0" borderId="1" xfId="2" applyNumberFormat="1" applyFont="1" applyBorder="1" applyAlignment="1">
      <alignment wrapText="1"/>
    </xf>
    <xf numFmtId="0" fontId="17" fillId="0" borderId="1" xfId="0" applyFont="1" applyFill="1" applyBorder="1" applyAlignment="1">
      <alignment wrapText="1"/>
    </xf>
    <xf numFmtId="164" fontId="17" fillId="0" borderId="1" xfId="2" applyNumberFormat="1" applyFont="1" applyFill="1" applyBorder="1" applyAlignment="1">
      <alignment wrapText="1"/>
    </xf>
    <xf numFmtId="0" fontId="17" fillId="0" borderId="1" xfId="3" applyFont="1" applyFill="1" applyBorder="1" applyAlignment="1">
      <alignment wrapText="1"/>
    </xf>
    <xf numFmtId="0" fontId="16" fillId="0" borderId="2" xfId="3" applyFont="1" applyBorder="1" applyAlignment="1">
      <alignment horizontal="center" wrapText="1"/>
    </xf>
    <xf numFmtId="3" fontId="17" fillId="0" borderId="1" xfId="3" applyNumberFormat="1" applyFont="1" applyBorder="1" applyAlignment="1">
      <alignment wrapText="1"/>
    </xf>
    <xf numFmtId="0" fontId="17" fillId="0" borderId="1" xfId="3" applyFont="1" applyBorder="1" applyAlignment="1">
      <alignment horizontal="right" wrapText="1"/>
    </xf>
    <xf numFmtId="164" fontId="17" fillId="0" borderId="3" xfId="3" applyNumberFormat="1" applyFont="1" applyBorder="1" applyAlignment="1">
      <alignment wrapText="1"/>
    </xf>
    <xf numFmtId="0" fontId="17" fillId="0" borderId="2" xfId="0" applyFont="1" applyFill="1" applyBorder="1" applyAlignment="1">
      <alignment horizontal="center" vertical="center" wrapText="1"/>
    </xf>
    <xf numFmtId="0" fontId="17" fillId="0" borderId="2" xfId="3" applyFont="1" applyFill="1" applyBorder="1" applyAlignment="1">
      <alignment horizontal="center" vertical="center" wrapText="1"/>
    </xf>
    <xf numFmtId="0" fontId="17" fillId="0" borderId="1" xfId="3" applyFont="1" applyFill="1" applyBorder="1" applyAlignment="1">
      <alignment horizontal="center" vertical="center" wrapText="1"/>
    </xf>
    <xf numFmtId="0" fontId="17" fillId="3" borderId="1" xfId="3" applyFont="1" applyFill="1" applyBorder="1" applyAlignment="1">
      <alignment horizontal="center" vertical="center" wrapText="1"/>
    </xf>
    <xf numFmtId="0" fontId="17" fillId="0" borderId="1" xfId="3" quotePrefix="1" applyFont="1" applyFill="1" applyBorder="1" applyAlignment="1">
      <alignment horizontal="center" vertical="center" wrapText="1"/>
    </xf>
    <xf numFmtId="0" fontId="17" fillId="3" borderId="1" xfId="3" quotePrefix="1" applyFont="1" applyFill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 wrapText="1"/>
    </xf>
    <xf numFmtId="0" fontId="16" fillId="0" borderId="2" xfId="0" applyFont="1" applyFill="1" applyBorder="1" applyAlignment="1">
      <alignment horizontal="center" vertical="center" wrapText="1"/>
    </xf>
    <xf numFmtId="0" fontId="17" fillId="0" borderId="1" xfId="3" applyFont="1" applyFill="1" applyBorder="1" applyAlignment="1">
      <alignment horizontal="center" vertical="center"/>
    </xf>
    <xf numFmtId="0" fontId="17" fillId="0" borderId="3" xfId="3" applyFont="1" applyBorder="1" applyAlignment="1">
      <alignment horizontal="center" vertical="center" wrapText="1"/>
    </xf>
    <xf numFmtId="0" fontId="24" fillId="0" borderId="1" xfId="3" applyFont="1" applyFill="1" applyBorder="1" applyAlignment="1">
      <alignment wrapText="1"/>
    </xf>
    <xf numFmtId="0" fontId="16" fillId="0" borderId="1" xfId="0" applyFont="1" applyFill="1" applyBorder="1" applyAlignment="1">
      <alignment wrapText="1"/>
    </xf>
    <xf numFmtId="164" fontId="17" fillId="0" borderId="1" xfId="2" applyNumberFormat="1" applyFont="1" applyFill="1" applyBorder="1" applyAlignment="1">
      <alignment vertical="center" wrapText="1"/>
    </xf>
    <xf numFmtId="164" fontId="17" fillId="0" borderId="12" xfId="3" applyNumberFormat="1" applyFont="1" applyBorder="1" applyAlignment="1">
      <alignment vertical="center"/>
    </xf>
    <xf numFmtId="0" fontId="24" fillId="0" borderId="1" xfId="3" applyFont="1" applyFill="1" applyBorder="1" applyAlignment="1">
      <alignment horizontal="center" vertical="center" wrapText="1"/>
    </xf>
    <xf numFmtId="0" fontId="24" fillId="0" borderId="1" xfId="0" applyFont="1" applyFill="1" applyBorder="1" applyAlignment="1">
      <alignment horizontal="center" vertical="center" wrapText="1"/>
    </xf>
    <xf numFmtId="0" fontId="24" fillId="0" borderId="1" xfId="0" applyFont="1" applyFill="1" applyBorder="1" applyAlignment="1">
      <alignment horizontal="center" wrapText="1"/>
    </xf>
    <xf numFmtId="0" fontId="37" fillId="0" borderId="0" xfId="0" applyFont="1" applyAlignment="1">
      <alignment horizontal="center"/>
    </xf>
    <xf numFmtId="0" fontId="17" fillId="6" borderId="1" xfId="0" quotePrefix="1" applyFont="1" applyFill="1" applyBorder="1" applyAlignment="1">
      <alignment horizontal="center" vertical="center" wrapText="1"/>
    </xf>
    <xf numFmtId="0" fontId="17" fillId="6" borderId="1" xfId="0" applyFont="1" applyFill="1" applyBorder="1" applyAlignment="1">
      <alignment horizontal="center" vertical="center" wrapText="1"/>
    </xf>
    <xf numFmtId="0" fontId="19" fillId="6" borderId="2" xfId="0" applyFont="1" applyFill="1" applyBorder="1" applyAlignment="1">
      <alignment horizontal="center" vertical="center" wrapText="1"/>
    </xf>
    <xf numFmtId="164" fontId="17" fillId="6" borderId="1" xfId="9" applyNumberFormat="1" applyFont="1" applyFill="1" applyBorder="1" applyAlignment="1">
      <alignment horizontal="center" vertical="center" wrapText="1"/>
    </xf>
    <xf numFmtId="3" fontId="17" fillId="6" borderId="1" xfId="0" applyNumberFormat="1" applyFont="1" applyFill="1" applyBorder="1" applyAlignment="1">
      <alignment horizontal="center" vertical="center" wrapText="1"/>
    </xf>
    <xf numFmtId="3" fontId="17" fillId="6" borderId="5" xfId="0" applyNumberFormat="1" applyFont="1" applyFill="1" applyBorder="1" applyAlignment="1">
      <alignment horizontal="center" vertical="center" wrapText="1"/>
    </xf>
    <xf numFmtId="42" fontId="17" fillId="6" borderId="9" xfId="0" applyNumberFormat="1" applyFont="1" applyFill="1" applyBorder="1" applyAlignment="1">
      <alignment horizontal="center" vertical="center" wrapText="1"/>
    </xf>
    <xf numFmtId="42" fontId="17" fillId="6" borderId="1" xfId="0" applyNumberFormat="1" applyFont="1" applyFill="1" applyBorder="1" applyAlignment="1">
      <alignment horizontal="center" vertical="center" wrapText="1"/>
    </xf>
    <xf numFmtId="42" fontId="17" fillId="6" borderId="20" xfId="0" applyNumberFormat="1" applyFont="1" applyFill="1" applyBorder="1" applyAlignment="1">
      <alignment horizontal="center" vertical="center" wrapText="1"/>
    </xf>
    <xf numFmtId="0" fontId="23" fillId="6" borderId="1" xfId="0" quotePrefix="1" applyFont="1" applyFill="1" applyBorder="1" applyAlignment="1">
      <alignment horizontal="center" vertical="center" wrapText="1"/>
    </xf>
    <xf numFmtId="0" fontId="23" fillId="6" borderId="1" xfId="0" applyFont="1" applyFill="1" applyBorder="1" applyAlignment="1">
      <alignment horizontal="center" vertical="center" wrapText="1"/>
    </xf>
    <xf numFmtId="37" fontId="17" fillId="6" borderId="1" xfId="9" applyNumberFormat="1" applyFont="1" applyFill="1" applyBorder="1" applyAlignment="1">
      <alignment horizontal="center" vertical="center" wrapText="1"/>
    </xf>
    <xf numFmtId="0" fontId="32" fillId="6" borderId="1" xfId="3" applyFont="1" applyFill="1" applyBorder="1" applyAlignment="1">
      <alignment horizontal="center" vertical="center"/>
    </xf>
    <xf numFmtId="1" fontId="32" fillId="6" borderId="1" xfId="3" applyNumberFormat="1" applyFont="1" applyFill="1" applyBorder="1" applyAlignment="1">
      <alignment horizontal="center" vertical="center"/>
    </xf>
    <xf numFmtId="0" fontId="34" fillId="6" borderId="1" xfId="3" applyFont="1" applyFill="1" applyBorder="1" applyAlignment="1">
      <alignment horizontal="center" vertical="center" wrapText="1"/>
    </xf>
    <xf numFmtId="0" fontId="20" fillId="6" borderId="1" xfId="3" applyFont="1" applyFill="1" applyBorder="1" applyAlignment="1">
      <alignment horizontal="center" vertical="center"/>
    </xf>
    <xf numFmtId="3" fontId="20" fillId="6" borderId="1" xfId="3" applyNumberFormat="1" applyFont="1" applyFill="1" applyBorder="1" applyAlignment="1">
      <alignment horizontal="center" vertical="center"/>
    </xf>
    <xf numFmtId="166" fontId="20" fillId="6" borderId="1" xfId="6" applyNumberFormat="1" applyFont="1" applyFill="1" applyBorder="1" applyAlignment="1">
      <alignment horizontal="center" vertical="center"/>
    </xf>
    <xf numFmtId="166" fontId="20" fillId="6" borderId="5" xfId="6" applyNumberFormat="1" applyFont="1" applyFill="1" applyBorder="1" applyAlignment="1">
      <alignment horizontal="center" vertical="center"/>
    </xf>
    <xf numFmtId="166" fontId="20" fillId="6" borderId="9" xfId="6" applyNumberFormat="1" applyFont="1" applyFill="1" applyBorder="1" applyAlignment="1">
      <alignment horizontal="center" vertical="center"/>
    </xf>
    <xf numFmtId="166" fontId="20" fillId="6" borderId="20" xfId="6" applyNumberFormat="1" applyFont="1" applyFill="1" applyBorder="1" applyAlignment="1">
      <alignment horizontal="center" vertical="center"/>
    </xf>
    <xf numFmtId="0" fontId="32" fillId="6" borderId="1" xfId="3" applyFont="1" applyFill="1" applyBorder="1" applyAlignment="1">
      <alignment horizontal="center"/>
    </xf>
    <xf numFmtId="0" fontId="33" fillId="6" borderId="2" xfId="0" applyFont="1" applyFill="1" applyBorder="1" applyAlignment="1">
      <alignment horizontal="center" vertical="center" wrapText="1"/>
    </xf>
    <xf numFmtId="0" fontId="20" fillId="6" borderId="1" xfId="0" applyFont="1" applyFill="1" applyBorder="1" applyAlignment="1">
      <alignment horizontal="center" vertical="center" wrapText="1"/>
    </xf>
    <xf numFmtId="0" fontId="23" fillId="6" borderId="1" xfId="3" quotePrefix="1" applyFont="1" applyFill="1" applyBorder="1" applyAlignment="1">
      <alignment horizontal="center" vertical="center" wrapText="1"/>
    </xf>
    <xf numFmtId="0" fontId="23" fillId="6" borderId="1" xfId="3" applyFont="1" applyFill="1" applyBorder="1" applyAlignment="1">
      <alignment horizontal="center" vertical="center" wrapText="1"/>
    </xf>
    <xf numFmtId="0" fontId="23" fillId="6" borderId="2" xfId="3" applyFont="1" applyFill="1" applyBorder="1" applyAlignment="1">
      <alignment horizontal="center" vertical="center" wrapText="1"/>
    </xf>
    <xf numFmtId="0" fontId="17" fillId="6" borderId="1" xfId="3" applyFont="1" applyFill="1" applyBorder="1" applyAlignment="1">
      <alignment horizontal="center" vertical="center" wrapText="1"/>
    </xf>
    <xf numFmtId="37" fontId="17" fillId="6" borderId="1" xfId="8" applyNumberFormat="1" applyFont="1" applyFill="1" applyBorder="1" applyAlignment="1">
      <alignment vertical="center" wrapText="1"/>
    </xf>
    <xf numFmtId="0" fontId="17" fillId="6" borderId="1" xfId="3" applyFont="1" applyFill="1" applyBorder="1" applyAlignment="1">
      <alignment vertical="center" wrapText="1"/>
    </xf>
    <xf numFmtId="0" fontId="22" fillId="6" borderId="5" xfId="3" applyFont="1" applyFill="1" applyBorder="1" applyAlignment="1">
      <alignment vertical="center"/>
    </xf>
    <xf numFmtId="0" fontId="22" fillId="6" borderId="9" xfId="3" applyFont="1" applyFill="1" applyBorder="1" applyAlignment="1">
      <alignment vertical="center"/>
    </xf>
    <xf numFmtId="0" fontId="22" fillId="6" borderId="1" xfId="3" applyFont="1" applyFill="1" applyBorder="1" applyAlignment="1">
      <alignment vertical="center"/>
    </xf>
    <xf numFmtId="0" fontId="17" fillId="6" borderId="10" xfId="3" applyFont="1" applyFill="1" applyBorder="1" applyAlignment="1">
      <alignment vertical="center" wrapText="1"/>
    </xf>
    <xf numFmtId="0" fontId="28" fillId="6" borderId="1" xfId="3" applyFont="1" applyFill="1" applyBorder="1" applyAlignment="1">
      <alignment vertical="center"/>
    </xf>
    <xf numFmtId="0" fontId="17" fillId="6" borderId="5" xfId="3" applyFont="1" applyFill="1" applyBorder="1" applyAlignment="1">
      <alignment vertical="center"/>
    </xf>
    <xf numFmtId="0" fontId="17" fillId="6" borderId="9" xfId="3" applyFont="1" applyFill="1" applyBorder="1" applyAlignment="1">
      <alignment vertical="center"/>
    </xf>
    <xf numFmtId="0" fontId="17" fillId="6" borderId="3" xfId="3" applyFont="1" applyFill="1" applyBorder="1" applyAlignment="1">
      <alignment vertical="center"/>
    </xf>
    <xf numFmtId="0" fontId="17" fillId="6" borderId="3" xfId="3" applyFont="1" applyFill="1" applyBorder="1" applyAlignment="1">
      <alignment vertical="center" wrapText="1"/>
    </xf>
    <xf numFmtId="0" fontId="17" fillId="6" borderId="1" xfId="3" applyFont="1" applyFill="1" applyBorder="1" applyAlignment="1">
      <alignment vertical="center"/>
    </xf>
    <xf numFmtId="0" fontId="16" fillId="0" borderId="4" xfId="0" applyFont="1" applyFill="1" applyBorder="1" applyAlignment="1">
      <alignment wrapText="1"/>
    </xf>
    <xf numFmtId="0" fontId="16" fillId="0" borderId="0" xfId="3" applyFont="1" applyFill="1" applyBorder="1" applyAlignment="1"/>
    <xf numFmtId="0" fontId="16" fillId="0" borderId="0" xfId="3" applyFont="1" applyFill="1"/>
    <xf numFmtId="0" fontId="23" fillId="3" borderId="1" xfId="3" applyFont="1" applyFill="1" applyBorder="1" applyAlignment="1">
      <alignment horizontal="center" vertical="center" wrapText="1"/>
    </xf>
    <xf numFmtId="0" fontId="23" fillId="0" borderId="1" xfId="3" applyFont="1" applyBorder="1" applyAlignment="1">
      <alignment horizontal="center" vertical="center" wrapText="1"/>
    </xf>
    <xf numFmtId="0" fontId="23" fillId="0" borderId="0" xfId="3" applyFont="1" applyAlignment="1">
      <alignment horizontal="center" vertical="center"/>
    </xf>
    <xf numFmtId="164" fontId="23" fillId="0" borderId="1" xfId="2" applyNumberFormat="1" applyFont="1" applyBorder="1" applyAlignment="1">
      <alignment wrapText="1"/>
    </xf>
    <xf numFmtId="164" fontId="23" fillId="3" borderId="1" xfId="2" applyNumberFormat="1" applyFont="1" applyFill="1" applyBorder="1" applyAlignment="1">
      <alignment wrapText="1"/>
    </xf>
    <xf numFmtId="164" fontId="23" fillId="0" borderId="1" xfId="2" applyNumberFormat="1" applyFont="1" applyFill="1" applyBorder="1" applyAlignment="1">
      <alignment vertical="center" wrapText="1"/>
    </xf>
    <xf numFmtId="164" fontId="23" fillId="5" borderId="1" xfId="2" applyNumberFormat="1" applyFont="1" applyFill="1" applyBorder="1" applyAlignment="1">
      <alignment vertical="center" wrapText="1"/>
    </xf>
    <xf numFmtId="0" fontId="23" fillId="0" borderId="1" xfId="3" quotePrefix="1" applyFont="1" applyFill="1" applyBorder="1" applyAlignment="1">
      <alignment horizontal="center" vertical="center" wrapText="1"/>
    </xf>
    <xf numFmtId="0" fontId="23" fillId="0" borderId="1" xfId="3" applyFont="1" applyFill="1" applyBorder="1" applyAlignment="1">
      <alignment horizontal="center" vertical="center" wrapText="1"/>
    </xf>
    <xf numFmtId="164" fontId="23" fillId="0" borderId="1" xfId="2" applyNumberFormat="1" applyFont="1" applyFill="1" applyBorder="1" applyAlignment="1">
      <alignment wrapText="1"/>
    </xf>
    <xf numFmtId="164" fontId="17" fillId="3" borderId="1" xfId="2" applyNumberFormat="1" applyFont="1" applyFill="1" applyBorder="1" applyAlignment="1">
      <alignment vertical="center" wrapText="1"/>
    </xf>
    <xf numFmtId="0" fontId="16" fillId="0" borderId="4" xfId="3" applyFont="1" applyBorder="1" applyAlignment="1"/>
    <xf numFmtId="0" fontId="19" fillId="0" borderId="0" xfId="3" applyFont="1" applyBorder="1" applyAlignment="1"/>
    <xf numFmtId="0" fontId="16" fillId="0" borderId="0" xfId="0" applyFont="1" applyBorder="1" applyAlignment="1">
      <alignment horizontal="left"/>
    </xf>
  </cellXfs>
  <cellStyles count="13">
    <cellStyle name="Comma" xfId="6" builtinId="3"/>
    <cellStyle name="Currency" xfId="12" builtinId="4"/>
    <cellStyle name="Currency 2" xfId="1" xr:uid="{00000000-0005-0000-0000-000001000000}"/>
    <cellStyle name="Currency 2 2" xfId="4" xr:uid="{00000000-0005-0000-0000-000002000000}"/>
    <cellStyle name="Currency 2 3" xfId="7" xr:uid="{00000000-0005-0000-0000-000003000000}"/>
    <cellStyle name="Currency 3" xfId="2" xr:uid="{00000000-0005-0000-0000-000004000000}"/>
    <cellStyle name="Currency 3 2" xfId="5" xr:uid="{00000000-0005-0000-0000-000005000000}"/>
    <cellStyle name="Currency 3 3" xfId="8" xr:uid="{00000000-0005-0000-0000-000006000000}"/>
    <cellStyle name="Currency 3 3 2" xfId="9" xr:uid="{00000000-0005-0000-0000-000007000000}"/>
    <cellStyle name="Currency 3 3 2 2" xfId="11" xr:uid="{F679CD01-30D6-420E-AC1F-EB640B2A71DE}"/>
    <cellStyle name="Currency 4" xfId="10" xr:uid="{00000000-0005-0000-0000-000008000000}"/>
    <cellStyle name="Normal" xfId="0" builtinId="0"/>
    <cellStyle name="Normal 2" xfId="3" xr:uid="{00000000-0005-0000-0000-00000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  <pageSetUpPr fitToPage="1"/>
  </sheetPr>
  <dimension ref="A1:M30"/>
  <sheetViews>
    <sheetView showGridLines="0" tabSelected="1" topLeftCell="C3" zoomScaleNormal="100" workbookViewId="0">
      <selection activeCell="M9" sqref="M9"/>
    </sheetView>
  </sheetViews>
  <sheetFormatPr defaultColWidth="8.85546875" defaultRowHeight="15.75"/>
  <cols>
    <col min="1" max="1" width="13.42578125" style="2" customWidth="1"/>
    <col min="2" max="2" width="23.7109375" style="2" customWidth="1"/>
    <col min="3" max="3" width="26" style="2" bestFit="1" customWidth="1"/>
    <col min="4" max="4" width="18.7109375" style="2" customWidth="1"/>
    <col min="5" max="5" width="11.42578125" style="2" customWidth="1"/>
    <col min="6" max="6" width="20.5703125" style="8" hidden="1" customWidth="1"/>
    <col min="7" max="7" width="19.42578125" style="2" hidden="1" customWidth="1"/>
    <col min="8" max="8" width="20.140625" style="2" bestFit="1" customWidth="1"/>
    <col min="9" max="9" width="22.5703125" style="2" customWidth="1"/>
    <col min="10" max="10" width="20.85546875" style="2" customWidth="1"/>
    <col min="11" max="11" width="21.5703125" style="2" customWidth="1"/>
    <col min="12" max="12" width="18" style="2" customWidth="1"/>
    <col min="13" max="13" width="18.7109375" style="2" customWidth="1"/>
    <col min="14" max="16384" width="8.85546875" style="2"/>
  </cols>
  <sheetData>
    <row r="1" spans="1:13" s="1" customFormat="1" ht="21">
      <c r="A1" s="221" t="s">
        <v>95</v>
      </c>
      <c r="B1" s="18"/>
      <c r="C1" s="18"/>
      <c r="D1" s="18"/>
      <c r="E1" s="18"/>
      <c r="F1" s="18"/>
      <c r="G1" s="18"/>
      <c r="H1" s="18"/>
      <c r="I1" s="18"/>
      <c r="J1" s="18"/>
      <c r="K1" s="18"/>
    </row>
    <row r="2" spans="1:13" s="1" customFormat="1" ht="21">
      <c r="A2" s="221" t="s">
        <v>0</v>
      </c>
      <c r="B2" s="18"/>
      <c r="C2" s="18"/>
      <c r="D2" s="154" t="s">
        <v>145</v>
      </c>
      <c r="E2" s="18"/>
      <c r="F2" s="18"/>
      <c r="G2" s="18"/>
      <c r="H2" s="18"/>
      <c r="I2" s="18"/>
      <c r="J2" s="18"/>
      <c r="K2" s="18"/>
    </row>
    <row r="3" spans="1:13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</row>
    <row r="4" spans="1:13" ht="47.25">
      <c r="A4" s="91" t="s">
        <v>20</v>
      </c>
      <c r="B4" s="91" t="s">
        <v>22</v>
      </c>
      <c r="C4" s="91" t="s">
        <v>2</v>
      </c>
      <c r="D4" s="91" t="s">
        <v>31</v>
      </c>
      <c r="E4" s="91" t="s">
        <v>3</v>
      </c>
      <c r="F4" s="91" t="s">
        <v>139</v>
      </c>
      <c r="G4" s="91" t="s">
        <v>140</v>
      </c>
      <c r="H4" s="222" t="s">
        <v>141</v>
      </c>
      <c r="I4" s="222" t="s">
        <v>142</v>
      </c>
      <c r="J4" s="223" t="s">
        <v>143</v>
      </c>
      <c r="K4" s="223" t="s">
        <v>144</v>
      </c>
      <c r="L4" s="223" t="s">
        <v>176</v>
      </c>
      <c r="M4" s="223" t="s">
        <v>177</v>
      </c>
    </row>
    <row r="5" spans="1:13" ht="30" customHeight="1">
      <c r="A5" s="294" t="s">
        <v>72</v>
      </c>
      <c r="B5" s="295" t="s">
        <v>171</v>
      </c>
      <c r="C5" s="295" t="s">
        <v>65</v>
      </c>
      <c r="D5" s="296">
        <v>54077</v>
      </c>
      <c r="E5" s="295" t="s">
        <v>32</v>
      </c>
      <c r="F5" s="297">
        <v>24200000</v>
      </c>
      <c r="G5" s="298">
        <v>19293000</v>
      </c>
      <c r="H5" s="299" t="e">
        <f>#REF!</f>
        <v>#REF!</v>
      </c>
      <c r="I5" s="299" t="s">
        <v>180</v>
      </c>
      <c r="J5" s="300">
        <f>'NWI Rating Info'!O7</f>
        <v>18800000</v>
      </c>
      <c r="K5" s="300">
        <f>'NWI Rating Info'!O7</f>
        <v>18800000</v>
      </c>
      <c r="L5" s="300">
        <f>'NWI Rating Info'!Q7</f>
        <v>0</v>
      </c>
      <c r="M5" s="300">
        <f>'NWI Rating Info'!Q7</f>
        <v>0</v>
      </c>
    </row>
    <row r="6" spans="1:13" ht="31.5">
      <c r="A6" s="236" t="s">
        <v>77</v>
      </c>
      <c r="B6" s="142" t="s">
        <v>165</v>
      </c>
      <c r="C6" s="239" t="s">
        <v>75</v>
      </c>
      <c r="D6" s="142">
        <v>51252</v>
      </c>
      <c r="E6" s="102" t="s">
        <v>32</v>
      </c>
      <c r="F6" s="225">
        <v>28306600</v>
      </c>
      <c r="G6" s="225">
        <v>53477702</v>
      </c>
      <c r="H6" s="245">
        <f>'CLXA (VGP)'!X10</f>
        <v>47233810</v>
      </c>
      <c r="I6" s="245">
        <f>H6</f>
        <v>47233810</v>
      </c>
      <c r="J6" s="304">
        <f>'CLXA (VGP)'!AA10</f>
        <v>45688693.450000003</v>
      </c>
      <c r="K6" s="304">
        <f>J6</f>
        <v>45688693.450000003</v>
      </c>
      <c r="L6" s="304">
        <f>'CLXA (VGP)'!AD10</f>
        <v>28523224.77</v>
      </c>
      <c r="M6" s="304">
        <f>L6</f>
        <v>28523224.77</v>
      </c>
    </row>
    <row r="7" spans="1:13" ht="31.5">
      <c r="A7" s="235" t="s">
        <v>77</v>
      </c>
      <c r="B7" s="177" t="s">
        <v>166</v>
      </c>
      <c r="C7" s="240" t="s">
        <v>75</v>
      </c>
      <c r="D7" s="177">
        <v>51252</v>
      </c>
      <c r="E7" s="235" t="s">
        <v>32</v>
      </c>
      <c r="F7" s="227">
        <v>205264000</v>
      </c>
      <c r="G7" s="227">
        <f>93355000+100927000</f>
        <v>194282000</v>
      </c>
      <c r="H7" s="245">
        <f>'CLXA (AGP-LGP)'!R7+'CLXA (AGP-LGP)'!R8</f>
        <v>190183000</v>
      </c>
      <c r="I7" s="245">
        <f>'CLXA (AGP-LGP)'!T7+'CLXA (AGP-LGP)'!T8</f>
        <v>182663000</v>
      </c>
      <c r="J7" s="304">
        <f>'CLXA (AGP-LGP)'!U7</f>
        <v>86093000</v>
      </c>
      <c r="K7" s="304">
        <f>'CLXA (AGP-LGP)'!W7</f>
        <v>81661000</v>
      </c>
      <c r="L7" s="304">
        <f>'CLXA (AGP-LGP)'!X7</f>
        <v>104129354</v>
      </c>
      <c r="M7" s="304">
        <f>'CLXA (AGP-LGP)'!Z7</f>
        <v>98877179</v>
      </c>
    </row>
    <row r="8" spans="1:13" s="8" customFormat="1" ht="33" customHeight="1">
      <c r="A8" s="235" t="s">
        <v>77</v>
      </c>
      <c r="B8" s="177" t="s">
        <v>167</v>
      </c>
      <c r="C8" s="240" t="s">
        <v>75</v>
      </c>
      <c r="D8" s="177">
        <v>51253</v>
      </c>
      <c r="E8" s="235" t="s">
        <v>32</v>
      </c>
      <c r="F8" s="227"/>
      <c r="G8" s="227"/>
      <c r="H8" s="245"/>
      <c r="I8" s="245"/>
      <c r="J8" s="304">
        <f>'CLXA (AGP-LGP)'!U8</f>
        <v>85006994</v>
      </c>
      <c r="K8" s="304">
        <f>'CLXA (AGP-LGP)'!W8</f>
        <v>82478894</v>
      </c>
      <c r="L8" s="304">
        <f>'CLXA (AGP-LGP)'!X8</f>
        <v>67033690</v>
      </c>
      <c r="M8" s="304">
        <f>'CLXA (AGP-LGP)'!Z8</f>
        <v>64509958</v>
      </c>
    </row>
    <row r="9" spans="1:13" ht="31.5">
      <c r="A9" s="235" t="s">
        <v>80</v>
      </c>
      <c r="B9" s="177" t="s">
        <v>168</v>
      </c>
      <c r="C9" s="240" t="s">
        <v>75</v>
      </c>
      <c r="D9" s="177">
        <v>51252</v>
      </c>
      <c r="E9" s="177" t="s">
        <v>32</v>
      </c>
      <c r="F9" s="227">
        <v>21994100</v>
      </c>
      <c r="G9" s="227">
        <v>20252340</v>
      </c>
      <c r="H9" s="245">
        <f>'CLXA (VGP)'!X9</f>
        <v>17183940</v>
      </c>
      <c r="I9" s="245">
        <f>H9</f>
        <v>17183940</v>
      </c>
      <c r="J9" s="304">
        <f>'CLXA (VGP)'!AA9</f>
        <v>8902805.870000001</v>
      </c>
      <c r="K9" s="304">
        <f>'CLXA (VGP)'!AC9</f>
        <v>8902805.870000001</v>
      </c>
      <c r="L9" s="304">
        <f>'CLXA (VGP)'!AD9</f>
        <v>28747542.489999998</v>
      </c>
      <c r="M9" s="304">
        <f>'CLXA (VGP)'!AF9</f>
        <v>28747542.489999998</v>
      </c>
    </row>
    <row r="10" spans="1:13" ht="31.5">
      <c r="A10" s="235" t="s">
        <v>29</v>
      </c>
      <c r="B10" s="233" t="s">
        <v>172</v>
      </c>
      <c r="C10" s="240" t="s">
        <v>75</v>
      </c>
      <c r="D10" s="177">
        <v>51252</v>
      </c>
      <c r="E10" s="235" t="s">
        <v>32</v>
      </c>
      <c r="F10" s="227">
        <v>68471000</v>
      </c>
      <c r="G10" s="227">
        <f>8964820+67348180</f>
        <v>76313000</v>
      </c>
      <c r="H10" s="245">
        <f>'CLXA (VGP)'!X7+'CLXA (VGP)'!X8</f>
        <v>73751705</v>
      </c>
      <c r="I10" s="245">
        <f>'CLXA (VGP)'!Z7+'CLXA (VGP)'!Z8</f>
        <v>72584105</v>
      </c>
      <c r="J10" s="304">
        <f>'CLXA (VGP)'!AA7+'CLXA (VGP)'!AA8</f>
        <v>73271067.689999998</v>
      </c>
      <c r="K10" s="304">
        <f>'CLXA (VGP)'!AC7+'CLXA (VGP)'!AC8</f>
        <v>66714167.690000005</v>
      </c>
      <c r="L10" s="304">
        <f>'CLXA (VGP)'!AD7+'CLXA (VGP)'!AD8</f>
        <v>51334540.740000002</v>
      </c>
      <c r="M10" s="304">
        <f>'CLXA (VGP)'!AF7+'CLXA (VGP)'!AF8</f>
        <v>47848705.740000002</v>
      </c>
    </row>
    <row r="11" spans="1:13" ht="31.5">
      <c r="A11" s="237" t="s">
        <v>29</v>
      </c>
      <c r="B11" s="234" t="s">
        <v>169</v>
      </c>
      <c r="C11" s="235" t="s">
        <v>47</v>
      </c>
      <c r="D11" s="235">
        <v>32100</v>
      </c>
      <c r="E11" s="235" t="s">
        <v>32</v>
      </c>
      <c r="F11" s="227">
        <v>100268000</v>
      </c>
      <c r="G11" s="227">
        <v>105478000</v>
      </c>
      <c r="H11" s="245">
        <f>'CLXA (NGP-ARG-Troy)'!AE7</f>
        <v>111736000</v>
      </c>
      <c r="I11" s="245">
        <f>'CLXA (NGP-ARG-Troy)'!AE7</f>
        <v>111736000</v>
      </c>
      <c r="J11" s="304">
        <f>'CLXA (NGP-ARG-Troy)'!AF7</f>
        <v>132373852</v>
      </c>
      <c r="K11" s="304">
        <f>'CLXA (NGP-ARG-Troy)'!AH7</f>
        <v>132373852</v>
      </c>
      <c r="L11" s="304">
        <f>'CLXA (NGP-ARG-Troy)'!AI7</f>
        <v>127154084</v>
      </c>
      <c r="M11" s="304">
        <f>'CLXA (NGP-ARG-Troy)'!AK7</f>
        <v>127154084</v>
      </c>
    </row>
    <row r="12" spans="1:13" ht="31.5">
      <c r="A12" s="237" t="s">
        <v>29</v>
      </c>
      <c r="B12" s="235" t="s">
        <v>170</v>
      </c>
      <c r="C12" s="235" t="s">
        <v>47</v>
      </c>
      <c r="D12" s="235">
        <v>32100</v>
      </c>
      <c r="E12" s="235" t="s">
        <v>32</v>
      </c>
      <c r="F12" s="227">
        <v>98002000</v>
      </c>
      <c r="G12" s="227">
        <v>87773000</v>
      </c>
      <c r="H12" s="245">
        <f>'CLXA (NGP-ARG-Troy)'!AC8</f>
        <v>150372000</v>
      </c>
      <c r="I12" s="245">
        <f>'CLXA (NGP-ARG-Troy)'!AE8</f>
        <v>70067000</v>
      </c>
      <c r="J12" s="304">
        <f>'CLXA (NGP-ARG-Troy)'!AF8</f>
        <v>110468248</v>
      </c>
      <c r="K12" s="304">
        <f>'CLXA (NGP-ARG-Troy)'!AH8</f>
        <v>66243548</v>
      </c>
      <c r="L12" s="304">
        <f>'CLXA (NGP-ARG-Troy)'!AI8</f>
        <v>157115944</v>
      </c>
      <c r="M12" s="304">
        <f>'CLXA (NGP-ARG-Troy)'!AK8</f>
        <v>69378838</v>
      </c>
    </row>
    <row r="13" spans="1:13" ht="31.5" customHeight="1">
      <c r="A13" s="301" t="s">
        <v>58</v>
      </c>
      <c r="B13" s="302" t="s">
        <v>171</v>
      </c>
      <c r="C13" s="302" t="s">
        <v>94</v>
      </c>
      <c r="D13" s="302">
        <v>54077</v>
      </c>
      <c r="E13" s="302" t="s">
        <v>32</v>
      </c>
      <c r="F13" s="303">
        <v>26050000</v>
      </c>
      <c r="G13" s="303">
        <v>23058000</v>
      </c>
      <c r="H13" s="299" t="e">
        <f>#REF!</f>
        <v>#REF!</v>
      </c>
      <c r="I13" s="299" t="e">
        <f>#REF!</f>
        <v>#REF!</v>
      </c>
      <c r="J13" s="300">
        <f>'NWI Rating Info'!O6</f>
        <v>21200000</v>
      </c>
      <c r="K13" s="300">
        <f>'NWI Rating Info'!O6</f>
        <v>21200000</v>
      </c>
      <c r="L13" s="300">
        <f>'NWI Rating Info'!Q6</f>
        <v>0</v>
      </c>
      <c r="M13" s="300">
        <f>'NWI Rating Info'!Q6</f>
        <v>0</v>
      </c>
    </row>
    <row r="14" spans="1:13">
      <c r="A14" s="238" t="s">
        <v>42</v>
      </c>
      <c r="B14" s="102" t="s">
        <v>116</v>
      </c>
      <c r="C14" s="235" t="s">
        <v>109</v>
      </c>
      <c r="D14" s="241">
        <v>61226</v>
      </c>
      <c r="E14" s="102" t="s">
        <v>51</v>
      </c>
      <c r="F14" s="225"/>
      <c r="G14" s="225"/>
      <c r="H14" s="225"/>
      <c r="I14" s="225"/>
      <c r="J14" s="225"/>
      <c r="K14" s="225"/>
      <c r="L14" s="225"/>
      <c r="M14" s="225"/>
    </row>
    <row r="15" spans="1:13">
      <c r="A15" s="238"/>
      <c r="B15" s="102"/>
      <c r="C15" s="229"/>
      <c r="D15" s="224"/>
      <c r="E15" s="102"/>
      <c r="F15" s="224"/>
      <c r="G15" s="224"/>
      <c r="H15" s="224"/>
      <c r="I15" s="224"/>
      <c r="J15" s="224"/>
      <c r="K15" s="224"/>
      <c r="L15" s="224"/>
      <c r="M15" s="224"/>
    </row>
    <row r="16" spans="1:13">
      <c r="A16" s="238"/>
      <c r="B16" s="102"/>
      <c r="C16" s="229"/>
      <c r="D16" s="224"/>
      <c r="E16" s="102"/>
      <c r="F16" s="224"/>
      <c r="G16" s="224"/>
      <c r="H16" s="224"/>
      <c r="I16" s="224"/>
      <c r="J16" s="224"/>
      <c r="K16" s="224"/>
      <c r="L16" s="224"/>
      <c r="M16" s="224"/>
    </row>
    <row r="17" spans="1:13">
      <c r="A17" s="238" t="s">
        <v>29</v>
      </c>
      <c r="B17" s="102" t="s">
        <v>96</v>
      </c>
      <c r="C17" s="224">
        <v>1</v>
      </c>
      <c r="D17" s="224"/>
      <c r="E17" s="102" t="s">
        <v>51</v>
      </c>
      <c r="F17" s="230">
        <v>0</v>
      </c>
      <c r="G17" s="230">
        <v>0</v>
      </c>
      <c r="H17" s="230">
        <v>0</v>
      </c>
      <c r="I17" s="230">
        <v>0</v>
      </c>
      <c r="J17" s="230">
        <v>0</v>
      </c>
      <c r="K17" s="230">
        <v>0</v>
      </c>
      <c r="L17" s="230">
        <v>0</v>
      </c>
      <c r="M17" s="230">
        <v>0</v>
      </c>
    </row>
    <row r="18" spans="1:13">
      <c r="A18" s="231"/>
      <c r="B18" s="224"/>
      <c r="C18" s="224"/>
      <c r="D18" s="224"/>
      <c r="E18" s="102"/>
      <c r="F18" s="224"/>
      <c r="G18" s="224"/>
      <c r="H18" s="224"/>
      <c r="I18" s="224"/>
      <c r="J18" s="224"/>
      <c r="K18" s="224"/>
      <c r="L18" s="224"/>
      <c r="M18" s="224"/>
    </row>
    <row r="19" spans="1:13">
      <c r="A19" s="231"/>
      <c r="B19" s="224"/>
      <c r="C19" s="224"/>
      <c r="D19" s="224"/>
      <c r="E19" s="102"/>
      <c r="F19" s="224"/>
      <c r="G19" s="224"/>
      <c r="H19" s="224"/>
      <c r="I19" s="224"/>
      <c r="J19" s="224"/>
      <c r="K19" s="224"/>
      <c r="L19" s="224"/>
      <c r="M19" s="224"/>
    </row>
    <row r="20" spans="1:13">
      <c r="A20" s="231"/>
      <c r="B20" s="224"/>
      <c r="C20" s="224"/>
      <c r="D20" s="224"/>
      <c r="E20" s="242"/>
      <c r="F20" s="232">
        <f>SUM(F5:F13)</f>
        <v>572555700</v>
      </c>
      <c r="G20" s="232">
        <f>SUM(G5:G13)</f>
        <v>579927042</v>
      </c>
      <c r="H20" s="232" t="e">
        <f>SUM(H5:H13)</f>
        <v>#REF!</v>
      </c>
      <c r="I20" s="232" t="e">
        <f>SUM(I5:I13)</f>
        <v>#REF!</v>
      </c>
      <c r="J20" s="232">
        <f>SUM(J5:J13)</f>
        <v>581804661.00999999</v>
      </c>
      <c r="K20" s="232">
        <f t="shared" ref="K20:L20" si="0">SUM(K5:K13)</f>
        <v>524062961.00999999</v>
      </c>
      <c r="L20" s="232">
        <f t="shared" si="0"/>
        <v>564038380</v>
      </c>
      <c r="M20" s="232">
        <f>SUM(M5:M13)</f>
        <v>465039532</v>
      </c>
    </row>
    <row r="21" spans="1:13">
      <c r="A21" s="18" t="s">
        <v>117</v>
      </c>
      <c r="B21" s="19"/>
      <c r="C21" s="19"/>
      <c r="D21" s="19"/>
      <c r="E21" s="19"/>
      <c r="F21" s="19"/>
      <c r="G21" s="19"/>
      <c r="H21" s="19"/>
      <c r="I21" s="19"/>
      <c r="J21" s="19"/>
      <c r="K21" s="19"/>
    </row>
    <row r="22" spans="1:13" s="8" customFormat="1">
      <c r="A22" s="226"/>
      <c r="B22" s="243">
        <v>2018</v>
      </c>
      <c r="C22" s="243">
        <v>2019</v>
      </c>
      <c r="D22" s="243">
        <v>2020</v>
      </c>
      <c r="E22" s="19"/>
      <c r="F22" s="19"/>
      <c r="G22" s="19"/>
      <c r="H22" s="19"/>
      <c r="I22" s="19"/>
      <c r="J22" s="19"/>
      <c r="K22" s="19"/>
    </row>
    <row r="23" spans="1:13" s="8" customFormat="1">
      <c r="A23" s="244" t="s">
        <v>35</v>
      </c>
      <c r="B23" s="228">
        <v>2480</v>
      </c>
      <c r="C23" s="228">
        <f>'NWI Rating Info'!D13+'CLXA (NGP-ARG-Troy)'!E15+'CLXA (VGP)'!E16+'CLXA (AGP-LGP)'!E18</f>
        <v>2185</v>
      </c>
      <c r="D23" s="228">
        <f>'NWI Rating Info'!E13+'CLXA (NGP-ARG-Troy)'!F15+'CLXA (VGP)'!F16+'CLXA (AGP-LGP)'!F18</f>
        <v>1976</v>
      </c>
      <c r="E23" s="19"/>
      <c r="F23" s="19"/>
      <c r="G23" s="19"/>
      <c r="H23" s="19"/>
      <c r="I23" s="19"/>
      <c r="J23" s="19"/>
      <c r="K23" s="19"/>
    </row>
    <row r="24" spans="1:13">
      <c r="A24" s="305" t="s">
        <v>4</v>
      </c>
      <c r="B24" s="305"/>
      <c r="C24" s="305"/>
      <c r="D24" s="19"/>
      <c r="E24" s="19"/>
      <c r="F24" s="19"/>
      <c r="G24" s="19"/>
      <c r="H24" s="19"/>
      <c r="I24" s="19"/>
      <c r="J24" s="19"/>
      <c r="K24" s="19"/>
    </row>
    <row r="25" spans="1:13">
      <c r="A25" s="18" t="s">
        <v>5</v>
      </c>
      <c r="B25" s="18"/>
      <c r="C25" s="18" t="s">
        <v>6</v>
      </c>
      <c r="D25" s="19"/>
      <c r="E25" s="19"/>
      <c r="F25" s="19"/>
      <c r="G25" s="19"/>
      <c r="H25" s="19"/>
      <c r="I25" s="19"/>
      <c r="J25" s="19"/>
      <c r="K25" s="19"/>
    </row>
    <row r="26" spans="1:13">
      <c r="A26" s="18" t="s">
        <v>7</v>
      </c>
      <c r="B26" s="18"/>
      <c r="C26" s="18" t="s">
        <v>8</v>
      </c>
      <c r="D26" s="19"/>
      <c r="E26" s="19"/>
      <c r="F26" s="19"/>
      <c r="G26" s="19"/>
      <c r="H26" s="19"/>
      <c r="I26" s="19"/>
      <c r="J26" s="19"/>
      <c r="K26" s="19"/>
    </row>
    <row r="27" spans="1:13">
      <c r="A27" s="18" t="s">
        <v>9</v>
      </c>
      <c r="B27" s="18"/>
      <c r="C27" s="18" t="s">
        <v>10</v>
      </c>
      <c r="D27" s="19"/>
      <c r="E27" s="19"/>
      <c r="F27" s="19"/>
      <c r="G27" s="19"/>
      <c r="H27" s="19"/>
      <c r="I27" s="19"/>
      <c r="J27" s="19"/>
      <c r="K27" s="19"/>
    </row>
    <row r="28" spans="1:13">
      <c r="A28" s="18" t="s">
        <v>11</v>
      </c>
      <c r="B28" s="18"/>
      <c r="C28" s="18" t="s">
        <v>12</v>
      </c>
      <c r="D28" s="19"/>
      <c r="E28" s="19"/>
      <c r="F28" s="19"/>
      <c r="G28" s="19"/>
      <c r="H28" s="19"/>
      <c r="I28" s="19"/>
      <c r="J28" s="19"/>
      <c r="K28" s="19"/>
    </row>
    <row r="29" spans="1:13">
      <c r="A29" s="18" t="s">
        <v>13</v>
      </c>
      <c r="B29" s="18"/>
      <c r="C29" s="18" t="s">
        <v>14</v>
      </c>
      <c r="D29" s="19"/>
      <c r="E29" s="19"/>
      <c r="F29" s="19"/>
      <c r="G29" s="19"/>
      <c r="H29" s="19"/>
      <c r="I29" s="19"/>
      <c r="J29" s="19"/>
      <c r="K29" s="19"/>
    </row>
    <row r="30" spans="1:13">
      <c r="A30" s="18" t="s">
        <v>15</v>
      </c>
      <c r="B30" s="18"/>
      <c r="C30" s="18" t="s">
        <v>16</v>
      </c>
      <c r="D30" s="19"/>
      <c r="E30" s="19"/>
      <c r="F30" s="19"/>
      <c r="G30" s="19"/>
      <c r="H30" s="19"/>
      <c r="I30" s="19"/>
      <c r="J30" s="19"/>
      <c r="K30" s="19"/>
    </row>
  </sheetData>
  <mergeCells count="1">
    <mergeCell ref="A24:C24"/>
  </mergeCells>
  <pageMargins left="0" right="0" top="0" bottom="0" header="0.5" footer="0.5"/>
  <pageSetup paperSize="5" scale="97" fitToHeight="0" orientation="landscape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35682-714C-4DD5-8FBC-4A52BB47D67C}">
  <dimension ref="A2:P23"/>
  <sheetViews>
    <sheetView showGridLines="0" zoomScaleNormal="100" workbookViewId="0">
      <selection activeCell="D13" sqref="D13"/>
    </sheetView>
  </sheetViews>
  <sheetFormatPr defaultColWidth="8.85546875" defaultRowHeight="15.75"/>
  <cols>
    <col min="1" max="1" width="7.85546875" style="8" customWidth="1"/>
    <col min="2" max="2" width="33.5703125" style="8" customWidth="1"/>
    <col min="3" max="3" width="8.85546875" style="8" customWidth="1"/>
    <col min="4" max="5" width="8.5703125" style="8" customWidth="1"/>
    <col min="6" max="6" width="12.42578125" style="8" customWidth="1"/>
    <col min="7" max="7" width="16.5703125" style="8" customWidth="1"/>
    <col min="8" max="8" width="23.5703125" style="8" customWidth="1"/>
    <col min="9" max="9" width="9.42578125" style="8" customWidth="1"/>
    <col min="10" max="10" width="12.42578125" style="8" customWidth="1"/>
    <col min="11" max="11" width="17.28515625" style="8" hidden="1" customWidth="1"/>
    <col min="12" max="12" width="16.85546875" style="8" hidden="1" customWidth="1"/>
    <col min="13" max="13" width="16" style="8" hidden="1" customWidth="1"/>
    <col min="14" max="14" width="14" style="8" customWidth="1"/>
    <col min="15" max="15" width="15.42578125" style="8" customWidth="1"/>
    <col min="16" max="16384" width="8.85546875" style="8"/>
  </cols>
  <sheetData>
    <row r="2" spans="1:16" s="9" customFormat="1">
      <c r="A2" s="18" t="s">
        <v>93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</row>
    <row r="3" spans="1:16" s="9" customFormat="1">
      <c r="A3" s="18" t="s">
        <v>0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</row>
    <row r="4" spans="1:16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</row>
    <row r="5" spans="1:16" ht="30">
      <c r="A5" s="20" t="s">
        <v>1</v>
      </c>
      <c r="B5" s="21" t="s">
        <v>18</v>
      </c>
      <c r="C5" s="22" t="s">
        <v>19</v>
      </c>
      <c r="D5" s="21" t="s">
        <v>20</v>
      </c>
      <c r="E5" s="22" t="s">
        <v>21</v>
      </c>
      <c r="F5" s="23" t="s">
        <v>149</v>
      </c>
      <c r="G5" s="21" t="s">
        <v>22</v>
      </c>
      <c r="H5" s="20" t="s">
        <v>2</v>
      </c>
      <c r="I5" s="20" t="s">
        <v>31</v>
      </c>
      <c r="J5" s="20" t="s">
        <v>3</v>
      </c>
      <c r="K5" s="24" t="s">
        <v>98</v>
      </c>
      <c r="L5" s="24" t="s">
        <v>125</v>
      </c>
      <c r="M5" s="24" t="s">
        <v>132</v>
      </c>
      <c r="N5" s="24" t="s">
        <v>164</v>
      </c>
      <c r="O5" s="25" t="s">
        <v>147</v>
      </c>
      <c r="P5" s="26"/>
    </row>
    <row r="6" spans="1:16">
      <c r="A6" s="31" t="s">
        <v>24</v>
      </c>
      <c r="B6" s="196" t="s">
        <v>84</v>
      </c>
      <c r="C6" s="28" t="s">
        <v>59</v>
      </c>
      <c r="D6" s="29" t="s">
        <v>58</v>
      </c>
      <c r="E6" s="30">
        <v>98199</v>
      </c>
      <c r="F6" s="31" t="s">
        <v>83</v>
      </c>
      <c r="G6" s="27" t="s">
        <v>82</v>
      </c>
      <c r="H6" s="27" t="s">
        <v>65</v>
      </c>
      <c r="I6" s="29">
        <v>54077</v>
      </c>
      <c r="J6" s="29" t="s">
        <v>32</v>
      </c>
      <c r="K6" s="32">
        <v>22989000</v>
      </c>
      <c r="L6" s="32">
        <v>18874000</v>
      </c>
      <c r="M6" s="32">
        <v>23058000</v>
      </c>
      <c r="N6" s="32">
        <v>19500000</v>
      </c>
      <c r="O6" s="33">
        <v>21200000</v>
      </c>
      <c r="P6" s="34"/>
    </row>
    <row r="7" spans="1:16">
      <c r="A7" s="31" t="s">
        <v>27</v>
      </c>
      <c r="B7" s="196" t="s">
        <v>74</v>
      </c>
      <c r="C7" s="35" t="s">
        <v>73</v>
      </c>
      <c r="D7" s="29" t="s">
        <v>72</v>
      </c>
      <c r="E7" s="30">
        <v>85364</v>
      </c>
      <c r="F7" s="31" t="s">
        <v>71</v>
      </c>
      <c r="G7" s="27" t="s">
        <v>70</v>
      </c>
      <c r="H7" s="27" t="s">
        <v>65</v>
      </c>
      <c r="I7" s="29">
        <v>54077</v>
      </c>
      <c r="J7" s="29" t="s">
        <v>32</v>
      </c>
      <c r="K7" s="32">
        <v>17629000</v>
      </c>
      <c r="L7" s="32">
        <v>17598000</v>
      </c>
      <c r="M7" s="32">
        <v>19293000</v>
      </c>
      <c r="N7" s="32">
        <v>20500000</v>
      </c>
      <c r="O7" s="33">
        <v>18800000</v>
      </c>
      <c r="P7" s="34"/>
    </row>
    <row r="8" spans="1:16" ht="16.5" customHeight="1">
      <c r="A8" s="31" t="s">
        <v>64</v>
      </c>
      <c r="B8" s="196" t="s">
        <v>146</v>
      </c>
      <c r="C8" s="35" t="s">
        <v>63</v>
      </c>
      <c r="D8" s="29" t="s">
        <v>58</v>
      </c>
      <c r="E8" s="30">
        <v>98199</v>
      </c>
      <c r="F8" s="27"/>
      <c r="G8" s="27" t="s">
        <v>62</v>
      </c>
      <c r="H8" s="27"/>
      <c r="I8" s="27"/>
      <c r="J8" s="27"/>
      <c r="K8" s="36"/>
      <c r="L8" s="27"/>
      <c r="M8" s="27"/>
      <c r="N8" s="27"/>
      <c r="O8" s="27"/>
      <c r="P8" s="34"/>
    </row>
    <row r="9" spans="1:16">
      <c r="A9" s="31" t="s">
        <v>61</v>
      </c>
      <c r="B9" s="196" t="s">
        <v>60</v>
      </c>
      <c r="C9" s="35" t="s">
        <v>59</v>
      </c>
      <c r="D9" s="29" t="s">
        <v>58</v>
      </c>
      <c r="E9" s="30">
        <v>98199</v>
      </c>
      <c r="F9" s="27"/>
      <c r="G9" s="27" t="s">
        <v>57</v>
      </c>
      <c r="H9" s="27"/>
      <c r="I9" s="27"/>
      <c r="J9" s="27"/>
      <c r="K9" s="36"/>
      <c r="L9" s="27"/>
      <c r="M9" s="27"/>
      <c r="N9" s="27"/>
      <c r="O9" s="27"/>
      <c r="P9" s="34"/>
    </row>
    <row r="10" spans="1:16">
      <c r="A10" s="37"/>
      <c r="B10" s="27"/>
      <c r="C10" s="27"/>
      <c r="D10" s="27"/>
      <c r="E10" s="27"/>
      <c r="F10" s="27"/>
      <c r="G10" s="27"/>
      <c r="H10" s="27"/>
      <c r="I10" s="27"/>
      <c r="J10" s="27"/>
      <c r="K10" s="36"/>
      <c r="L10" s="27"/>
      <c r="M10" s="27"/>
      <c r="N10" s="27"/>
      <c r="O10" s="38">
        <f>SUM(O6:O7)</f>
        <v>40000000</v>
      </c>
      <c r="P10" s="34"/>
    </row>
    <row r="11" spans="1:16">
      <c r="A11" s="39"/>
      <c r="B11" s="40"/>
      <c r="C11" s="40"/>
      <c r="D11" s="41"/>
      <c r="E11" s="41"/>
      <c r="F11" s="42"/>
      <c r="G11" s="42"/>
      <c r="H11" s="42"/>
      <c r="I11" s="43"/>
      <c r="J11" s="43"/>
      <c r="K11" s="44"/>
      <c r="L11" s="43"/>
      <c r="M11" s="43"/>
      <c r="N11" s="43"/>
      <c r="O11" s="43"/>
      <c r="P11" s="34"/>
    </row>
    <row r="12" spans="1:16">
      <c r="A12" s="45"/>
      <c r="B12" s="46" t="s">
        <v>148</v>
      </c>
      <c r="C12" s="47">
        <v>2018</v>
      </c>
      <c r="D12" s="48">
        <v>2019</v>
      </c>
      <c r="E12" s="49"/>
      <c r="F12" s="50"/>
      <c r="G12" s="50"/>
      <c r="H12" s="43"/>
      <c r="I12" s="43"/>
      <c r="J12" s="44"/>
      <c r="K12" s="43"/>
      <c r="L12" s="43"/>
      <c r="M12" s="43"/>
      <c r="N12" s="43"/>
      <c r="O12" s="34"/>
      <c r="P12" s="19"/>
    </row>
    <row r="13" spans="1:16">
      <c r="A13" s="45"/>
      <c r="B13" s="46" t="s">
        <v>150</v>
      </c>
      <c r="C13" s="51">
        <v>268</v>
      </c>
      <c r="D13" s="52">
        <v>247</v>
      </c>
      <c r="E13" s="49"/>
      <c r="F13" s="50"/>
      <c r="G13" s="50"/>
      <c r="H13" s="43"/>
      <c r="I13" s="43"/>
      <c r="J13" s="44"/>
      <c r="K13" s="43"/>
      <c r="L13" s="43"/>
      <c r="M13" s="43"/>
      <c r="N13" s="43"/>
      <c r="O13" s="34"/>
      <c r="P13" s="19"/>
    </row>
    <row r="14" spans="1:16">
      <c r="A14" s="45"/>
      <c r="B14" s="53"/>
      <c r="C14" s="53"/>
      <c r="D14" s="41"/>
      <c r="E14" s="54"/>
      <c r="F14" s="50"/>
      <c r="G14" s="50"/>
      <c r="H14" s="50"/>
      <c r="I14" s="43"/>
      <c r="J14" s="43"/>
      <c r="K14" s="44"/>
      <c r="L14" s="43"/>
      <c r="M14" s="43"/>
      <c r="N14" s="43"/>
      <c r="O14" s="43"/>
      <c r="P14" s="34"/>
    </row>
    <row r="15" spans="1:16">
      <c r="A15" s="306" t="s">
        <v>4</v>
      </c>
      <c r="B15" s="306"/>
      <c r="C15" s="306"/>
      <c r="D15" s="306"/>
      <c r="E15" s="306"/>
      <c r="F15" s="306"/>
      <c r="G15" s="306"/>
      <c r="H15" s="306"/>
      <c r="I15" s="55"/>
      <c r="J15" s="55"/>
      <c r="K15" s="55"/>
      <c r="L15" s="55"/>
      <c r="M15" s="55"/>
      <c r="N15" s="55"/>
      <c r="O15" s="55"/>
      <c r="P15" s="19"/>
    </row>
    <row r="16" spans="1:16">
      <c r="A16" s="56" t="s">
        <v>5</v>
      </c>
      <c r="B16" s="56"/>
      <c r="C16" s="56"/>
      <c r="D16" s="56"/>
      <c r="E16" s="56"/>
      <c r="F16" s="56"/>
      <c r="G16" s="56"/>
      <c r="H16" s="56" t="s">
        <v>6</v>
      </c>
      <c r="I16" s="55"/>
      <c r="J16" s="55"/>
      <c r="K16" s="55"/>
      <c r="L16" s="55"/>
      <c r="M16" s="55"/>
      <c r="N16" s="55"/>
      <c r="O16" s="55"/>
      <c r="P16" s="19"/>
    </row>
    <row r="17" spans="1:16">
      <c r="A17" s="56" t="s">
        <v>7</v>
      </c>
      <c r="B17" s="56"/>
      <c r="C17" s="56"/>
      <c r="D17" s="56"/>
      <c r="E17" s="56"/>
      <c r="F17" s="56"/>
      <c r="G17" s="56"/>
      <c r="H17" s="56" t="s">
        <v>8</v>
      </c>
      <c r="I17" s="55"/>
      <c r="J17" s="55"/>
      <c r="K17" s="55"/>
      <c r="L17" s="55"/>
      <c r="M17" s="55"/>
      <c r="N17" s="55"/>
      <c r="O17" s="55"/>
      <c r="P17" s="19"/>
    </row>
    <row r="18" spans="1:16">
      <c r="A18" s="56" t="s">
        <v>9</v>
      </c>
      <c r="B18" s="56"/>
      <c r="C18" s="56"/>
      <c r="D18" s="56"/>
      <c r="E18" s="56"/>
      <c r="F18" s="56"/>
      <c r="G18" s="56"/>
      <c r="H18" s="56" t="s">
        <v>10</v>
      </c>
      <c r="I18" s="55"/>
      <c r="J18" s="55"/>
      <c r="K18" s="55"/>
      <c r="L18" s="55"/>
      <c r="M18" s="55"/>
      <c r="N18" s="55"/>
      <c r="O18" s="55"/>
      <c r="P18" s="19"/>
    </row>
    <row r="19" spans="1:16">
      <c r="A19" s="56" t="s">
        <v>11</v>
      </c>
      <c r="B19" s="56"/>
      <c r="C19" s="56"/>
      <c r="D19" s="56"/>
      <c r="E19" s="56"/>
      <c r="F19" s="56"/>
      <c r="G19" s="56"/>
      <c r="H19" s="56" t="s">
        <v>12</v>
      </c>
      <c r="I19" s="55"/>
      <c r="J19" s="55"/>
      <c r="K19" s="55"/>
      <c r="L19" s="55"/>
      <c r="M19" s="55"/>
      <c r="N19" s="55"/>
      <c r="O19" s="55"/>
      <c r="P19" s="19"/>
    </row>
    <row r="20" spans="1:16">
      <c r="A20" s="56" t="s">
        <v>13</v>
      </c>
      <c r="B20" s="56"/>
      <c r="C20" s="56"/>
      <c r="D20" s="56"/>
      <c r="E20" s="56"/>
      <c r="F20" s="56"/>
      <c r="G20" s="56"/>
      <c r="H20" s="56" t="s">
        <v>14</v>
      </c>
      <c r="I20" s="55"/>
      <c r="J20" s="55"/>
      <c r="K20" s="55"/>
      <c r="L20" s="55"/>
      <c r="M20" s="55"/>
      <c r="N20" s="55"/>
      <c r="O20" s="55"/>
      <c r="P20" s="19"/>
    </row>
    <row r="21" spans="1:16">
      <c r="A21" s="56" t="s">
        <v>15</v>
      </c>
      <c r="B21" s="56"/>
      <c r="C21" s="56"/>
      <c r="D21" s="56"/>
      <c r="E21" s="56"/>
      <c r="F21" s="56"/>
      <c r="G21" s="56"/>
      <c r="H21" s="56" t="s">
        <v>16</v>
      </c>
      <c r="I21" s="55"/>
      <c r="J21" s="55"/>
      <c r="K21" s="55"/>
      <c r="L21" s="55"/>
      <c r="M21" s="55"/>
      <c r="N21" s="55"/>
      <c r="O21" s="55"/>
      <c r="P21" s="19"/>
    </row>
    <row r="22" spans="1:16">
      <c r="A22" s="55"/>
      <c r="B22" s="55"/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19"/>
    </row>
    <row r="23" spans="1:16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</row>
  </sheetData>
  <mergeCells count="1">
    <mergeCell ref="A15:H15"/>
  </mergeCells>
  <pageMargins left="0" right="0" top="0" bottom="0" header="0.5" footer="0.5"/>
  <pageSetup paperSize="5" scale="75" orientation="landscape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0"/>
    <pageSetUpPr fitToPage="1"/>
  </sheetPr>
  <dimension ref="A1:AP36"/>
  <sheetViews>
    <sheetView showGridLines="0" topLeftCell="D1" zoomScale="80" zoomScaleNormal="80" workbookViewId="0">
      <selection activeCell="AH7" sqref="AH7"/>
    </sheetView>
  </sheetViews>
  <sheetFormatPr defaultColWidth="8.85546875" defaultRowHeight="15.75"/>
  <cols>
    <col min="1" max="1" width="6.5703125" style="2" customWidth="1"/>
    <col min="2" max="2" width="26.42578125" style="2" customWidth="1"/>
    <col min="3" max="3" width="12" style="2" customWidth="1"/>
    <col min="4" max="4" width="10.42578125" style="2" customWidth="1"/>
    <col min="5" max="5" width="10.28515625" style="2" customWidth="1"/>
    <col min="6" max="6" width="11.5703125" style="2" customWidth="1"/>
    <col min="7" max="7" width="18" style="2" customWidth="1"/>
    <col min="8" max="8" width="31.140625" style="2" customWidth="1"/>
    <col min="9" max="9" width="8.140625" style="2" customWidth="1"/>
    <col min="10" max="10" width="10.28515625" style="2" customWidth="1"/>
    <col min="11" max="11" width="13.140625" style="2" hidden="1" customWidth="1"/>
    <col min="12" max="12" width="20.28515625" style="2" hidden="1" customWidth="1"/>
    <col min="13" max="14" width="20.7109375" style="2" hidden="1" customWidth="1"/>
    <col min="15" max="15" width="26.5703125" style="2" hidden="1" customWidth="1"/>
    <col min="16" max="16" width="21.85546875" style="2" hidden="1" customWidth="1"/>
    <col min="17" max="17" width="22.42578125" style="2" hidden="1" customWidth="1"/>
    <col min="18" max="18" width="23.28515625" style="2" hidden="1" customWidth="1"/>
    <col min="19" max="19" width="20.140625" style="2" hidden="1" customWidth="1"/>
    <col min="20" max="22" width="17.140625" style="2" hidden="1" customWidth="1"/>
    <col min="23" max="23" width="20.140625" style="2" hidden="1" customWidth="1"/>
    <col min="24" max="24" width="20.85546875" style="2" hidden="1" customWidth="1"/>
    <col min="25" max="25" width="18.85546875" style="2" hidden="1" customWidth="1"/>
    <col min="26" max="26" width="16.85546875" style="2" hidden="1" customWidth="1"/>
    <col min="27" max="27" width="16" style="2" hidden="1" customWidth="1"/>
    <col min="28" max="28" width="20.28515625" style="2" hidden="1" customWidth="1"/>
    <col min="29" max="29" width="16.42578125" style="2" customWidth="1"/>
    <col min="30" max="30" width="16.28515625" style="2" customWidth="1"/>
    <col min="31" max="31" width="16" style="2" customWidth="1"/>
    <col min="32" max="32" width="15.7109375" style="2" customWidth="1"/>
    <col min="33" max="33" width="16.42578125" style="2" customWidth="1"/>
    <col min="34" max="34" width="16" style="2" customWidth="1"/>
    <col min="35" max="35" width="15.5703125" style="2" customWidth="1"/>
    <col min="36" max="36" width="14.85546875" style="2" customWidth="1"/>
    <col min="37" max="37" width="15.5703125" style="2" customWidth="1"/>
    <col min="38" max="16384" width="8.85546875" style="2"/>
  </cols>
  <sheetData>
    <row r="1" spans="1:42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</row>
    <row r="2" spans="1:42" s="1" customFormat="1">
      <c r="A2" s="18" t="s">
        <v>36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</row>
    <row r="3" spans="1:42" s="1" customFormat="1">
      <c r="A3" s="18" t="s">
        <v>0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</row>
    <row r="4" spans="1:42" s="9" customFormat="1">
      <c r="A4" s="154" t="s">
        <v>159</v>
      </c>
      <c r="B4" s="154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</row>
    <row r="5" spans="1:42" ht="16.5" thickBot="1">
      <c r="A5" s="57"/>
      <c r="B5" s="57"/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</row>
    <row r="6" spans="1:42" ht="42.75" customHeight="1">
      <c r="A6" s="91" t="s">
        <v>1</v>
      </c>
      <c r="B6" s="91" t="s">
        <v>18</v>
      </c>
      <c r="C6" s="91" t="s">
        <v>19</v>
      </c>
      <c r="D6" s="91" t="s">
        <v>20</v>
      </c>
      <c r="E6" s="91" t="s">
        <v>21</v>
      </c>
      <c r="F6" s="91" t="s">
        <v>33</v>
      </c>
      <c r="G6" s="91" t="s">
        <v>22</v>
      </c>
      <c r="H6" s="91" t="s">
        <v>2</v>
      </c>
      <c r="I6" s="91" t="s">
        <v>31</v>
      </c>
      <c r="J6" s="91" t="s">
        <v>3</v>
      </c>
      <c r="K6" s="91" t="s">
        <v>91</v>
      </c>
      <c r="L6" s="91" t="s">
        <v>17</v>
      </c>
      <c r="M6" s="92" t="s">
        <v>92</v>
      </c>
      <c r="N6" s="93" t="s">
        <v>120</v>
      </c>
      <c r="O6" s="94" t="s">
        <v>121</v>
      </c>
      <c r="P6" s="94" t="s">
        <v>122</v>
      </c>
      <c r="Q6" s="94" t="s">
        <v>123</v>
      </c>
      <c r="R6" s="95" t="s">
        <v>118</v>
      </c>
      <c r="S6" s="96" t="s">
        <v>126</v>
      </c>
      <c r="T6" s="97" t="s">
        <v>127</v>
      </c>
      <c r="U6" s="97" t="s">
        <v>128</v>
      </c>
      <c r="V6" s="97" t="s">
        <v>129</v>
      </c>
      <c r="W6" s="98" t="s">
        <v>130</v>
      </c>
      <c r="X6" s="93" t="s">
        <v>133</v>
      </c>
      <c r="Y6" s="94" t="s">
        <v>134</v>
      </c>
      <c r="Z6" s="94" t="s">
        <v>135</v>
      </c>
      <c r="AA6" s="94" t="s">
        <v>138</v>
      </c>
      <c r="AB6" s="95" t="s">
        <v>136</v>
      </c>
      <c r="AC6" s="146" t="s">
        <v>154</v>
      </c>
      <c r="AD6" s="94" t="s">
        <v>156</v>
      </c>
      <c r="AE6" s="95" t="s">
        <v>152</v>
      </c>
      <c r="AF6" s="146" t="s">
        <v>155</v>
      </c>
      <c r="AG6" s="94" t="s">
        <v>157</v>
      </c>
      <c r="AH6" s="95" t="s">
        <v>153</v>
      </c>
      <c r="AI6" s="143" t="s">
        <v>173</v>
      </c>
      <c r="AJ6" s="99" t="s">
        <v>174</v>
      </c>
      <c r="AK6" s="100" t="s">
        <v>175</v>
      </c>
      <c r="AL6" s="19"/>
      <c r="AM6" s="19"/>
      <c r="AN6" s="19"/>
      <c r="AO6" s="19"/>
      <c r="AP6" s="19"/>
    </row>
    <row r="7" spans="1:42" ht="36.75" customHeight="1">
      <c r="A7" s="140" t="s">
        <v>23</v>
      </c>
      <c r="B7" s="101" t="s">
        <v>37</v>
      </c>
      <c r="C7" s="101" t="s">
        <v>38</v>
      </c>
      <c r="D7" s="101" t="s">
        <v>29</v>
      </c>
      <c r="E7" s="101">
        <v>37087</v>
      </c>
      <c r="F7" s="141"/>
      <c r="G7" s="101" t="s">
        <v>44</v>
      </c>
      <c r="H7" s="102" t="s">
        <v>151</v>
      </c>
      <c r="I7" s="102">
        <v>32100</v>
      </c>
      <c r="J7" s="102" t="s">
        <v>32</v>
      </c>
      <c r="K7" s="103">
        <v>74000000</v>
      </c>
      <c r="L7" s="104">
        <v>82000000</v>
      </c>
      <c r="M7" s="105"/>
      <c r="N7" s="106">
        <v>92884000</v>
      </c>
      <c r="O7" s="104"/>
      <c r="P7" s="104"/>
      <c r="Q7" s="107"/>
      <c r="R7" s="108">
        <v>92884000</v>
      </c>
      <c r="S7" s="106">
        <v>100268000</v>
      </c>
      <c r="T7" s="104"/>
      <c r="U7" s="104"/>
      <c r="V7" s="107"/>
      <c r="W7" s="109">
        <v>100268000</v>
      </c>
      <c r="X7" s="106">
        <v>105478000</v>
      </c>
      <c r="Y7" s="104"/>
      <c r="Z7" s="104"/>
      <c r="AA7" s="107"/>
      <c r="AB7" s="109">
        <f>X7-Y7-Z7-AA7</f>
        <v>105478000</v>
      </c>
      <c r="AC7" s="106">
        <v>111736000</v>
      </c>
      <c r="AD7" s="104"/>
      <c r="AE7" s="109">
        <f>AC7-AD7</f>
        <v>111736000</v>
      </c>
      <c r="AF7" s="106">
        <v>132373852</v>
      </c>
      <c r="AG7" s="104"/>
      <c r="AH7" s="109">
        <f>AF7-AG7</f>
        <v>132373852</v>
      </c>
      <c r="AI7" s="106">
        <v>127154084</v>
      </c>
      <c r="AJ7" s="104"/>
      <c r="AK7" s="109">
        <f>AI7-AJ7</f>
        <v>127154084</v>
      </c>
      <c r="AL7" s="19"/>
      <c r="AM7" s="19"/>
      <c r="AN7" s="19"/>
      <c r="AO7" s="19"/>
      <c r="AP7" s="19"/>
    </row>
    <row r="8" spans="1:42" ht="30" customHeight="1">
      <c r="A8" s="140" t="s">
        <v>24</v>
      </c>
      <c r="B8" s="102" t="s">
        <v>39</v>
      </c>
      <c r="C8" s="102" t="s">
        <v>40</v>
      </c>
      <c r="D8" s="102" t="s">
        <v>29</v>
      </c>
      <c r="E8" s="102">
        <v>37209</v>
      </c>
      <c r="F8" s="140"/>
      <c r="G8" s="102" t="s">
        <v>45</v>
      </c>
      <c r="H8" s="102" t="s">
        <v>151</v>
      </c>
      <c r="I8" s="102">
        <v>32100</v>
      </c>
      <c r="J8" s="102" t="s">
        <v>32</v>
      </c>
      <c r="K8" s="103">
        <v>124000000</v>
      </c>
      <c r="L8" s="104">
        <v>132000000</v>
      </c>
      <c r="M8" s="111">
        <v>35830000</v>
      </c>
      <c r="N8" s="106">
        <v>236416000</v>
      </c>
      <c r="O8" s="112">
        <v>60011000</v>
      </c>
      <c r="P8" s="112">
        <v>11819000</v>
      </c>
      <c r="Q8" s="112">
        <v>50385000</v>
      </c>
      <c r="R8" s="108">
        <v>114201000</v>
      </c>
      <c r="S8" s="106">
        <v>201938000</v>
      </c>
      <c r="T8" s="112">
        <v>11819000</v>
      </c>
      <c r="U8" s="112">
        <v>45368000</v>
      </c>
      <c r="V8" s="112">
        <v>46749000</v>
      </c>
      <c r="W8" s="109">
        <v>98002000</v>
      </c>
      <c r="X8" s="106">
        <v>223034000</v>
      </c>
      <c r="Y8" s="112"/>
      <c r="Z8" s="112">
        <v>40724000</v>
      </c>
      <c r="AA8" s="112">
        <v>94537000</v>
      </c>
      <c r="AB8" s="109">
        <f>X8-Y8-Z8-AA8</f>
        <v>87773000</v>
      </c>
      <c r="AC8" s="106">
        <f>61118000+89254000</f>
        <v>150372000</v>
      </c>
      <c r="AD8" s="112">
        <f>61118000+19187000</f>
        <v>80305000</v>
      </c>
      <c r="AE8" s="109">
        <f>AC8-AD8</f>
        <v>70067000</v>
      </c>
      <c r="AF8" s="106">
        <v>110468248</v>
      </c>
      <c r="AG8" s="112">
        <v>44224700</v>
      </c>
      <c r="AH8" s="109">
        <f>AF8-AG8</f>
        <v>66243548</v>
      </c>
      <c r="AI8" s="106">
        <v>157115944</v>
      </c>
      <c r="AJ8" s="112">
        <v>87737106</v>
      </c>
      <c r="AK8" s="109">
        <f>AI8-AJ8</f>
        <v>69378838</v>
      </c>
      <c r="AL8" s="19"/>
      <c r="AM8" s="19"/>
      <c r="AN8" s="19"/>
      <c r="AO8" s="19"/>
      <c r="AP8" s="19"/>
    </row>
    <row r="9" spans="1:42" ht="21" customHeight="1">
      <c r="A9" s="275" t="s">
        <v>25</v>
      </c>
      <c r="B9" s="276" t="s">
        <v>41</v>
      </c>
      <c r="C9" s="276" t="s">
        <v>30</v>
      </c>
      <c r="D9" s="276" t="s">
        <v>42</v>
      </c>
      <c r="E9" s="276">
        <v>48187</v>
      </c>
      <c r="F9" s="275" t="s">
        <v>27</v>
      </c>
      <c r="G9" s="276" t="s">
        <v>124</v>
      </c>
      <c r="H9" s="277" t="s">
        <v>48</v>
      </c>
      <c r="I9" s="276">
        <v>63010</v>
      </c>
      <c r="J9" s="278" t="s">
        <v>49</v>
      </c>
      <c r="K9" s="279" t="s">
        <v>50</v>
      </c>
      <c r="L9" s="280"/>
      <c r="M9" s="281" t="s">
        <v>97</v>
      </c>
      <c r="N9" s="282"/>
      <c r="O9" s="283" t="s">
        <v>97</v>
      </c>
      <c r="P9" s="283" t="s">
        <v>97</v>
      </c>
      <c r="Q9" s="283" t="s">
        <v>97</v>
      </c>
      <c r="R9" s="284"/>
      <c r="S9" s="282"/>
      <c r="T9" s="283" t="s">
        <v>97</v>
      </c>
      <c r="U9" s="283" t="s">
        <v>97</v>
      </c>
      <c r="V9" s="283" t="s">
        <v>97</v>
      </c>
      <c r="W9" s="284"/>
      <c r="X9" s="282"/>
      <c r="Y9" s="283" t="s">
        <v>97</v>
      </c>
      <c r="Z9" s="283" t="s">
        <v>97</v>
      </c>
      <c r="AA9" s="283" t="s">
        <v>97</v>
      </c>
      <c r="AB9" s="284"/>
      <c r="AC9" s="282"/>
      <c r="AD9" s="285" t="s">
        <v>97</v>
      </c>
      <c r="AE9" s="284"/>
      <c r="AF9" s="282"/>
      <c r="AG9" s="283"/>
      <c r="AH9" s="284"/>
      <c r="AI9" s="282"/>
      <c r="AJ9" s="283"/>
      <c r="AK9" s="284"/>
      <c r="AL9" s="19"/>
      <c r="AM9" s="19"/>
      <c r="AN9" s="19"/>
      <c r="AO9" s="19"/>
      <c r="AP9" s="19"/>
    </row>
    <row r="10" spans="1:42" ht="20.25" customHeight="1">
      <c r="A10" s="275" t="s">
        <v>26</v>
      </c>
      <c r="B10" s="276" t="s">
        <v>43</v>
      </c>
      <c r="C10" s="276" t="s">
        <v>30</v>
      </c>
      <c r="D10" s="276" t="s">
        <v>42</v>
      </c>
      <c r="E10" s="276">
        <v>48187</v>
      </c>
      <c r="F10" s="275" t="s">
        <v>28</v>
      </c>
      <c r="G10" s="276" t="s">
        <v>46</v>
      </c>
      <c r="H10" s="277" t="s">
        <v>48</v>
      </c>
      <c r="I10" s="276">
        <v>63010</v>
      </c>
      <c r="J10" s="278" t="s">
        <v>49</v>
      </c>
      <c r="K10" s="279" t="s">
        <v>50</v>
      </c>
      <c r="L10" s="280"/>
      <c r="M10" s="286"/>
      <c r="N10" s="287"/>
      <c r="O10" s="288"/>
      <c r="P10" s="289"/>
      <c r="Q10" s="290"/>
      <c r="R10" s="284"/>
      <c r="S10" s="287"/>
      <c r="T10" s="289"/>
      <c r="U10" s="288"/>
      <c r="V10" s="290"/>
      <c r="W10" s="284"/>
      <c r="X10" s="287"/>
      <c r="Y10" s="289"/>
      <c r="Z10" s="288"/>
      <c r="AA10" s="290"/>
      <c r="AB10" s="284"/>
      <c r="AC10" s="287"/>
      <c r="AD10" s="288"/>
      <c r="AE10" s="284"/>
      <c r="AF10" s="287"/>
      <c r="AG10" s="288"/>
      <c r="AH10" s="284"/>
      <c r="AI10" s="287"/>
      <c r="AJ10" s="288"/>
      <c r="AK10" s="284"/>
      <c r="AL10" s="19"/>
      <c r="AM10" s="19"/>
      <c r="AN10" s="19"/>
      <c r="AO10" s="19"/>
      <c r="AP10" s="19"/>
    </row>
    <row r="11" spans="1:42" ht="23.25" customHeight="1">
      <c r="A11" s="140"/>
      <c r="B11" s="102" t="s">
        <v>163</v>
      </c>
      <c r="C11" s="102" t="s">
        <v>137</v>
      </c>
      <c r="D11" s="102" t="s">
        <v>42</v>
      </c>
      <c r="E11" s="102">
        <v>48083</v>
      </c>
      <c r="F11" s="140"/>
      <c r="G11" s="102" t="s">
        <v>108</v>
      </c>
      <c r="H11" s="102"/>
      <c r="I11" s="102">
        <v>61226</v>
      </c>
      <c r="J11" s="102" t="s">
        <v>51</v>
      </c>
      <c r="K11" s="103"/>
      <c r="L11" s="113"/>
      <c r="M11" s="116"/>
      <c r="N11" s="117"/>
      <c r="O11" s="118"/>
      <c r="P11" s="119"/>
      <c r="Q11" s="120"/>
      <c r="R11" s="114"/>
      <c r="S11" s="117"/>
      <c r="T11" s="119"/>
      <c r="U11" s="118"/>
      <c r="V11" s="120"/>
      <c r="W11" s="115"/>
      <c r="X11" s="117"/>
      <c r="Y11" s="119"/>
      <c r="Z11" s="118"/>
      <c r="AA11" s="120"/>
      <c r="AB11" s="115"/>
      <c r="AC11" s="117">
        <v>0</v>
      </c>
      <c r="AD11" s="118">
        <v>0</v>
      </c>
      <c r="AE11" s="115">
        <v>0</v>
      </c>
      <c r="AF11" s="117">
        <v>0</v>
      </c>
      <c r="AG11" s="118">
        <v>0</v>
      </c>
      <c r="AH11" s="115">
        <v>0</v>
      </c>
      <c r="AI11" s="117">
        <v>0</v>
      </c>
      <c r="AJ11" s="118">
        <v>0</v>
      </c>
      <c r="AK11" s="115">
        <v>0</v>
      </c>
      <c r="AL11" s="19"/>
      <c r="AM11" s="19"/>
      <c r="AN11" s="19"/>
      <c r="AO11" s="19"/>
      <c r="AP11" s="19"/>
    </row>
    <row r="12" spans="1:42" ht="16.5" thickBot="1">
      <c r="A12" s="102"/>
      <c r="B12" s="102"/>
      <c r="C12" s="102"/>
      <c r="D12" s="102"/>
      <c r="E12" s="102"/>
      <c r="F12" s="102"/>
      <c r="G12" s="102"/>
      <c r="H12" s="110"/>
      <c r="I12" s="110"/>
      <c r="J12" s="121"/>
      <c r="K12" s="122">
        <v>198000000</v>
      </c>
      <c r="L12" s="122">
        <v>214000000</v>
      </c>
      <c r="M12" s="116"/>
      <c r="N12" s="123">
        <v>329300000</v>
      </c>
      <c r="O12" s="124"/>
      <c r="P12" s="125"/>
      <c r="Q12" s="126"/>
      <c r="R12" s="127">
        <v>207085000</v>
      </c>
      <c r="S12" s="123">
        <v>302206000</v>
      </c>
      <c r="T12" s="125"/>
      <c r="U12" s="124"/>
      <c r="V12" s="126"/>
      <c r="W12" s="128">
        <v>198270000</v>
      </c>
      <c r="X12" s="123">
        <v>0</v>
      </c>
      <c r="Y12" s="125"/>
      <c r="Z12" s="124"/>
      <c r="AA12" s="126"/>
      <c r="AB12" s="128">
        <f>SUM(AB7:AB11)</f>
        <v>193251000</v>
      </c>
      <c r="AC12" s="123">
        <v>0</v>
      </c>
      <c r="AD12" s="124"/>
      <c r="AE12" s="128">
        <f>SUM(AE7:AE11)</f>
        <v>181803000</v>
      </c>
      <c r="AF12" s="123">
        <f>SUM(AF7:AF8)</f>
        <v>242842100</v>
      </c>
      <c r="AG12" s="246">
        <f>AG8</f>
        <v>44224700</v>
      </c>
      <c r="AH12" s="128">
        <f>SUM(AH7:AH11)</f>
        <v>198617400</v>
      </c>
      <c r="AI12" s="123">
        <f>SUM(AI7:AI8)</f>
        <v>284270028</v>
      </c>
      <c r="AJ12" s="246">
        <f>AJ8</f>
        <v>87737106</v>
      </c>
      <c r="AK12" s="128">
        <f>SUM(AK7:AK11)</f>
        <v>196532922</v>
      </c>
      <c r="AL12" s="19"/>
      <c r="AM12" s="19"/>
      <c r="AN12" s="19"/>
      <c r="AO12" s="19"/>
      <c r="AP12" s="19"/>
    </row>
    <row r="13" spans="1:42" s="8" customFormat="1">
      <c r="A13" s="129"/>
      <c r="B13" s="130"/>
      <c r="C13" s="130"/>
      <c r="D13" s="130"/>
      <c r="E13" s="130"/>
      <c r="F13" s="130"/>
      <c r="G13" s="130"/>
      <c r="H13" s="130"/>
      <c r="I13" s="131"/>
      <c r="J13" s="131"/>
      <c r="K13" s="132"/>
      <c r="L13" s="132"/>
      <c r="M13" s="133"/>
      <c r="N13" s="134"/>
      <c r="O13" s="133"/>
      <c r="P13" s="134"/>
      <c r="Q13" s="133"/>
      <c r="R13" s="134"/>
      <c r="S13" s="134"/>
      <c r="T13" s="134"/>
      <c r="U13" s="133"/>
      <c r="V13" s="133"/>
      <c r="W13" s="135"/>
      <c r="X13" s="136"/>
      <c r="Y13" s="136"/>
      <c r="Z13" s="136"/>
      <c r="AA13" s="136"/>
      <c r="AB13" s="136"/>
      <c r="AC13" s="136"/>
      <c r="AD13" s="136"/>
      <c r="AE13" s="136"/>
      <c r="AF13" s="136"/>
      <c r="AG13" s="136"/>
      <c r="AH13" s="136"/>
      <c r="AI13" s="19"/>
      <c r="AJ13" s="19"/>
      <c r="AK13" s="19"/>
      <c r="AL13" s="19"/>
      <c r="AM13" s="19"/>
      <c r="AN13" s="19"/>
      <c r="AO13" s="19"/>
      <c r="AP13" s="19"/>
    </row>
    <row r="14" spans="1:42" s="8" customFormat="1">
      <c r="A14" s="137"/>
      <c r="B14" s="138"/>
      <c r="C14" s="138"/>
      <c r="D14" s="144">
        <v>2018</v>
      </c>
      <c r="E14" s="247">
        <v>2019</v>
      </c>
      <c r="F14" s="145">
        <v>2020</v>
      </c>
      <c r="G14" s="58"/>
      <c r="H14" s="58"/>
      <c r="I14" s="58"/>
      <c r="J14" s="58"/>
      <c r="K14" s="132"/>
      <c r="L14" s="132"/>
      <c r="M14" s="133"/>
      <c r="N14" s="134"/>
      <c r="O14" s="133"/>
      <c r="P14" s="134"/>
      <c r="Q14" s="133"/>
      <c r="R14" s="134"/>
      <c r="S14" s="134"/>
      <c r="T14" s="134"/>
      <c r="U14" s="133"/>
      <c r="V14" s="133"/>
      <c r="W14" s="135"/>
      <c r="X14" s="136"/>
      <c r="Y14" s="136"/>
      <c r="Z14" s="136"/>
      <c r="AA14" s="136"/>
      <c r="AB14" s="136"/>
      <c r="AC14" s="136"/>
      <c r="AD14" s="136"/>
      <c r="AE14" s="136"/>
      <c r="AF14" s="136"/>
      <c r="AG14" s="136"/>
      <c r="AH14" s="136"/>
      <c r="AI14" s="19"/>
      <c r="AJ14" s="19"/>
      <c r="AK14" s="19"/>
      <c r="AL14" s="19"/>
      <c r="AM14" s="19"/>
      <c r="AN14" s="19"/>
      <c r="AO14" s="19"/>
      <c r="AP14" s="19"/>
    </row>
    <row r="15" spans="1:42" s="8" customFormat="1" ht="31.5">
      <c r="A15" s="139"/>
      <c r="B15" s="153" t="s">
        <v>34</v>
      </c>
      <c r="C15" s="153" t="s">
        <v>35</v>
      </c>
      <c r="D15" s="102">
        <v>774</v>
      </c>
      <c r="E15" s="235">
        <v>676</v>
      </c>
      <c r="F15" s="235">
        <v>780</v>
      </c>
      <c r="G15" s="26"/>
      <c r="H15" s="26"/>
      <c r="I15" s="19"/>
      <c r="J15" s="19"/>
      <c r="K15" s="132"/>
      <c r="L15" s="132"/>
      <c r="M15" s="133"/>
      <c r="N15" s="134"/>
      <c r="O15" s="133"/>
      <c r="P15" s="134"/>
      <c r="Q15" s="133"/>
      <c r="R15" s="134"/>
      <c r="S15" s="134"/>
      <c r="T15" s="134"/>
      <c r="U15" s="133"/>
      <c r="V15" s="133"/>
      <c r="W15" s="135"/>
      <c r="X15" s="136"/>
      <c r="Y15" s="136"/>
      <c r="Z15" s="136"/>
      <c r="AA15" s="136"/>
      <c r="AB15" s="136"/>
      <c r="AC15" s="136"/>
      <c r="AD15" s="136"/>
      <c r="AE15" s="136"/>
      <c r="AF15" s="136"/>
      <c r="AG15" s="136"/>
      <c r="AH15" s="136"/>
      <c r="AI15" s="19"/>
      <c r="AJ15" s="19"/>
      <c r="AK15" s="19"/>
      <c r="AL15" s="19"/>
      <c r="AM15" s="19"/>
      <c r="AN15" s="19"/>
      <c r="AO15" s="19"/>
      <c r="AP15" s="19"/>
    </row>
    <row r="16" spans="1:42" s="8" customFormat="1">
      <c r="A16" s="19"/>
      <c r="B16" s="89"/>
      <c r="C16" s="89"/>
      <c r="D16" s="90"/>
      <c r="E16" s="291"/>
      <c r="F16" s="293"/>
      <c r="G16" s="18"/>
      <c r="H16" s="26"/>
      <c r="I16" s="19"/>
      <c r="J16" s="19"/>
      <c r="K16" s="59"/>
      <c r="L16" s="59"/>
      <c r="M16" s="34"/>
      <c r="N16" s="60"/>
      <c r="O16" s="34"/>
      <c r="P16" s="60"/>
      <c r="Q16" s="34"/>
      <c r="R16" s="60"/>
      <c r="S16" s="60"/>
      <c r="T16" s="60"/>
      <c r="U16" s="34"/>
      <c r="V16" s="34"/>
      <c r="W16" s="61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</row>
    <row r="17" spans="1:42">
      <c r="A17" s="26" t="s">
        <v>4</v>
      </c>
      <c r="B17" s="26"/>
      <c r="C17" s="26"/>
      <c r="D17" s="26"/>
      <c r="E17" s="292"/>
      <c r="F17" s="18"/>
      <c r="G17" s="18"/>
      <c r="H17" s="18" t="s">
        <v>6</v>
      </c>
      <c r="I17" s="19"/>
      <c r="J17" s="19"/>
      <c r="K17" s="19"/>
      <c r="L17" s="19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7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</row>
    <row r="18" spans="1:42">
      <c r="A18" s="18" t="s">
        <v>5</v>
      </c>
      <c r="B18" s="18"/>
      <c r="C18" s="18"/>
      <c r="D18" s="18"/>
      <c r="E18" s="18"/>
      <c r="F18" s="18"/>
      <c r="G18" s="18"/>
      <c r="H18" s="18" t="s">
        <v>8</v>
      </c>
      <c r="I18" s="19"/>
      <c r="J18" s="19"/>
      <c r="K18" s="19"/>
      <c r="L18" s="19"/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</row>
    <row r="19" spans="1:42">
      <c r="A19" s="18" t="s">
        <v>7</v>
      </c>
      <c r="B19" s="18"/>
      <c r="C19" s="18"/>
      <c r="D19" s="18"/>
      <c r="E19" s="18"/>
      <c r="F19" s="18"/>
      <c r="G19" s="18"/>
      <c r="H19" s="18" t="s">
        <v>10</v>
      </c>
      <c r="I19" s="19"/>
      <c r="J19" s="19"/>
      <c r="K19" s="19"/>
      <c r="L19" s="19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</row>
    <row r="20" spans="1:42">
      <c r="A20" s="18" t="s">
        <v>9</v>
      </c>
      <c r="B20" s="18"/>
      <c r="C20" s="18"/>
      <c r="D20" s="18"/>
      <c r="E20" s="18"/>
      <c r="F20" s="18"/>
      <c r="G20" s="18"/>
      <c r="H20" s="18" t="s">
        <v>12</v>
      </c>
      <c r="I20" s="19"/>
      <c r="J20" s="19"/>
      <c r="K20" s="19"/>
      <c r="L20" s="19"/>
      <c r="M20" s="57"/>
      <c r="N20" s="57"/>
      <c r="O20" s="57"/>
      <c r="P20" s="57"/>
      <c r="Q20" s="57"/>
      <c r="R20" s="57"/>
      <c r="S20" s="57"/>
      <c r="T20" s="57"/>
      <c r="U20" s="57"/>
      <c r="V20" s="57"/>
      <c r="W20" s="57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</row>
    <row r="21" spans="1:42">
      <c r="A21" s="18" t="s">
        <v>11</v>
      </c>
      <c r="B21" s="18"/>
      <c r="C21" s="18"/>
      <c r="D21" s="18"/>
      <c r="E21" s="18"/>
      <c r="F21" s="18"/>
      <c r="G21" s="18"/>
      <c r="H21" s="18" t="s">
        <v>14</v>
      </c>
      <c r="I21" s="19"/>
      <c r="J21" s="19"/>
      <c r="K21" s="19"/>
      <c r="L21" s="19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</row>
    <row r="22" spans="1:42">
      <c r="A22" s="18" t="s">
        <v>13</v>
      </c>
      <c r="B22" s="18"/>
      <c r="C22" s="18"/>
      <c r="D22" s="18"/>
      <c r="E22" s="18"/>
      <c r="F22" s="19"/>
      <c r="G22" s="19"/>
      <c r="H22" s="18" t="s">
        <v>16</v>
      </c>
      <c r="I22" s="19"/>
      <c r="J22" s="19"/>
      <c r="K22" s="19"/>
      <c r="L22" s="19"/>
      <c r="M22" s="57"/>
      <c r="N22" s="57"/>
      <c r="O22" s="57"/>
      <c r="P22" s="57"/>
      <c r="Q22" s="57"/>
      <c r="R22" s="57"/>
      <c r="S22" s="57"/>
      <c r="T22" s="57"/>
      <c r="U22" s="57"/>
      <c r="V22" s="57"/>
      <c r="W22" s="57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</row>
    <row r="23" spans="1:42">
      <c r="A23" s="18" t="s">
        <v>15</v>
      </c>
      <c r="B23" s="18"/>
      <c r="C23" s="18"/>
      <c r="D23" s="18"/>
      <c r="E23" s="18"/>
      <c r="F23" s="19"/>
      <c r="G23" s="19"/>
      <c r="H23" s="19"/>
      <c r="I23" s="19"/>
      <c r="J23" s="19"/>
      <c r="K23" s="19"/>
      <c r="L23" s="19"/>
      <c r="M23" s="57"/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</row>
    <row r="24" spans="1:42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</row>
    <row r="25" spans="1:42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</row>
    <row r="26" spans="1:42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</row>
    <row r="27" spans="1:42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</row>
    <row r="28" spans="1:42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</row>
    <row r="29" spans="1:42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</row>
    <row r="30" spans="1:42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</row>
    <row r="31" spans="1:42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</row>
    <row r="32" spans="1:42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</row>
    <row r="33" spans="1:42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</row>
    <row r="34" spans="1:42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</row>
    <row r="35" spans="1:42">
      <c r="A35" s="19"/>
      <c r="B35" s="19"/>
      <c r="C35" s="19"/>
      <c r="D35" s="19"/>
      <c r="E35" s="19"/>
      <c r="H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</row>
    <row r="36" spans="1:42">
      <c r="A36" s="19"/>
      <c r="B36" s="19"/>
      <c r="C36" s="19"/>
      <c r="D36" s="19"/>
      <c r="E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</row>
  </sheetData>
  <pageMargins left="0" right="0" top="0" bottom="0" header="0.5" footer="0.5"/>
  <pageSetup paperSize="5" scale="45" orientation="landscape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0"/>
  </sheetPr>
  <dimension ref="A2:AF30"/>
  <sheetViews>
    <sheetView showGridLines="0" topLeftCell="C1" zoomScale="80" zoomScaleNormal="80" workbookViewId="0">
      <selection activeCell="AD9" sqref="AD9"/>
    </sheetView>
  </sheetViews>
  <sheetFormatPr defaultColWidth="8.85546875" defaultRowHeight="15.75"/>
  <cols>
    <col min="1" max="1" width="6.140625" style="16" customWidth="1"/>
    <col min="2" max="2" width="26.42578125" style="16" customWidth="1"/>
    <col min="3" max="3" width="12.140625" style="16" customWidth="1"/>
    <col min="4" max="4" width="10.5703125" style="16" customWidth="1"/>
    <col min="5" max="5" width="9.7109375" style="16" customWidth="1"/>
    <col min="6" max="6" width="11.5703125" style="16" customWidth="1"/>
    <col min="7" max="7" width="22.7109375" style="16" customWidth="1"/>
    <col min="8" max="8" width="19.5703125" style="16" customWidth="1"/>
    <col min="9" max="9" width="9.7109375" style="16" customWidth="1"/>
    <col min="10" max="10" width="15.85546875" style="16" hidden="1" customWidth="1"/>
    <col min="11" max="11" width="17.28515625" style="16" hidden="1" customWidth="1"/>
    <col min="12" max="12" width="18" style="16" hidden="1" customWidth="1"/>
    <col min="13" max="13" width="19.140625" style="16" hidden="1" customWidth="1"/>
    <col min="14" max="14" width="18.28515625" style="16" hidden="1" customWidth="1"/>
    <col min="15" max="15" width="19.85546875" style="16" hidden="1" customWidth="1"/>
    <col min="16" max="16" width="20" style="16" hidden="1" customWidth="1"/>
    <col min="17" max="17" width="17.42578125" style="16" hidden="1" customWidth="1"/>
    <col min="18" max="18" width="17.140625" style="16" hidden="1" customWidth="1"/>
    <col min="19" max="19" width="15.42578125" style="16" hidden="1" customWidth="1"/>
    <col min="20" max="20" width="25.85546875" style="16" hidden="1" customWidth="1"/>
    <col min="21" max="21" width="19.7109375" style="16" hidden="1" customWidth="1"/>
    <col min="22" max="22" width="15" style="16" hidden="1" customWidth="1"/>
    <col min="23" max="23" width="18.140625" style="16" hidden="1" customWidth="1"/>
    <col min="24" max="24" width="16.42578125" style="16" customWidth="1"/>
    <col min="25" max="26" width="16.7109375" style="16" customWidth="1"/>
    <col min="27" max="27" width="16.28515625" style="16" customWidth="1"/>
    <col min="28" max="28" width="16" style="16" customWidth="1"/>
    <col min="29" max="29" width="16.42578125" style="16" customWidth="1"/>
    <col min="30" max="30" width="16" style="16" customWidth="1"/>
    <col min="31" max="31" width="14.28515625" style="16" customWidth="1"/>
    <col min="32" max="32" width="16.28515625" style="16" customWidth="1"/>
    <col min="33" max="16384" width="8.85546875" style="16"/>
  </cols>
  <sheetData>
    <row r="2" spans="1:32" s="15" customFormat="1">
      <c r="A2" s="18" t="s">
        <v>158</v>
      </c>
      <c r="B2" s="18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</row>
    <row r="3" spans="1:32" s="15" customFormat="1">
      <c r="A3" s="18" t="s">
        <v>0</v>
      </c>
      <c r="B3" s="18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</row>
    <row r="4" spans="1:32" s="15" customFormat="1">
      <c r="A4" s="154" t="s">
        <v>160</v>
      </c>
      <c r="B4" s="18"/>
      <c r="C4" s="64"/>
      <c r="D4" s="64"/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4"/>
    </row>
    <row r="5" spans="1:32" ht="16.5" thickBot="1">
      <c r="A5" s="65"/>
      <c r="B5" s="65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6"/>
      <c r="V5" s="66"/>
      <c r="W5" s="66"/>
      <c r="X5" s="66"/>
      <c r="Y5" s="66"/>
      <c r="Z5" s="66"/>
      <c r="AA5" s="66"/>
      <c r="AB5" s="66"/>
      <c r="AC5" s="66"/>
    </row>
    <row r="6" spans="1:32" ht="48" customHeight="1">
      <c r="A6" s="91" t="s">
        <v>1</v>
      </c>
      <c r="B6" s="91" t="s">
        <v>18</v>
      </c>
      <c r="C6" s="91" t="s">
        <v>19</v>
      </c>
      <c r="D6" s="91" t="s">
        <v>20</v>
      </c>
      <c r="E6" s="91" t="s">
        <v>21</v>
      </c>
      <c r="F6" s="91" t="s">
        <v>33</v>
      </c>
      <c r="G6" s="91" t="s">
        <v>22</v>
      </c>
      <c r="H6" s="91" t="s">
        <v>2</v>
      </c>
      <c r="I6" s="91" t="s">
        <v>31</v>
      </c>
      <c r="J6" s="91" t="s">
        <v>3</v>
      </c>
      <c r="K6" s="91" t="s">
        <v>91</v>
      </c>
      <c r="L6" s="91" t="s">
        <v>17</v>
      </c>
      <c r="M6" s="92" t="s">
        <v>92</v>
      </c>
      <c r="N6" s="93" t="s">
        <v>120</v>
      </c>
      <c r="O6" s="94" t="s">
        <v>121</v>
      </c>
      <c r="P6" s="94" t="s">
        <v>122</v>
      </c>
      <c r="Q6" s="94" t="s">
        <v>123</v>
      </c>
      <c r="R6" s="95" t="s">
        <v>118</v>
      </c>
      <c r="S6" s="96" t="s">
        <v>126</v>
      </c>
      <c r="T6" s="97" t="s">
        <v>127</v>
      </c>
      <c r="U6" s="97" t="s">
        <v>128</v>
      </c>
      <c r="V6" s="97" t="s">
        <v>129</v>
      </c>
      <c r="W6" s="147" t="s">
        <v>130</v>
      </c>
      <c r="X6" s="146" t="s">
        <v>154</v>
      </c>
      <c r="Y6" s="94" t="s">
        <v>156</v>
      </c>
      <c r="Z6" s="95" t="s">
        <v>152</v>
      </c>
      <c r="AA6" s="146" t="s">
        <v>155</v>
      </c>
      <c r="AB6" s="94" t="s">
        <v>157</v>
      </c>
      <c r="AC6" s="95" t="s">
        <v>153</v>
      </c>
      <c r="AD6" s="143" t="s">
        <v>173</v>
      </c>
      <c r="AE6" s="99" t="s">
        <v>174</v>
      </c>
      <c r="AF6" s="100" t="s">
        <v>175</v>
      </c>
    </row>
    <row r="7" spans="1:32" s="17" customFormat="1" ht="30" customHeight="1">
      <c r="A7" s="162" t="s">
        <v>23</v>
      </c>
      <c r="B7" s="163" t="s">
        <v>87</v>
      </c>
      <c r="C7" s="163" t="s">
        <v>86</v>
      </c>
      <c r="D7" s="163" t="s">
        <v>29</v>
      </c>
      <c r="E7" s="163">
        <v>37885</v>
      </c>
      <c r="F7" s="164" t="s">
        <v>85</v>
      </c>
      <c r="G7" s="163" t="s">
        <v>45</v>
      </c>
      <c r="H7" s="180" t="s">
        <v>75</v>
      </c>
      <c r="I7" s="165">
        <v>51252</v>
      </c>
      <c r="J7" s="165" t="s">
        <v>32</v>
      </c>
      <c r="K7" s="166">
        <v>116000000</v>
      </c>
      <c r="L7" s="167">
        <v>14815169</v>
      </c>
      <c r="M7" s="167">
        <v>2356797</v>
      </c>
      <c r="N7" s="167">
        <v>12458372</v>
      </c>
      <c r="O7" s="167">
        <v>16615707</v>
      </c>
      <c r="P7" s="167">
        <v>1964409</v>
      </c>
      <c r="Q7" s="167">
        <v>14651298</v>
      </c>
      <c r="R7" s="167">
        <v>29085800</v>
      </c>
      <c r="S7" s="167">
        <v>1737000</v>
      </c>
      <c r="T7" s="167">
        <v>27348800</v>
      </c>
      <c r="U7" s="167">
        <v>11520279.654999997</v>
      </c>
      <c r="V7" s="167">
        <v>2555460</v>
      </c>
      <c r="W7" s="168">
        <f>U7-V7</f>
        <v>8964819.6549999975</v>
      </c>
      <c r="X7" s="202">
        <v>12316708</v>
      </c>
      <c r="Y7" s="203">
        <v>1167600</v>
      </c>
      <c r="Z7" s="204">
        <f>X7-Y7</f>
        <v>11149108</v>
      </c>
      <c r="AA7" s="205">
        <v>13585560.24</v>
      </c>
      <c r="AB7" s="206">
        <v>6556900</v>
      </c>
      <c r="AC7" s="207">
        <f>AA7-AB7</f>
        <v>7028660.2400000002</v>
      </c>
      <c r="AD7" s="205">
        <v>18501111.100000001</v>
      </c>
      <c r="AE7" s="206">
        <v>3485835</v>
      </c>
      <c r="AF7" s="207">
        <f>AD7-AE7</f>
        <v>15015276.100000001</v>
      </c>
    </row>
    <row r="8" spans="1:32" s="17" customFormat="1" ht="30" customHeight="1">
      <c r="A8" s="251" t="s">
        <v>24</v>
      </c>
      <c r="B8" s="252" t="s">
        <v>69</v>
      </c>
      <c r="C8" s="252" t="s">
        <v>68</v>
      </c>
      <c r="D8" s="252" t="s">
        <v>29</v>
      </c>
      <c r="E8" s="252">
        <v>37086</v>
      </c>
      <c r="F8" s="251" t="s">
        <v>67</v>
      </c>
      <c r="G8" s="252" t="s">
        <v>66</v>
      </c>
      <c r="H8" s="253" t="s">
        <v>75</v>
      </c>
      <c r="I8" s="252">
        <v>51252</v>
      </c>
      <c r="J8" s="252" t="s">
        <v>32</v>
      </c>
      <c r="K8" s="254">
        <v>0</v>
      </c>
      <c r="L8" s="255">
        <v>56521521</v>
      </c>
      <c r="M8" s="255"/>
      <c r="N8" s="255">
        <v>56521521</v>
      </c>
      <c r="O8" s="255">
        <v>61536446</v>
      </c>
      <c r="P8" s="255"/>
      <c r="Q8" s="255">
        <v>61536446</v>
      </c>
      <c r="R8" s="255">
        <v>41122200</v>
      </c>
      <c r="S8" s="255"/>
      <c r="T8" s="255">
        <v>41122200</v>
      </c>
      <c r="U8" s="255">
        <v>67348180</v>
      </c>
      <c r="V8" s="255"/>
      <c r="W8" s="256">
        <f>U8-V8</f>
        <v>67348180</v>
      </c>
      <c r="X8" s="257">
        <v>61434997</v>
      </c>
      <c r="Y8" s="258">
        <v>0</v>
      </c>
      <c r="Z8" s="259">
        <f>X8-Y8</f>
        <v>61434997</v>
      </c>
      <c r="AA8" s="257">
        <v>59685507.450000003</v>
      </c>
      <c r="AB8" s="258"/>
      <c r="AC8" s="259">
        <f>AA8-AB8</f>
        <v>59685507.450000003</v>
      </c>
      <c r="AD8" s="257">
        <v>32833429.640000001</v>
      </c>
      <c r="AE8" s="258"/>
      <c r="AF8" s="259">
        <f t="shared" ref="AF8:AF10" si="0">AD8-AE8</f>
        <v>32833429.640000001</v>
      </c>
    </row>
    <row r="9" spans="1:32" ht="30" customHeight="1">
      <c r="A9" s="170" t="s">
        <v>25</v>
      </c>
      <c r="B9" s="142" t="s">
        <v>81</v>
      </c>
      <c r="C9" s="142" t="s">
        <v>30</v>
      </c>
      <c r="D9" s="142" t="s">
        <v>80</v>
      </c>
      <c r="E9" s="142">
        <v>39046</v>
      </c>
      <c r="F9" s="170" t="s">
        <v>79</v>
      </c>
      <c r="G9" s="142" t="s">
        <v>88</v>
      </c>
      <c r="H9" s="181" t="s">
        <v>75</v>
      </c>
      <c r="I9" s="142">
        <v>51252</v>
      </c>
      <c r="J9" s="142" t="s">
        <v>32</v>
      </c>
      <c r="K9" s="171">
        <v>0</v>
      </c>
      <c r="L9" s="169">
        <v>23980402</v>
      </c>
      <c r="M9" s="169"/>
      <c r="N9" s="169">
        <v>23980402</v>
      </c>
      <c r="O9" s="167">
        <v>28933864</v>
      </c>
      <c r="P9" s="167"/>
      <c r="Q9" s="167">
        <v>28933864</v>
      </c>
      <c r="R9" s="167">
        <v>21994100</v>
      </c>
      <c r="S9" s="167"/>
      <c r="T9" s="167">
        <v>21994100</v>
      </c>
      <c r="U9" s="169">
        <f>5366715+3943656+3210248+7731721</f>
        <v>20252340</v>
      </c>
      <c r="V9" s="167"/>
      <c r="W9" s="168">
        <f t="shared" ref="W9:W12" si="1">U9-V9</f>
        <v>20252340</v>
      </c>
      <c r="X9" s="205">
        <v>17183940</v>
      </c>
      <c r="Y9" s="203">
        <v>0</v>
      </c>
      <c r="Z9" s="204">
        <f t="shared" ref="Z9:Z12" si="2">X9-Y9</f>
        <v>17183940</v>
      </c>
      <c r="AA9" s="205">
        <v>8902805.870000001</v>
      </c>
      <c r="AB9" s="206"/>
      <c r="AC9" s="207">
        <f t="shared" ref="AC9:AC12" si="3">AA9-AB9</f>
        <v>8902805.870000001</v>
      </c>
      <c r="AD9" s="205">
        <v>28747542.489999998</v>
      </c>
      <c r="AE9" s="206"/>
      <c r="AF9" s="207">
        <f t="shared" si="0"/>
        <v>28747542.489999998</v>
      </c>
    </row>
    <row r="10" spans="1:32" ht="30" customHeight="1">
      <c r="A10" s="251" t="s">
        <v>26</v>
      </c>
      <c r="B10" s="252" t="s">
        <v>119</v>
      </c>
      <c r="C10" s="252" t="s">
        <v>78</v>
      </c>
      <c r="D10" s="252" t="s">
        <v>77</v>
      </c>
      <c r="E10" s="252">
        <v>47909</v>
      </c>
      <c r="F10" s="251" t="s">
        <v>76</v>
      </c>
      <c r="G10" s="252" t="s">
        <v>66</v>
      </c>
      <c r="H10" s="253" t="s">
        <v>75</v>
      </c>
      <c r="I10" s="252">
        <v>51252</v>
      </c>
      <c r="J10" s="252" t="s">
        <v>32</v>
      </c>
      <c r="K10" s="254">
        <v>0</v>
      </c>
      <c r="L10" s="255">
        <v>19598932</v>
      </c>
      <c r="M10" s="255"/>
      <c r="N10" s="255">
        <v>19598932</v>
      </c>
      <c r="O10" s="255">
        <v>24792936</v>
      </c>
      <c r="P10" s="255"/>
      <c r="Q10" s="255">
        <v>24792936</v>
      </c>
      <c r="R10" s="255">
        <v>28306600</v>
      </c>
      <c r="S10" s="255"/>
      <c r="T10" s="255">
        <v>28306600</v>
      </c>
      <c r="U10" s="255">
        <v>53477702.147485174</v>
      </c>
      <c r="V10" s="255"/>
      <c r="W10" s="256">
        <f t="shared" si="1"/>
        <v>53477702.147485174</v>
      </c>
      <c r="X10" s="257">
        <v>47233810</v>
      </c>
      <c r="Y10" s="258">
        <v>0</v>
      </c>
      <c r="Z10" s="259">
        <f t="shared" si="2"/>
        <v>47233810</v>
      </c>
      <c r="AA10" s="257">
        <v>45688693.450000003</v>
      </c>
      <c r="AB10" s="258"/>
      <c r="AC10" s="259">
        <f t="shared" si="3"/>
        <v>45688693.450000003</v>
      </c>
      <c r="AD10" s="257">
        <v>28523224.77</v>
      </c>
      <c r="AE10" s="258"/>
      <c r="AF10" s="259">
        <f t="shared" si="0"/>
        <v>28523224.77</v>
      </c>
    </row>
    <row r="11" spans="1:32" ht="30" customHeight="1">
      <c r="A11" s="172" t="s">
        <v>89</v>
      </c>
      <c r="B11" s="173" t="s">
        <v>55</v>
      </c>
      <c r="C11" s="173" t="s">
        <v>54</v>
      </c>
      <c r="D11" s="173" t="s">
        <v>53</v>
      </c>
      <c r="E11" s="173">
        <v>30241</v>
      </c>
      <c r="F11" s="172" t="s">
        <v>25</v>
      </c>
      <c r="G11" s="174" t="s">
        <v>66</v>
      </c>
      <c r="H11" s="182" t="s">
        <v>75</v>
      </c>
      <c r="I11" s="142">
        <v>51252</v>
      </c>
      <c r="J11" s="142" t="s">
        <v>32</v>
      </c>
      <c r="K11" s="175"/>
      <c r="L11" s="169">
        <v>28262742</v>
      </c>
      <c r="M11" s="169"/>
      <c r="N11" s="169">
        <v>28262742</v>
      </c>
      <c r="O11" s="167">
        <v>16548601</v>
      </c>
      <c r="P11" s="167"/>
      <c r="Q11" s="167">
        <v>16548601</v>
      </c>
      <c r="R11" s="167">
        <v>21330400</v>
      </c>
      <c r="S11" s="167"/>
      <c r="T11" s="167">
        <v>21330400</v>
      </c>
      <c r="U11" s="167">
        <v>19412497.759999998</v>
      </c>
      <c r="V11" s="167">
        <v>0</v>
      </c>
      <c r="W11" s="168">
        <f t="shared" si="1"/>
        <v>19412497.759999998</v>
      </c>
      <c r="X11" s="202">
        <v>12055726</v>
      </c>
      <c r="Y11" s="203">
        <v>0</v>
      </c>
      <c r="Z11" s="204">
        <f t="shared" si="2"/>
        <v>12055726</v>
      </c>
      <c r="AA11" s="205"/>
      <c r="AB11" s="206"/>
      <c r="AC11" s="207"/>
      <c r="AD11" s="205"/>
      <c r="AE11" s="206"/>
      <c r="AF11" s="207"/>
    </row>
    <row r="12" spans="1:32" ht="30" customHeight="1">
      <c r="A12" s="260" t="s">
        <v>64</v>
      </c>
      <c r="B12" s="261" t="s">
        <v>162</v>
      </c>
      <c r="C12" s="261" t="s">
        <v>90</v>
      </c>
      <c r="D12" s="261" t="s">
        <v>29</v>
      </c>
      <c r="E12" s="261">
        <v>37774</v>
      </c>
      <c r="F12" s="260" t="s">
        <v>56</v>
      </c>
      <c r="G12" s="261" t="s">
        <v>52</v>
      </c>
      <c r="H12" s="252"/>
      <c r="I12" s="252"/>
      <c r="J12" s="252" t="s">
        <v>51</v>
      </c>
      <c r="K12" s="262"/>
      <c r="L12" s="255">
        <v>30000</v>
      </c>
      <c r="M12" s="255"/>
      <c r="N12" s="255">
        <v>30000</v>
      </c>
      <c r="O12" s="255">
        <v>30000</v>
      </c>
      <c r="P12" s="255"/>
      <c r="Q12" s="255">
        <v>30000</v>
      </c>
      <c r="R12" s="255">
        <v>0</v>
      </c>
      <c r="S12" s="255"/>
      <c r="T12" s="255">
        <v>0</v>
      </c>
      <c r="U12" s="255">
        <v>0</v>
      </c>
      <c r="V12" s="255">
        <v>0</v>
      </c>
      <c r="W12" s="256">
        <f t="shared" si="1"/>
        <v>0</v>
      </c>
      <c r="X12" s="257">
        <v>0</v>
      </c>
      <c r="Y12" s="258">
        <v>0</v>
      </c>
      <c r="Z12" s="259">
        <f t="shared" si="2"/>
        <v>0</v>
      </c>
      <c r="AA12" s="257">
        <v>0</v>
      </c>
      <c r="AB12" s="258"/>
      <c r="AC12" s="259">
        <f t="shared" si="3"/>
        <v>0</v>
      </c>
      <c r="AD12" s="257"/>
      <c r="AE12" s="258"/>
      <c r="AF12" s="259"/>
    </row>
    <row r="13" spans="1:32" ht="30" customHeight="1" thickBot="1">
      <c r="A13" s="142"/>
      <c r="B13" s="142"/>
      <c r="C13" s="142"/>
      <c r="D13" s="142"/>
      <c r="E13" s="142"/>
      <c r="F13" s="142"/>
      <c r="G13" s="142"/>
      <c r="H13" s="142"/>
      <c r="I13" s="142"/>
      <c r="J13" s="176"/>
      <c r="K13" s="176"/>
      <c r="L13" s="169">
        <v>143178766</v>
      </c>
      <c r="M13" s="177"/>
      <c r="N13" s="169">
        <v>140821969</v>
      </c>
      <c r="O13" s="167">
        <v>148427554</v>
      </c>
      <c r="P13" s="167"/>
      <c r="Q13" s="167">
        <v>146463145</v>
      </c>
      <c r="R13" s="178">
        <f t="shared" ref="R13:Z13" si="4">SUM(R7:R12)</f>
        <v>141839100</v>
      </c>
      <c r="S13" s="178">
        <f t="shared" si="4"/>
        <v>1737000</v>
      </c>
      <c r="T13" s="178">
        <f t="shared" si="4"/>
        <v>140102100</v>
      </c>
      <c r="U13" s="178">
        <f t="shared" si="4"/>
        <v>172010999.56248516</v>
      </c>
      <c r="V13" s="178">
        <f t="shared" si="4"/>
        <v>2555460</v>
      </c>
      <c r="W13" s="179">
        <f t="shared" si="4"/>
        <v>169455539.56248516</v>
      </c>
      <c r="X13" s="208">
        <f t="shared" si="4"/>
        <v>150225181</v>
      </c>
      <c r="Y13" s="209">
        <f t="shared" si="4"/>
        <v>1167600</v>
      </c>
      <c r="Z13" s="210">
        <f t="shared" si="4"/>
        <v>149057581</v>
      </c>
      <c r="AA13" s="211">
        <v>127862567</v>
      </c>
      <c r="AB13" s="212">
        <v>6556900</v>
      </c>
      <c r="AC13" s="213">
        <f>AA13-AB13</f>
        <v>121305667</v>
      </c>
      <c r="AD13" s="211">
        <f>SUM(AD7:AD12)</f>
        <v>108605308</v>
      </c>
      <c r="AE13" s="212">
        <v>3485835</v>
      </c>
      <c r="AF13" s="213">
        <f>AD13-AE13</f>
        <v>105119473</v>
      </c>
    </row>
    <row r="14" spans="1:32" ht="30" customHeight="1">
      <c r="A14" s="70"/>
      <c r="B14" s="70"/>
      <c r="C14" s="70"/>
      <c r="D14" s="70"/>
      <c r="E14" s="70"/>
      <c r="F14" s="70"/>
      <c r="G14" s="70"/>
      <c r="H14" s="70"/>
      <c r="I14" s="71"/>
      <c r="J14" s="71"/>
      <c r="K14" s="71"/>
      <c r="L14" s="72"/>
      <c r="M14" s="73"/>
      <c r="N14" s="72"/>
      <c r="O14" s="74"/>
      <c r="P14" s="74"/>
      <c r="Q14" s="74"/>
      <c r="R14" s="75"/>
      <c r="S14" s="75"/>
      <c r="T14" s="75"/>
      <c r="U14" s="66"/>
      <c r="V14" s="66"/>
      <c r="W14" s="66"/>
      <c r="X14" s="66"/>
      <c r="Y14" s="66"/>
      <c r="Z14" s="66"/>
      <c r="AA14" s="66"/>
      <c r="AB14" s="66"/>
      <c r="AC14" s="66"/>
      <c r="AD14" s="250"/>
      <c r="AE14" s="250"/>
      <c r="AF14" s="250"/>
    </row>
    <row r="15" spans="1:32" ht="24.75" customHeight="1">
      <c r="A15" s="160"/>
      <c r="B15" s="68"/>
      <c r="C15" s="68"/>
      <c r="D15" s="76">
        <v>2018</v>
      </c>
      <c r="E15" s="248">
        <v>2019</v>
      </c>
      <c r="F15" s="77">
        <v>2020</v>
      </c>
      <c r="G15" s="149"/>
      <c r="H15" s="150"/>
      <c r="I15" s="150"/>
      <c r="J15" s="152">
        <v>2018</v>
      </c>
      <c r="K15" s="76">
        <v>2018</v>
      </c>
      <c r="L15" s="76">
        <v>2018</v>
      </c>
      <c r="M15" s="76">
        <v>2018</v>
      </c>
      <c r="N15" s="76">
        <v>2018</v>
      </c>
      <c r="O15" s="76">
        <v>2018</v>
      </c>
      <c r="P15" s="76">
        <v>2018</v>
      </c>
      <c r="Q15" s="76">
        <v>2018</v>
      </c>
      <c r="R15" s="76">
        <v>2018</v>
      </c>
      <c r="S15" s="76">
        <v>2018</v>
      </c>
      <c r="T15" s="76">
        <v>2018</v>
      </c>
      <c r="U15" s="77">
        <v>2019</v>
      </c>
      <c r="V15" s="66"/>
      <c r="W15" s="66"/>
      <c r="X15" s="151"/>
      <c r="Y15" s="66"/>
      <c r="Z15" s="66"/>
      <c r="AA15" s="66"/>
      <c r="AB15" s="66"/>
      <c r="AC15" s="66"/>
    </row>
    <row r="16" spans="1:32" ht="34.5" customHeight="1">
      <c r="A16" s="160"/>
      <c r="B16" s="67" t="s">
        <v>34</v>
      </c>
      <c r="C16" s="153" t="s">
        <v>35</v>
      </c>
      <c r="D16" s="142">
        <v>620</v>
      </c>
      <c r="E16" s="142">
        <v>515</v>
      </c>
      <c r="F16" s="142">
        <v>476</v>
      </c>
      <c r="G16" s="71"/>
      <c r="H16" s="71"/>
      <c r="I16" s="71"/>
      <c r="J16" s="69">
        <v>620</v>
      </c>
      <c r="K16" s="68">
        <v>620</v>
      </c>
      <c r="L16" s="68">
        <v>620</v>
      </c>
      <c r="M16" s="68">
        <v>620</v>
      </c>
      <c r="N16" s="68">
        <v>620</v>
      </c>
      <c r="O16" s="68">
        <v>620</v>
      </c>
      <c r="P16" s="68">
        <v>620</v>
      </c>
      <c r="Q16" s="68">
        <v>620</v>
      </c>
      <c r="R16" s="68">
        <v>620</v>
      </c>
      <c r="S16" s="68">
        <v>620</v>
      </c>
      <c r="T16" s="68">
        <v>620</v>
      </c>
      <c r="U16" s="68">
        <v>515</v>
      </c>
      <c r="V16" s="66"/>
      <c r="W16" s="66"/>
      <c r="X16" s="66"/>
      <c r="Y16" s="66"/>
      <c r="Z16" s="78"/>
      <c r="AA16" s="66"/>
      <c r="AB16" s="66"/>
      <c r="AC16" s="66"/>
    </row>
    <row r="17" spans="1:29" ht="13.5" customHeight="1">
      <c r="A17" s="71"/>
      <c r="B17" s="148"/>
      <c r="C17" s="148"/>
      <c r="D17" s="70"/>
      <c r="E17" s="70"/>
      <c r="F17" s="71"/>
      <c r="G17" s="71"/>
      <c r="H17" s="71"/>
      <c r="I17" s="71"/>
      <c r="J17" s="71"/>
      <c r="K17" s="71"/>
      <c r="L17" s="71"/>
      <c r="M17" s="71"/>
      <c r="N17" s="71"/>
      <c r="O17" s="71"/>
      <c r="P17" s="71"/>
      <c r="Q17" s="71"/>
      <c r="R17" s="71"/>
      <c r="S17" s="71"/>
      <c r="T17" s="71"/>
      <c r="U17" s="71"/>
      <c r="V17" s="66"/>
      <c r="W17" s="66"/>
      <c r="X17" s="66"/>
      <c r="Y17" s="66"/>
      <c r="Z17" s="78"/>
      <c r="AA17" s="66"/>
      <c r="AB17" s="66"/>
      <c r="AC17" s="66"/>
    </row>
    <row r="18" spans="1:29">
      <c r="A18" s="307" t="s">
        <v>4</v>
      </c>
      <c r="B18" s="307"/>
      <c r="C18" s="307"/>
      <c r="D18" s="307"/>
      <c r="E18" s="307"/>
      <c r="F18" s="307"/>
      <c r="G18" s="307"/>
      <c r="H18" s="307"/>
      <c r="I18" s="66"/>
      <c r="J18" s="66"/>
      <c r="K18" s="66"/>
      <c r="L18" s="66"/>
      <c r="M18" s="66"/>
      <c r="N18" s="66"/>
      <c r="O18" s="65"/>
      <c r="P18" s="65"/>
      <c r="Q18" s="65"/>
      <c r="R18" s="65"/>
      <c r="S18" s="65"/>
      <c r="T18" s="65"/>
      <c r="U18" s="79"/>
      <c r="V18" s="66"/>
      <c r="W18" s="66"/>
      <c r="X18" s="66"/>
      <c r="Y18" s="66"/>
      <c r="Z18" s="66"/>
      <c r="AA18" s="66"/>
      <c r="AB18" s="66"/>
      <c r="AC18" s="66"/>
    </row>
    <row r="19" spans="1:29">
      <c r="A19" s="64" t="s">
        <v>5</v>
      </c>
      <c r="B19" s="64"/>
      <c r="C19" s="64"/>
      <c r="D19" s="64"/>
      <c r="E19" s="64"/>
      <c r="F19" s="64"/>
      <c r="G19" s="64"/>
      <c r="H19" s="18" t="s">
        <v>6</v>
      </c>
      <c r="I19" s="66"/>
      <c r="J19" s="66"/>
      <c r="K19" s="66"/>
      <c r="L19" s="66"/>
      <c r="M19" s="66"/>
      <c r="N19" s="66"/>
      <c r="O19" s="65"/>
      <c r="P19" s="65"/>
      <c r="Q19" s="65"/>
      <c r="R19" s="65"/>
      <c r="S19" s="65"/>
      <c r="T19" s="65"/>
      <c r="U19" s="66"/>
      <c r="V19" s="66"/>
      <c r="W19" s="66"/>
      <c r="X19" s="66"/>
      <c r="Y19" s="66"/>
      <c r="Z19" s="66"/>
      <c r="AA19" s="66"/>
      <c r="AB19" s="66"/>
      <c r="AC19" s="66"/>
    </row>
    <row r="20" spans="1:29">
      <c r="A20" s="64" t="s">
        <v>7</v>
      </c>
      <c r="B20" s="64"/>
      <c r="C20" s="64"/>
      <c r="D20" s="64"/>
      <c r="E20" s="64"/>
      <c r="F20" s="64"/>
      <c r="G20" s="64"/>
      <c r="H20" s="18" t="s">
        <v>8</v>
      </c>
      <c r="I20" s="66"/>
      <c r="J20" s="66"/>
      <c r="K20" s="66"/>
      <c r="L20" s="66"/>
      <c r="M20" s="66"/>
      <c r="N20" s="66"/>
      <c r="O20" s="65"/>
      <c r="P20" s="65"/>
      <c r="Q20" s="65"/>
      <c r="R20" s="65"/>
      <c r="S20" s="65"/>
      <c r="T20" s="65"/>
      <c r="U20" s="66"/>
      <c r="V20" s="66"/>
      <c r="W20" s="66"/>
      <c r="X20" s="66"/>
      <c r="Y20" s="66"/>
      <c r="Z20" s="66"/>
      <c r="AA20" s="66"/>
      <c r="AB20" s="66"/>
      <c r="AC20" s="66"/>
    </row>
    <row r="21" spans="1:29">
      <c r="A21" s="64" t="s">
        <v>9</v>
      </c>
      <c r="B21" s="64"/>
      <c r="C21" s="64"/>
      <c r="D21" s="64"/>
      <c r="E21" s="64"/>
      <c r="F21" s="64"/>
      <c r="G21" s="64"/>
      <c r="H21" s="18" t="s">
        <v>10</v>
      </c>
      <c r="I21" s="66"/>
      <c r="J21" s="66"/>
      <c r="K21" s="66"/>
      <c r="L21" s="66"/>
      <c r="M21" s="66"/>
      <c r="N21" s="66"/>
      <c r="O21" s="65"/>
      <c r="P21" s="65"/>
      <c r="Q21" s="65"/>
      <c r="R21" s="65"/>
      <c r="S21" s="65"/>
      <c r="T21" s="65"/>
      <c r="U21" s="66"/>
      <c r="V21" s="66"/>
      <c r="W21" s="66"/>
      <c r="X21" s="66"/>
      <c r="Y21" s="66"/>
      <c r="Z21" s="66"/>
      <c r="AA21" s="66"/>
      <c r="AB21" s="66"/>
      <c r="AC21" s="66"/>
    </row>
    <row r="22" spans="1:29">
      <c r="A22" s="64" t="s">
        <v>11</v>
      </c>
      <c r="B22" s="64"/>
      <c r="C22" s="64"/>
      <c r="D22" s="64"/>
      <c r="E22" s="64"/>
      <c r="F22" s="64"/>
      <c r="G22" s="64"/>
      <c r="H22" s="18" t="s">
        <v>12</v>
      </c>
      <c r="I22" s="66"/>
      <c r="J22" s="66"/>
      <c r="K22" s="66"/>
      <c r="L22" s="66"/>
      <c r="M22" s="66"/>
      <c r="N22" s="66"/>
      <c r="O22" s="65"/>
      <c r="P22" s="65"/>
      <c r="Q22" s="65"/>
      <c r="R22" s="65"/>
      <c r="S22" s="65"/>
      <c r="T22" s="65"/>
      <c r="U22" s="66"/>
      <c r="V22" s="66"/>
      <c r="W22" s="66"/>
      <c r="X22" s="66"/>
      <c r="Y22" s="66"/>
      <c r="Z22" s="66"/>
      <c r="AA22" s="66"/>
      <c r="AB22" s="66"/>
      <c r="AC22" s="66"/>
    </row>
    <row r="23" spans="1:29">
      <c r="A23" s="64" t="s">
        <v>13</v>
      </c>
      <c r="B23" s="64"/>
      <c r="C23" s="64"/>
      <c r="D23" s="64"/>
      <c r="E23" s="64"/>
      <c r="F23" s="64"/>
      <c r="G23" s="64"/>
      <c r="H23" s="18" t="s">
        <v>14</v>
      </c>
      <c r="I23" s="66"/>
      <c r="J23" s="66"/>
      <c r="K23" s="66"/>
      <c r="L23" s="66"/>
      <c r="M23" s="66"/>
      <c r="N23" s="66"/>
      <c r="O23" s="65"/>
      <c r="P23" s="65"/>
      <c r="Q23" s="65"/>
      <c r="R23" s="65"/>
      <c r="S23" s="65"/>
      <c r="T23" s="65"/>
      <c r="U23" s="66"/>
      <c r="V23" s="66"/>
      <c r="W23" s="66"/>
      <c r="X23" s="66"/>
      <c r="Y23" s="66"/>
      <c r="Z23" s="66"/>
      <c r="AA23" s="66"/>
      <c r="AB23" s="66"/>
      <c r="AC23" s="66"/>
    </row>
    <row r="24" spans="1:29">
      <c r="A24" s="64" t="s">
        <v>15</v>
      </c>
      <c r="B24" s="64"/>
      <c r="C24" s="64"/>
      <c r="D24" s="64"/>
      <c r="E24" s="64"/>
      <c r="F24" s="64"/>
      <c r="G24" s="64"/>
      <c r="H24" s="18" t="s">
        <v>16</v>
      </c>
      <c r="I24" s="66"/>
      <c r="J24" s="66"/>
      <c r="K24" s="66"/>
      <c r="L24" s="66"/>
      <c r="M24" s="66"/>
      <c r="N24" s="66"/>
      <c r="O24" s="65"/>
      <c r="P24" s="65"/>
      <c r="Q24" s="65"/>
      <c r="R24" s="65"/>
      <c r="S24" s="65"/>
      <c r="T24" s="65"/>
      <c r="U24" s="66"/>
      <c r="V24" s="66"/>
      <c r="W24" s="66"/>
      <c r="X24" s="66"/>
      <c r="Y24" s="66"/>
      <c r="Z24" s="66"/>
      <c r="AA24" s="66"/>
      <c r="AB24" s="66"/>
      <c r="AC24" s="66"/>
    </row>
    <row r="25" spans="1:29">
      <c r="A25" s="66"/>
      <c r="B25" s="66"/>
      <c r="C25" s="66"/>
      <c r="D25" s="66"/>
      <c r="E25" s="66"/>
      <c r="F25" s="66"/>
      <c r="G25" s="66"/>
      <c r="H25" s="66"/>
      <c r="I25" s="66"/>
      <c r="J25" s="66"/>
      <c r="K25" s="66"/>
      <c r="L25" s="66"/>
      <c r="M25" s="66"/>
      <c r="N25" s="66"/>
      <c r="O25" s="66"/>
      <c r="P25" s="66"/>
      <c r="Q25" s="66"/>
      <c r="R25" s="66"/>
      <c r="S25" s="66"/>
      <c r="T25" s="66"/>
      <c r="U25" s="66"/>
      <c r="V25" s="66"/>
      <c r="W25" s="66"/>
      <c r="X25" s="66"/>
      <c r="Y25" s="66"/>
      <c r="Z25" s="66"/>
      <c r="AA25" s="66"/>
      <c r="AB25" s="66"/>
      <c r="AC25" s="66"/>
    </row>
    <row r="26" spans="1:29">
      <c r="A26" s="66"/>
      <c r="B26" s="66"/>
      <c r="C26" s="66"/>
      <c r="D26" s="66"/>
      <c r="E26" s="66"/>
      <c r="F26" s="66"/>
      <c r="G26" s="66"/>
      <c r="H26" s="66"/>
      <c r="I26" s="66"/>
      <c r="J26" s="66"/>
      <c r="K26" s="66"/>
      <c r="L26" s="66"/>
      <c r="M26" s="66"/>
      <c r="N26" s="66"/>
      <c r="O26" s="66"/>
      <c r="P26" s="66"/>
      <c r="Q26" s="66"/>
      <c r="R26" s="66"/>
      <c r="S26" s="66"/>
      <c r="T26" s="66"/>
      <c r="U26" s="66"/>
      <c r="V26" s="66"/>
      <c r="W26" s="66"/>
      <c r="X26" s="66"/>
      <c r="Y26" s="66"/>
      <c r="Z26" s="66"/>
      <c r="AA26" s="66"/>
      <c r="AB26" s="66"/>
      <c r="AC26" s="66"/>
    </row>
    <row r="27" spans="1:29">
      <c r="A27" s="66"/>
      <c r="B27" s="66"/>
      <c r="C27" s="66"/>
      <c r="D27" s="66"/>
      <c r="E27" s="66"/>
      <c r="F27" s="66"/>
      <c r="G27" s="66"/>
      <c r="H27" s="66"/>
      <c r="I27" s="66"/>
      <c r="J27" s="66"/>
      <c r="K27" s="66"/>
      <c r="L27" s="66"/>
      <c r="M27" s="66"/>
      <c r="N27" s="66"/>
      <c r="O27" s="66"/>
      <c r="P27" s="66"/>
      <c r="Q27" s="66"/>
      <c r="R27" s="66"/>
      <c r="S27" s="66"/>
      <c r="T27" s="66"/>
      <c r="U27" s="66"/>
      <c r="V27" s="66"/>
      <c r="W27" s="66"/>
      <c r="X27" s="66"/>
      <c r="Y27" s="66"/>
      <c r="Z27" s="66"/>
      <c r="AA27" s="66"/>
      <c r="AB27" s="66"/>
      <c r="AC27" s="66"/>
    </row>
    <row r="28" spans="1:29">
      <c r="A28" s="66"/>
      <c r="B28" s="66"/>
      <c r="C28" s="66"/>
      <c r="D28" s="66"/>
      <c r="E28" s="66"/>
      <c r="F28" s="66"/>
      <c r="G28" s="66"/>
      <c r="H28" s="66"/>
      <c r="I28" s="66"/>
      <c r="J28" s="66"/>
      <c r="K28" s="66"/>
      <c r="L28" s="66"/>
      <c r="M28" s="66"/>
      <c r="N28" s="66"/>
      <c r="O28" s="66"/>
      <c r="P28" s="66"/>
      <c r="Q28" s="66"/>
      <c r="R28" s="66"/>
      <c r="S28" s="66"/>
      <c r="T28" s="66"/>
      <c r="U28" s="66"/>
      <c r="V28" s="66"/>
      <c r="W28" s="66"/>
      <c r="X28" s="66"/>
      <c r="Y28" s="66"/>
      <c r="Z28" s="66"/>
      <c r="AA28" s="66"/>
      <c r="AB28" s="66"/>
      <c r="AC28" s="66"/>
    </row>
    <row r="29" spans="1:29">
      <c r="A29" s="66"/>
      <c r="B29" s="66"/>
      <c r="C29" s="66"/>
      <c r="D29" s="66"/>
      <c r="E29" s="66"/>
      <c r="F29" s="66"/>
      <c r="G29" s="66"/>
      <c r="H29" s="66"/>
      <c r="I29" s="66"/>
      <c r="J29" s="66"/>
      <c r="K29" s="66"/>
      <c r="L29" s="66"/>
      <c r="M29" s="66"/>
      <c r="N29" s="66"/>
      <c r="O29" s="66"/>
      <c r="P29" s="66"/>
      <c r="Q29" s="66"/>
      <c r="R29" s="66"/>
      <c r="S29" s="66"/>
      <c r="T29" s="66"/>
      <c r="U29" s="66"/>
      <c r="V29" s="66"/>
      <c r="W29" s="66"/>
      <c r="X29" s="66"/>
      <c r="Y29" s="66"/>
      <c r="Z29" s="66"/>
      <c r="AA29" s="66"/>
      <c r="AB29" s="66"/>
      <c r="AC29" s="66"/>
    </row>
    <row r="30" spans="1:29">
      <c r="A30" s="66"/>
      <c r="B30" s="66"/>
      <c r="C30" s="66"/>
      <c r="D30" s="66"/>
      <c r="E30" s="66"/>
      <c r="F30" s="66"/>
      <c r="G30" s="66"/>
      <c r="H30" s="66"/>
      <c r="I30" s="66"/>
      <c r="J30" s="66"/>
      <c r="K30" s="66"/>
      <c r="L30" s="66"/>
      <c r="M30" s="66"/>
      <c r="N30" s="66"/>
      <c r="O30" s="66"/>
      <c r="P30" s="66"/>
      <c r="Q30" s="66"/>
      <c r="R30" s="66"/>
      <c r="S30" s="66"/>
      <c r="T30" s="66"/>
      <c r="U30" s="66"/>
      <c r="V30" s="66"/>
      <c r="W30" s="66"/>
      <c r="X30" s="66"/>
      <c r="Y30" s="66"/>
      <c r="Z30" s="66"/>
      <c r="AA30" s="66"/>
      <c r="AB30" s="66"/>
      <c r="AC30" s="66"/>
    </row>
  </sheetData>
  <mergeCells count="1">
    <mergeCell ref="A18:H18"/>
  </mergeCells>
  <pageMargins left="0" right="0" top="0" bottom="0" header="0.5" footer="0.5"/>
  <pageSetup paperSize="5" scale="65" orientation="landscape" r:id="rId1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0"/>
    <pageSetUpPr fitToPage="1"/>
  </sheetPr>
  <dimension ref="A1:AO23"/>
  <sheetViews>
    <sheetView showGridLines="0" topLeftCell="R2" zoomScale="80" zoomScaleNormal="80" workbookViewId="0">
      <selection activeCell="X8" sqref="X8"/>
    </sheetView>
  </sheetViews>
  <sheetFormatPr defaultColWidth="9.140625" defaultRowHeight="15" customHeight="1"/>
  <cols>
    <col min="1" max="1" width="8" style="6" customWidth="1"/>
    <col min="2" max="2" width="23.28515625" style="6" customWidth="1"/>
    <col min="3" max="3" width="14.28515625" style="6" customWidth="1"/>
    <col min="4" max="4" width="12" style="7" customWidth="1"/>
    <col min="5" max="5" width="10.85546875" style="7" customWidth="1"/>
    <col min="6" max="6" width="11.42578125" style="6" customWidth="1"/>
    <col min="7" max="8" width="13.42578125" style="6" customWidth="1"/>
    <col min="9" max="9" width="7.42578125" style="6" customWidth="1"/>
    <col min="10" max="10" width="14.140625" style="6" hidden="1" customWidth="1"/>
    <col min="11" max="11" width="15.140625" style="6" hidden="1" customWidth="1"/>
    <col min="12" max="12" width="19.140625" style="6" hidden="1" customWidth="1"/>
    <col min="13" max="13" width="16.28515625" style="6" hidden="1" customWidth="1"/>
    <col min="14" max="14" width="18.7109375" style="6" hidden="1" customWidth="1"/>
    <col min="15" max="15" width="18.140625" style="6" hidden="1" customWidth="1"/>
    <col min="16" max="16" width="17.28515625" style="6" hidden="1" customWidth="1"/>
    <col min="17" max="17" width="22" style="6" hidden="1" customWidth="1"/>
    <col min="18" max="18" width="15.28515625" style="6" customWidth="1"/>
    <col min="19" max="19" width="15.5703125" style="6" customWidth="1"/>
    <col min="20" max="21" width="15.85546875" style="6" customWidth="1"/>
    <col min="22" max="22" width="16.42578125" style="6" customWidth="1"/>
    <col min="23" max="23" width="17" style="6" customWidth="1"/>
    <col min="24" max="24" width="15.140625" style="6" customWidth="1"/>
    <col min="25" max="25" width="14.85546875" style="6" customWidth="1"/>
    <col min="26" max="26" width="15" style="6" customWidth="1"/>
    <col min="27" max="16384" width="9.140625" style="6"/>
  </cols>
  <sheetData>
    <row r="1" spans="1:41" s="10" customFormat="1" ht="15" customHeight="1">
      <c r="D1" s="7"/>
      <c r="E1" s="7"/>
    </row>
    <row r="2" spans="1:41" s="3" customFormat="1" ht="15" customHeight="1">
      <c r="A2" s="18" t="s">
        <v>158</v>
      </c>
      <c r="B2" s="18"/>
      <c r="C2" s="18"/>
      <c r="D2" s="18"/>
      <c r="E2" s="18"/>
      <c r="F2" s="80"/>
      <c r="G2" s="81"/>
      <c r="H2" s="81"/>
      <c r="I2" s="81"/>
      <c r="J2" s="81"/>
      <c r="K2" s="81"/>
      <c r="L2" s="81"/>
      <c r="M2" s="81"/>
      <c r="N2" s="81"/>
      <c r="O2" s="81"/>
      <c r="P2" s="81"/>
      <c r="Q2" s="81"/>
      <c r="R2" s="81"/>
      <c r="S2" s="81"/>
      <c r="T2" s="81"/>
      <c r="U2" s="81"/>
      <c r="V2" s="81"/>
      <c r="W2" s="81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</row>
    <row r="3" spans="1:41" s="3" customFormat="1" ht="15" customHeight="1">
      <c r="A3" s="18" t="s">
        <v>0</v>
      </c>
      <c r="B3" s="18"/>
      <c r="C3" s="18"/>
      <c r="D3" s="18"/>
      <c r="E3" s="18"/>
      <c r="F3" s="82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1"/>
      <c r="U3" s="81"/>
      <c r="V3" s="81"/>
      <c r="W3" s="81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</row>
    <row r="4" spans="1:41" s="3" customFormat="1" ht="15" customHeight="1">
      <c r="A4" s="154" t="s">
        <v>161</v>
      </c>
      <c r="B4" s="18"/>
      <c r="C4" s="18"/>
      <c r="D4" s="18"/>
      <c r="E4" s="18"/>
      <c r="F4" s="82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</row>
    <row r="5" spans="1:41" s="3" customFormat="1" ht="15" customHeight="1" thickBot="1">
      <c r="A5" s="84"/>
      <c r="B5" s="84"/>
      <c r="C5" s="84"/>
      <c r="D5" s="83"/>
      <c r="E5" s="85"/>
      <c r="F5" s="83"/>
      <c r="G5" s="81"/>
      <c r="H5" s="81"/>
      <c r="I5" s="81"/>
      <c r="J5" s="81"/>
      <c r="K5" s="81"/>
      <c r="L5" s="81"/>
      <c r="M5" s="81"/>
      <c r="N5" s="81"/>
      <c r="O5" s="81"/>
      <c r="P5" s="81"/>
      <c r="Q5" s="81"/>
      <c r="R5" s="81"/>
      <c r="S5" s="81"/>
      <c r="T5" s="81"/>
      <c r="U5" s="81"/>
      <c r="V5" s="81"/>
      <c r="W5" s="81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</row>
    <row r="6" spans="1:41" s="4" customFormat="1" ht="59.25" customHeight="1">
      <c r="A6" s="91" t="s">
        <v>1</v>
      </c>
      <c r="B6" s="91" t="s">
        <v>18</v>
      </c>
      <c r="C6" s="91" t="s">
        <v>19</v>
      </c>
      <c r="D6" s="91" t="s">
        <v>20</v>
      </c>
      <c r="E6" s="91" t="s">
        <v>21</v>
      </c>
      <c r="F6" s="91" t="s">
        <v>33</v>
      </c>
      <c r="G6" s="91" t="s">
        <v>22</v>
      </c>
      <c r="H6" s="91" t="s">
        <v>2</v>
      </c>
      <c r="I6" s="91" t="s">
        <v>31</v>
      </c>
      <c r="J6" s="91" t="s">
        <v>3</v>
      </c>
      <c r="K6" s="91" t="s">
        <v>91</v>
      </c>
      <c r="L6" s="91" t="s">
        <v>17</v>
      </c>
      <c r="M6" s="92" t="s">
        <v>92</v>
      </c>
      <c r="N6" s="93" t="s">
        <v>120</v>
      </c>
      <c r="O6" s="94" t="s">
        <v>121</v>
      </c>
      <c r="P6" s="94" t="s">
        <v>122</v>
      </c>
      <c r="Q6" s="197" t="s">
        <v>123</v>
      </c>
      <c r="R6" s="146" t="s">
        <v>154</v>
      </c>
      <c r="S6" s="94" t="s">
        <v>156</v>
      </c>
      <c r="T6" s="95" t="s">
        <v>152</v>
      </c>
      <c r="U6" s="146" t="s">
        <v>155</v>
      </c>
      <c r="V6" s="94" t="s">
        <v>157</v>
      </c>
      <c r="W6" s="95" t="s">
        <v>153</v>
      </c>
      <c r="X6" s="143" t="s">
        <v>178</v>
      </c>
      <c r="Y6" s="99" t="s">
        <v>174</v>
      </c>
      <c r="Z6" s="100" t="s">
        <v>179</v>
      </c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</row>
    <row r="7" spans="1:41" s="5" customFormat="1" ht="32.25" customHeight="1">
      <c r="A7" s="183">
        <v>14</v>
      </c>
      <c r="B7" s="183" t="s">
        <v>99</v>
      </c>
      <c r="C7" s="183" t="s">
        <v>100</v>
      </c>
      <c r="D7" s="183" t="s">
        <v>77</v>
      </c>
      <c r="E7" s="184" t="s">
        <v>101</v>
      </c>
      <c r="F7" s="183" t="s">
        <v>107</v>
      </c>
      <c r="G7" s="195" t="s">
        <v>75</v>
      </c>
      <c r="H7" s="185">
        <v>51252</v>
      </c>
      <c r="I7" s="183" t="s">
        <v>32</v>
      </c>
      <c r="J7" s="186">
        <v>69190000</v>
      </c>
      <c r="K7" s="187">
        <v>100173000</v>
      </c>
      <c r="L7" s="187">
        <v>100834000</v>
      </c>
      <c r="M7" s="188">
        <v>4887000</v>
      </c>
      <c r="N7" s="188">
        <v>95947000</v>
      </c>
      <c r="O7" s="189">
        <v>101515000</v>
      </c>
      <c r="P7" s="188">
        <v>8160000</v>
      </c>
      <c r="Q7" s="198">
        <f>O7-P7</f>
        <v>93355000</v>
      </c>
      <c r="R7" s="214">
        <v>92831000</v>
      </c>
      <c r="S7" s="215">
        <v>5184000</v>
      </c>
      <c r="T7" s="216">
        <f>R7-S7</f>
        <v>87647000</v>
      </c>
      <c r="U7" s="214">
        <v>86093000</v>
      </c>
      <c r="V7" s="215">
        <v>4432000</v>
      </c>
      <c r="W7" s="216">
        <f>U7-V7</f>
        <v>81661000</v>
      </c>
      <c r="X7" s="214">
        <v>104129354</v>
      </c>
      <c r="Y7" s="215">
        <v>5252175</v>
      </c>
      <c r="Z7" s="216">
        <f>X7-Y7</f>
        <v>98877179</v>
      </c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</row>
    <row r="8" spans="1:41" s="5" customFormat="1" ht="30.75" customHeight="1">
      <c r="A8" s="190">
        <v>17</v>
      </c>
      <c r="B8" s="190" t="s">
        <v>102</v>
      </c>
      <c r="C8" s="190" t="s">
        <v>103</v>
      </c>
      <c r="D8" s="190" t="s">
        <v>77</v>
      </c>
      <c r="E8" s="191" t="s">
        <v>104</v>
      </c>
      <c r="F8" s="190" t="s">
        <v>107</v>
      </c>
      <c r="G8" s="195" t="s">
        <v>75</v>
      </c>
      <c r="H8" s="192">
        <v>51252</v>
      </c>
      <c r="I8" s="190" t="s">
        <v>32</v>
      </c>
      <c r="J8" s="186">
        <v>104240000</v>
      </c>
      <c r="K8" s="187">
        <v>114975000</v>
      </c>
      <c r="L8" s="187">
        <v>115956000</v>
      </c>
      <c r="M8" s="188">
        <v>6639000</v>
      </c>
      <c r="N8" s="188">
        <v>109317000</v>
      </c>
      <c r="O8" s="189">
        <v>108123000</v>
      </c>
      <c r="P8" s="188">
        <v>7196000</v>
      </c>
      <c r="Q8" s="198">
        <f>O8-P8</f>
        <v>100927000</v>
      </c>
      <c r="R8" s="214">
        <v>97352000</v>
      </c>
      <c r="S8" s="215">
        <v>2336000</v>
      </c>
      <c r="T8" s="216">
        <f>R8-S8</f>
        <v>95016000</v>
      </c>
      <c r="U8" s="214">
        <v>85006994</v>
      </c>
      <c r="V8" s="215">
        <v>2528100</v>
      </c>
      <c r="W8" s="216">
        <f>U8-V8</f>
        <v>82478894</v>
      </c>
      <c r="X8" s="214">
        <v>67033690</v>
      </c>
      <c r="Y8" s="215">
        <v>2523732</v>
      </c>
      <c r="Z8" s="216">
        <f>X8-Y8</f>
        <v>64509958</v>
      </c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</row>
    <row r="9" spans="1:41" s="5" customFormat="1" ht="32.25" customHeight="1">
      <c r="A9" s="263">
        <v>19</v>
      </c>
      <c r="B9" s="263" t="s">
        <v>105</v>
      </c>
      <c r="C9" s="263" t="s">
        <v>106</v>
      </c>
      <c r="D9" s="263" t="s">
        <v>42</v>
      </c>
      <c r="E9" s="264">
        <v>48310</v>
      </c>
      <c r="F9" s="263" t="s">
        <v>108</v>
      </c>
      <c r="G9" s="265" t="s">
        <v>109</v>
      </c>
      <c r="H9" s="266">
        <v>61226</v>
      </c>
      <c r="I9" s="266" t="s">
        <v>51</v>
      </c>
      <c r="J9" s="267">
        <v>6671</v>
      </c>
      <c r="K9" s="266">
        <v>0</v>
      </c>
      <c r="L9" s="266">
        <v>0</v>
      </c>
      <c r="M9" s="268"/>
      <c r="N9" s="268">
        <v>0</v>
      </c>
      <c r="O9" s="268">
        <v>0</v>
      </c>
      <c r="P9" s="268"/>
      <c r="Q9" s="269">
        <v>0</v>
      </c>
      <c r="R9" s="270">
        <v>0</v>
      </c>
      <c r="S9" s="268"/>
      <c r="T9" s="271">
        <v>0</v>
      </c>
      <c r="U9" s="270"/>
      <c r="V9" s="268"/>
      <c r="W9" s="271"/>
      <c r="X9" s="270"/>
      <c r="Y9" s="268"/>
      <c r="Z9" s="271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</row>
    <row r="10" spans="1:41" ht="33.75" customHeight="1">
      <c r="A10" s="272">
        <v>15</v>
      </c>
      <c r="B10" s="263" t="s">
        <v>110</v>
      </c>
      <c r="C10" s="263" t="s">
        <v>111</v>
      </c>
      <c r="D10" s="263" t="s">
        <v>77</v>
      </c>
      <c r="E10" s="263">
        <v>46803</v>
      </c>
      <c r="F10" s="263" t="s">
        <v>96</v>
      </c>
      <c r="G10" s="273" t="s">
        <v>75</v>
      </c>
      <c r="H10" s="274">
        <v>51252</v>
      </c>
      <c r="I10" s="266" t="s">
        <v>32</v>
      </c>
      <c r="J10" s="266"/>
      <c r="K10" s="266">
        <v>1</v>
      </c>
      <c r="L10" s="266">
        <v>0</v>
      </c>
      <c r="M10" s="268"/>
      <c r="N10" s="268"/>
      <c r="O10" s="268"/>
      <c r="P10" s="268"/>
      <c r="Q10" s="269"/>
      <c r="R10" s="270"/>
      <c r="S10" s="268"/>
      <c r="T10" s="271"/>
      <c r="U10" s="270"/>
      <c r="V10" s="268"/>
      <c r="W10" s="271"/>
      <c r="X10" s="270"/>
      <c r="Y10" s="268"/>
      <c r="Z10" s="27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</row>
    <row r="11" spans="1:41" ht="31.5" customHeight="1">
      <c r="A11" s="272">
        <v>16</v>
      </c>
      <c r="B11" s="263" t="s">
        <v>112</v>
      </c>
      <c r="C11" s="263" t="s">
        <v>113</v>
      </c>
      <c r="D11" s="263" t="s">
        <v>77</v>
      </c>
      <c r="E11" s="263">
        <v>46774</v>
      </c>
      <c r="F11" s="263" t="s">
        <v>96</v>
      </c>
      <c r="G11" s="273" t="s">
        <v>75</v>
      </c>
      <c r="H11" s="274">
        <v>51252</v>
      </c>
      <c r="I11" s="266" t="s">
        <v>32</v>
      </c>
      <c r="J11" s="266"/>
      <c r="K11" s="266">
        <v>1</v>
      </c>
      <c r="L11" s="266">
        <v>0</v>
      </c>
      <c r="M11" s="268"/>
      <c r="N11" s="268"/>
      <c r="O11" s="268"/>
      <c r="P11" s="268"/>
      <c r="Q11" s="269"/>
      <c r="R11" s="270"/>
      <c r="S11" s="268"/>
      <c r="T11" s="271"/>
      <c r="U11" s="270"/>
      <c r="V11" s="268"/>
      <c r="W11" s="271"/>
      <c r="X11" s="270"/>
      <c r="Y11" s="268"/>
      <c r="Z11" s="27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</row>
    <row r="12" spans="1:41" ht="34.5" customHeight="1">
      <c r="A12" s="272">
        <v>18</v>
      </c>
      <c r="B12" s="263" t="s">
        <v>114</v>
      </c>
      <c r="C12" s="263" t="s">
        <v>115</v>
      </c>
      <c r="D12" s="263" t="s">
        <v>77</v>
      </c>
      <c r="E12" s="263">
        <v>46738</v>
      </c>
      <c r="F12" s="263" t="s">
        <v>96</v>
      </c>
      <c r="G12" s="273" t="s">
        <v>75</v>
      </c>
      <c r="H12" s="274">
        <v>51252</v>
      </c>
      <c r="I12" s="266" t="s">
        <v>32</v>
      </c>
      <c r="J12" s="266"/>
      <c r="K12" s="266">
        <v>1</v>
      </c>
      <c r="L12" s="266">
        <v>0</v>
      </c>
      <c r="M12" s="268"/>
      <c r="N12" s="268"/>
      <c r="O12" s="268"/>
      <c r="P12" s="268"/>
      <c r="Q12" s="269"/>
      <c r="R12" s="270"/>
      <c r="S12" s="268"/>
      <c r="T12" s="271"/>
      <c r="U12" s="270"/>
      <c r="V12" s="268"/>
      <c r="W12" s="271"/>
      <c r="X12" s="270"/>
      <c r="Y12" s="268"/>
      <c r="Z12" s="27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</row>
    <row r="13" spans="1:41" ht="32.25" customHeight="1" thickBot="1">
      <c r="A13" s="194"/>
      <c r="B13" s="30" t="s">
        <v>131</v>
      </c>
      <c r="C13" s="190" t="s">
        <v>100</v>
      </c>
      <c r="D13" s="30" t="s">
        <v>77</v>
      </c>
      <c r="E13" s="30">
        <v>46706</v>
      </c>
      <c r="F13" s="30" t="s">
        <v>96</v>
      </c>
      <c r="G13" s="195" t="s">
        <v>75</v>
      </c>
      <c r="H13" s="192">
        <v>51252</v>
      </c>
      <c r="I13" s="30" t="s">
        <v>32</v>
      </c>
      <c r="J13" s="30"/>
      <c r="K13" s="193">
        <v>1</v>
      </c>
      <c r="L13" s="193">
        <v>1</v>
      </c>
      <c r="M13" s="188"/>
      <c r="N13" s="188"/>
      <c r="O13" s="189"/>
      <c r="P13" s="188"/>
      <c r="Q13" s="198"/>
      <c r="R13" s="199"/>
      <c r="S13" s="200"/>
      <c r="T13" s="201"/>
      <c r="U13" s="199"/>
      <c r="V13" s="200"/>
      <c r="W13" s="201"/>
      <c r="X13" s="199"/>
      <c r="Y13" s="200"/>
      <c r="Z13" s="20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</row>
    <row r="14" spans="1:41" ht="29.25" customHeight="1" thickBot="1">
      <c r="A14" s="194"/>
      <c r="B14" s="30"/>
      <c r="C14" s="190"/>
      <c r="D14" s="30"/>
      <c r="E14" s="30"/>
      <c r="F14" s="30"/>
      <c r="G14" s="195"/>
      <c r="H14" s="192"/>
      <c r="I14" s="30"/>
      <c r="J14" s="30"/>
      <c r="K14" s="193">
        <v>1</v>
      </c>
      <c r="L14" s="193">
        <v>1</v>
      </c>
      <c r="M14" s="188"/>
      <c r="N14" s="188"/>
      <c r="O14" s="189"/>
      <c r="P14" s="188"/>
      <c r="Q14" s="198"/>
      <c r="R14" s="217">
        <f>SUM(R7:R9)</f>
        <v>190183000</v>
      </c>
      <c r="S14" s="218">
        <f t="shared" ref="S14:W14" si="0">SUM(S7:S9)</f>
        <v>7520000</v>
      </c>
      <c r="T14" s="219">
        <f t="shared" si="0"/>
        <v>182663000</v>
      </c>
      <c r="U14" s="217">
        <f>SUM(U7:U9)</f>
        <v>171099994</v>
      </c>
      <c r="V14" s="218">
        <f t="shared" si="0"/>
        <v>6960100</v>
      </c>
      <c r="W14" s="220">
        <f t="shared" si="0"/>
        <v>164139894</v>
      </c>
      <c r="X14" s="217">
        <f>SUM(X7:X9)</f>
        <v>171163044</v>
      </c>
      <c r="Y14" s="218">
        <f t="shared" ref="Y14:Z14" si="1">SUM(Y7:Y9)</f>
        <v>7775907</v>
      </c>
      <c r="Z14" s="220">
        <f t="shared" si="1"/>
        <v>163387137</v>
      </c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</row>
    <row r="15" spans="1:41" ht="15" customHeight="1">
      <c r="A15" s="86"/>
      <c r="B15" s="86"/>
      <c r="C15" s="86"/>
      <c r="D15" s="87"/>
      <c r="E15" s="87"/>
      <c r="F15" s="86"/>
      <c r="G15" s="86"/>
      <c r="H15" s="86"/>
      <c r="I15" s="86"/>
      <c r="J15" s="86"/>
      <c r="K15" s="86"/>
      <c r="L15" s="86"/>
      <c r="M15" s="86"/>
      <c r="N15" s="86"/>
      <c r="O15" s="86"/>
      <c r="P15" s="86"/>
      <c r="Q15" s="86"/>
      <c r="R15" s="86"/>
      <c r="S15" s="86"/>
      <c r="T15" s="86"/>
      <c r="U15" s="86"/>
      <c r="V15" s="86"/>
      <c r="W15" s="86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</row>
    <row r="16" spans="1:41" ht="15" customHeight="1">
      <c r="A16" s="86"/>
      <c r="B16" s="86"/>
      <c r="C16" s="86"/>
      <c r="D16" s="87"/>
      <c r="E16" s="87"/>
      <c r="F16" s="86"/>
      <c r="G16" s="86"/>
      <c r="H16" s="86"/>
      <c r="I16" s="86"/>
      <c r="J16" s="86"/>
      <c r="K16" s="86"/>
      <c r="L16" s="86"/>
      <c r="M16" s="86"/>
      <c r="N16" s="86"/>
      <c r="O16" s="86"/>
      <c r="P16" s="86"/>
      <c r="Q16" s="86"/>
      <c r="R16" s="86"/>
      <c r="S16" s="86"/>
      <c r="T16" s="86"/>
      <c r="U16" s="86"/>
      <c r="V16" s="86"/>
      <c r="W16" s="86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</row>
    <row r="17" spans="1:41" ht="15" customHeight="1">
      <c r="A17" s="155"/>
      <c r="B17" s="62"/>
      <c r="C17" s="63"/>
      <c r="D17" s="63">
        <v>2018</v>
      </c>
      <c r="E17" s="249">
        <v>2019</v>
      </c>
      <c r="F17" s="88">
        <v>2020</v>
      </c>
      <c r="G17" s="149"/>
      <c r="H17" s="149"/>
      <c r="I17" s="159"/>
      <c r="J17" s="158">
        <v>2018</v>
      </c>
      <c r="K17" s="63">
        <v>2018</v>
      </c>
      <c r="L17" s="63">
        <v>2018</v>
      </c>
      <c r="M17" s="63">
        <v>2018</v>
      </c>
      <c r="N17" s="63">
        <v>2018</v>
      </c>
      <c r="O17" s="86"/>
      <c r="P17" s="86"/>
      <c r="Q17" s="86"/>
      <c r="R17" s="86"/>
      <c r="S17" s="86"/>
      <c r="T17" s="86"/>
      <c r="U17" s="86"/>
      <c r="V17" s="86"/>
      <c r="W17" s="86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</row>
    <row r="18" spans="1:41" ht="29.25" customHeight="1">
      <c r="A18" s="161"/>
      <c r="B18" s="153" t="s">
        <v>34</v>
      </c>
      <c r="C18" s="153" t="s">
        <v>35</v>
      </c>
      <c r="D18" s="142">
        <v>842</v>
      </c>
      <c r="E18" s="142">
        <v>747</v>
      </c>
      <c r="F18" s="142">
        <v>720</v>
      </c>
      <c r="G18" s="156"/>
      <c r="H18" s="156"/>
      <c r="I18" s="156"/>
      <c r="J18" s="157">
        <v>842</v>
      </c>
      <c r="K18" s="62">
        <v>842</v>
      </c>
      <c r="L18" s="62">
        <v>842</v>
      </c>
      <c r="M18" s="62">
        <v>842</v>
      </c>
      <c r="N18" s="62">
        <v>842</v>
      </c>
      <c r="O18" s="86"/>
      <c r="P18" s="86"/>
      <c r="Q18" s="86"/>
      <c r="R18" s="86"/>
      <c r="S18" s="86"/>
      <c r="T18" s="86"/>
      <c r="U18" s="86"/>
      <c r="V18" s="86"/>
      <c r="W18" s="86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</row>
    <row r="19" spans="1:41" ht="15" customHeight="1">
      <c r="A19" s="86"/>
      <c r="B19" s="86"/>
      <c r="C19" s="86"/>
      <c r="D19" s="87"/>
      <c r="E19" s="87"/>
      <c r="F19" s="86"/>
      <c r="G19" s="86"/>
      <c r="H19" s="86"/>
      <c r="I19" s="86"/>
      <c r="J19" s="86"/>
      <c r="K19" s="86"/>
      <c r="L19" s="86"/>
      <c r="M19" s="86"/>
      <c r="N19" s="86"/>
      <c r="O19" s="86"/>
      <c r="P19" s="86"/>
      <c r="Q19" s="86"/>
      <c r="R19" s="86"/>
      <c r="S19" s="86"/>
      <c r="T19" s="86"/>
      <c r="U19" s="86"/>
      <c r="V19" s="86"/>
      <c r="W19" s="86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</row>
    <row r="20" spans="1:41" ht="15" customHeight="1">
      <c r="A20" s="86"/>
      <c r="B20" s="57"/>
      <c r="C20" s="57"/>
      <c r="D20" s="57"/>
      <c r="E20" s="57"/>
      <c r="F20" s="57"/>
      <c r="G20" s="86"/>
      <c r="H20" s="86"/>
      <c r="I20" s="86"/>
      <c r="J20" s="86"/>
      <c r="K20" s="86"/>
      <c r="L20" s="86"/>
      <c r="M20" s="86"/>
      <c r="N20" s="86"/>
      <c r="O20" s="86"/>
      <c r="P20" s="86"/>
      <c r="Q20" s="86"/>
      <c r="R20" s="86"/>
      <c r="S20" s="86"/>
      <c r="T20" s="86"/>
      <c r="U20" s="86"/>
      <c r="V20" s="86"/>
      <c r="W20" s="86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</row>
    <row r="21" spans="1:41" ht="15" customHeight="1">
      <c r="A21" s="86"/>
      <c r="B21" s="86"/>
      <c r="C21" s="86"/>
      <c r="D21" s="87"/>
      <c r="E21" s="87"/>
      <c r="F21" s="86"/>
      <c r="G21" s="86"/>
      <c r="H21" s="86"/>
      <c r="I21" s="86"/>
      <c r="J21" s="86"/>
      <c r="K21" s="86"/>
      <c r="L21" s="86"/>
      <c r="M21" s="86"/>
      <c r="N21" s="86"/>
      <c r="O21" s="86"/>
      <c r="P21" s="86"/>
      <c r="Q21" s="86"/>
      <c r="R21" s="86"/>
      <c r="S21" s="86"/>
      <c r="T21" s="86"/>
      <c r="U21" s="86"/>
      <c r="V21" s="86"/>
      <c r="W21" s="86"/>
    </row>
    <row r="22" spans="1:41" ht="15" customHeight="1">
      <c r="A22" s="86"/>
      <c r="B22" s="86"/>
      <c r="C22" s="86"/>
      <c r="D22" s="87"/>
      <c r="E22" s="87"/>
      <c r="F22" s="86"/>
      <c r="G22" s="86"/>
      <c r="H22" s="86"/>
      <c r="I22" s="86"/>
      <c r="J22" s="86"/>
      <c r="K22" s="86"/>
      <c r="L22" s="86"/>
      <c r="M22" s="86"/>
      <c r="N22" s="86"/>
      <c r="O22" s="86"/>
      <c r="P22" s="86"/>
      <c r="Q22" s="86"/>
      <c r="R22" s="86"/>
      <c r="S22" s="86"/>
      <c r="T22" s="86"/>
      <c r="U22" s="86"/>
      <c r="V22" s="86"/>
      <c r="W22" s="86"/>
    </row>
    <row r="23" spans="1:41" ht="15" customHeight="1">
      <c r="A23" s="86"/>
      <c r="B23" s="86"/>
      <c r="C23" s="86"/>
      <c r="D23" s="87"/>
      <c r="E23" s="87"/>
      <c r="F23" s="86"/>
      <c r="G23" s="86"/>
      <c r="H23" s="86"/>
      <c r="I23" s="86"/>
      <c r="J23" s="86"/>
      <c r="K23" s="86"/>
      <c r="L23" s="86"/>
      <c r="M23" s="86"/>
      <c r="N23" s="86"/>
      <c r="O23" s="86"/>
      <c r="P23" s="86"/>
      <c r="Q23" s="86"/>
      <c r="R23" s="86"/>
      <c r="S23" s="86"/>
      <c r="T23" s="86"/>
      <c r="U23" s="86"/>
      <c r="V23" s="86"/>
      <c r="W23" s="86"/>
    </row>
  </sheetData>
  <phoneticPr fontId="35" type="noConversion"/>
  <printOptions horizontalCentered="1"/>
  <pageMargins left="0.25" right="0.25" top="0.75" bottom="0.75" header="0.3" footer="0.3"/>
  <pageSetup scale="50" orientation="landscape" r:id="rId1"/>
  <headerFooter alignWithMargins="0">
    <oddFooter>&amp;LMarsh USA&amp;R&amp;P  of  &amp;N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7</vt:i4>
      </vt:variant>
    </vt:vector>
  </HeadingPairs>
  <TitlesOfParts>
    <vt:vector size="12" baseType="lpstr">
      <vt:lpstr>Central Glass Totals</vt:lpstr>
      <vt:lpstr>NWI Rating Info</vt:lpstr>
      <vt:lpstr>CLXA (NGP-ARG-Troy)</vt:lpstr>
      <vt:lpstr>CLXA (VGP)</vt:lpstr>
      <vt:lpstr>CLXA (AGP-LGP)</vt:lpstr>
      <vt:lpstr>GROSS__2020_Sales</vt:lpstr>
      <vt:lpstr>'Central Glass Totals'!Print_Area</vt:lpstr>
      <vt:lpstr>'Central Glass Totals'!Print_Titles</vt:lpstr>
      <vt:lpstr>'CLXA (AGP-LGP)'!Print_Titles</vt:lpstr>
      <vt:lpstr>'CLXA (NGP-ARG-Troy)'!Print_Titles</vt:lpstr>
      <vt:lpstr>'CLXA (VGP)'!Print_Titles</vt:lpstr>
      <vt:lpstr>'NWI Rating Info'!Print_Titles</vt:lpstr>
    </vt:vector>
  </TitlesOfParts>
  <Company>Willis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Laurain, Deborah</dc:creator>
  <cp:lastModifiedBy>Laurain, Deborah</cp:lastModifiedBy>
  <cp:lastPrinted>2019-01-10T15:45:49Z</cp:lastPrinted>
  <dcterms:created xsi:type="dcterms:W3CDTF">2014-02-26T18:24:29Z</dcterms:created>
  <dcterms:modified xsi:type="dcterms:W3CDTF">2020-01-22T20:31:43Z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