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90" windowWidth="15600" windowHeight="91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5" i="1" l="1"/>
  <c r="G5" i="1" s="1"/>
  <c r="T5" i="2"/>
  <c r="AM11" i="2"/>
  <c r="AK7" i="2"/>
  <c r="AK8" i="2"/>
  <c r="AK9" i="2"/>
  <c r="AK10" i="2"/>
  <c r="AK11" i="2"/>
  <c r="AJ7" i="2"/>
  <c r="AJ8" i="2"/>
  <c r="AJ9" i="2"/>
  <c r="AJ10" i="2"/>
  <c r="AJ11" i="2"/>
  <c r="AI7" i="2"/>
  <c r="AI8" i="2"/>
  <c r="AI9" i="2"/>
  <c r="AL9" i="2" s="1"/>
  <c r="AM9" i="2" s="1"/>
  <c r="AI10" i="2"/>
  <c r="AI11" i="2"/>
  <c r="AH7" i="2"/>
  <c r="AH8" i="2"/>
  <c r="AH9" i="2"/>
  <c r="AH10" i="2"/>
  <c r="AH11" i="2"/>
  <c r="U5" i="2"/>
  <c r="C5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V5" i="2"/>
  <c r="W5" i="2"/>
  <c r="X5" i="2"/>
  <c r="Y5" i="2"/>
  <c r="Z5" i="2"/>
  <c r="AA5" i="2"/>
  <c r="AB5" i="2"/>
  <c r="AC5" i="2"/>
  <c r="AD5" i="2"/>
  <c r="AE5" i="2"/>
  <c r="AF5" i="2"/>
  <c r="AG5" i="2"/>
  <c r="A7" i="2"/>
  <c r="A8" i="2" s="1"/>
  <c r="A9" i="2" s="1"/>
  <c r="A10" i="2" s="1"/>
  <c r="F6" i="1"/>
  <c r="F7" i="1"/>
  <c r="F8" i="1"/>
  <c r="G8" i="1" s="1"/>
  <c r="F9" i="1"/>
  <c r="G9" i="1" s="1"/>
  <c r="G6" i="1"/>
  <c r="E10" i="1"/>
  <c r="G7" i="1"/>
  <c r="A5" i="1"/>
  <c r="A6" i="1" s="1"/>
  <c r="A7" i="1" s="1"/>
  <c r="A8" i="1" s="1"/>
  <c r="A9" i="1" s="1"/>
  <c r="AL10" i="2" l="1"/>
  <c r="AM10" i="2" s="1"/>
  <c r="AL7" i="2"/>
  <c r="AM7" i="2" s="1"/>
  <c r="AL8" i="2" l="1"/>
  <c r="AM8" i="2" s="1"/>
</calcChain>
</file>

<file path=xl/sharedStrings.xml><?xml version="1.0" encoding="utf-8"?>
<sst xmlns="http://schemas.openxmlformats.org/spreadsheetml/2006/main" count="181" uniqueCount="66">
  <si>
    <t>ZAKAT DEDUCTION</t>
  </si>
  <si>
    <t>ACC NO</t>
  </si>
  <si>
    <t>ACC_TITTLE</t>
  </si>
  <si>
    <t>RELIGION</t>
  </si>
  <si>
    <t>ACC TYPE</t>
  </si>
  <si>
    <t>AMT</t>
  </si>
  <si>
    <t>DEDUCTION</t>
  </si>
  <si>
    <t>BALANCE</t>
  </si>
  <si>
    <t>SAVING</t>
  </si>
  <si>
    <t>CURRENT</t>
  </si>
  <si>
    <t>SADIQ</t>
  </si>
  <si>
    <t>MUSLIM</t>
  </si>
  <si>
    <t>FARHAN</t>
  </si>
  <si>
    <t>SANDEL</t>
  </si>
  <si>
    <t>NON MUSLIM</t>
  </si>
  <si>
    <t>PARAS</t>
  </si>
  <si>
    <t>ATIF</t>
  </si>
  <si>
    <t>PLS</t>
  </si>
  <si>
    <t>ATTENDANCE SHEET</t>
  </si>
  <si>
    <t>ID</t>
  </si>
  <si>
    <t>NAME</t>
  </si>
  <si>
    <t>WORKIG DAYS</t>
  </si>
  <si>
    <t>PRESENT</t>
  </si>
  <si>
    <t>ABBSENT</t>
  </si>
  <si>
    <t>PERCENTAGE</t>
  </si>
  <si>
    <t>REMARKES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</si>
  <si>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</si>
  <si>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</si>
  <si>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</si>
  <si>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</si>
  <si>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</si>
  <si>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</si>
  <si>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</si>
  <si>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</si>
  <si>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</si>
  <si>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</si>
  <si>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</si>
  <si>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</si>
  <si>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</si>
  <si>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</si>
  <si>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</si>
  <si>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</si>
  <si>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</si>
  <si>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</si>
  <si>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</si>
  <si>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</si>
  <si>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</si>
  <si>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</si>
  <si>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</si>
  <si>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</si>
  <si>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</si>
  <si>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</si>
  <si>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</si>
  <si>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</si>
  <si>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</si>
  <si>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</si>
  <si>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</si>
  <si>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P</t>
  </si>
  <si>
    <t>SUN</t>
  </si>
  <si>
    <t>A</t>
  </si>
  <si>
    <t>L</t>
  </si>
  <si>
    <t>FEHMEEDA</t>
  </si>
  <si>
    <t>RAHEEL</t>
  </si>
  <si>
    <t>LEAVE</t>
  </si>
  <si>
    <t>IF\AND\OR</t>
  </si>
  <si>
    <t>SLECTION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</si>
</sst>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10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2" borderId="0" xfId="0" applyFill="1" applyBorder="1"/>
    <xf numFmtId="9" fontId="0" fillId="0" borderId="0" xfId="1" applyFont="1"/>
    <xf numFmtId="9" fontId="0" fillId="0" borderId="0" xfId="1" applyFont="1" applyBorder="1"/>
    <xf numFmtId="9" fontId="0" fillId="0" borderId="0" xfId="1" applyNumberFormat="1" applyFont="1"/>
    <xf numFmtId="14" fontId="0" fillId="0" borderId="0" xfId="0" applyNumberFormat="1" applyAlignment="1">
      <alignment textRotation="45"/>
    </xf>
    <xf numFmtId="0" fontId="1" fillId="2" borderId="0" xfId="0" applyFont="1" applyFill="1" applyAlignment="1">
      <alignment textRotation="45"/>
    </xf>
    <xf numFmtId="14" fontId="0" fillId="2" borderId="0" xfId="0" applyNumberFormat="1" applyFill="1" applyAlignment="1">
      <alignment textRotation="45"/>
    </xf>
  </cellXfs>
  <cellStyles count="2">
    <cellStyle name="Normal" xfId="0" builtinId="0"/>
    <cellStyle name="Percent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5" tint="-0.24994659260841701"/>
      </font>
    </dxf>
    <dxf>
      <fill>
        <patternFill>
          <bgColor theme="6" tint="0.59996337778862885"/>
        </patternFill>
      </fill>
    </dxf>
    <dxf>
      <font>
        <color rgb="FFFF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9" tint="0.5999633777886288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4:G10" totalsRowCount="1">
  <autoFilter ref="A4:G9"/>
  <tableColumns count="7">
    <tableColumn id="1" name="ACC NO" totalsRowDxfId="24">
      <calculatedColumnFormula>"000"&amp;A4+1</calculatedColumnFormula>
    </tableColumn>
    <tableColumn id="2" name="ACC_TITTLE" totalsRowDxfId="23"/>
    <tableColumn id="3" name="RELIGION" totalsRowDxfId="22"/>
    <tableColumn id="4" name="ACC TYPE" totalsRowDxfId="21"/>
    <tableColumn id="5" name="AMT" totalsRowFunction="sum" totalsRowDxfId="20"/>
    <tableColumn id="6" name="DEDUCTION" dataDxfId="19" totalsRowDxfId="18">
      <calculatedColumnFormula>IF(AND(Table1[RELIGION]="MUSLIM",Table1[AMT]&gt;=10000,OR(Table1[ACC TYPE]="PLS",Table1[ACC TYPE]="SAVING")),Table1[AMT]*2.5%,0)</calculatedColumnFormula>
    </tableColumn>
    <tableColumn id="7" name="BALANCE" dataDxfId="17" totalsRowDxfId="16">
      <calculatedColumnFormula>Table1[AMT]-Table1[DEDUCTION]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:AM11" totalsRowShown="0">
  <autoFilter ref="A6:AM11"/>
  <tableColumns count="39">
    <tableColumn id="1" name="ID"/>
    <tableColumn id="2" name="NAME"/>
    <tableColumn id="3" name="1"/>
    <tableColumn id="4" name="2"/>
    <tableColumn id="5" name="3"/>
    <tableColumn id="6" name="4"/>
    <tableColumn id="7" name="5" dataDxfId="9"/>
    <tableColumn id="8" name="6"/>
    <tableColumn id="9" name="7"/>
    <tableColumn id="10" name="8"/>
    <tableColumn id="11" name="9"/>
    <tableColumn id="12" name="10"/>
    <tableColumn id="13" name="11"/>
    <tableColumn id="14" name="12" dataDxfId="8"/>
    <tableColumn id="15" name="13"/>
    <tableColumn id="16" name="14"/>
    <tableColumn id="17" name="15"/>
    <tableColumn id="18" name="16"/>
    <tableColumn id="19" name="17"/>
    <tableColumn id="20" name="18"/>
    <tableColumn id="21" name="19" dataDxfId="7"/>
    <tableColumn id="22" name="20"/>
    <tableColumn id="23" name="21"/>
    <tableColumn id="24" name="22"/>
    <tableColumn id="25" name="23"/>
    <tableColumn id="26" name="24"/>
    <tableColumn id="27" name="25"/>
    <tableColumn id="28" name="26" dataDxfId="6"/>
    <tableColumn id="29" name="27"/>
    <tableColumn id="30" name="28"/>
    <tableColumn id="31" name="29"/>
    <tableColumn id="32" name="30"/>
    <tableColumn id="33" name="31"/>
    <tableColumn id="34" name="WORKIG DAYS" dataDxfId="5">
      <calculatedColumnFormula>COUNTA(Table3[[#This Row],[1]:[31]])</calculatedColumnFormula>
    </tableColumn>
    <tableColumn id="35" name="PRESENT" dataDxfId="4">
      <calculatedColumnFormula>COUNTIF(Table3[[#This Row],[1]:[31]],"P")</calculatedColumnFormula>
    </tableColumn>
    <tableColumn id="36" name="ABBSENT" dataDxfId="3">
      <calculatedColumnFormula>COUNTIF(Table3[[#This Row],[1]:[31]],"A")</calculatedColumnFormula>
    </tableColumn>
    <tableColumn id="39" name="LEAVE" dataDxfId="2">
      <calculatedColumnFormula>COUNTIF(Table3[[#This Row],[6]:[31]],"L")</calculatedColumnFormula>
    </tableColumn>
    <tableColumn id="37" name="PERCENTAGE" dataDxfId="1">
      <calculatedColumnFormula>Table3[[#This Row],[PRESENT]]/Table3[[#This Row],[WORKIG DAYS]]*100</calculatedColumnFormula>
    </tableColumn>
    <tableColumn id="38" name="REMARKES" dataDxfId="0">
      <calculatedColumnFormula>IF(Table3[PERCENTAGE]&lt;90,"VERY GOOD",IF(Table3[PERCENTAGE]&gt;90,"GOOD",IF(Table3[PERCENTAGE]&lt;75,"NOT GOOD")))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2" workbookViewId="0">
      <selection activeCell="C2" sqref="C2"/>
    </sheetView>
  </sheetViews>
  <sheetFormatPr defaultRowHeight="15" x14ac:dyDescent="0.25"/>
  <cols>
    <col min="1" max="1" width="10" customWidth="1"/>
    <col min="2" max="2" width="13.140625" customWidth="1"/>
    <col min="3" max="3" width="11.42578125" customWidth="1"/>
    <col min="4" max="4" width="11.28515625" customWidth="1"/>
    <col min="6" max="6" width="13.5703125" customWidth="1"/>
    <col min="7" max="7" width="11.28515625" customWidth="1"/>
  </cols>
  <sheetData>
    <row r="1" spans="1:11" x14ac:dyDescent="0.25">
      <c r="A1" t="s">
        <v>0</v>
      </c>
    </row>
    <row r="3" spans="1:11" x14ac:dyDescent="0.25">
      <c r="E3" s="4">
        <v>2.5000000000000001E-2</v>
      </c>
    </row>
    <row r="4" spans="1:11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K4" t="s">
        <v>64</v>
      </c>
    </row>
    <row r="5" spans="1:11" x14ac:dyDescent="0.25">
      <c r="A5" t="str">
        <f>"000"&amp;1</f>
        <v>0001</v>
      </c>
      <c r="B5" t="s">
        <v>10</v>
      </c>
      <c r="C5" t="s">
        <v>11</v>
      </c>
      <c r="D5" t="s">
        <v>8</v>
      </c>
      <c r="E5">
        <v>15000</v>
      </c>
      <c r="F5" s="1">
        <f>IF(AND(Table1[RELIGION]="MUSLIM",Table1[AMT]&gt;=10000,OR(Table1[ACC TYPE]="PLS",Table1[ACC TYPE]="SAVING")),Table1[AMT]*2.5%,0)</f>
        <v>375</v>
      </c>
      <c r="G5" s="1">
        <f>Table1[AMT]-Table1[DEDUCTION]</f>
        <v>14625</v>
      </c>
    </row>
    <row r="6" spans="1:11" x14ac:dyDescent="0.25">
      <c r="A6" t="str">
        <f>"000"&amp;A5+1</f>
        <v>0002</v>
      </c>
      <c r="B6" t="s">
        <v>12</v>
      </c>
      <c r="C6" t="s">
        <v>11</v>
      </c>
      <c r="D6" t="s">
        <v>17</v>
      </c>
      <c r="E6">
        <v>10000</v>
      </c>
      <c r="F6" s="1">
        <f>IF(AND(Table1[RELIGION]="MUSLIM",Table1[AMT]&gt;=10000,OR(Table1[ACC TYPE]="PLS",Table1[ACC TYPE]="SAVING")),Table1[AMT]*2.5%,0)</f>
        <v>250</v>
      </c>
      <c r="G6" s="1">
        <f>Table1[AMT]-Table1[DEDUCTION]</f>
        <v>9750</v>
      </c>
      <c r="K6" t="s">
        <v>65</v>
      </c>
    </row>
    <row r="7" spans="1:11" x14ac:dyDescent="0.25">
      <c r="A7" t="str">
        <f>"000"&amp;A6+1</f>
        <v>0003</v>
      </c>
      <c r="B7" t="s">
        <v>13</v>
      </c>
      <c r="C7" t="s">
        <v>14</v>
      </c>
      <c r="D7" t="s">
        <v>8</v>
      </c>
      <c r="E7">
        <v>20000</v>
      </c>
      <c r="F7" s="1">
        <f>IF(AND(Table1[RELIGION]="MUSLIM",Table1[AMT]&gt;=10000,OR(Table1[ACC TYPE]="PLS",Table1[ACC TYPE]="SAVING")),Table1[AMT]*2.5%,0)</f>
        <v>0</v>
      </c>
      <c r="G7" s="1">
        <f>Table1[AMT]-Table1[DEDUCTION]</f>
        <v>20000</v>
      </c>
    </row>
    <row r="8" spans="1:11" x14ac:dyDescent="0.25">
      <c r="A8" s="2" t="str">
        <f>"000"&amp;A7+1</f>
        <v>0004</v>
      </c>
      <c r="B8" s="2" t="s">
        <v>15</v>
      </c>
      <c r="C8" s="2" t="s">
        <v>11</v>
      </c>
      <c r="D8" s="2" t="s">
        <v>17</v>
      </c>
      <c r="E8" s="2">
        <v>20000</v>
      </c>
      <c r="F8" s="1">
        <f>IF(AND(Table1[RELIGION]="MUSLIM",Table1[AMT]&gt;=10000,OR(Table1[ACC TYPE]="PLS",Table1[ACC TYPE]="SAVING")),Table1[AMT]*2.5%,0)</f>
        <v>500</v>
      </c>
      <c r="G8" s="3">
        <f>Table1[AMT]-Table1[DEDUCTION]</f>
        <v>19500</v>
      </c>
      <c r="K8" t="s">
        <v>8</v>
      </c>
    </row>
    <row r="9" spans="1:11" x14ac:dyDescent="0.25">
      <c r="A9" s="2" t="str">
        <f>"000"&amp;A8+1</f>
        <v>0005</v>
      </c>
      <c r="B9" s="2" t="s">
        <v>16</v>
      </c>
      <c r="C9" s="2" t="s">
        <v>11</v>
      </c>
      <c r="D9" s="2" t="s">
        <v>8</v>
      </c>
      <c r="E9" s="2">
        <v>9000</v>
      </c>
      <c r="F9" s="1">
        <f>IF(AND(Table1[RELIGION]="MUSLIM",Table1[AMT]&gt;=10000,OR(Table1[ACC TYPE]="PLS",Table1[ACC TYPE]="SAVING")),Table1[AMT]*2.5%,0)</f>
        <v>0</v>
      </c>
      <c r="G9" s="3">
        <f>Table1[AMT]-Table1[DEDUCTION]</f>
        <v>9000</v>
      </c>
      <c r="K9" t="s">
        <v>17</v>
      </c>
    </row>
    <row r="10" spans="1:11" x14ac:dyDescent="0.25">
      <c r="A10" s="2"/>
      <c r="B10" s="2"/>
      <c r="C10" s="2"/>
      <c r="D10" s="2"/>
      <c r="E10" s="2">
        <f>SUBTOTAL(109,Table1[AMT])</f>
        <v>74000</v>
      </c>
      <c r="F10" s="2"/>
      <c r="G10" s="3"/>
      <c r="K10" t="s">
        <v>9</v>
      </c>
    </row>
    <row r="13" spans="1:11" ht="62.25" customHeight="1" x14ac:dyDescent="0.25"/>
  </sheetData>
  <conditionalFormatting sqref="A5:G10">
    <cfRule type="containsText" priority="5" operator="containsText" text="MUSLIM">
      <formula>NOT(ISERROR(SEARCH("MUSLIM",A5)))</formula>
    </cfRule>
    <cfRule type="expression" dxfId="28" priority="4">
      <formula>"MUSLIM"</formula>
    </cfRule>
  </conditionalFormatting>
  <conditionalFormatting sqref="A5:G9">
    <cfRule type="expression" dxfId="27" priority="3">
      <formula>"MUSLIM"</formula>
    </cfRule>
    <cfRule type="expression" dxfId="26" priority="2">
      <formula>"ALL ROWS IN WHICH WIRTE MUSLIM"</formula>
    </cfRule>
    <cfRule type="expression" dxfId="25" priority="1">
      <formula>$F5&gt;0</formula>
    </cfRule>
  </conditionalFormatting>
  <dataValidations count="1">
    <dataValidation type="list" allowBlank="1" showInputMessage="1" showErrorMessage="1" sqref="D5:D9">
      <formula1>$K$8:$K$10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A5" sqref="A5"/>
    </sheetView>
  </sheetViews>
  <sheetFormatPr defaultRowHeight="15" x14ac:dyDescent="0.25"/>
  <cols>
    <col min="3" max="3" width="8.7109375" bestFit="1" customWidth="1"/>
    <col min="4" max="4" width="4.28515625" bestFit="1" customWidth="1"/>
    <col min="5" max="5" width="5.140625" bestFit="1" customWidth="1"/>
    <col min="6" max="6" width="4.140625" customWidth="1"/>
    <col min="7" max="7" width="5.140625" style="5" bestFit="1" customWidth="1"/>
    <col min="8" max="19" width="5.140625" bestFit="1" customWidth="1"/>
    <col min="20" max="20" width="8.7109375" bestFit="1" customWidth="1"/>
    <col min="21" max="33" width="5.140625" bestFit="1" customWidth="1"/>
    <col min="34" max="34" width="15.5703125" customWidth="1"/>
    <col min="35" max="35" width="10.85546875" customWidth="1"/>
    <col min="36" max="36" width="11.140625" customWidth="1"/>
    <col min="37" max="37" width="14.5703125" customWidth="1"/>
    <col min="38" max="38" width="12.5703125" customWidth="1"/>
  </cols>
  <sheetData>
    <row r="1" spans="1:39" x14ac:dyDescent="0.25">
      <c r="A1" t="s">
        <v>18</v>
      </c>
      <c r="G1" s="6"/>
    </row>
    <row r="2" spans="1:39" x14ac:dyDescent="0.25">
      <c r="G2" s="6"/>
    </row>
    <row r="3" spans="1:39" x14ac:dyDescent="0.25">
      <c r="G3" s="6"/>
    </row>
    <row r="4" spans="1:39" x14ac:dyDescent="0.25">
      <c r="G4" s="6"/>
    </row>
    <row r="5" spans="1:39" ht="28.5" x14ac:dyDescent="0.25">
      <c r="C5" s="14" t="str">
        <f>TEXT(DATE(2017,3,1),"DDD")</f>
        <v>Wed</v>
      </c>
      <c r="D5" s="14" t="str">
        <f>TEXT(DATE(2017,3,2),"DDD")</f>
        <v>Thu</v>
      </c>
      <c r="E5" s="14" t="str">
        <f>TEXT(DATE(2017,3,3),"DDD")</f>
        <v>Fri</v>
      </c>
      <c r="F5" s="14" t="str">
        <f>TEXT(DATE(2017,3,4),"DDD")</f>
        <v>Sat</v>
      </c>
      <c r="G5" s="15" t="s">
        <v>58</v>
      </c>
      <c r="H5" s="14" t="str">
        <f>TEXT(DATE(2017,3,6),"DDD")</f>
        <v>Mon</v>
      </c>
      <c r="I5" s="14" t="str">
        <f>TEXT(DATE(2017,3,7),"DDD")</f>
        <v>Tue</v>
      </c>
      <c r="J5" s="14" t="str">
        <f>TEXT(DATE(2017,3,8),"DDD")</f>
        <v>Wed</v>
      </c>
      <c r="K5" s="14" t="str">
        <f>TEXT(DATE(2017,3,9),"DDD")</f>
        <v>Thu</v>
      </c>
      <c r="L5" s="14" t="str">
        <f>TEXT(DATE(2017,3,10),"DDD")</f>
        <v>Fri</v>
      </c>
      <c r="M5" s="14" t="str">
        <f>TEXT(DATE(2017,3,11),"DDD")</f>
        <v>Sat</v>
      </c>
      <c r="N5" s="16" t="str">
        <f>TEXT(DATE(2017,3,12),"DDD")</f>
        <v>Sun</v>
      </c>
      <c r="O5" s="14" t="str">
        <f>TEXT(DATE(2017,3,14),"DDD")</f>
        <v>Tue</v>
      </c>
      <c r="P5" s="14" t="str">
        <f>TEXT(DATE(2017,3,14),"DDD")</f>
        <v>Tue</v>
      </c>
      <c r="Q5" s="14" t="str">
        <f>TEXT(DATE(2017,3,15),"DDD")</f>
        <v>Wed</v>
      </c>
      <c r="R5" s="14" t="str">
        <f>TEXT(DATE(2017,3,16),"DDD")</f>
        <v>Thu</v>
      </c>
      <c r="S5" s="14" t="str">
        <f>TEXT(DATE(2017,3,17),"DDD")</f>
        <v>Fri</v>
      </c>
      <c r="T5" s="14" t="str">
        <f>TEXT(DATE(2017,3,18),"DDD")</f>
        <v>Sat</v>
      </c>
      <c r="U5" s="16" t="str">
        <f>TEXT(DATE(2017,3,19),"DDD")</f>
        <v>Sun</v>
      </c>
      <c r="V5" s="14" t="str">
        <f>TEXT(DATE(2017,3,20),"DDD")</f>
        <v>Mon</v>
      </c>
      <c r="W5" s="14" t="str">
        <f>TEXT(DATE(2017,3,21),"DDD")</f>
        <v>Tue</v>
      </c>
      <c r="X5" s="14" t="str">
        <f>TEXT(DATE(2017,3,22),"DDD")</f>
        <v>Wed</v>
      </c>
      <c r="Y5" s="14" t="str">
        <f>TEXT(DATE(2017,3,23),"DDD")</f>
        <v>Thu</v>
      </c>
      <c r="Z5" s="14" t="str">
        <f>TEXT(DATE(2017,3,24),"DDD")</f>
        <v>Fri</v>
      </c>
      <c r="AA5" s="14" t="str">
        <f>TEXT(DATE(2017,3,25),"DDD")</f>
        <v>Sat</v>
      </c>
      <c r="AB5" s="16" t="str">
        <f>TEXT(DATE(2017,3,26),"DDD")</f>
        <v>Sun</v>
      </c>
      <c r="AC5" s="14" t="str">
        <f>TEXT(DATE(2017,3,27),"DDD")</f>
        <v>Mon</v>
      </c>
      <c r="AD5" s="14" t="str">
        <f>TEXT(DATE(2017,3,28),"DDD")</f>
        <v>Tue</v>
      </c>
      <c r="AE5" s="14" t="str">
        <f>TEXT(DATE(2017,3,29),"DDD")</f>
        <v>Wed</v>
      </c>
      <c r="AF5" s="14" t="str">
        <f>TEXT(DATE(2017,3,30),"DDD")</f>
        <v>Thu</v>
      </c>
      <c r="AG5" s="14" t="str">
        <f>TEXT(DATE(2017,3,31),"DDD")</f>
        <v>Fri</v>
      </c>
    </row>
    <row r="6" spans="1:39" x14ac:dyDescent="0.25">
      <c r="A6" t="s">
        <v>19</v>
      </c>
      <c r="B6" t="s">
        <v>20</v>
      </c>
      <c r="C6" t="s">
        <v>26</v>
      </c>
      <c r="D6" t="s">
        <v>27</v>
      </c>
      <c r="E6" t="s">
        <v>28</v>
      </c>
      <c r="F6" t="s">
        <v>29</v>
      </c>
      <c r="G6" s="8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s="7" t="s">
        <v>37</v>
      </c>
      <c r="O6" t="s">
        <v>38</v>
      </c>
      <c r="P6" t="s">
        <v>39</v>
      </c>
      <c r="Q6" t="s">
        <v>40</v>
      </c>
      <c r="R6" t="s">
        <v>41</v>
      </c>
      <c r="S6" t="s">
        <v>42</v>
      </c>
      <c r="T6" t="s">
        <v>43</v>
      </c>
      <c r="U6" s="7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A6" t="s">
        <v>50</v>
      </c>
      <c r="AB6" s="7" t="s">
        <v>51</v>
      </c>
      <c r="AC6" t="s">
        <v>52</v>
      </c>
      <c r="AD6" t="s">
        <v>53</v>
      </c>
      <c r="AE6" t="s">
        <v>54</v>
      </c>
      <c r="AF6" t="s">
        <v>55</v>
      </c>
      <c r="AG6" t="s">
        <v>56</v>
      </c>
      <c r="AH6" t="s">
        <v>21</v>
      </c>
      <c r="AI6" t="s">
        <v>22</v>
      </c>
      <c r="AJ6" t="s">
        <v>23</v>
      </c>
      <c r="AK6" t="s">
        <v>63</v>
      </c>
      <c r="AL6" t="s">
        <v>24</v>
      </c>
      <c r="AM6" t="s">
        <v>25</v>
      </c>
    </row>
    <row r="7" spans="1:39" x14ac:dyDescent="0.25">
      <c r="A7" t="str">
        <f>"000"&amp;1</f>
        <v>0001</v>
      </c>
      <c r="B7" t="s">
        <v>13</v>
      </c>
      <c r="C7" t="s">
        <v>57</v>
      </c>
      <c r="D7" t="s">
        <v>57</v>
      </c>
      <c r="E7" t="s">
        <v>60</v>
      </c>
      <c r="F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60</v>
      </c>
      <c r="M7" t="s">
        <v>57</v>
      </c>
      <c r="N7" s="7"/>
      <c r="O7" t="s">
        <v>57</v>
      </c>
      <c r="P7" t="s">
        <v>57</v>
      </c>
      <c r="Q7" t="s">
        <v>57</v>
      </c>
      <c r="R7" t="s">
        <v>57</v>
      </c>
      <c r="S7" t="s">
        <v>60</v>
      </c>
      <c r="T7" t="s">
        <v>57</v>
      </c>
      <c r="U7" s="7"/>
      <c r="V7" t="s">
        <v>57</v>
      </c>
      <c r="W7" t="s">
        <v>57</v>
      </c>
      <c r="X7" t="s">
        <v>57</v>
      </c>
      <c r="Y7" t="s">
        <v>57</v>
      </c>
      <c r="Z7" t="s">
        <v>60</v>
      </c>
      <c r="AA7" t="s">
        <v>57</v>
      </c>
      <c r="AB7" s="7"/>
      <c r="AC7" t="s">
        <v>57</v>
      </c>
      <c r="AD7" t="s">
        <v>57</v>
      </c>
      <c r="AE7" t="s">
        <v>57</v>
      </c>
      <c r="AF7" t="s">
        <v>57</v>
      </c>
      <c r="AG7" t="s">
        <v>60</v>
      </c>
      <c r="AH7" s="1">
        <f>COUNTA(Table3[[#This Row],[1]:[31]])</f>
        <v>27</v>
      </c>
      <c r="AI7" s="1">
        <f>COUNTIF(Table3[[#This Row],[1]:[31]],"P")</f>
        <v>22</v>
      </c>
      <c r="AJ7" s="1">
        <f>COUNTIF(Table3[[#This Row],[1]:[31]],"A")</f>
        <v>0</v>
      </c>
      <c r="AK7" s="1">
        <f>COUNTIF(Table3[[#This Row],[6]:[31]],"L")</f>
        <v>4</v>
      </c>
      <c r="AL7" s="13">
        <f>Table3[[#This Row],[PRESENT]]/Table3[[#This Row],[WORKIG DAYS]]</f>
        <v>0.81481481481481477</v>
      </c>
      <c r="AM7" s="1" t="str">
        <f>IF(Table3[PERCENTAGE]&lt;90,"VERY GOOD",IF(Table3[PERCENTAGE]&gt;90,"GOOD",IF(Table3[PERCENTAGE]&lt;75,"NOT GOOD")))</f>
        <v>VERY GOOD</v>
      </c>
    </row>
    <row r="8" spans="1:39" x14ac:dyDescent="0.25">
      <c r="A8" t="str">
        <f>"000"&amp;A7+1</f>
        <v>0002</v>
      </c>
      <c r="B8" t="s">
        <v>15</v>
      </c>
      <c r="C8" t="s">
        <v>57</v>
      </c>
      <c r="D8" t="s">
        <v>57</v>
      </c>
      <c r="E8" t="s">
        <v>57</v>
      </c>
      <c r="F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59</v>
      </c>
      <c r="M8" t="s">
        <v>57</v>
      </c>
      <c r="N8" s="7"/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s="7"/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59</v>
      </c>
      <c r="AB8" s="7"/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s="1">
        <f>COUNTA(Table3[[#This Row],[1]:[31]])</f>
        <v>27</v>
      </c>
      <c r="AI8" s="1">
        <f>COUNTIF(Table3[[#This Row],[1]:[31]],"P")</f>
        <v>25</v>
      </c>
      <c r="AJ8" s="1">
        <f>COUNTIF(Table3[[#This Row],[1]:[31]],"A")</f>
        <v>2</v>
      </c>
      <c r="AK8" s="1">
        <f>COUNTIF(Table3[[#This Row],[6]:[31]],"L")</f>
        <v>0</v>
      </c>
      <c r="AL8" s="11">
        <f>Table3[[#This Row],[PRESENT]]/Table3[[#This Row],[WORKIG DAYS]]*AL7</f>
        <v>0.75445816186556924</v>
      </c>
      <c r="AM8" s="1" t="str">
        <f>IF(Table3[PERCENTAGE]&gt;90,"VERY GOOD",IF(Table3[PERCENTAGE]&lt;75,"NOT GOOD"))</f>
        <v>NOT GOOD</v>
      </c>
    </row>
    <row r="9" spans="1:39" x14ac:dyDescent="0.25">
      <c r="A9" t="str">
        <f>"000"&amp;A8+1</f>
        <v>0003</v>
      </c>
      <c r="B9" t="s">
        <v>61</v>
      </c>
      <c r="C9" t="s">
        <v>57</v>
      </c>
      <c r="D9" t="s">
        <v>57</v>
      </c>
      <c r="E9" t="s">
        <v>57</v>
      </c>
      <c r="F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s="7"/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s="7"/>
      <c r="V9" t="s">
        <v>57</v>
      </c>
      <c r="W9" t="s">
        <v>57</v>
      </c>
      <c r="X9" t="s">
        <v>57</v>
      </c>
      <c r="Y9" t="s">
        <v>59</v>
      </c>
      <c r="Z9" t="s">
        <v>57</v>
      </c>
      <c r="AA9" t="s">
        <v>57</v>
      </c>
      <c r="AB9" s="7"/>
      <c r="AC9" t="s">
        <v>57</v>
      </c>
      <c r="AD9" t="s">
        <v>57</v>
      </c>
      <c r="AE9" t="s">
        <v>57</v>
      </c>
      <c r="AF9" t="s">
        <v>57</v>
      </c>
      <c r="AG9" t="s">
        <v>57</v>
      </c>
      <c r="AH9" s="1">
        <f>COUNTA(Table3[[#This Row],[1]:[31]])</f>
        <v>27</v>
      </c>
      <c r="AI9" s="1">
        <f>COUNTIF(Table3[[#This Row],[1]:[31]],"P")</f>
        <v>26</v>
      </c>
      <c r="AJ9" s="1">
        <f>COUNTIF(Table3[[#This Row],[1]:[31]],"A")</f>
        <v>1</v>
      </c>
      <c r="AK9" s="1">
        <f>COUNTIF(Table3[[#This Row],[6]:[31]],"L")</f>
        <v>0</v>
      </c>
      <c r="AL9" s="13">
        <f>Table3[[#This Row],[PRESENT]]/Table3[[#This Row],[WORKIG DAYS]]</f>
        <v>0.96296296296296291</v>
      </c>
      <c r="AM9" s="1" t="str">
        <f>IF(Table3[PERCENTAGE]&lt;90,"VERY GOOD",IF(Table3[PERCENTAGE]&gt;90,"GOOD",IF(Table3[PERCENTAGE]&lt;75,"NOT GOOD")))</f>
        <v>VERY GOOD</v>
      </c>
    </row>
    <row r="10" spans="1:39" x14ac:dyDescent="0.25">
      <c r="A10" t="str">
        <f>"000"&amp;A9+1</f>
        <v>0004</v>
      </c>
      <c r="B10" s="2" t="s">
        <v>62</v>
      </c>
      <c r="C10" s="2" t="s">
        <v>57</v>
      </c>
      <c r="D10" s="2" t="s">
        <v>57</v>
      </c>
      <c r="E10" s="2" t="s">
        <v>57</v>
      </c>
      <c r="F10" s="2" t="s">
        <v>57</v>
      </c>
      <c r="G10" s="9"/>
      <c r="H10" s="2" t="s">
        <v>59</v>
      </c>
      <c r="I10" s="2" t="s">
        <v>59</v>
      </c>
      <c r="J10" s="2" t="s">
        <v>59</v>
      </c>
      <c r="K10" s="2" t="s">
        <v>57</v>
      </c>
      <c r="L10" s="2" t="s">
        <v>57</v>
      </c>
      <c r="M10" s="2" t="s">
        <v>57</v>
      </c>
      <c r="N10" s="10"/>
      <c r="O10" s="2" t="s">
        <v>57</v>
      </c>
      <c r="P10" s="2" t="s">
        <v>57</v>
      </c>
      <c r="Q10" s="2" t="s">
        <v>57</v>
      </c>
      <c r="R10" s="2" t="s">
        <v>57</v>
      </c>
      <c r="S10" s="2" t="s">
        <v>57</v>
      </c>
      <c r="T10" s="2" t="s">
        <v>57</v>
      </c>
      <c r="U10" s="10"/>
      <c r="V10" s="2" t="s">
        <v>57</v>
      </c>
      <c r="W10" s="2" t="s">
        <v>57</v>
      </c>
      <c r="X10" s="2" t="s">
        <v>57</v>
      </c>
      <c r="Y10" s="2" t="s">
        <v>57</v>
      </c>
      <c r="Z10" s="2" t="s">
        <v>57</v>
      </c>
      <c r="AA10" s="2" t="s">
        <v>57</v>
      </c>
      <c r="AB10" s="10"/>
      <c r="AC10" s="2" t="s">
        <v>57</v>
      </c>
      <c r="AD10" s="2" t="s">
        <v>57</v>
      </c>
      <c r="AE10" s="2" t="s">
        <v>57</v>
      </c>
      <c r="AF10" s="2" t="s">
        <v>57</v>
      </c>
      <c r="AG10" s="2" t="s">
        <v>57</v>
      </c>
      <c r="AH10" s="3">
        <f>COUNTA(Table3[[#This Row],[1]:[31]])</f>
        <v>27</v>
      </c>
      <c r="AI10" s="3">
        <f>COUNTIF(Table3[[#This Row],[1]:[31]],"P")</f>
        <v>24</v>
      </c>
      <c r="AJ10" s="3">
        <f>COUNTIF(Table3[[#This Row],[1]:[31]],"A")</f>
        <v>3</v>
      </c>
      <c r="AK10" s="3">
        <f>COUNTIF(Table3[[#This Row],[6]:[31]],"L")</f>
        <v>0</v>
      </c>
      <c r="AL10" s="11">
        <f>Table3[[#This Row],[PRESENT]]/Table3[[#This Row],[WORKIG DAYS]]*AL9</f>
        <v>0.85596707818930029</v>
      </c>
      <c r="AM10" s="3" t="str">
        <f>IF(Table3[PERCENTAGE]&lt;90,"VERY GOOD",IF(Table3[PERCENTAGE]&gt;90,"GOOD",IF(Table3[PERCENTAGE]&lt;75,"NOT GOOD")))</f>
        <v>VERY GOOD</v>
      </c>
    </row>
    <row r="11" spans="1:39" x14ac:dyDescent="0.25">
      <c r="A11" s="2"/>
      <c r="B11" s="2"/>
      <c r="C11" s="2"/>
      <c r="D11" s="2"/>
      <c r="E11" s="2"/>
      <c r="F11" s="2"/>
      <c r="G11" s="9"/>
      <c r="H11" s="2"/>
      <c r="I11" s="2"/>
      <c r="J11" s="2"/>
      <c r="K11" s="2"/>
      <c r="L11" s="2"/>
      <c r="M11" s="2"/>
      <c r="N11" s="10"/>
      <c r="O11" s="2"/>
      <c r="P11" s="2"/>
      <c r="Q11" s="2"/>
      <c r="R11" s="2"/>
      <c r="S11" s="2"/>
      <c r="T11" s="2"/>
      <c r="U11" s="10"/>
      <c r="V11" s="2"/>
      <c r="W11" s="2"/>
      <c r="X11" s="2"/>
      <c r="Y11" s="2"/>
      <c r="Z11" s="2"/>
      <c r="AA11" s="2"/>
      <c r="AB11" s="10"/>
      <c r="AC11" s="2"/>
      <c r="AD11" s="2"/>
      <c r="AE11" s="2"/>
      <c r="AF11" s="2"/>
      <c r="AG11" s="2"/>
      <c r="AH11" s="3">
        <f>COUNTA(Table3[[#This Row],[1]:[31]])</f>
        <v>0</v>
      </c>
      <c r="AI11" s="3">
        <f>COUNTIF(Table3[[#This Row],[1]:[31]],"P")</f>
        <v>0</v>
      </c>
      <c r="AJ11" s="3">
        <f>COUNTIF(Table3[[#This Row],[1]:[31]],"A")</f>
        <v>0</v>
      </c>
      <c r="AK11" s="3">
        <f>COUNTIF(Table3[[#This Row],[6]:[31]],"L")</f>
        <v>0</v>
      </c>
      <c r="AL11" s="12"/>
      <c r="AM11" s="3" t="str">
        <f>IF(Table3[PERCENTAGE]&lt;90,"VERY GOOD",IF(Table3[PERCENTAGE]&gt;90,"GOOD",IF(Table3[PERCENTAGE]&lt;75,"NOT GOOD")))</f>
        <v>VERY GOOD</v>
      </c>
    </row>
    <row r="12" spans="1:39" x14ac:dyDescent="0.25">
      <c r="N12" s="7"/>
      <c r="U12" s="7"/>
      <c r="AB12" s="7"/>
    </row>
    <row r="13" spans="1:39" x14ac:dyDescent="0.25">
      <c r="N13" s="7"/>
      <c r="U13" s="7"/>
      <c r="AB13" s="7"/>
    </row>
    <row r="14" spans="1:39" x14ac:dyDescent="0.25">
      <c r="N14" s="7"/>
      <c r="U14" s="7"/>
      <c r="AB14" s="7"/>
    </row>
    <row r="15" spans="1:39" x14ac:dyDescent="0.25">
      <c r="N15" s="7"/>
      <c r="U15" s="7"/>
      <c r="AB15" s="7"/>
    </row>
    <row r="16" spans="1:39" x14ac:dyDescent="0.25">
      <c r="N16" s="7"/>
      <c r="U16" s="7"/>
      <c r="AB16" s="7"/>
    </row>
    <row r="17" spans="14:28" x14ac:dyDescent="0.25">
      <c r="N17" s="7"/>
      <c r="U17" s="7"/>
      <c r="AB17" s="7"/>
    </row>
    <row r="18" spans="14:28" x14ac:dyDescent="0.25">
      <c r="N18" s="7"/>
      <c r="U18" s="7"/>
      <c r="AB18" s="7"/>
    </row>
    <row r="19" spans="14:28" x14ac:dyDescent="0.25">
      <c r="N19" s="7"/>
      <c r="U19" s="7"/>
      <c r="AB19" s="7"/>
    </row>
    <row r="20" spans="14:28" x14ac:dyDescent="0.25">
      <c r="N20" s="7"/>
      <c r="U20" s="7"/>
      <c r="AB20" s="7"/>
    </row>
    <row r="21" spans="14:28" x14ac:dyDescent="0.25">
      <c r="N21" s="7"/>
      <c r="U21" s="7"/>
      <c r="AB21" s="7"/>
    </row>
    <row r="22" spans="14:28" x14ac:dyDescent="0.25">
      <c r="N22" s="7"/>
      <c r="U22" s="7"/>
      <c r="AB22" s="7"/>
    </row>
    <row r="23" spans="14:28" x14ac:dyDescent="0.25">
      <c r="N23" s="7"/>
      <c r="U23" s="7"/>
      <c r="AB23" s="7"/>
    </row>
    <row r="24" spans="14:28" x14ac:dyDescent="0.25">
      <c r="N24" s="7"/>
      <c r="U24" s="7"/>
      <c r="AB24" s="7"/>
    </row>
    <row r="25" spans="14:28" x14ac:dyDescent="0.25">
      <c r="N25" s="7"/>
      <c r="U25" s="7"/>
      <c r="AB25" s="7"/>
    </row>
    <row r="26" spans="14:28" x14ac:dyDescent="0.25">
      <c r="N26" s="7"/>
      <c r="U26" s="7"/>
      <c r="AB26" s="7"/>
    </row>
    <row r="27" spans="14:28" x14ac:dyDescent="0.25">
      <c r="N27" s="7"/>
      <c r="U27" s="7"/>
      <c r="AB27" s="7"/>
    </row>
    <row r="28" spans="14:28" x14ac:dyDescent="0.25">
      <c r="N28" s="7"/>
      <c r="U28" s="7"/>
      <c r="AB28" s="7"/>
    </row>
    <row r="29" spans="14:28" x14ac:dyDescent="0.25">
      <c r="N29" s="7"/>
      <c r="U29" s="7"/>
      <c r="AB29" s="7"/>
    </row>
    <row r="30" spans="14:28" x14ac:dyDescent="0.25">
      <c r="N30" s="7"/>
      <c r="U30" s="7"/>
      <c r="AB30" s="7"/>
    </row>
    <row r="31" spans="14:28" x14ac:dyDescent="0.25">
      <c r="N31" s="7"/>
      <c r="U31" s="7"/>
      <c r="AB31" s="7"/>
    </row>
    <row r="32" spans="14:28" x14ac:dyDescent="0.25">
      <c r="N32" s="7"/>
      <c r="U32" s="7"/>
      <c r="AB32" s="7"/>
    </row>
    <row r="33" spans="14:28" x14ac:dyDescent="0.25">
      <c r="N33" s="7"/>
      <c r="U33" s="7"/>
      <c r="AB33" s="7"/>
    </row>
    <row r="34" spans="14:28" x14ac:dyDescent="0.25">
      <c r="N34" s="7"/>
      <c r="U34" s="7"/>
      <c r="AB34" s="7"/>
    </row>
    <row r="35" spans="14:28" x14ac:dyDescent="0.25">
      <c r="N35" s="7"/>
      <c r="U35" s="7"/>
      <c r="AB35" s="7"/>
    </row>
    <row r="36" spans="14:28" x14ac:dyDescent="0.25">
      <c r="N36" s="7"/>
      <c r="U36" s="7"/>
      <c r="AB36" s="7"/>
    </row>
    <row r="37" spans="14:28" x14ac:dyDescent="0.25">
      <c r="N37" s="7"/>
      <c r="U37" s="7"/>
      <c r="AB37" s="7"/>
    </row>
    <row r="38" spans="14:28" x14ac:dyDescent="0.25">
      <c r="N38" s="7"/>
      <c r="U38" s="7"/>
      <c r="AB38" s="7"/>
    </row>
    <row r="39" spans="14:28" x14ac:dyDescent="0.25">
      <c r="N39" s="7"/>
      <c r="U39" s="7"/>
      <c r="AB39" s="7"/>
    </row>
    <row r="40" spans="14:28" x14ac:dyDescent="0.25">
      <c r="N40" s="7"/>
      <c r="U40" s="7"/>
      <c r="AB40" s="7"/>
    </row>
    <row r="41" spans="14:28" x14ac:dyDescent="0.25">
      <c r="N41" s="7"/>
      <c r="U41" s="7"/>
      <c r="AB41" s="7"/>
    </row>
    <row r="42" spans="14:28" x14ac:dyDescent="0.25">
      <c r="N42" s="7"/>
      <c r="U42" s="7"/>
      <c r="AB42" s="7"/>
    </row>
    <row r="43" spans="14:28" x14ac:dyDescent="0.25">
      <c r="N43" s="7"/>
      <c r="U43" s="7"/>
      <c r="AB43" s="7"/>
    </row>
    <row r="44" spans="14:28" x14ac:dyDescent="0.25">
      <c r="N44" s="7"/>
      <c r="U44" s="7"/>
      <c r="AB44" s="7"/>
    </row>
    <row r="45" spans="14:28" x14ac:dyDescent="0.25">
      <c r="AB45" s="7"/>
    </row>
    <row r="46" spans="14:28" x14ac:dyDescent="0.25">
      <c r="AB46" s="7"/>
    </row>
    <row r="47" spans="14:28" x14ac:dyDescent="0.25">
      <c r="AB47" s="7"/>
    </row>
    <row r="48" spans="14:28" x14ac:dyDescent="0.25">
      <c r="AB48" s="7"/>
    </row>
    <row r="49" spans="28:28" x14ac:dyDescent="0.25">
      <c r="AB49" s="7"/>
    </row>
  </sheetData>
  <conditionalFormatting sqref="A7:AG11">
    <cfRule type="dataBar" priority="8">
      <dataBar>
        <cfvo type="min"/>
        <cfvo type="max"/>
        <color rgb="FF638EC6"/>
      </dataBar>
    </cfRule>
  </conditionalFormatting>
  <conditionalFormatting sqref="C7:AG10">
    <cfRule type="containsText" dxfId="15" priority="7" operator="containsText" text="A">
      <formula>NOT(ISERROR(SEARCH("A",C7)))</formula>
    </cfRule>
    <cfRule type="containsText" dxfId="14" priority="6" operator="containsText" text="L">
      <formula>NOT(ISERROR(SEARCH("L",C7)))</formula>
    </cfRule>
    <cfRule type="containsText" priority="5" operator="containsText" text="A">
      <formula>NOT(ISERROR(SEARCH("A",C7)))</formula>
    </cfRule>
    <cfRule type="containsText" dxfId="13" priority="4" operator="containsText" text="A">
      <formula>NOT(ISERROR(SEARCH("A",C7)))</formula>
    </cfRule>
  </conditionalFormatting>
  <conditionalFormatting sqref="H7:AG11">
    <cfRule type="cellIs" dxfId="12" priority="3" operator="equal">
      <formula>"A"</formula>
    </cfRule>
  </conditionalFormatting>
  <conditionalFormatting sqref="E8:AB10">
    <cfRule type="cellIs" dxfId="11" priority="2" operator="equal">
      <formula>"A"</formula>
    </cfRule>
  </conditionalFormatting>
  <conditionalFormatting sqref="E8:AD10">
    <cfRule type="containsText" dxfId="10" priority="1" operator="containsText" text="A">
      <formula>NOT(ISERROR(SEARCH("A",E8)))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2" sqref="O32"/>
    </sheetView>
  </sheetViews>
  <sheetFormatPr defaultRowHeight="15" x14ac:dyDescent="0.25"/>
  <cols>
    <col min="2" max="12" width="1.7109375" customWidth="1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2017-03-28T06:52:08Z</cp:lastPrinted>
  <dcterms:created xsi:type="dcterms:W3CDTF">2017-03-27T16:19:26Z</dcterms:created>
  <dcterms:modified xsi:type="dcterms:W3CDTF">2017-12-29T18:50:13Z</dcterms:modified>
</cp:coreProperties>
</file>