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214546_cognizant_com/Documents/Desktop/WebApp/"/>
    </mc:Choice>
  </mc:AlternateContent>
  <xr:revisionPtr revIDLastSave="0" documentId="13_ncr:1_{6E59FF6D-E7E8-4E12-8064-0E33445B9046}" xr6:coauthVersionLast="47" xr6:coauthVersionMax="47" xr10:uidLastSave="{00000000-0000-0000-0000-000000000000}"/>
  <bookViews>
    <workbookView xWindow="-110" yWindow="-110" windowWidth="19420" windowHeight="10300" activeTab="1" xr2:uid="{49A94925-0E0E-4843-A7CA-D934CE131832}"/>
  </bookViews>
  <sheets>
    <sheet name="Details of Income" sheetId="1" r:id="rId1"/>
    <sheet name="Income Tax Calcu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42" i="2"/>
  <c r="D42" i="2" s="1"/>
  <c r="E6" i="2"/>
  <c r="D6" i="2"/>
  <c r="D17" i="2"/>
  <c r="C22" i="2"/>
  <c r="E42" i="2" l="1"/>
  <c r="C12" i="2" l="1"/>
  <c r="C11" i="2"/>
  <c r="D8" i="2"/>
  <c r="E9" i="2"/>
  <c r="E43" i="2" s="1"/>
  <c r="B1" i="2"/>
  <c r="D9" i="2" l="1"/>
  <c r="D39" i="2"/>
  <c r="D38" i="2"/>
  <c r="D37" i="2"/>
  <c r="D41" i="2"/>
  <c r="D19" i="2"/>
  <c r="D18" i="2"/>
  <c r="D15" i="2"/>
  <c r="P8" i="2"/>
  <c r="P9" i="2" s="1"/>
  <c r="P10" i="2" s="1"/>
  <c r="P11" i="2" s="1"/>
  <c r="P12" i="2" s="1"/>
  <c r="E40" i="2"/>
  <c r="K8" i="2" l="1"/>
  <c r="K9" i="2" s="1"/>
  <c r="K10" i="2" s="1"/>
  <c r="E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0" i="2"/>
  <c r="D40" i="2" l="1"/>
  <c r="D35" i="2"/>
  <c r="D43" i="2" s="1"/>
  <c r="D44" i="2" l="1"/>
  <c r="E44" i="2" l="1"/>
  <c r="E46" i="2" s="1"/>
  <c r="M38" i="2"/>
  <c r="D45" i="2"/>
  <c r="H38" i="2"/>
  <c r="E45" i="2" l="1"/>
  <c r="E47" i="2" s="1"/>
  <c r="D47" i="2"/>
  <c r="N38" i="2"/>
  <c r="O38" i="2" s="1"/>
  <c r="I38" i="2"/>
  <c r="J38" i="2" s="1"/>
  <c r="D48" i="2" l="1"/>
  <c r="D49" i="2" s="1"/>
  <c r="E48" i="2"/>
  <c r="E49" i="2" s="1"/>
  <c r="D50" i="2" l="1"/>
  <c r="D51" i="2" s="1"/>
  <c r="E50" i="2"/>
  <c r="E51" i="2" s="1"/>
  <c r="B3" i="2" l="1"/>
</calcChain>
</file>

<file path=xl/sharedStrings.xml><?xml version="1.0" encoding="utf-8"?>
<sst xmlns="http://schemas.openxmlformats.org/spreadsheetml/2006/main" count="64" uniqueCount="63">
  <si>
    <t>Particulars</t>
  </si>
  <si>
    <t>Gross Salary</t>
  </si>
  <si>
    <t xml:space="preserve">Standard Deduction </t>
  </si>
  <si>
    <t>HRA Exemption</t>
  </si>
  <si>
    <t>Higher Education Loan</t>
  </si>
  <si>
    <t>Deductions from Income Chapter VI A</t>
  </si>
  <si>
    <t>Total Income (Rounded off to nearest one)</t>
  </si>
  <si>
    <t>Tax on Total Income</t>
  </si>
  <si>
    <t>Surcharge</t>
  </si>
  <si>
    <t>Health &amp; Education Cess</t>
  </si>
  <si>
    <t>Total Income Tax (Rounded off to nearest one)</t>
  </si>
  <si>
    <t>Less :-</t>
  </si>
  <si>
    <t>Tuition Fee</t>
  </si>
  <si>
    <t>Mutual Fund</t>
  </si>
  <si>
    <t>Pension Fund</t>
  </si>
  <si>
    <t>Fixed Deposit</t>
  </si>
  <si>
    <t>Housing Loan - Principal Repayment / Stamp Duty / Registration fees</t>
  </si>
  <si>
    <t>Old Regime (With Exemptions)</t>
  </si>
  <si>
    <t>New Regime (Without Exemption)</t>
  </si>
  <si>
    <t>Total Chapter VI A</t>
  </si>
  <si>
    <t>Marignal Relief on Income Tax</t>
  </si>
  <si>
    <t>Net Tax</t>
  </si>
  <si>
    <t>Marginal Relief on Surcharge</t>
  </si>
  <si>
    <t>Annual Basic</t>
  </si>
  <si>
    <t>Annual HRA</t>
  </si>
  <si>
    <t>Metro / Non Metro</t>
  </si>
  <si>
    <t>Annual Rent</t>
  </si>
  <si>
    <t>House Property</t>
  </si>
  <si>
    <t>HRA Exemption to be considered</t>
  </si>
  <si>
    <t>Deductions from Income Sec 80C</t>
  </si>
  <si>
    <t>Total Section 80C (Restricted to Rs. 1,50,000/-)</t>
  </si>
  <si>
    <t>Deductions from Tax Sec 87A</t>
  </si>
  <si>
    <t>Professional Tax (Restricted to Rs. 2,500/-)</t>
  </si>
  <si>
    <t>Loss on House Property (Restricted to Rs. 2,00,000/-)</t>
  </si>
  <si>
    <t>80EE (Restricted to Rs. 50,000/-)</t>
  </si>
  <si>
    <t>80EEA (Restricted to Rs. 1,50,000/-)</t>
  </si>
  <si>
    <t>Other Income</t>
  </si>
  <si>
    <r>
      <rPr>
        <b/>
        <sz val="11"/>
        <color theme="1"/>
        <rFont val="Calibri"/>
        <family val="2"/>
        <scheme val="minor"/>
      </rPr>
      <t>Section 80D</t>
    </r>
    <r>
      <rPr>
        <sz val="11"/>
        <color theme="1"/>
        <rFont val="Calibri"/>
        <family val="2"/>
        <scheme val="minor"/>
      </rPr>
      <t xml:space="preserve"> - Medical Premium &amp; Medical Expenditure (Restricted to Rs. 75,000/-)</t>
    </r>
  </si>
  <si>
    <r>
      <rPr>
        <b/>
        <sz val="11"/>
        <color theme="1"/>
        <rFont val="Calibri"/>
        <family val="2"/>
        <scheme val="minor"/>
      </rPr>
      <t>Section 80U</t>
    </r>
    <r>
      <rPr>
        <sz val="11"/>
        <color theme="1"/>
        <rFont val="Calibri"/>
        <family val="2"/>
        <scheme val="minor"/>
      </rPr>
      <t xml:space="preserve"> - Maintenance of Physically-challenged Dependent (Restricted to Rs. 1,25,000/-)</t>
    </r>
  </si>
  <si>
    <r>
      <rPr>
        <b/>
        <sz val="11"/>
        <color theme="1"/>
        <rFont val="Calibri"/>
        <family val="2"/>
        <scheme val="minor"/>
      </rPr>
      <t>Section 80DDB</t>
    </r>
    <r>
      <rPr>
        <sz val="11"/>
        <color theme="1"/>
        <rFont val="Calibri"/>
        <family val="2"/>
        <scheme val="minor"/>
      </rPr>
      <t xml:space="preserve"> - Deduction in respect of certain Medical treatment (Restricted to Rs. 1,00,000/-)</t>
    </r>
  </si>
  <si>
    <t>Deductions from NPS under section 80CCD(1B)                                      (Restricted to Rs. 50,000/-)</t>
  </si>
  <si>
    <t>Yes</t>
  </si>
  <si>
    <t>Professional Tax</t>
  </si>
  <si>
    <t>Life Insurance Corporation (LIC)</t>
  </si>
  <si>
    <t>Unit Linked Insurance Policy (ULIP)</t>
  </si>
  <si>
    <t>Voluntary Provident Fund (VPF)</t>
  </si>
  <si>
    <t>Public Provident Fund (PPF)</t>
  </si>
  <si>
    <t>Sukhanya Samriddhi Account (SSA)</t>
  </si>
  <si>
    <t>National Savings Certificate (NSC)</t>
  </si>
  <si>
    <t>Accrued Interest on NSC (NSCAI)</t>
  </si>
  <si>
    <t>Provident Fund (PF)</t>
  </si>
  <si>
    <t>FBP - Food Card</t>
  </si>
  <si>
    <t>FBP - Leave Travel Allowance (LTA)</t>
  </si>
  <si>
    <t>Perquisites (RSU / Gift / Others)</t>
  </si>
  <si>
    <t>Basic Salary</t>
  </si>
  <si>
    <t>House Rent Allowance (HRA)</t>
  </si>
  <si>
    <t>Provident Fund Contribution</t>
  </si>
  <si>
    <t>Refer the details available in MyPay --&gt; MyInvestments --&gt; Income Tax Computation Method screen to update the below values.</t>
  </si>
  <si>
    <t>Gross Salary (Excluding FBP value of Food Card / LTA / NPS 80CCD[2])</t>
  </si>
  <si>
    <t>Deductions from NPS under section 80CCD(2)</t>
  </si>
  <si>
    <t>Estimated Amount (in INR)</t>
  </si>
  <si>
    <t>National Pension Scheme 80CCD[2] - Processed Value</t>
  </si>
  <si>
    <t>-&gt; Please enter your planned Investment / deduction values in the White cells of Column C to simulate the tax for Regimes 
-&gt; This is only an estimation based on the details provided.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</si>
</sst>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5">
    <xf numFmtId="0" fontId="0" fillId="0" borderId="0" xfId="0"/>
    <xf numFmtId="0" fontId="0" fillId="2" borderId="0" xfId="0" applyFill="1"/>
    <xf numFmtId="0" fontId="0" fillId="2" borderId="27" xfId="0" applyFill="1" applyBorder="1" applyAlignment="1" applyProtection="1">
      <alignment horizontal="right"/>
      <protection locked="0"/>
    </xf>
    <xf numFmtId="165" fontId="3" fillId="7" borderId="8" xfId="1" applyNumberFormat="1" applyFont="1" applyFill="1" applyBorder="1" applyProtection="1">
      <protection hidden="1"/>
    </xf>
    <xf numFmtId="165" fontId="3" fillId="7" borderId="9" xfId="1" applyNumberFormat="1" applyFont="1" applyFill="1" applyBorder="1" applyProtection="1">
      <protection hidden="1"/>
    </xf>
    <xf numFmtId="165" fontId="0" fillId="2" borderId="27" xfId="1" applyNumberFormat="1" applyFont="1" applyFill="1" applyBorder="1" applyProtection="1">
      <protection locked="0"/>
    </xf>
    <xf numFmtId="165" fontId="0" fillId="2" borderId="14" xfId="1" applyNumberFormat="1" applyFont="1" applyFill="1" applyBorder="1" applyProtection="1">
      <protection locked="0"/>
    </xf>
    <xf numFmtId="165" fontId="0" fillId="2" borderId="30" xfId="1" applyNumberFormat="1" applyFont="1" applyFill="1" applyBorder="1" applyProtection="1">
      <protection locked="0"/>
    </xf>
    <xf numFmtId="165" fontId="0" fillId="2" borderId="3" xfId="1" applyNumberFormat="1" applyFont="1" applyFill="1" applyBorder="1" applyProtection="1">
      <protection locked="0"/>
    </xf>
    <xf numFmtId="165" fontId="0" fillId="2" borderId="1" xfId="1" applyNumberFormat="1" applyFont="1" applyFill="1" applyBorder="1" applyProtection="1">
      <protection locked="0"/>
    </xf>
    <xf numFmtId="165" fontId="0" fillId="2" borderId="8" xfId="1" applyNumberFormat="1" applyFont="1" applyFill="1" applyBorder="1" applyProtection="1">
      <protection locked="0"/>
    </xf>
    <xf numFmtId="165" fontId="0" fillId="3" borderId="3" xfId="1" applyNumberFormat="1" applyFont="1" applyFill="1" applyBorder="1" applyProtection="1">
      <protection hidden="1"/>
    </xf>
    <xf numFmtId="165" fontId="0" fillId="3" borderId="6" xfId="1" applyNumberFormat="1" applyFont="1" applyFill="1" applyBorder="1" applyProtection="1">
      <protection hidden="1"/>
    </xf>
    <xf numFmtId="165" fontId="0" fillId="3" borderId="1" xfId="1" applyNumberFormat="1" applyFont="1" applyFill="1" applyBorder="1" applyProtection="1">
      <protection hidden="1"/>
    </xf>
    <xf numFmtId="165" fontId="0" fillId="3" borderId="4" xfId="1" applyNumberFormat="1" applyFont="1" applyFill="1" applyBorder="1" applyProtection="1">
      <protection hidden="1"/>
    </xf>
    <xf numFmtId="165" fontId="0" fillId="3" borderId="8" xfId="1" applyNumberFormat="1" applyFont="1" applyFill="1" applyBorder="1" applyProtection="1">
      <protection hidden="1"/>
    </xf>
    <xf numFmtId="165" fontId="0" fillId="3" borderId="9" xfId="1" applyNumberFormat="1" applyFont="1" applyFill="1" applyBorder="1" applyProtection="1">
      <protection hidden="1"/>
    </xf>
    <xf numFmtId="165" fontId="0" fillId="3" borderId="14" xfId="1" applyNumberFormat="1" applyFont="1" applyFill="1" applyBorder="1" applyProtection="1">
      <protection hidden="1"/>
    </xf>
    <xf numFmtId="165" fontId="0" fillId="3" borderId="15" xfId="1" applyNumberFormat="1" applyFont="1" applyFill="1" applyBorder="1" applyProtection="1">
      <protection hidden="1"/>
    </xf>
    <xf numFmtId="165" fontId="0" fillId="4" borderId="14" xfId="1" applyNumberFormat="1" applyFont="1" applyFill="1" applyBorder="1" applyProtection="1">
      <protection hidden="1"/>
    </xf>
    <xf numFmtId="165" fontId="0" fillId="4" borderId="15" xfId="1" applyNumberFormat="1" applyFont="1" applyFill="1" applyBorder="1" applyProtection="1">
      <protection hidden="1"/>
    </xf>
    <xf numFmtId="165" fontId="0" fillId="4" borderId="30" xfId="1" applyNumberFormat="1" applyFont="1" applyFill="1" applyBorder="1" applyProtection="1">
      <protection hidden="1"/>
    </xf>
    <xf numFmtId="165" fontId="0" fillId="4" borderId="31" xfId="1" applyNumberFormat="1" applyFont="1" applyFill="1" applyBorder="1" applyProtection="1">
      <protection hidden="1"/>
    </xf>
    <xf numFmtId="165" fontId="0" fillId="4" borderId="8" xfId="1" applyNumberFormat="1" applyFont="1" applyFill="1" applyBorder="1" applyProtection="1">
      <protection hidden="1"/>
    </xf>
    <xf numFmtId="165" fontId="0" fillId="4" borderId="9" xfId="1" applyNumberFormat="1" applyFont="1" applyFill="1" applyBorder="1" applyProtection="1">
      <protection hidden="1"/>
    </xf>
    <xf numFmtId="165" fontId="0" fillId="4" borderId="3" xfId="1" applyNumberFormat="1" applyFont="1" applyFill="1" applyBorder="1" applyProtection="1">
      <protection hidden="1"/>
    </xf>
    <xf numFmtId="165" fontId="0" fillId="4" borderId="4" xfId="1" applyNumberFormat="1" applyFont="1" applyFill="1" applyBorder="1" applyProtection="1">
      <protection hidden="1"/>
    </xf>
    <xf numFmtId="165" fontId="0" fillId="4" borderId="1" xfId="1" applyNumberFormat="1" applyFont="1" applyFill="1" applyBorder="1" applyProtection="1">
      <protection hidden="1"/>
    </xf>
    <xf numFmtId="165" fontId="0" fillId="4" borderId="6" xfId="1" applyNumberFormat="1" applyFont="1" applyFill="1" applyBorder="1" applyProtection="1">
      <protection hidden="1"/>
    </xf>
    <xf numFmtId="165" fontId="0" fillId="3" borderId="11" xfId="1" applyNumberFormat="1" applyFont="1" applyFill="1" applyBorder="1" applyProtection="1">
      <protection hidden="1"/>
    </xf>
    <xf numFmtId="165" fontId="0" fillId="3" borderId="12" xfId="1" applyNumberFormat="1" applyFont="1" applyFill="1" applyBorder="1" applyProtection="1">
      <protection hidden="1"/>
    </xf>
    <xf numFmtId="165" fontId="0" fillId="3" borderId="27" xfId="1" applyNumberFormat="1" applyFont="1" applyFill="1" applyBorder="1" applyProtection="1">
      <protection hidden="1"/>
    </xf>
    <xf numFmtId="165" fontId="0" fillId="3" borderId="28" xfId="1" applyNumberFormat="1" applyFont="1" applyFill="1" applyBorder="1" applyProtection="1">
      <protection hidden="1"/>
    </xf>
    <xf numFmtId="0" fontId="0" fillId="2" borderId="0" xfId="0" applyFill="1" applyProtection="1">
      <protection hidden="1"/>
    </xf>
    <xf numFmtId="165" fontId="0" fillId="4" borderId="27" xfId="1" applyNumberFormat="1" applyFont="1" applyFill="1" applyBorder="1" applyProtection="1">
      <protection hidden="1"/>
    </xf>
    <xf numFmtId="0" fontId="0" fillId="0" borderId="0" xfId="0" applyProtection="1">
      <protection hidden="1"/>
    </xf>
    <xf numFmtId="14" fontId="7" fillId="2" borderId="0" xfId="0" applyNumberFormat="1" applyFont="1" applyFill="1" applyAlignment="1" applyProtection="1">
      <alignment horizontal="left"/>
      <protection hidden="1"/>
    </xf>
    <xf numFmtId="0" fontId="1" fillId="5" borderId="11" xfId="0" applyFont="1" applyFill="1" applyBorder="1" applyProtection="1">
      <protection hidden="1"/>
    </xf>
    <xf numFmtId="0" fontId="1" fillId="5" borderId="12" xfId="0" applyFont="1" applyFill="1" applyBorder="1" applyProtection="1">
      <protection hidden="1"/>
    </xf>
    <xf numFmtId="0" fontId="0" fillId="4" borderId="26" xfId="0" applyFill="1" applyBorder="1" applyAlignment="1" applyProtection="1">
      <alignment horizontal="right"/>
      <protection hidden="1"/>
    </xf>
    <xf numFmtId="0" fontId="0" fillId="4" borderId="27" xfId="0" applyFill="1" applyBorder="1" applyProtection="1">
      <protection hidden="1"/>
    </xf>
    <xf numFmtId="0" fontId="0" fillId="4" borderId="28" xfId="0" applyFill="1" applyBorder="1" applyProtection="1">
      <protection hidden="1"/>
    </xf>
    <xf numFmtId="0" fontId="0" fillId="4" borderId="13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0" fontId="4" fillId="6" borderId="29" xfId="0" applyFont="1" applyFill="1" applyBorder="1" applyProtection="1">
      <protection hidden="1"/>
    </xf>
    <xf numFmtId="0" fontId="0" fillId="4" borderId="2" xfId="0" applyFill="1" applyBorder="1" applyAlignment="1" applyProtection="1">
      <alignment horizontal="right"/>
      <protection hidden="1"/>
    </xf>
    <xf numFmtId="0" fontId="0" fillId="4" borderId="5" xfId="0" applyFill="1" applyBorder="1" applyAlignment="1" applyProtection="1">
      <alignment horizontal="right"/>
      <protection hidden="1"/>
    </xf>
    <xf numFmtId="0" fontId="0" fillId="4" borderId="7" xfId="0" applyFill="1" applyBorder="1" applyAlignment="1" applyProtection="1">
      <alignment horizontal="right"/>
      <protection hidden="1"/>
    </xf>
    <xf numFmtId="0" fontId="0" fillId="3" borderId="5" xfId="0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1" fillId="5" borderId="38" xfId="0" applyFont="1" applyFill="1" applyBorder="1" applyProtection="1">
      <protection hidden="1"/>
    </xf>
    <xf numFmtId="0" fontId="1" fillId="5" borderId="39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9" xfId="0" applyBorder="1" applyProtection="1">
      <protection locked="0"/>
    </xf>
    <xf numFmtId="0" fontId="0" fillId="4" borderId="2" xfId="0" applyFill="1" applyBorder="1" applyProtection="1">
      <protection hidden="1"/>
    </xf>
    <xf numFmtId="0" fontId="0" fillId="4" borderId="7" xfId="0" applyFill="1" applyBorder="1" applyProtection="1">
      <protection hidden="1"/>
    </xf>
    <xf numFmtId="0" fontId="10" fillId="8" borderId="36" xfId="0" applyFont="1" applyFill="1" applyBorder="1" applyAlignment="1" applyProtection="1">
      <alignment horizontal="center" wrapText="1"/>
      <protection hidden="1"/>
    </xf>
    <xf numFmtId="0" fontId="10" fillId="8" borderId="37" xfId="0" applyFont="1" applyFill="1" applyBorder="1" applyAlignment="1" applyProtection="1">
      <alignment horizontal="center" wrapText="1"/>
      <protection hidden="1"/>
    </xf>
    <xf numFmtId="0" fontId="3" fillId="7" borderId="20" xfId="0" applyFont="1" applyFill="1" applyBorder="1" applyAlignment="1" applyProtection="1">
      <alignment horizontal="left"/>
      <protection hidden="1"/>
    </xf>
    <xf numFmtId="0" fontId="3" fillId="7" borderId="21" xfId="0" applyFont="1" applyFill="1" applyBorder="1" applyAlignment="1" applyProtection="1">
      <alignment horizontal="left"/>
      <protection hidden="1"/>
    </xf>
    <xf numFmtId="0" fontId="4" fillId="3" borderId="22" xfId="0" applyFont="1" applyFill="1" applyBorder="1" applyAlignment="1" applyProtection="1">
      <alignment horizontal="left"/>
      <protection hidden="1"/>
    </xf>
    <xf numFmtId="0" fontId="4" fillId="3" borderId="23" xfId="0" applyFont="1" applyFill="1" applyBorder="1" applyAlignment="1" applyProtection="1">
      <alignment horizontal="left"/>
      <protection hidden="1"/>
    </xf>
    <xf numFmtId="0" fontId="1" fillId="5" borderId="22" xfId="0" applyFont="1" applyFill="1" applyBorder="1" applyAlignment="1" applyProtection="1">
      <alignment horizontal="left"/>
      <protection hidden="1"/>
    </xf>
    <xf numFmtId="0" fontId="1" fillId="5" borderId="23" xfId="0" applyFont="1" applyFill="1" applyBorder="1" applyAlignment="1" applyProtection="1">
      <alignment horizontal="left"/>
      <protection hidden="1"/>
    </xf>
    <xf numFmtId="0" fontId="0" fillId="3" borderId="16" xfId="0" applyFill="1" applyBorder="1" applyAlignment="1" applyProtection="1">
      <alignment horizontal="left"/>
      <protection hidden="1"/>
    </xf>
    <xf numFmtId="0" fontId="0" fillId="3" borderId="17" xfId="0" applyFill="1" applyBorder="1" applyAlignment="1" applyProtection="1">
      <alignment horizontal="left"/>
      <protection hidden="1"/>
    </xf>
    <xf numFmtId="0" fontId="0" fillId="3" borderId="18" xfId="0" applyFill="1" applyBorder="1" applyAlignment="1" applyProtection="1">
      <alignment horizontal="left"/>
      <protection hidden="1"/>
    </xf>
    <xf numFmtId="0" fontId="0" fillId="3" borderId="19" xfId="0" applyFill="1" applyBorder="1" applyAlignment="1" applyProtection="1">
      <alignment horizontal="left"/>
      <protection hidden="1"/>
    </xf>
    <xf numFmtId="0" fontId="1" fillId="6" borderId="10" xfId="0" applyFont="1" applyFill="1" applyBorder="1" applyAlignment="1" applyProtection="1">
      <alignment horizontal="left" vertical="top"/>
      <protection hidden="1"/>
    </xf>
    <xf numFmtId="0" fontId="1" fillId="6" borderId="11" xfId="0" applyFont="1" applyFill="1" applyBorder="1" applyAlignment="1" applyProtection="1">
      <alignment horizontal="left" vertical="top"/>
      <protection hidden="1"/>
    </xf>
    <xf numFmtId="0" fontId="1" fillId="6" borderId="12" xfId="0" applyFont="1" applyFill="1" applyBorder="1" applyAlignment="1" applyProtection="1">
      <alignment horizontal="left" vertical="top"/>
      <protection hidden="1"/>
    </xf>
    <xf numFmtId="0" fontId="4" fillId="6" borderId="10" xfId="0" applyFont="1" applyFill="1" applyBorder="1" applyAlignment="1" applyProtection="1">
      <alignment horizontal="left"/>
      <protection hidden="1"/>
    </xf>
    <xf numFmtId="0" fontId="4" fillId="6" borderId="11" xfId="0" applyFont="1" applyFill="1" applyBorder="1" applyAlignment="1" applyProtection="1">
      <alignment horizontal="left"/>
      <protection hidden="1"/>
    </xf>
    <xf numFmtId="0" fontId="4" fillId="6" borderId="12" xfId="0" applyFont="1" applyFill="1" applyBorder="1" applyAlignment="1" applyProtection="1">
      <alignment horizontal="left"/>
      <protection hidden="1"/>
    </xf>
    <xf numFmtId="0" fontId="4" fillId="6" borderId="13" xfId="0" applyFont="1" applyFill="1" applyBorder="1" applyAlignment="1" applyProtection="1">
      <alignment horizontal="left"/>
      <protection hidden="1"/>
    </xf>
    <xf numFmtId="0" fontId="4" fillId="6" borderId="14" xfId="0" applyFont="1" applyFill="1" applyBorder="1" applyAlignment="1" applyProtection="1">
      <alignment horizontal="left"/>
      <protection hidden="1"/>
    </xf>
    <xf numFmtId="0" fontId="4" fillId="6" borderId="15" xfId="0" applyFont="1" applyFill="1" applyBorder="1" applyAlignment="1" applyProtection="1">
      <alignment horizontal="left"/>
      <protection hidden="1"/>
    </xf>
    <xf numFmtId="0" fontId="5" fillId="7" borderId="22" xfId="0" applyFont="1" applyFill="1" applyBorder="1" applyAlignment="1" applyProtection="1">
      <alignment horizontal="center"/>
      <protection hidden="1"/>
    </xf>
    <xf numFmtId="0" fontId="5" fillId="7" borderId="24" xfId="0" applyFont="1" applyFill="1" applyBorder="1" applyAlignment="1" applyProtection="1">
      <alignment horizontal="center"/>
      <protection hidden="1"/>
    </xf>
    <xf numFmtId="0" fontId="5" fillId="7" borderId="25" xfId="0" applyFont="1" applyFill="1" applyBorder="1" applyAlignment="1" applyProtection="1">
      <alignment horizontal="center"/>
      <protection hidden="1"/>
    </xf>
    <xf numFmtId="0" fontId="0" fillId="3" borderId="34" xfId="0" applyFill="1" applyBorder="1" applyAlignment="1" applyProtection="1">
      <alignment horizontal="left"/>
      <protection hidden="1"/>
    </xf>
    <xf numFmtId="0" fontId="0" fillId="3" borderId="35" xfId="0" applyFill="1" applyBorder="1" applyAlignment="1" applyProtection="1">
      <alignment horizontal="left"/>
      <protection hidden="1"/>
    </xf>
    <xf numFmtId="0" fontId="0" fillId="3" borderId="20" xfId="0" applyFill="1" applyBorder="1" applyAlignment="1" applyProtection="1">
      <alignment horizontal="left"/>
      <protection hidden="1"/>
    </xf>
    <xf numFmtId="0" fontId="0" fillId="3" borderId="21" xfId="0" applyFill="1" applyBorder="1" applyAlignment="1" applyProtection="1">
      <alignment horizontal="left"/>
      <protection hidden="1"/>
    </xf>
    <xf numFmtId="0" fontId="4" fillId="6" borderId="22" xfId="0" applyFont="1" applyFill="1" applyBorder="1" applyAlignment="1" applyProtection="1">
      <alignment horizontal="left"/>
      <protection hidden="1"/>
    </xf>
    <xf numFmtId="0" fontId="4" fillId="6" borderId="24" xfId="0" applyFont="1" applyFill="1" applyBorder="1" applyAlignment="1" applyProtection="1">
      <alignment horizontal="left"/>
      <protection hidden="1"/>
    </xf>
    <xf numFmtId="0" fontId="4" fillId="6" borderId="25" xfId="0" applyFont="1" applyFill="1" applyBorder="1" applyAlignment="1" applyProtection="1">
      <alignment horizontal="left"/>
      <protection hidden="1"/>
    </xf>
    <xf numFmtId="0" fontId="0" fillId="3" borderId="32" xfId="0" applyFill="1" applyBorder="1" applyAlignment="1" applyProtection="1">
      <alignment horizontal="left"/>
      <protection hidden="1"/>
    </xf>
    <xf numFmtId="0" fontId="0" fillId="3" borderId="33" xfId="0" applyFill="1" applyBorder="1" applyAlignment="1" applyProtection="1">
      <alignment horizontal="left"/>
      <protection hidden="1"/>
    </xf>
    <xf numFmtId="0" fontId="8" fillId="8" borderId="22" xfId="0" quotePrefix="1" applyFont="1" applyFill="1" applyBorder="1" applyAlignment="1" applyProtection="1">
      <alignment horizontal="left" vertical="center" wrapText="1"/>
      <protection hidden="1"/>
    </xf>
    <xf numFmtId="0" fontId="9" fillId="8" borderId="24" xfId="0" applyFont="1" applyFill="1" applyBorder="1" applyAlignment="1" applyProtection="1">
      <alignment horizontal="left" vertical="center"/>
      <protection hidden="1"/>
    </xf>
    <xf numFmtId="0" fontId="9" fillId="8" borderId="25" xfId="0" applyFont="1" applyFill="1" applyBorder="1" applyAlignment="1" applyProtection="1">
      <alignment horizontal="left" vertical="center"/>
      <protection hidden="1"/>
    </xf>
    <xf numFmtId="0" fontId="6" fillId="2" borderId="24" xfId="0" applyFont="1" applyFill="1" applyBorder="1" applyAlignment="1" applyProtection="1">
      <alignment horizontal="left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46A7B-9C03-40E7-9B06-831B5D3BEE3E}">
  <dimension ref="A1:C13"/>
  <sheetViews>
    <sheetView workbookViewId="0">
      <selection sqref="A1:B1"/>
    </sheetView>
  </sheetViews>
  <sheetFormatPr defaultColWidth="0" defaultRowHeight="14.5" zeroHeight="1" x14ac:dyDescent="0.35"/>
  <cols>
    <col min="1" max="1" width="65.7265625" style="35" customWidth="1"/>
    <col min="2" max="2" width="30" style="35" bestFit="1" customWidth="1"/>
    <col min="3" max="3" width="4.54296875" style="33" customWidth="1"/>
    <col min="4" max="16384" width="8.7265625" style="35" hidden="1"/>
  </cols>
  <sheetData>
    <row r="1" spans="1:2" ht="30" customHeight="1" thickBot="1" x14ac:dyDescent="0.4">
      <c r="A1" s="58" t="s">
        <v>57</v>
      </c>
      <c r="B1" s="59"/>
    </row>
    <row r="2" spans="1:2" ht="15" thickBot="1" x14ac:dyDescent="0.4">
      <c r="A2" s="50" t="s">
        <v>0</v>
      </c>
      <c r="B2" s="51" t="s">
        <v>60</v>
      </c>
    </row>
    <row r="3" spans="1:2" x14ac:dyDescent="0.35">
      <c r="A3" s="52" t="s">
        <v>58</v>
      </c>
      <c r="B3" s="53"/>
    </row>
    <row r="4" spans="1:2" x14ac:dyDescent="0.35">
      <c r="A4" s="48" t="s">
        <v>51</v>
      </c>
      <c r="B4" s="54"/>
    </row>
    <row r="5" spans="1:2" x14ac:dyDescent="0.35">
      <c r="A5" s="48" t="s">
        <v>52</v>
      </c>
      <c r="B5" s="54"/>
    </row>
    <row r="6" spans="1:2" x14ac:dyDescent="0.35">
      <c r="A6" s="48" t="s">
        <v>61</v>
      </c>
      <c r="B6" s="54"/>
    </row>
    <row r="7" spans="1:2" x14ac:dyDescent="0.35">
      <c r="A7" s="48" t="s">
        <v>53</v>
      </c>
      <c r="B7" s="54"/>
    </row>
    <row r="8" spans="1:2" x14ac:dyDescent="0.35">
      <c r="A8" s="48" t="s">
        <v>36</v>
      </c>
      <c r="B8" s="54"/>
    </row>
    <row r="9" spans="1:2" x14ac:dyDescent="0.35">
      <c r="A9" s="48" t="s">
        <v>54</v>
      </c>
      <c r="B9" s="54"/>
    </row>
    <row r="10" spans="1:2" x14ac:dyDescent="0.35">
      <c r="A10" s="48" t="s">
        <v>55</v>
      </c>
      <c r="B10" s="54"/>
    </row>
    <row r="11" spans="1:2" x14ac:dyDescent="0.35">
      <c r="A11" s="48" t="s">
        <v>42</v>
      </c>
      <c r="B11" s="54"/>
    </row>
    <row r="12" spans="1:2" s="33" customFormat="1" ht="15" thickBot="1" x14ac:dyDescent="0.4">
      <c r="A12" s="49" t="s">
        <v>56</v>
      </c>
      <c r="B12" s="55"/>
    </row>
    <row r="13" spans="1:2" x14ac:dyDescent="0.35">
      <c r="A13" s="33"/>
      <c r="B13" s="33"/>
    </row>
  </sheetData>
  <sheetProtection algorithmName="SHA-512" hashValue="VNHyObq80GsoQDjPL3lFEOs1/6ztphivprxXZqCZ+cfb25ybEMjQtPmIxIXS9dCgh8sdAH7YRLA3A0jWwrtmxQ==" saltValue="cluC0arw3ipp6OTvy8qbnA==" spinCount="100000" sheet="1" objects="1" scenarios="1"/>
  <mergeCells count="1">
    <mergeCell ref="A1:B1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5EF2-C585-4ADC-8A66-53B527BE0F46}">
  <dimension ref="A1:P5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:C6"/>
    </sheetView>
  </sheetViews>
  <sheetFormatPr defaultColWidth="0" defaultRowHeight="14.5" zeroHeight="1" x14ac:dyDescent="0.35"/>
  <cols>
    <col min="1" max="1" width="3.54296875" style="1" customWidth="1"/>
    <col min="2" max="2" width="85.7265625" style="1" customWidth="1"/>
    <col min="3" max="3" width="15.54296875" style="1" customWidth="1"/>
    <col min="4" max="4" width="30.54296875" style="1" customWidth="1"/>
    <col min="5" max="5" width="32.26953125" style="1" bestFit="1" customWidth="1"/>
    <col min="6" max="6" width="3.54296875" style="1" customWidth="1"/>
    <col min="7" max="8" width="8.7265625" style="1" hidden="1" customWidth="1"/>
    <col min="9" max="9" width="11.81640625" style="1" hidden="1" customWidth="1"/>
    <col min="10" max="13" width="8.7265625" style="1" hidden="1" customWidth="1"/>
    <col min="14" max="14" width="11.81640625" style="1" hidden="1" customWidth="1"/>
    <col min="15" max="16384" width="8.7265625" style="1" hidden="1"/>
  </cols>
  <sheetData>
    <row r="1" spans="2:16" ht="15" thickBot="1" x14ac:dyDescent="0.4">
      <c r="B1" s="36">
        <f ca="1">TODAY()</f>
        <v>45371</v>
      </c>
      <c r="C1" s="33"/>
      <c r="D1" s="33"/>
      <c r="E1" s="33"/>
    </row>
    <row r="2" spans="2:16" ht="15" thickBot="1" x14ac:dyDescent="0.4">
      <c r="B2" s="79" t="str">
        <f>"INCOME TAX CALCULATOR FOR THE FY:- 2024 - 25"</f>
        <v>INCOME TAX CALCULATOR FOR THE FY:- 2024 - 25</v>
      </c>
      <c r="C2" s="80"/>
      <c r="D2" s="80"/>
      <c r="E2" s="81"/>
    </row>
    <row r="3" spans="2:16" ht="15" customHeight="1" thickBot="1" x14ac:dyDescent="0.4">
      <c r="B3" s="94" t="str">
        <f>"*** "&amp;IF(D51&lt;E51,"Old Regime is beneficial by Rs. "&amp;E51-D51&amp;"/-",IF(D51=E51,"You can choose any regime.","New Regime is beneficial by Rs. "&amp;D51-E51&amp;"/-"))&amp;" ***"</f>
        <v>*** You can choose any regime. ***</v>
      </c>
      <c r="C3" s="94"/>
      <c r="D3" s="94"/>
      <c r="E3" s="94"/>
    </row>
    <row r="4" spans="2:16" ht="30" customHeight="1" thickBot="1" x14ac:dyDescent="0.4">
      <c r="B4" s="91" t="s">
        <v>62</v>
      </c>
      <c r="C4" s="92"/>
      <c r="D4" s="92"/>
      <c r="E4" s="93"/>
    </row>
    <row r="5" spans="2:16" ht="15" thickBot="1" x14ac:dyDescent="0.4">
      <c r="B5" s="64" t="s">
        <v>0</v>
      </c>
      <c r="C5" s="65"/>
      <c r="D5" s="37" t="s">
        <v>17</v>
      </c>
      <c r="E5" s="38" t="s">
        <v>18</v>
      </c>
    </row>
    <row r="6" spans="2:16" ht="15" thickBot="1" x14ac:dyDescent="0.4">
      <c r="B6" s="66" t="s">
        <v>1</v>
      </c>
      <c r="C6" s="67"/>
      <c r="D6" s="11">
        <f>SUMIF('Details of Income'!A3:A12,"Gross Salary (Excluding FBP value of Food Card / LTA / NPS 80CCD[2])",'Details of Income'!B3:B12)+SUMIF('Details of Income'!A3:A12,"Perquisites (RSU / Gift / Others)",'Details of Income'!B3:B12)+SUMIF('Details of Income'!A3:A12,"Other Income",'Details of Income'!B3:B12)+SUMIF('Details of Income'!A3:A12,"National Pension Scheme 80CCD[2] - Processed Value",'Details of Income'!B3:B12)</f>
        <v>0</v>
      </c>
      <c r="E6" s="14">
        <f>SUMIF('Details of Income'!A3:A12,"Gross Salary (Excluding FBP value of Food Card / LTA / NPS 80CCD[2])",'Details of Income'!B3:B12)+SUMIF('Details of Income'!A3:A12,"Perquisites (RSU / Gift / Others)",'Details of Income'!B3:B12)+SUMIF('Details of Income'!A3:A12,"Other Income",'Details of Income'!B3:B12)+SUMIF('Details of Income'!A3:A12,"FBP - Food Card",'Details of Income'!B3:B12)+SUMIF('Details of Income'!A3:A12,"FBP - Leave Travel Allowance (LTA)",'Details of Income'!B3:B12)+SUMIF('Details of Income'!A3:A12,"National Pension Scheme 80CCD[2] - Processed Value",'Details of Income'!B3:B12)</f>
        <v>0</v>
      </c>
    </row>
    <row r="7" spans="2:16" ht="15" thickBot="1" x14ac:dyDescent="0.4">
      <c r="B7" s="70" t="s">
        <v>11</v>
      </c>
      <c r="C7" s="71"/>
      <c r="D7" s="71"/>
      <c r="E7" s="72"/>
      <c r="H7" s="1">
        <v>0</v>
      </c>
      <c r="I7" s="1">
        <v>250000</v>
      </c>
      <c r="J7" s="1">
        <v>0</v>
      </c>
      <c r="M7" s="1">
        <v>0</v>
      </c>
      <c r="N7" s="1">
        <v>300000</v>
      </c>
      <c r="O7" s="1">
        <v>0</v>
      </c>
    </row>
    <row r="8" spans="2:16" x14ac:dyDescent="0.35">
      <c r="B8" s="82" t="s">
        <v>32</v>
      </c>
      <c r="C8" s="83"/>
      <c r="D8" s="31">
        <f>MIN(SUMIF('Details of Income'!A3:A12,"Professional Tax",'Details of Income'!B3:B12),2500)</f>
        <v>0</v>
      </c>
      <c r="E8" s="32">
        <v>0</v>
      </c>
      <c r="H8" s="1">
        <v>250000</v>
      </c>
      <c r="I8" s="1">
        <v>500000</v>
      </c>
      <c r="J8" s="1">
        <v>5</v>
      </c>
      <c r="K8" s="1">
        <f>((I7-H7)*J7/100)+K7</f>
        <v>0</v>
      </c>
      <c r="M8" s="1">
        <v>300000</v>
      </c>
      <c r="N8" s="1">
        <v>600000</v>
      </c>
      <c r="O8" s="1">
        <v>5</v>
      </c>
      <c r="P8" s="1">
        <f>((N7-M7)*O7/100)+P7</f>
        <v>0</v>
      </c>
    </row>
    <row r="9" spans="2:16" ht="15" thickBot="1" x14ac:dyDescent="0.4">
      <c r="B9" s="84" t="s">
        <v>2</v>
      </c>
      <c r="C9" s="85"/>
      <c r="D9" s="15">
        <f>IF(D6-D8&lt;=50000,MAX(D6-D8,0),50000)</f>
        <v>0</v>
      </c>
      <c r="E9" s="16">
        <f>IF(E6-E8&lt;=50000,MAX(E6-E8,0),50000)</f>
        <v>0</v>
      </c>
      <c r="H9" s="1">
        <v>500000</v>
      </c>
      <c r="I9" s="1">
        <v>1000000</v>
      </c>
      <c r="J9" s="1">
        <v>20</v>
      </c>
      <c r="K9" s="1">
        <f>((I8-H8)*J8/100)+K8</f>
        <v>12500</v>
      </c>
      <c r="M9" s="1">
        <v>600000</v>
      </c>
      <c r="N9" s="1">
        <v>900000</v>
      </c>
      <c r="O9" s="1">
        <v>10</v>
      </c>
      <c r="P9" s="1">
        <f t="shared" ref="P9:P12" si="0">((N8-M8)*O8/100)+P8</f>
        <v>15000</v>
      </c>
    </row>
    <row r="10" spans="2:16" ht="15" thickBot="1" x14ac:dyDescent="0.4">
      <c r="B10" s="86" t="s">
        <v>3</v>
      </c>
      <c r="C10" s="87"/>
      <c r="D10" s="87"/>
      <c r="E10" s="88"/>
      <c r="H10" s="1">
        <v>1000000</v>
      </c>
      <c r="I10" s="1">
        <v>99999999999</v>
      </c>
      <c r="J10" s="1">
        <v>30</v>
      </c>
      <c r="K10" s="1">
        <f>((I9-H9)*J9/100)+K9</f>
        <v>112500</v>
      </c>
      <c r="M10" s="1">
        <v>900000</v>
      </c>
      <c r="N10" s="1">
        <v>1200000</v>
      </c>
      <c r="O10" s="1">
        <v>15</v>
      </c>
      <c r="P10" s="1">
        <f t="shared" si="0"/>
        <v>45000</v>
      </c>
    </row>
    <row r="11" spans="2:16" x14ac:dyDescent="0.35">
      <c r="B11" s="39" t="s">
        <v>23</v>
      </c>
      <c r="C11" s="34">
        <f>SUMIF('Details of Income'!A3:A12,"Basic Salary",'Details of Income'!B3:B12)</f>
        <v>0</v>
      </c>
      <c r="D11" s="40"/>
      <c r="E11" s="41"/>
      <c r="M11" s="1">
        <v>1200000</v>
      </c>
      <c r="N11" s="1">
        <v>1500000</v>
      </c>
      <c r="O11" s="1">
        <v>20</v>
      </c>
      <c r="P11" s="1">
        <f t="shared" si="0"/>
        <v>90000</v>
      </c>
    </row>
    <row r="12" spans="2:16" x14ac:dyDescent="0.35">
      <c r="B12" s="39" t="s">
        <v>24</v>
      </c>
      <c r="C12" s="34">
        <f>SUMIF('Details of Income'!A3:A12,"House Rent Allowance (HRA)",'Details of Income'!B3:B12)</f>
        <v>0</v>
      </c>
      <c r="D12" s="40"/>
      <c r="E12" s="41"/>
      <c r="M12" s="1">
        <v>1500000</v>
      </c>
      <c r="N12" s="1">
        <v>99999999999</v>
      </c>
      <c r="O12" s="1">
        <v>30</v>
      </c>
      <c r="P12" s="1">
        <f t="shared" si="0"/>
        <v>150000</v>
      </c>
    </row>
    <row r="13" spans="2:16" x14ac:dyDescent="0.35">
      <c r="B13" s="39" t="s">
        <v>25</v>
      </c>
      <c r="C13" s="2" t="s">
        <v>41</v>
      </c>
      <c r="D13" s="40"/>
      <c r="E13" s="41"/>
    </row>
    <row r="14" spans="2:16" x14ac:dyDescent="0.35">
      <c r="B14" s="39" t="s">
        <v>26</v>
      </c>
      <c r="C14" s="5">
        <v>0</v>
      </c>
      <c r="D14" s="40"/>
      <c r="E14" s="41"/>
    </row>
    <row r="15" spans="2:16" ht="15" thickBot="1" x14ac:dyDescent="0.4">
      <c r="B15" s="89" t="s">
        <v>28</v>
      </c>
      <c r="C15" s="90"/>
      <c r="D15" s="17">
        <f>MAX(MIN(IF(C13="Yes",C11*50/100,C11*40/100),C14-(C11*10/100),C12),0)</f>
        <v>0</v>
      </c>
      <c r="E15" s="18">
        <v>0</v>
      </c>
      <c r="H15" s="1">
        <v>0</v>
      </c>
      <c r="I15" s="1">
        <v>5000000</v>
      </c>
      <c r="J15" s="1">
        <v>0</v>
      </c>
      <c r="M15" s="1">
        <v>0</v>
      </c>
      <c r="N15" s="1">
        <v>5000000</v>
      </c>
      <c r="O15" s="1">
        <v>0</v>
      </c>
    </row>
    <row r="16" spans="2:16" ht="15" thickBot="1" x14ac:dyDescent="0.4">
      <c r="B16" s="86" t="s">
        <v>27</v>
      </c>
      <c r="C16" s="87"/>
      <c r="D16" s="87"/>
      <c r="E16" s="88"/>
      <c r="H16" s="1">
        <v>5000000</v>
      </c>
      <c r="I16" s="1">
        <v>10000000</v>
      </c>
      <c r="J16" s="1">
        <v>10</v>
      </c>
      <c r="M16" s="1">
        <v>5000000</v>
      </c>
      <c r="N16" s="1">
        <v>10000000</v>
      </c>
      <c r="O16" s="1">
        <v>10</v>
      </c>
    </row>
    <row r="17" spans="2:15" x14ac:dyDescent="0.35">
      <c r="B17" s="42" t="s">
        <v>33</v>
      </c>
      <c r="C17" s="6">
        <v>0</v>
      </c>
      <c r="D17" s="19">
        <f>(MIN(ABS(C17),200000))*(IF(C17&lt;=0,1,-1))</f>
        <v>0</v>
      </c>
      <c r="E17" s="20">
        <v>0</v>
      </c>
      <c r="H17" s="1">
        <v>10000000</v>
      </c>
      <c r="I17" s="1">
        <v>20000000</v>
      </c>
      <c r="J17" s="1">
        <v>15</v>
      </c>
      <c r="M17" s="1">
        <v>10000000</v>
      </c>
      <c r="N17" s="1">
        <v>20000000</v>
      </c>
      <c r="O17" s="1">
        <v>15</v>
      </c>
    </row>
    <row r="18" spans="2:15" x14ac:dyDescent="0.35">
      <c r="B18" s="43" t="s">
        <v>34</v>
      </c>
      <c r="C18" s="7">
        <v>0</v>
      </c>
      <c r="D18" s="21">
        <f>IF(C18="",0,MIN(C18,50000))</f>
        <v>0</v>
      </c>
      <c r="E18" s="22">
        <v>0</v>
      </c>
      <c r="H18" s="1">
        <v>20000000</v>
      </c>
      <c r="I18" s="1">
        <v>50000000</v>
      </c>
      <c r="J18" s="1">
        <v>25</v>
      </c>
      <c r="M18" s="1">
        <v>20000000</v>
      </c>
      <c r="N18" s="1">
        <v>99999999999</v>
      </c>
      <c r="O18" s="1">
        <v>25</v>
      </c>
    </row>
    <row r="19" spans="2:15" x14ac:dyDescent="0.35">
      <c r="B19" s="43" t="s">
        <v>35</v>
      </c>
      <c r="C19" s="7">
        <v>0</v>
      </c>
      <c r="D19" s="21">
        <f>IF(C19="",0,MIN(C19,150000))</f>
        <v>0</v>
      </c>
      <c r="E19" s="22">
        <v>0</v>
      </c>
      <c r="H19" s="1">
        <v>50000000</v>
      </c>
      <c r="I19" s="1">
        <v>99999999999</v>
      </c>
      <c r="J19" s="1">
        <v>37</v>
      </c>
    </row>
    <row r="20" spans="2:15" ht="15" thickBot="1" x14ac:dyDescent="0.4">
      <c r="B20" s="44" t="s">
        <v>4</v>
      </c>
      <c r="C20" s="7">
        <v>0</v>
      </c>
      <c r="D20" s="21">
        <f>C20</f>
        <v>0</v>
      </c>
      <c r="E20" s="22">
        <v>0</v>
      </c>
    </row>
    <row r="21" spans="2:15" ht="15" thickBot="1" x14ac:dyDescent="0.4">
      <c r="B21" s="73" t="s">
        <v>29</v>
      </c>
      <c r="C21" s="74"/>
      <c r="D21" s="74"/>
      <c r="E21" s="75"/>
    </row>
    <row r="22" spans="2:15" x14ac:dyDescent="0.35">
      <c r="B22" s="45" t="s">
        <v>50</v>
      </c>
      <c r="C22" s="25">
        <f>SUMIF('Details of Income'!A3:A12,"Provident Fund Contribution",'Details of Income'!B3:B12)</f>
        <v>0</v>
      </c>
      <c r="D22" s="25">
        <f>C22</f>
        <v>0</v>
      </c>
      <c r="E22" s="26">
        <v>0</v>
      </c>
    </row>
    <row r="23" spans="2:15" x14ac:dyDescent="0.35">
      <c r="B23" s="46" t="s">
        <v>45</v>
      </c>
      <c r="C23" s="9">
        <v>0</v>
      </c>
      <c r="D23" s="27">
        <f t="shared" ref="D23:D34" si="1">C23</f>
        <v>0</v>
      </c>
      <c r="E23" s="28">
        <v>0</v>
      </c>
    </row>
    <row r="24" spans="2:15" x14ac:dyDescent="0.35">
      <c r="B24" s="46" t="s">
        <v>46</v>
      </c>
      <c r="C24" s="9">
        <v>0</v>
      </c>
      <c r="D24" s="27">
        <f t="shared" si="1"/>
        <v>0</v>
      </c>
      <c r="E24" s="28">
        <v>0</v>
      </c>
    </row>
    <row r="25" spans="2:15" x14ac:dyDescent="0.35">
      <c r="B25" s="46" t="s">
        <v>47</v>
      </c>
      <c r="C25" s="9">
        <v>0</v>
      </c>
      <c r="D25" s="27">
        <f t="shared" si="1"/>
        <v>0</v>
      </c>
      <c r="E25" s="28">
        <v>0</v>
      </c>
    </row>
    <row r="26" spans="2:15" x14ac:dyDescent="0.35">
      <c r="B26" s="46" t="s">
        <v>48</v>
      </c>
      <c r="C26" s="9">
        <v>0</v>
      </c>
      <c r="D26" s="27">
        <f t="shared" si="1"/>
        <v>0</v>
      </c>
      <c r="E26" s="28">
        <v>0</v>
      </c>
    </row>
    <row r="27" spans="2:15" x14ac:dyDescent="0.35">
      <c r="B27" s="46" t="s">
        <v>49</v>
      </c>
      <c r="C27" s="9">
        <v>0</v>
      </c>
      <c r="D27" s="27">
        <f t="shared" si="1"/>
        <v>0</v>
      </c>
      <c r="E27" s="28">
        <v>0</v>
      </c>
    </row>
    <row r="28" spans="2:15" x14ac:dyDescent="0.35">
      <c r="B28" s="46" t="s">
        <v>43</v>
      </c>
      <c r="C28" s="9">
        <v>0</v>
      </c>
      <c r="D28" s="27">
        <f t="shared" si="1"/>
        <v>0</v>
      </c>
      <c r="E28" s="28">
        <v>0</v>
      </c>
    </row>
    <row r="29" spans="2:15" x14ac:dyDescent="0.35">
      <c r="B29" s="46" t="s">
        <v>44</v>
      </c>
      <c r="C29" s="9">
        <v>0</v>
      </c>
      <c r="D29" s="27">
        <f t="shared" si="1"/>
        <v>0</v>
      </c>
      <c r="E29" s="28">
        <v>0</v>
      </c>
    </row>
    <row r="30" spans="2:15" x14ac:dyDescent="0.35">
      <c r="B30" s="46" t="s">
        <v>12</v>
      </c>
      <c r="C30" s="9">
        <v>0</v>
      </c>
      <c r="D30" s="27">
        <f t="shared" si="1"/>
        <v>0</v>
      </c>
      <c r="E30" s="28">
        <v>0</v>
      </c>
    </row>
    <row r="31" spans="2:15" x14ac:dyDescent="0.35">
      <c r="B31" s="46" t="s">
        <v>13</v>
      </c>
      <c r="C31" s="9">
        <v>0</v>
      </c>
      <c r="D31" s="27">
        <f t="shared" si="1"/>
        <v>0</v>
      </c>
      <c r="E31" s="28">
        <v>0</v>
      </c>
    </row>
    <row r="32" spans="2:15" x14ac:dyDescent="0.35">
      <c r="B32" s="46" t="s">
        <v>14</v>
      </c>
      <c r="C32" s="9">
        <v>0</v>
      </c>
      <c r="D32" s="27">
        <f t="shared" si="1"/>
        <v>0</v>
      </c>
      <c r="E32" s="28">
        <v>0</v>
      </c>
    </row>
    <row r="33" spans="2:15" x14ac:dyDescent="0.35">
      <c r="B33" s="46" t="s">
        <v>15</v>
      </c>
      <c r="C33" s="9">
        <v>0</v>
      </c>
      <c r="D33" s="27">
        <f t="shared" si="1"/>
        <v>0</v>
      </c>
      <c r="E33" s="28">
        <v>0</v>
      </c>
    </row>
    <row r="34" spans="2:15" ht="15" thickBot="1" x14ac:dyDescent="0.4">
      <c r="B34" s="47" t="s">
        <v>16</v>
      </c>
      <c r="C34" s="9">
        <v>0</v>
      </c>
      <c r="D34" s="23">
        <f t="shared" si="1"/>
        <v>0</v>
      </c>
      <c r="E34" s="24">
        <v>0</v>
      </c>
    </row>
    <row r="35" spans="2:15" ht="15" thickBot="1" x14ac:dyDescent="0.4">
      <c r="B35" s="62" t="s">
        <v>30</v>
      </c>
      <c r="C35" s="63"/>
      <c r="D35" s="29">
        <f>MIN(SUM(D22:D34),150000)</f>
        <v>0</v>
      </c>
      <c r="E35" s="30">
        <f>MIN(SUM(E22:E34),150000)</f>
        <v>0</v>
      </c>
    </row>
    <row r="36" spans="2:15" ht="15" thickBot="1" x14ac:dyDescent="0.4">
      <c r="B36" s="76" t="s">
        <v>5</v>
      </c>
      <c r="C36" s="77"/>
      <c r="D36" s="77"/>
      <c r="E36" s="78"/>
    </row>
    <row r="37" spans="2:15" x14ac:dyDescent="0.35">
      <c r="B37" s="45" t="s">
        <v>37</v>
      </c>
      <c r="C37" s="8">
        <v>0</v>
      </c>
      <c r="D37" s="25">
        <f>IF(C37="",0,MIN(C37,75000))</f>
        <v>0</v>
      </c>
      <c r="E37" s="26">
        <v>0</v>
      </c>
    </row>
    <row r="38" spans="2:15" x14ac:dyDescent="0.35">
      <c r="B38" s="46" t="s">
        <v>38</v>
      </c>
      <c r="C38" s="9">
        <v>0</v>
      </c>
      <c r="D38" s="27">
        <f>IF(C38="",0,MIN(C38,125000))</f>
        <v>0</v>
      </c>
      <c r="E38" s="28">
        <v>0</v>
      </c>
      <c r="H38" s="1">
        <f>IF(AND(D43&gt;H16,D43&lt;=I16),H16,0)+IF(AND(D43&gt;H17,D43&lt;=I17),H17,0)+IF(AND(D43&gt;H18,D43&lt;=I18),H18,0)+IF(AND(D43&gt;H19,D43&lt;=I19),H19,0)</f>
        <v>0</v>
      </c>
      <c r="I38" s="1">
        <f>ROUND(IF(AND(H38&gt;H7,H38&lt;=I7),((H38-H7)*J7/100)+K7,0)+IF(AND(H38&gt;H8,H38&lt;=I8),((H38-H8)*J8/100)+K8,0)+IF(AND(H38&gt;H9,H38&lt;=I9),((H38-H9)*J9/100)+K9,0)+IF(AND(H38&gt;H10,H38&lt;=I10),((H38-H10)*J10/100)+K10,0),0)</f>
        <v>0</v>
      </c>
      <c r="J38" s="1">
        <f>ROUND(IF(AND(H38&gt;H15,H38&lt;=I15),I38*J15/100,0)+IF(AND(H38&gt;H16,H38&lt;=I16),I38*J16/100,0)+IF(AND(H38&gt;H17,H38&lt;=I17),I38*J17/100,0)+IF(AND(H38&gt;H18,H38&lt;=I18),I38*J18/100,0)+IF(AND(H38&gt;H19,H38&lt;=I19),I38*J19/100,0),0)</f>
        <v>0</v>
      </c>
      <c r="M38" s="1">
        <f>IF(AND(E43&gt;M16,E43&lt;=N16),M16,0)+IF(AND(E43&gt;M17,E43&lt;=N17),M17,0)+IF(AND(E43&gt;M18,E43&lt;=N18),M18,0)</f>
        <v>0</v>
      </c>
      <c r="N38" s="1">
        <f>ROUND(IF(AND(M38&gt;M7,M38&lt;=N7),((M38-M7)*O7/100)+P7,0)+IF(AND(M38&gt;M8,M38&lt;=N8),((M38-M8)*O8/100)+P8,0)+IF(AND(M38&gt;M9,M38&lt;=N9),((M38-M9)*O9/100)+P9,0)+IF(AND(M38&gt;M10,M38&lt;=N10),((M38-M10)*O10/100)+P10,0)+IF(AND(M38&gt;M11,M38&lt;=N11),((M38-M11)*O11/100)+P11,0)+IF(AND(M38&gt;M12,M38&lt;=N12),((M38-M12)*O12/100)+P12,0),0)</f>
        <v>0</v>
      </c>
      <c r="O38" s="1">
        <f>ROUND(IF(AND(M38&gt;M15,M38&lt;=N15),N38*O15/100,0)+IF(AND(M38&gt;M16,M38&lt;=N16),N38*O16/100,0)+IF(AND(M38&gt;M17,M38&lt;=N17),N38*O17/100,0)+IF(AND(M38&gt;M18,M38&lt;=N18),N38*O18/100,0),0)</f>
        <v>0</v>
      </c>
    </row>
    <row r="39" spans="2:15" ht="15" thickBot="1" x14ac:dyDescent="0.4">
      <c r="B39" s="47" t="s">
        <v>39</v>
      </c>
      <c r="C39" s="10">
        <v>0</v>
      </c>
      <c r="D39" s="23">
        <f>IF(C39="",0,MIN(C39,100000))</f>
        <v>0</v>
      </c>
      <c r="E39" s="24">
        <v>0</v>
      </c>
    </row>
    <row r="40" spans="2:15" ht="15" thickBot="1" x14ac:dyDescent="0.4">
      <c r="B40" s="62" t="s">
        <v>19</v>
      </c>
      <c r="C40" s="63"/>
      <c r="D40" s="29">
        <f>SUM(D37:D39)</f>
        <v>0</v>
      </c>
      <c r="E40" s="30">
        <f>SUM(E37:E39)</f>
        <v>0</v>
      </c>
    </row>
    <row r="41" spans="2:15" x14ac:dyDescent="0.35">
      <c r="B41" s="56" t="s">
        <v>40</v>
      </c>
      <c r="C41" s="8">
        <v>0</v>
      </c>
      <c r="D41" s="25">
        <f>IF(C41="",0,MIN(C41,50000))</f>
        <v>0</v>
      </c>
      <c r="E41" s="26">
        <v>0</v>
      </c>
    </row>
    <row r="42" spans="2:15" ht="15" thickBot="1" x14ac:dyDescent="0.4">
      <c r="B42" s="57" t="s">
        <v>59</v>
      </c>
      <c r="C42" s="23">
        <f>SUMIF('Details of Income'!A3:A12,"National Pension Scheme 80CCD[2] - Processed Value",'Details of Income'!B3:B12)</f>
        <v>0</v>
      </c>
      <c r="D42" s="23">
        <f>C42</f>
        <v>0</v>
      </c>
      <c r="E42" s="24">
        <f>C42</f>
        <v>0</v>
      </c>
    </row>
    <row r="43" spans="2:15" x14ac:dyDescent="0.35">
      <c r="B43" s="66" t="s">
        <v>6</v>
      </c>
      <c r="C43" s="67"/>
      <c r="D43" s="11">
        <f>MAX(D6-D8-D9-D15+D17-D18-D19-D20-D35-D40-D41-D42,0)</f>
        <v>0</v>
      </c>
      <c r="E43" s="12">
        <f>MAX(E6-E8-E9-E15+E17-E18-E19-E20-E35-E40-E41-E42,0)</f>
        <v>0</v>
      </c>
    </row>
    <row r="44" spans="2:15" x14ac:dyDescent="0.35">
      <c r="B44" s="68" t="s">
        <v>7</v>
      </c>
      <c r="C44" s="69"/>
      <c r="D44" s="13">
        <f>ROUND(IF(AND(D43&gt;H7,D43&lt;=I7),((D43-H7)*J7/100)+K7,0)+IF(AND(D43&gt;H8,D43&lt;=I8),((D43-H8)*J8/100)+K8,0)+IF(AND(D43&gt;H9,D43&lt;=I9),((D43-H9)*J9/100)+K9,0)+IF(AND(D43&gt;H10,D43&lt;=I10),((D43-H10)*J10/100)+K10,0),0)</f>
        <v>0</v>
      </c>
      <c r="E44" s="12">
        <f>ROUND(IF(AND(E43&gt;M7,E43&lt;=N7),((E43-M7)*O7/100)+P7,0)+IF(AND(E43&gt;M8,E43&lt;=N8),((E43-M8)*O8/100)+P8,0)+IF(AND(E43&gt;M9,E43&lt;=N9),((E43-M9)*O9/100)+P9,0)+IF(AND(E43&gt;M10,E43&lt;=N10),((E43-M10)*O10/100)+P10,0)+IF(AND(E43&gt;M11,E43&lt;=N11),((E43-M11)*O11/100)+P11,0)+IF(AND(E43&gt;M12,E43&lt;=N12),((E43-M12)*O12/100)+P12,0),0)</f>
        <v>0</v>
      </c>
    </row>
    <row r="45" spans="2:15" x14ac:dyDescent="0.35">
      <c r="B45" s="68" t="s">
        <v>31</v>
      </c>
      <c r="C45" s="69"/>
      <c r="D45" s="13">
        <f>IF(D43&lt;500001,D44,0)</f>
        <v>0</v>
      </c>
      <c r="E45" s="12">
        <f>IF(E43&lt;700001,E44,0)</f>
        <v>0</v>
      </c>
    </row>
    <row r="46" spans="2:15" x14ac:dyDescent="0.35">
      <c r="B46" s="68" t="s">
        <v>20</v>
      </c>
      <c r="C46" s="69"/>
      <c r="D46" s="13">
        <v>0</v>
      </c>
      <c r="E46" s="12">
        <f>IF(AND(E43&gt;700000,E43&lt;=727777),E44-(E43-700000),0)</f>
        <v>0</v>
      </c>
    </row>
    <row r="47" spans="2:15" x14ac:dyDescent="0.35">
      <c r="B47" s="68" t="s">
        <v>21</v>
      </c>
      <c r="C47" s="69"/>
      <c r="D47" s="13">
        <f>D44-D45-D46</f>
        <v>0</v>
      </c>
      <c r="E47" s="12">
        <f>E44-E45-E46</f>
        <v>0</v>
      </c>
    </row>
    <row r="48" spans="2:15" x14ac:dyDescent="0.35">
      <c r="B48" s="68" t="s">
        <v>8</v>
      </c>
      <c r="C48" s="69"/>
      <c r="D48" s="13">
        <f>ROUND(IF(AND(D43&gt;H16,D43&lt;=I16),D47*J16/100,0)+IF(AND(D43&gt;H17,D43&lt;=I17),D47*J17/100,0)+IF(AND(D43&gt;H18,D43&lt;=I18),D47*J18/100,0)+IF(AND(D43&gt;H19,D43&lt;=I19),D47*J19/100,0),0)</f>
        <v>0</v>
      </c>
      <c r="E48" s="12">
        <f>ROUND(IF(AND(E43&gt;M16,E43&lt;=N16),E47*O16/100,0)+IF(AND(E43&gt;M17,E43&lt;=N17),E47*O17/100,0)+IF(AND(E43&gt;M18,E43&lt;=N18),E47*O18/100,0),0)</f>
        <v>0</v>
      </c>
    </row>
    <row r="49" spans="1:6" x14ac:dyDescent="0.35">
      <c r="B49" s="68" t="s">
        <v>22</v>
      </c>
      <c r="C49" s="69"/>
      <c r="D49" s="13">
        <f>IF(D48&gt;0,IF((D43-H38)&lt;((D47+D48)-(I38+J38)),((D47+D48)-(I38+J38))-(D43-H38),0),0)</f>
        <v>0</v>
      </c>
      <c r="E49" s="12">
        <f>IF(E48&gt;0,IF((E43-M38)&lt;((E47+E48)-(N38+O38)),((E47+E48)-(N38+O38))-(E43-M38),0),0)</f>
        <v>0</v>
      </c>
    </row>
    <row r="50" spans="1:6" x14ac:dyDescent="0.35">
      <c r="B50" s="68" t="s">
        <v>9</v>
      </c>
      <c r="C50" s="69"/>
      <c r="D50" s="13">
        <f>ROUND((D47+D48-D49)*4/100,0)</f>
        <v>0</v>
      </c>
      <c r="E50" s="12">
        <f>ROUND((E47+E48-E49)*4/100,0)</f>
        <v>0</v>
      </c>
    </row>
    <row r="51" spans="1:6" ht="15" thickBot="1" x14ac:dyDescent="0.4">
      <c r="A51" s="33"/>
      <c r="B51" s="60" t="s">
        <v>10</v>
      </c>
      <c r="C51" s="61"/>
      <c r="D51" s="3">
        <f>D47+D48-D49+D50</f>
        <v>0</v>
      </c>
      <c r="E51" s="4">
        <f>E47+E48-E49+E50</f>
        <v>0</v>
      </c>
      <c r="F51" s="33"/>
    </row>
    <row r="52" spans="1:6" x14ac:dyDescent="0.35">
      <c r="A52" s="33"/>
      <c r="B52" s="33"/>
      <c r="C52" s="33"/>
      <c r="D52" s="33"/>
      <c r="E52" s="33"/>
      <c r="F52" s="33"/>
    </row>
    <row r="53" spans="1:6" hidden="1" x14ac:dyDescent="0.35">
      <c r="A53" s="33"/>
      <c r="B53" s="33"/>
      <c r="C53" s="33"/>
      <c r="D53" s="33"/>
      <c r="E53" s="33"/>
      <c r="F53" s="33"/>
    </row>
    <row r="54" spans="1:6" hidden="1" x14ac:dyDescent="0.35">
      <c r="A54" s="33"/>
      <c r="B54" s="33"/>
      <c r="C54" s="33"/>
      <c r="D54" s="33"/>
      <c r="E54" s="33"/>
      <c r="F54" s="33"/>
    </row>
    <row r="55" spans="1:6" hidden="1" x14ac:dyDescent="0.35">
      <c r="B55" s="33"/>
      <c r="C55" s="33"/>
      <c r="D55" s="33"/>
      <c r="E55" s="33"/>
    </row>
  </sheetData>
  <sheetProtection algorithmName="SHA-512" hashValue="9D+Gtc14k3A6l5KpwMm1d8a5M9ECwZh2YhRaSdhjJ0/jbEr0Y+0ChVDMwk2TK6iKebnGJLch9ecA1nx7HD8Mxg==" saltValue="dy8nNVtjvsEx5PRkI0ls3g==" spinCount="100000" sheet="1" objects="1" scenarios="1"/>
  <mergeCells count="24">
    <mergeCell ref="B2:E2"/>
    <mergeCell ref="B49:C49"/>
    <mergeCell ref="B48:C48"/>
    <mergeCell ref="B50:C50"/>
    <mergeCell ref="B8:C8"/>
    <mergeCell ref="B9:C9"/>
    <mergeCell ref="B10:E10"/>
    <mergeCell ref="B15:C15"/>
    <mergeCell ref="B16:E16"/>
    <mergeCell ref="B4:E4"/>
    <mergeCell ref="B3:E3"/>
    <mergeCell ref="B51:C51"/>
    <mergeCell ref="B40:C40"/>
    <mergeCell ref="B5:C5"/>
    <mergeCell ref="B43:C43"/>
    <mergeCell ref="B44:C44"/>
    <mergeCell ref="B45:C45"/>
    <mergeCell ref="B46:C46"/>
    <mergeCell ref="B47:C47"/>
    <mergeCell ref="B35:C35"/>
    <mergeCell ref="B7:E7"/>
    <mergeCell ref="B21:E21"/>
    <mergeCell ref="B36:E36"/>
    <mergeCell ref="B6:C6"/>
  </mergeCells>
  <dataValidations count="1">
    <dataValidation type="list" allowBlank="1" showInputMessage="1" showErrorMessage="1" sqref="C13" xr:uid="{F42A4445-B2CA-4383-A659-B3394B486F4F}">
      <formula1>" ,Yes,No"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 of Income</vt:lpstr>
      <vt:lpstr>Income Tax Calculator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Manikandan (Cognizant)</dc:creator>
  <cp:lastModifiedBy>Kumbhar, Suraj (Cognizant)</cp:lastModifiedBy>
  <dcterms:created xsi:type="dcterms:W3CDTF">2023-04-06T07:24:11Z</dcterms:created>
  <dcterms:modified xsi:type="dcterms:W3CDTF">2024-03-20T13:58:10Z</dcterms:modified>
</cp:coreProperties>
</file>