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5KW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  <c r="K24" s="1"/>
  <c r="K9"/>
  <c r="L9" s="1"/>
  <c r="I9"/>
  <c r="I15"/>
  <c r="K15" s="1"/>
  <c r="I14"/>
  <c r="K14" s="1"/>
  <c r="L14" s="1"/>
  <c r="K8"/>
  <c r="L8" s="1"/>
  <c r="I8"/>
  <c r="K7"/>
  <c r="L7" s="1"/>
  <c r="I7"/>
  <c r="I6"/>
  <c r="I5"/>
  <c r="I4"/>
  <c r="L4" s="1"/>
  <c r="K4"/>
  <c r="G3"/>
  <c r="I3" s="1"/>
  <c r="L24" l="1"/>
  <c r="L15"/>
  <c r="L1"/>
  <c r="M1" s="1"/>
  <c r="K6"/>
  <c r="L6" s="1"/>
  <c r="K5"/>
  <c r="L5" s="1"/>
  <c r="K3"/>
  <c r="L3"/>
  <c r="D23"/>
  <c r="C22"/>
  <c r="D21"/>
  <c r="C21"/>
  <c r="C20"/>
  <c r="C19"/>
  <c r="C18"/>
  <c r="D17"/>
  <c r="D19" s="1"/>
  <c r="C17"/>
  <c r="D16"/>
  <c r="C16"/>
  <c r="C15"/>
  <c r="D14"/>
  <c r="D22" s="1"/>
  <c r="C14"/>
  <c r="D10"/>
  <c r="D11" s="1"/>
  <c r="C8"/>
  <c r="D7"/>
  <c r="C7"/>
  <c r="D6"/>
  <c r="C6"/>
  <c r="C24" s="1"/>
  <c r="C5"/>
  <c r="D5" s="1"/>
  <c r="C4"/>
  <c r="C3"/>
  <c r="D18" s="1"/>
  <c r="D24" l="1"/>
  <c r="D15"/>
  <c r="C23"/>
  <c r="D8"/>
  <c r="D20" s="1"/>
</calcChain>
</file>

<file path=xl/sharedStrings.xml><?xml version="1.0" encoding="utf-8"?>
<sst xmlns="http://schemas.openxmlformats.org/spreadsheetml/2006/main" count="93" uniqueCount="43">
  <si>
    <t>Project Capacity In KWp</t>
  </si>
  <si>
    <t>S No</t>
  </si>
  <si>
    <t>Material</t>
  </si>
  <si>
    <t>Specification</t>
  </si>
  <si>
    <t>Quantity</t>
  </si>
  <si>
    <t>Units</t>
  </si>
  <si>
    <t>Remarks</t>
  </si>
  <si>
    <t>Modules in Wp</t>
  </si>
  <si>
    <t>Nos</t>
  </si>
  <si>
    <t>Available</t>
  </si>
  <si>
    <t>Structure in Kwp</t>
  </si>
  <si>
    <t>Inverter in KWp</t>
  </si>
  <si>
    <t>No Stack</t>
  </si>
  <si>
    <t>Cable DC</t>
  </si>
  <si>
    <t>Mtrs</t>
  </si>
  <si>
    <t>Cable AC</t>
  </si>
  <si>
    <t>Cable Earthing</t>
  </si>
  <si>
    <t>Earthing Kit</t>
  </si>
  <si>
    <t>1000V</t>
  </si>
  <si>
    <t>Sets</t>
  </si>
  <si>
    <t>MC4 Male</t>
  </si>
  <si>
    <t>MC4</t>
  </si>
  <si>
    <t>MC4 Female</t>
  </si>
  <si>
    <t xml:space="preserve">Branch Connectors </t>
  </si>
  <si>
    <t>2M1F</t>
  </si>
  <si>
    <t>2F1M</t>
  </si>
  <si>
    <t>MCB DC</t>
  </si>
  <si>
    <t>MCB AC</t>
  </si>
  <si>
    <t>MCB BOX</t>
  </si>
  <si>
    <t>Anchor Bolts</t>
  </si>
  <si>
    <t>Nut and Bolts Modules</t>
  </si>
  <si>
    <t>Nut and Bolts Structure</t>
  </si>
  <si>
    <t>Conduit Pipes</t>
  </si>
  <si>
    <t>Cable Ties</t>
  </si>
  <si>
    <t>Pin Lugs</t>
  </si>
  <si>
    <t>Ring Lugs</t>
  </si>
  <si>
    <t>Bus Bar Box</t>
  </si>
  <si>
    <t>Unit Rate</t>
  </si>
  <si>
    <t>Tax</t>
  </si>
  <si>
    <t>Tax value</t>
  </si>
  <si>
    <t>Total</t>
  </si>
  <si>
    <t>STR</t>
  </si>
  <si>
    <t>ELE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</si>
</sst>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sqref="A1:B1"/>
    </sheetView>
  </sheetViews>
  <sheetFormatPr defaultRowHeight="15"/>
  <cols>
    <col min="1" max="1" width="5.5703125" bestFit="1" customWidth="1"/>
    <col min="2" max="2" width="21.85546875" bestFit="1" customWidth="1"/>
    <col min="3" max="3" width="13.7109375" customWidth="1"/>
    <col min="4" max="4" width="9.7109375" bestFit="1" customWidth="1"/>
    <col min="5" max="5" width="6" bestFit="1" customWidth="1"/>
    <col min="6" max="6" width="9.28515625" bestFit="1" customWidth="1"/>
  </cols>
  <sheetData>
    <row r="1" spans="1:13" ht="18.75">
      <c r="A1" s="9" t="s">
        <v>0</v>
      </c>
      <c r="B1" s="9"/>
      <c r="C1" s="10">
        <v>5</v>
      </c>
      <c r="D1" s="10"/>
      <c r="E1" s="11"/>
      <c r="L1">
        <f>SUM(L3:L31)</f>
        <v>231663.6</v>
      </c>
      <c r="M1">
        <f>L1/5</f>
        <v>46332.72</v>
      </c>
    </row>
    <row r="2" spans="1:13" ht="31.5">
      <c r="A2" s="1" t="s">
        <v>1</v>
      </c>
      <c r="B2" s="1" t="s">
        <v>2</v>
      </c>
      <c r="C2" s="2" t="s">
        <v>3</v>
      </c>
      <c r="D2" s="3" t="s">
        <v>4</v>
      </c>
      <c r="E2" s="1" t="s">
        <v>5</v>
      </c>
      <c r="F2" s="1" t="s">
        <v>6</v>
      </c>
      <c r="H2" t="s">
        <v>37</v>
      </c>
      <c r="J2" t="s">
        <v>38</v>
      </c>
      <c r="K2" t="s">
        <v>39</v>
      </c>
      <c r="L2" t="s">
        <v>40</v>
      </c>
    </row>
    <row r="3" spans="1:13">
      <c r="A3" s="4">
        <v>1</v>
      </c>
      <c r="B3" s="4" t="s">
        <v>7</v>
      </c>
      <c r="C3" s="5">
        <f>IF(C1&lt;3,265,325)</f>
        <v>325</v>
      </c>
      <c r="D3" s="6">
        <v>16</v>
      </c>
      <c r="E3" s="4" t="s">
        <v>8</v>
      </c>
      <c r="F3" s="7" t="s">
        <v>9</v>
      </c>
      <c r="G3">
        <f>C3*D3</f>
        <v>5200</v>
      </c>
      <c r="H3">
        <v>25</v>
      </c>
      <c r="I3">
        <f>G3*H3</f>
        <v>130000</v>
      </c>
      <c r="J3" s="12">
        <v>0.05</v>
      </c>
      <c r="K3">
        <f>I3*J3</f>
        <v>6500</v>
      </c>
      <c r="L3">
        <f>I3+K3</f>
        <v>136500</v>
      </c>
    </row>
    <row r="4" spans="1:13">
      <c r="A4" s="4">
        <v>2</v>
      </c>
      <c r="B4" s="4" t="s">
        <v>10</v>
      </c>
      <c r="C4" s="5">
        <f>C1</f>
        <v>5</v>
      </c>
      <c r="D4" s="5">
        <v>1</v>
      </c>
      <c r="E4" s="4" t="s">
        <v>8</v>
      </c>
      <c r="F4" s="7" t="s">
        <v>9</v>
      </c>
      <c r="G4">
        <v>5000</v>
      </c>
      <c r="H4">
        <v>4</v>
      </c>
      <c r="I4">
        <f>G4*H4</f>
        <v>20000</v>
      </c>
      <c r="J4" s="12">
        <v>0.05</v>
      </c>
      <c r="K4">
        <f>I4*J4</f>
        <v>1000</v>
      </c>
      <c r="L4">
        <f>I4+K4</f>
        <v>21000</v>
      </c>
    </row>
    <row r="5" spans="1:13">
      <c r="A5" s="4">
        <v>3</v>
      </c>
      <c r="B5" s="4" t="s">
        <v>11</v>
      </c>
      <c r="C5" s="5">
        <f>C1</f>
        <v>5</v>
      </c>
      <c r="D5" s="5">
        <f>C1/C5</f>
        <v>1</v>
      </c>
      <c r="E5" s="4" t="s">
        <v>8</v>
      </c>
      <c r="F5" s="7" t="s">
        <v>12</v>
      </c>
      <c r="G5">
        <v>1</v>
      </c>
      <c r="H5">
        <v>44100</v>
      </c>
      <c r="I5">
        <f>G5*H5</f>
        <v>44100</v>
      </c>
      <c r="J5" s="12">
        <v>0.05</v>
      </c>
      <c r="K5">
        <f>I5*J5</f>
        <v>2205</v>
      </c>
      <c r="L5">
        <f>I5+K5</f>
        <v>46305</v>
      </c>
    </row>
    <row r="6" spans="1:13">
      <c r="A6" s="4">
        <v>4</v>
      </c>
      <c r="B6" s="4" t="s">
        <v>13</v>
      </c>
      <c r="C6" s="5" t="str">
        <f>IF(C1&lt;=25,"4Sqmm","6Sqmm")</f>
        <v>4Sqmm</v>
      </c>
      <c r="D6" s="5" t="str">
        <f>IF(C1&lt;=5,"40","60")</f>
        <v>40</v>
      </c>
      <c r="E6" s="4" t="s">
        <v>14</v>
      </c>
      <c r="F6" s="7" t="s">
        <v>9</v>
      </c>
      <c r="G6">
        <v>40</v>
      </c>
      <c r="H6">
        <v>32</v>
      </c>
      <c r="I6">
        <f>G6*H6</f>
        <v>1280</v>
      </c>
      <c r="J6" s="12">
        <v>0.05</v>
      </c>
      <c r="K6">
        <f>I6*J6</f>
        <v>64</v>
      </c>
      <c r="L6">
        <f>I6+K6</f>
        <v>1344</v>
      </c>
    </row>
    <row r="7" spans="1:13">
      <c r="A7" s="4">
        <v>5</v>
      </c>
      <c r="B7" s="4" t="s">
        <v>15</v>
      </c>
      <c r="C7" s="5" t="str">
        <f>IF(C1&lt;=9,"4Sqmm",IF(C1&lt;=14,"6Sqmm",IF(C1&lt;=25,"10Sqmm","0")))</f>
        <v>4Sqmm</v>
      </c>
      <c r="D7" s="5" t="str">
        <f>IF(C1&lt;=10,"20","40")</f>
        <v>20</v>
      </c>
      <c r="E7" s="4" t="s">
        <v>14</v>
      </c>
      <c r="F7" s="7" t="s">
        <v>9</v>
      </c>
      <c r="G7">
        <v>20</v>
      </c>
      <c r="H7">
        <v>96</v>
      </c>
      <c r="I7">
        <f>G7*H7</f>
        <v>1920</v>
      </c>
      <c r="J7" s="12">
        <v>0.18</v>
      </c>
      <c r="K7">
        <f>I7*J7</f>
        <v>345.59999999999997</v>
      </c>
      <c r="L7">
        <f>I7+K7</f>
        <v>2265.6</v>
      </c>
    </row>
    <row r="8" spans="1:13">
      <c r="A8" s="4">
        <v>6</v>
      </c>
      <c r="B8" s="4" t="s">
        <v>16</v>
      </c>
      <c r="C8" s="5" t="str">
        <f>IF(C1&lt;=9,"2.5Sqmm",IF(C1&lt;=25,"4Sqmm","6Sqmm"))</f>
        <v>2.5Sqmm</v>
      </c>
      <c r="D8" s="5">
        <f>(D6+D7)/2</f>
        <v>30</v>
      </c>
      <c r="E8" s="4" t="s">
        <v>14</v>
      </c>
      <c r="F8" s="7" t="s">
        <v>12</v>
      </c>
      <c r="G8">
        <v>30</v>
      </c>
      <c r="H8">
        <v>35</v>
      </c>
      <c r="I8">
        <f>G8*H8</f>
        <v>1050</v>
      </c>
      <c r="J8" s="12">
        <v>0.18</v>
      </c>
      <c r="K8">
        <f>I8*J8</f>
        <v>189</v>
      </c>
      <c r="L8">
        <f>I8+K8</f>
        <v>1239</v>
      </c>
    </row>
    <row r="9" spans="1:13">
      <c r="A9" s="4">
        <v>7</v>
      </c>
      <c r="B9" s="4" t="s">
        <v>17</v>
      </c>
      <c r="C9" s="5" t="s">
        <v>18</v>
      </c>
      <c r="D9" s="5">
        <v>2</v>
      </c>
      <c r="E9" s="4" t="s">
        <v>19</v>
      </c>
      <c r="F9" s="7" t="s">
        <v>12</v>
      </c>
      <c r="G9">
        <v>1</v>
      </c>
      <c r="H9">
        <v>3500</v>
      </c>
      <c r="I9">
        <f>G9*H9</f>
        <v>3500</v>
      </c>
      <c r="J9" s="12">
        <v>0.18</v>
      </c>
      <c r="K9">
        <f>I9*J9</f>
        <v>630</v>
      </c>
      <c r="L9">
        <f>I9+K9</f>
        <v>4130</v>
      </c>
    </row>
    <row r="10" spans="1:13">
      <c r="A10" s="4">
        <v>8</v>
      </c>
      <c r="B10" s="4" t="s">
        <v>20</v>
      </c>
      <c r="C10" s="8" t="s">
        <v>21</v>
      </c>
      <c r="D10" s="5" t="str">
        <f>IF(C1&lt;=5,"2",IF(C1&lt;=10,"4",IF(C1&lt;=25,"6","0")))</f>
        <v>2</v>
      </c>
      <c r="E10" s="4" t="s">
        <v>8</v>
      </c>
      <c r="F10" s="7" t="s">
        <v>9</v>
      </c>
      <c r="G10" t="s">
        <v>42</v>
      </c>
    </row>
    <row r="11" spans="1:13">
      <c r="A11" s="4">
        <v>9</v>
      </c>
      <c r="B11" s="4" t="s">
        <v>22</v>
      </c>
      <c r="C11" s="5" t="s">
        <v>21</v>
      </c>
      <c r="D11" s="5" t="str">
        <f>D10</f>
        <v>2</v>
      </c>
      <c r="E11" s="4" t="s">
        <v>8</v>
      </c>
      <c r="F11" s="7" t="s">
        <v>9</v>
      </c>
      <c r="G11" t="s">
        <v>42</v>
      </c>
    </row>
    <row r="12" spans="1:13">
      <c r="A12" s="4">
        <v>10</v>
      </c>
      <c r="B12" s="4" t="s">
        <v>23</v>
      </c>
      <c r="C12" s="5" t="s">
        <v>24</v>
      </c>
      <c r="D12" s="5">
        <v>2</v>
      </c>
      <c r="E12" s="4" t="s">
        <v>8</v>
      </c>
      <c r="F12" s="7" t="s">
        <v>9</v>
      </c>
      <c r="G12" t="s">
        <v>42</v>
      </c>
    </row>
    <row r="13" spans="1:13">
      <c r="A13" s="4"/>
      <c r="B13" s="4" t="s">
        <v>23</v>
      </c>
      <c r="C13" s="5" t="s">
        <v>25</v>
      </c>
      <c r="D13" s="5">
        <v>2</v>
      </c>
      <c r="E13" s="4" t="s">
        <v>8</v>
      </c>
      <c r="F13" s="7" t="s">
        <v>9</v>
      </c>
      <c r="G13" t="s">
        <v>42</v>
      </c>
    </row>
    <row r="14" spans="1:13">
      <c r="A14" s="4">
        <v>11</v>
      </c>
      <c r="B14" s="4" t="s">
        <v>26</v>
      </c>
      <c r="C14" s="5" t="str">
        <f>IF(C1&lt;=25,"10Amps2Pole","0")</f>
        <v>10Amps2Pole</v>
      </c>
      <c r="D14" s="5" t="str">
        <f>IF(C1&lt;=5,"1",IF(C1&lt;=9,"2",IF(C1&lt;=25,"4","0")))</f>
        <v>1</v>
      </c>
      <c r="E14" s="4" t="s">
        <v>8</v>
      </c>
      <c r="F14" s="7" t="s">
        <v>9</v>
      </c>
      <c r="G14">
        <v>1</v>
      </c>
      <c r="H14">
        <v>3000</v>
      </c>
      <c r="I14">
        <f>G14*H14</f>
        <v>3000</v>
      </c>
      <c r="J14" s="12">
        <v>0.18</v>
      </c>
      <c r="K14">
        <f>I14*J14</f>
        <v>540</v>
      </c>
      <c r="L14">
        <f>I14+K14</f>
        <v>3540</v>
      </c>
    </row>
    <row r="15" spans="1:13">
      <c r="A15" s="4">
        <v>12</v>
      </c>
      <c r="B15" s="4" t="s">
        <v>27</v>
      </c>
      <c r="C15" s="5" t="str">
        <f>IF(C1&lt;=3,"16Amps2Pole",IF(C1&lt;=5,"25Amps3Pole",IF(C1&lt;=10,"32Amps3Pole",IF(C1&lt;=25,"50Amps3Pole",IF(C1&lt;=40,"63Amps3Pole""0")))))</f>
        <v>25Amps3Pole</v>
      </c>
      <c r="D15" s="5">
        <f>D5</f>
        <v>1</v>
      </c>
      <c r="E15" s="4" t="s">
        <v>8</v>
      </c>
      <c r="F15" s="7" t="s">
        <v>9</v>
      </c>
      <c r="G15">
        <v>1</v>
      </c>
      <c r="H15">
        <v>3000</v>
      </c>
      <c r="I15">
        <f>G15*H15</f>
        <v>3000</v>
      </c>
      <c r="J15" s="12">
        <v>0.18</v>
      </c>
      <c r="K15">
        <f>I15*J15</f>
        <v>540</v>
      </c>
      <c r="L15">
        <f>I15+K15</f>
        <v>3540</v>
      </c>
    </row>
    <row r="16" spans="1:13">
      <c r="A16" s="4">
        <v>13</v>
      </c>
      <c r="B16" s="4" t="s">
        <v>28</v>
      </c>
      <c r="C16" s="5" t="str">
        <f>IF(C1&lt;=3,"4Pole",IF(C1&lt;=5,"6Pole",IF(C1&lt;=10,"6Pole",IF(C1&lt;=25,"4Pole",IF(C1&lt;=40,"4Pole""0")))))</f>
        <v>6Pole</v>
      </c>
      <c r="D16" s="5" t="str">
        <f>IF(C1&lt;=5,"1",IF(C1&lt;=10,"1",IF(C1&lt;=25,"2","0")))</f>
        <v>1</v>
      </c>
      <c r="E16" s="4" t="s">
        <v>8</v>
      </c>
      <c r="F16" s="7" t="s">
        <v>9</v>
      </c>
    </row>
    <row r="17" spans="1:12">
      <c r="A17" s="4">
        <v>14</v>
      </c>
      <c r="B17" s="4" t="s">
        <v>29</v>
      </c>
      <c r="C17" s="5" t="str">
        <f>IF(C1&lt;=3,"10M6Inches",IF(C1&lt;=5,"10M6Inches",IF(C1&lt;=10,"12M6Inches",IF(C1&lt;=25,"12M6Inches",IF(C1&lt;=40,"12M6Inches","0")))))</f>
        <v>10M6Inches</v>
      </c>
      <c r="D17" s="5">
        <f>C1*6</f>
        <v>30</v>
      </c>
      <c r="E17" s="4" t="s">
        <v>8</v>
      </c>
      <c r="F17" s="7" t="s">
        <v>9</v>
      </c>
      <c r="G17" t="s">
        <v>41</v>
      </c>
    </row>
    <row r="18" spans="1:12">
      <c r="A18" s="4">
        <v>15</v>
      </c>
      <c r="B18" s="4" t="s">
        <v>30</v>
      </c>
      <c r="C18" s="5" t="str">
        <f>IF(C1&lt;=3,"8M1.25Inches",IF(C1&lt;=5,"8M1.25Inches",IF(C1&lt;=10,"8M1.25Inches",IF(C1&lt;=25,"8M1.25Inches",IF(C1&lt;=40,"8M1.25Inches","0")))))</f>
        <v>8M1.25Inches</v>
      </c>
      <c r="D18" s="6">
        <f>D3*4</f>
        <v>64</v>
      </c>
      <c r="E18" s="4" t="s">
        <v>8</v>
      </c>
      <c r="F18" s="7" t="s">
        <v>9</v>
      </c>
      <c r="G18" t="s">
        <v>41</v>
      </c>
    </row>
    <row r="19" spans="1:12">
      <c r="A19" s="4">
        <v>16</v>
      </c>
      <c r="B19" s="4" t="s">
        <v>31</v>
      </c>
      <c r="C19" s="5" t="str">
        <f>IF(C1&lt;=3,"10M2Inches",IF(C1&lt;=5,"10M2Inches",IF(C1&lt;=10,"12M2Inches",IF(C1&lt;=25,"12M2Inches",IF(C1&lt;=40,"12M2Inches","0")))))</f>
        <v>10M2Inches</v>
      </c>
      <c r="D19" s="5">
        <f>(D17/4)*4</f>
        <v>30</v>
      </c>
      <c r="E19" s="4" t="s">
        <v>8</v>
      </c>
      <c r="F19" s="7" t="s">
        <v>9</v>
      </c>
      <c r="G19" t="s">
        <v>41</v>
      </c>
    </row>
    <row r="20" spans="1:12">
      <c r="A20" s="4">
        <v>17</v>
      </c>
      <c r="B20" s="4" t="s">
        <v>32</v>
      </c>
      <c r="C20" s="5" t="str">
        <f>IF(C1&lt;=3,"1Inches",IF(C1&lt;=5,"1Inches",IF(C1&lt;=10,"1.25Inches",IF(C1&lt;=25,"2Inches",IF(C1&lt;=40,"2Inches","0")))))</f>
        <v>1Inches</v>
      </c>
      <c r="D20" s="5">
        <f>(D6+D7+D8)/3</f>
        <v>30</v>
      </c>
      <c r="E20" s="4" t="s">
        <v>8</v>
      </c>
      <c r="F20" s="7" t="s">
        <v>12</v>
      </c>
      <c r="G20" t="s">
        <v>42</v>
      </c>
    </row>
    <row r="21" spans="1:12">
      <c r="A21" s="4">
        <v>18</v>
      </c>
      <c r="B21" s="4" t="s">
        <v>33</v>
      </c>
      <c r="C21" s="5" t="str">
        <f>IF(C1&lt;=3,"9Inches",IF(C1&lt;=5,"9Inches",IF(C1&lt;=10,"9Inches",IF(C1&lt;=25,"9Inches",IF(C1&lt;=40,"9Inches","0")))))</f>
        <v>9Inches</v>
      </c>
      <c r="D21" s="5">
        <f>C1*10</f>
        <v>50</v>
      </c>
      <c r="E21" s="4" t="s">
        <v>8</v>
      </c>
      <c r="F21" s="7" t="s">
        <v>12</v>
      </c>
      <c r="G21" t="s">
        <v>42</v>
      </c>
    </row>
    <row r="22" spans="1:12">
      <c r="A22" s="4">
        <v>18</v>
      </c>
      <c r="B22" s="4" t="s">
        <v>34</v>
      </c>
      <c r="C22" s="5" t="str">
        <f>IF(C1&lt;=3,"0",IF(C1&lt;=5,"0",IF(C1&lt;=10,"1inches",IF(C1&lt;=25,"1inches",IF(C1&lt;=40,"1Inches","0")))))</f>
        <v>0</v>
      </c>
      <c r="D22" s="5">
        <f>D14*2</f>
        <v>2</v>
      </c>
      <c r="E22" s="4" t="s">
        <v>8</v>
      </c>
      <c r="F22" s="7" t="s">
        <v>12</v>
      </c>
      <c r="G22" t="s">
        <v>42</v>
      </c>
    </row>
    <row r="23" spans="1:12">
      <c r="A23" s="4">
        <v>19</v>
      </c>
      <c r="B23" s="4" t="s">
        <v>35</v>
      </c>
      <c r="C23" s="5" t="str">
        <f>IF(C5&lt;=3,"10M2Inches",IF(C5&lt;=5,"10M2Inches",IF(C5&lt;=10,"10M2Inches",IF(C5&lt;=25,"12M2Inches",IF(C5&lt;=40,"12M2Inches","0")))))</f>
        <v>10M2Inches</v>
      </c>
      <c r="D23" s="5" t="str">
        <f>IF(C1&lt;=5,"0",IF(C1&lt;=9,"0",IF(C1&lt;=25,"4","0")))</f>
        <v>0</v>
      </c>
      <c r="E23" s="4" t="s">
        <v>8</v>
      </c>
      <c r="F23" s="7" t="s">
        <v>12</v>
      </c>
      <c r="G23" t="s">
        <v>42</v>
      </c>
    </row>
    <row r="24" spans="1:12">
      <c r="A24" s="4">
        <v>20</v>
      </c>
      <c r="B24" s="4" t="s">
        <v>36</v>
      </c>
      <c r="C24" s="5" t="str">
        <f>IF(C1&lt;=3,"NA",IF(C1&lt;=5,"NA",IF(C6&lt;=10,"NA",IF(C1&lt;=25,"4Pole 440V/63Amps",IF(C1&lt;=40,"4Pole 440V/100Amps","0")))))</f>
        <v>NA</v>
      </c>
      <c r="D24" s="5">
        <f>D5</f>
        <v>1</v>
      </c>
      <c r="E24" s="4" t="s">
        <v>8</v>
      </c>
      <c r="F24" s="7" t="s">
        <v>12</v>
      </c>
      <c r="G24">
        <v>1</v>
      </c>
      <c r="H24">
        <v>10000</v>
      </c>
      <c r="I24">
        <f>G24*H24</f>
        <v>10000</v>
      </c>
      <c r="J24" s="12">
        <v>0.18</v>
      </c>
      <c r="K24">
        <f>I24*J24</f>
        <v>1800</v>
      </c>
      <c r="L24">
        <f>I24+K24</f>
        <v>11800</v>
      </c>
    </row>
  </sheetData>
  <mergeCells count="2">
    <mergeCell ref="A1:B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5KW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CO</dc:creator>
  <cp:lastModifiedBy>santhos</cp:lastModifiedBy>
  <dcterms:created xsi:type="dcterms:W3CDTF">2017-10-26T09:14:22Z</dcterms:created>
  <dcterms:modified xsi:type="dcterms:W3CDTF">2017-10-27T11:30:14Z</dcterms:modified>
</cp:coreProperties>
</file>