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3OFG &amp; 3 ONG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" i="2"/>
  <c r="O6"/>
  <c r="M4"/>
  <c r="I4"/>
  <c r="J4" s="1"/>
  <c r="O4" s="1"/>
  <c r="M3"/>
  <c r="L3"/>
  <c r="O3" s="1"/>
  <c r="J3"/>
  <c r="I3"/>
  <c r="O17" i="1"/>
  <c r="O18"/>
  <c r="O19"/>
  <c r="O20"/>
  <c r="O16"/>
  <c r="M20"/>
  <c r="M19"/>
  <c r="M18"/>
  <c r="M17"/>
  <c r="M16"/>
  <c r="L7"/>
  <c r="O7" s="1"/>
  <c r="L9"/>
  <c r="O9" s="1"/>
  <c r="L6"/>
  <c r="O6" s="1"/>
  <c r="M10"/>
  <c r="M9"/>
  <c r="M8"/>
  <c r="M7"/>
  <c r="I17"/>
  <c r="J17" s="1"/>
  <c r="I18"/>
  <c r="J18" s="1"/>
  <c r="I19"/>
  <c r="J19" s="1"/>
  <c r="I20"/>
  <c r="J20" s="1"/>
  <c r="I16"/>
  <c r="J16" s="1"/>
  <c r="I7"/>
  <c r="J7" s="1"/>
  <c r="I8"/>
  <c r="J8" s="1"/>
  <c r="L8" s="1"/>
  <c r="O8" s="1"/>
  <c r="I9"/>
  <c r="J9" s="1"/>
  <c r="I10"/>
  <c r="J10" s="1"/>
  <c r="L10" s="1"/>
  <c r="O10" s="1"/>
  <c r="I6"/>
  <c r="J6" s="1"/>
  <c r="M6"/>
</calcChain>
</file>

<file path=xl/sharedStrings.xml><?xml version="1.0" encoding="utf-8"?>
<sst xmlns="http://schemas.openxmlformats.org/spreadsheetml/2006/main" count="94" uniqueCount="43">
  <si>
    <t>System Capacity</t>
  </si>
  <si>
    <t>Solar Panel Capacity</t>
  </si>
  <si>
    <t>Inverter Capacity in KVA</t>
  </si>
  <si>
    <t>Battery Specification</t>
  </si>
  <si>
    <t>No of Hrs Back Up</t>
  </si>
  <si>
    <t>Total Cost of System</t>
  </si>
  <si>
    <t>% of Subsidy for the System Capacity</t>
  </si>
  <si>
    <t>3000Wp</t>
  </si>
  <si>
    <t>48V/200Ah</t>
  </si>
  <si>
    <t>2Hrs</t>
  </si>
  <si>
    <t xml:space="preserve"> ₹    3,35,000 </t>
  </si>
  <si>
    <t>5000Wp</t>
  </si>
  <si>
    <t>96V/150Ah</t>
  </si>
  <si>
    <t xml:space="preserve"> ₹    4,35,000 </t>
  </si>
  <si>
    <t>7000Wp</t>
  </si>
  <si>
    <t>120V/150Ah</t>
  </si>
  <si>
    <t xml:space="preserve"> ₹    6,30,000 </t>
  </si>
  <si>
    <t>10000Wp</t>
  </si>
  <si>
    <t>120V/100Ah</t>
  </si>
  <si>
    <t>1Hrs</t>
  </si>
  <si>
    <t xml:space="preserve"> ₹    7,75,000 </t>
  </si>
  <si>
    <t>15000WP</t>
  </si>
  <si>
    <t>240V/100Ah</t>
  </si>
  <si>
    <t xml:space="preserve"> ₹ 11,60,000 </t>
  </si>
  <si>
    <t>Subsidy In Rs.</t>
  </si>
  <si>
    <t>Units Per Day</t>
  </si>
  <si>
    <t>Solar Panel Specification</t>
  </si>
  <si>
    <t xml:space="preserve"> ₹  2,47,500.00 </t>
  </si>
  <si>
    <t xml:space="preserve"> ₹  3,47,500.00 </t>
  </si>
  <si>
    <t xml:space="preserve"> ₹  4,97,500.00 </t>
  </si>
  <si>
    <t xml:space="preserve"> ₹  6,42,500.00 </t>
  </si>
  <si>
    <t xml:space="preserve"> ₹  9,60,000.00 </t>
  </si>
  <si>
    <t>Savings Per Month</t>
  </si>
  <si>
    <t>SL No.</t>
  </si>
  <si>
    <t>Cost After Subsidy</t>
  </si>
  <si>
    <t>ROI In Months</t>
  </si>
  <si>
    <t xml:space="preserve">Genset Cost </t>
  </si>
  <si>
    <t>Net Savings</t>
  </si>
  <si>
    <t>NIL</t>
  </si>
  <si>
    <t>COST, SUBSIDY and ROI for OFF GRID</t>
  </si>
  <si>
    <t>COST, SUBSIDY and ROI for ON GRID</t>
  </si>
  <si>
    <t>5,82,500</t>
  </si>
  <si>
    <t>Savings Per Month ON EB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</si>
</sst>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0" fillId="0" borderId="2" xfId="0" applyFill="1" applyBorder="1"/>
    <xf numFmtId="0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0" fontId="3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2" borderId="1" xfId="0" applyNumberFormat="1" applyFill="1" applyBorder="1"/>
    <xf numFmtId="0" fontId="0" fillId="2" borderId="1" xfId="0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O21"/>
  <sheetViews>
    <sheetView workbookViewId="0">
      <selection activeCell="A16" sqref="A16:XFD16"/>
    </sheetView>
  </sheetViews>
  <sheetFormatPr defaultRowHeight="15"/>
  <cols>
    <col min="1" max="1" width="6.42578125" bestFit="1" customWidth="1"/>
    <col min="3" max="3" width="12.5703125" customWidth="1"/>
    <col min="4" max="4" width="11.28515625" customWidth="1"/>
    <col min="5" max="5" width="13" customWidth="1"/>
    <col min="7" max="7" width="13" customWidth="1"/>
    <col min="8" max="8" width="14" customWidth="1"/>
  </cols>
  <sheetData>
    <row r="4" spans="1:15">
      <c r="A4" s="18" t="s">
        <v>39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45">
      <c r="A5" s="10" t="s">
        <v>33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4" t="s">
        <v>6</v>
      </c>
      <c r="I5" s="1" t="s">
        <v>25</v>
      </c>
      <c r="J5" s="7" t="s">
        <v>32</v>
      </c>
      <c r="K5" s="7" t="s">
        <v>36</v>
      </c>
      <c r="L5" s="7" t="s">
        <v>37</v>
      </c>
      <c r="M5" s="1" t="s">
        <v>24</v>
      </c>
      <c r="N5" s="1" t="s">
        <v>34</v>
      </c>
      <c r="O5" s="1" t="s">
        <v>35</v>
      </c>
    </row>
    <row r="6" spans="1:15" ht="30">
      <c r="A6" s="12">
        <v>1</v>
      </c>
      <c r="B6" s="13">
        <v>3</v>
      </c>
      <c r="C6" s="13" t="s">
        <v>7</v>
      </c>
      <c r="D6" s="13">
        <v>5</v>
      </c>
      <c r="E6" s="14" t="s">
        <v>8</v>
      </c>
      <c r="F6" s="13" t="s">
        <v>9</v>
      </c>
      <c r="G6" s="14" t="s">
        <v>10</v>
      </c>
      <c r="H6" s="17">
        <v>55</v>
      </c>
      <c r="I6" s="12">
        <f>B6*4</f>
        <v>12</v>
      </c>
      <c r="J6" s="16">
        <f>I6*30*10</f>
        <v>3600</v>
      </c>
      <c r="K6" s="16">
        <v>2000</v>
      </c>
      <c r="L6" s="16">
        <f>J6+K6</f>
        <v>5600</v>
      </c>
      <c r="M6" s="16">
        <f>335000*55%</f>
        <v>184250.00000000003</v>
      </c>
      <c r="N6" s="19">
        <v>150000</v>
      </c>
      <c r="O6" s="21">
        <f>N6/L6</f>
        <v>26.785714285714285</v>
      </c>
    </row>
    <row r="7" spans="1:15" ht="30">
      <c r="A7" s="12">
        <v>2</v>
      </c>
      <c r="B7" s="13">
        <v>5</v>
      </c>
      <c r="C7" s="13" t="s">
        <v>11</v>
      </c>
      <c r="D7" s="13">
        <v>5</v>
      </c>
      <c r="E7" s="13" t="s">
        <v>12</v>
      </c>
      <c r="F7" s="13" t="s">
        <v>9</v>
      </c>
      <c r="G7" s="14" t="s">
        <v>13</v>
      </c>
      <c r="H7" s="15">
        <v>60</v>
      </c>
      <c r="I7" s="12">
        <f t="shared" ref="I7:I10" si="0">B7*4</f>
        <v>20</v>
      </c>
      <c r="J7" s="16">
        <f t="shared" ref="J7:J10" si="1">I7*30*10</f>
        <v>6000</v>
      </c>
      <c r="K7" s="16">
        <v>3000</v>
      </c>
      <c r="L7" s="16">
        <f t="shared" ref="L7:L10" si="2">J7+K7</f>
        <v>9000</v>
      </c>
      <c r="M7" s="16">
        <f>435000*60%</f>
        <v>261000</v>
      </c>
      <c r="N7" s="19">
        <v>175000</v>
      </c>
      <c r="O7" s="21">
        <f t="shared" ref="O7:O10" si="3">N7/L7</f>
        <v>19.444444444444443</v>
      </c>
    </row>
    <row r="8" spans="1:15" ht="30">
      <c r="A8" s="12">
        <v>3</v>
      </c>
      <c r="B8" s="13">
        <v>7</v>
      </c>
      <c r="C8" s="13" t="s">
        <v>14</v>
      </c>
      <c r="D8" s="13">
        <v>10</v>
      </c>
      <c r="E8" s="13" t="s">
        <v>15</v>
      </c>
      <c r="F8" s="13" t="s">
        <v>9</v>
      </c>
      <c r="G8" s="14" t="s">
        <v>16</v>
      </c>
      <c r="H8" s="15">
        <v>60</v>
      </c>
      <c r="I8" s="12">
        <f t="shared" si="0"/>
        <v>28</v>
      </c>
      <c r="J8" s="16">
        <f t="shared" si="1"/>
        <v>8400</v>
      </c>
      <c r="K8" s="16">
        <v>4000</v>
      </c>
      <c r="L8" s="16">
        <f t="shared" si="2"/>
        <v>12400</v>
      </c>
      <c r="M8" s="16">
        <f>630000*60%</f>
        <v>378000</v>
      </c>
      <c r="N8" s="19">
        <v>250000</v>
      </c>
      <c r="O8" s="21">
        <f t="shared" si="3"/>
        <v>20.161290322580644</v>
      </c>
    </row>
    <row r="9" spans="1:15" ht="30">
      <c r="A9" s="12">
        <v>4</v>
      </c>
      <c r="B9" s="13">
        <v>10</v>
      </c>
      <c r="C9" s="13" t="s">
        <v>17</v>
      </c>
      <c r="D9" s="13">
        <v>10</v>
      </c>
      <c r="E9" s="13" t="s">
        <v>18</v>
      </c>
      <c r="F9" s="13" t="s">
        <v>19</v>
      </c>
      <c r="G9" s="14" t="s">
        <v>20</v>
      </c>
      <c r="H9" s="14">
        <v>65</v>
      </c>
      <c r="I9" s="12">
        <f t="shared" si="0"/>
        <v>40</v>
      </c>
      <c r="J9" s="16">
        <f t="shared" si="1"/>
        <v>12000</v>
      </c>
      <c r="K9" s="16">
        <v>5000</v>
      </c>
      <c r="L9" s="16">
        <f t="shared" si="2"/>
        <v>17000</v>
      </c>
      <c r="M9" s="16">
        <f>775000*65%</f>
        <v>503750</v>
      </c>
      <c r="N9" s="19">
        <v>275000</v>
      </c>
      <c r="O9" s="21">
        <f t="shared" si="3"/>
        <v>16.176470588235293</v>
      </c>
    </row>
    <row r="10" spans="1:15">
      <c r="A10" s="12">
        <v>5</v>
      </c>
      <c r="B10" s="13">
        <v>15</v>
      </c>
      <c r="C10" s="13" t="s">
        <v>21</v>
      </c>
      <c r="D10" s="13">
        <v>15</v>
      </c>
      <c r="E10" s="13" t="s">
        <v>22</v>
      </c>
      <c r="F10" s="13" t="s">
        <v>19</v>
      </c>
      <c r="G10" s="14" t="s">
        <v>23</v>
      </c>
      <c r="H10" s="15">
        <v>65</v>
      </c>
      <c r="I10" s="12">
        <f t="shared" si="0"/>
        <v>60</v>
      </c>
      <c r="J10" s="16">
        <f t="shared" si="1"/>
        <v>18000</v>
      </c>
      <c r="K10" s="16">
        <v>6000</v>
      </c>
      <c r="L10" s="16">
        <f t="shared" si="2"/>
        <v>24000</v>
      </c>
      <c r="M10" s="16">
        <f>1160000*65%</f>
        <v>754000</v>
      </c>
      <c r="N10" s="19">
        <v>405000</v>
      </c>
      <c r="O10" s="21">
        <f t="shared" si="3"/>
        <v>16.875</v>
      </c>
    </row>
    <row r="14" spans="1:15">
      <c r="A14" s="18" t="s">
        <v>40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ht="45">
      <c r="A15" s="10" t="s">
        <v>33</v>
      </c>
      <c r="B15" s="3" t="s">
        <v>0</v>
      </c>
      <c r="C15" s="3" t="s">
        <v>26</v>
      </c>
      <c r="D15" s="3" t="s">
        <v>2</v>
      </c>
      <c r="E15" s="3" t="s">
        <v>3</v>
      </c>
      <c r="F15" s="3" t="s">
        <v>4</v>
      </c>
      <c r="G15" s="3" t="s">
        <v>5</v>
      </c>
      <c r="H15" s="4" t="s">
        <v>6</v>
      </c>
      <c r="I15" s="1" t="s">
        <v>25</v>
      </c>
      <c r="J15" s="7" t="s">
        <v>32</v>
      </c>
      <c r="K15" s="1"/>
      <c r="L15" s="1"/>
      <c r="M15" s="1" t="s">
        <v>24</v>
      </c>
      <c r="N15" s="1" t="s">
        <v>34</v>
      </c>
      <c r="O15" s="1" t="s">
        <v>35</v>
      </c>
    </row>
    <row r="16" spans="1:15" ht="30">
      <c r="A16" s="8">
        <v>1</v>
      </c>
      <c r="B16" s="5">
        <v>3</v>
      </c>
      <c r="C16" s="5" t="s">
        <v>7</v>
      </c>
      <c r="D16" s="5">
        <v>3</v>
      </c>
      <c r="E16" s="2" t="s">
        <v>38</v>
      </c>
      <c r="F16" s="2" t="s">
        <v>38</v>
      </c>
      <c r="G16" s="6" t="s">
        <v>27</v>
      </c>
      <c r="H16" s="9">
        <v>55</v>
      </c>
      <c r="I16" s="2">
        <f>B16*4.5</f>
        <v>13.5</v>
      </c>
      <c r="J16" s="2">
        <f>I16*30*10</f>
        <v>4050</v>
      </c>
      <c r="K16" s="2"/>
      <c r="L16" s="2"/>
      <c r="M16" s="2">
        <f>247500*55%</f>
        <v>136125</v>
      </c>
      <c r="N16" s="20">
        <v>112500</v>
      </c>
      <c r="O16" s="21">
        <f>N16/J16</f>
        <v>27.777777777777779</v>
      </c>
    </row>
    <row r="17" spans="1:15" ht="30">
      <c r="A17" s="8">
        <v>2</v>
      </c>
      <c r="B17" s="5">
        <v>5</v>
      </c>
      <c r="C17" s="5" t="s">
        <v>11</v>
      </c>
      <c r="D17" s="5">
        <v>5</v>
      </c>
      <c r="E17" s="2" t="s">
        <v>38</v>
      </c>
      <c r="F17" s="2" t="s">
        <v>38</v>
      </c>
      <c r="G17" s="6" t="s">
        <v>28</v>
      </c>
      <c r="H17" s="9">
        <v>60</v>
      </c>
      <c r="I17" s="2">
        <f>B17*4.5</f>
        <v>22.5</v>
      </c>
      <c r="J17" s="2">
        <f t="shared" ref="J17:J20" si="4">I17*30*10</f>
        <v>6750</v>
      </c>
      <c r="K17" s="2"/>
      <c r="L17" s="2"/>
      <c r="M17" s="2">
        <f>347500*60%</f>
        <v>208500</v>
      </c>
      <c r="N17" s="20">
        <v>139000</v>
      </c>
      <c r="O17" s="21">
        <f t="shared" ref="O17:O20" si="5">N17/J17</f>
        <v>20.592592592592592</v>
      </c>
    </row>
    <row r="18" spans="1:15" ht="30">
      <c r="A18" s="8">
        <v>3</v>
      </c>
      <c r="B18" s="5">
        <v>7</v>
      </c>
      <c r="C18" s="5" t="s">
        <v>14</v>
      </c>
      <c r="D18" s="5">
        <v>10</v>
      </c>
      <c r="E18" s="2" t="s">
        <v>38</v>
      </c>
      <c r="F18" s="2" t="s">
        <v>38</v>
      </c>
      <c r="G18" s="6" t="s">
        <v>29</v>
      </c>
      <c r="H18" s="9">
        <v>60</v>
      </c>
      <c r="I18" s="2">
        <f>B18*4.5</f>
        <v>31.5</v>
      </c>
      <c r="J18" s="2">
        <f t="shared" si="4"/>
        <v>9450</v>
      </c>
      <c r="K18" s="2"/>
      <c r="L18" s="2"/>
      <c r="M18" s="2">
        <f>497500*60%</f>
        <v>298500</v>
      </c>
      <c r="N18" s="20">
        <v>199000</v>
      </c>
      <c r="O18" s="21">
        <f t="shared" si="5"/>
        <v>21.058201058201057</v>
      </c>
    </row>
    <row r="19" spans="1:15" ht="30">
      <c r="A19" s="8">
        <v>4</v>
      </c>
      <c r="B19" s="5">
        <v>10</v>
      </c>
      <c r="C19" s="5" t="s">
        <v>17</v>
      </c>
      <c r="D19" s="5">
        <v>10</v>
      </c>
      <c r="E19" s="2" t="s">
        <v>38</v>
      </c>
      <c r="F19" s="2" t="s">
        <v>38</v>
      </c>
      <c r="G19" s="6" t="s">
        <v>30</v>
      </c>
      <c r="H19" s="9">
        <v>65</v>
      </c>
      <c r="I19" s="2">
        <f>B19*4.5</f>
        <v>45</v>
      </c>
      <c r="J19" s="2">
        <f t="shared" si="4"/>
        <v>13500</v>
      </c>
      <c r="K19" s="2"/>
      <c r="L19" s="2"/>
      <c r="M19" s="2">
        <f>642500*65%</f>
        <v>417625</v>
      </c>
      <c r="N19" s="20">
        <v>222000</v>
      </c>
      <c r="O19" s="21">
        <f t="shared" si="5"/>
        <v>16.444444444444443</v>
      </c>
    </row>
    <row r="20" spans="1:15" ht="30">
      <c r="A20" s="8">
        <v>5</v>
      </c>
      <c r="B20" s="5">
        <v>15</v>
      </c>
      <c r="C20" s="5" t="s">
        <v>21</v>
      </c>
      <c r="D20" s="5">
        <v>15</v>
      </c>
      <c r="E20" s="2" t="s">
        <v>38</v>
      </c>
      <c r="F20" s="2" t="s">
        <v>38</v>
      </c>
      <c r="G20" s="6" t="s">
        <v>31</v>
      </c>
      <c r="H20" s="9">
        <v>65</v>
      </c>
      <c r="I20" s="2">
        <f>B20*4.5</f>
        <v>67.5</v>
      </c>
      <c r="J20" s="2">
        <f t="shared" si="4"/>
        <v>20250</v>
      </c>
      <c r="K20" s="2"/>
      <c r="L20" s="2"/>
      <c r="M20" s="2">
        <f>960000*65%</f>
        <v>624000</v>
      </c>
      <c r="N20" s="20">
        <v>336000</v>
      </c>
      <c r="O20" s="21">
        <f t="shared" si="5"/>
        <v>16.592592592592592</v>
      </c>
    </row>
    <row r="21" spans="1:15">
      <c r="A21" s="11"/>
    </row>
  </sheetData>
  <mergeCells count="2">
    <mergeCell ref="A4:O4"/>
    <mergeCell ref="A14:O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6"/>
  <sheetViews>
    <sheetView tabSelected="1" workbookViewId="0">
      <selection activeCell="B6" sqref="B6"/>
    </sheetView>
  </sheetViews>
  <sheetFormatPr defaultRowHeight="15"/>
  <cols>
    <col min="5" max="5" width="11.140625" customWidth="1"/>
    <col min="7" max="7" width="13.140625" customWidth="1"/>
    <col min="8" max="8" width="12.140625" customWidth="1"/>
    <col min="10" max="10" width="10.140625" customWidth="1"/>
  </cols>
  <sheetData>
    <row r="2" spans="1:15" ht="60">
      <c r="A2" s="10" t="s">
        <v>33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1" t="s">
        <v>25</v>
      </c>
      <c r="J2" s="7" t="s">
        <v>42</v>
      </c>
      <c r="K2" s="7" t="s">
        <v>36</v>
      </c>
      <c r="L2" s="7" t="s">
        <v>37</v>
      </c>
      <c r="M2" s="1" t="s">
        <v>24</v>
      </c>
      <c r="N2" s="1" t="s">
        <v>34</v>
      </c>
      <c r="O2" s="1" t="s">
        <v>35</v>
      </c>
    </row>
    <row r="3" spans="1:15">
      <c r="A3" s="12">
        <v>1</v>
      </c>
      <c r="B3" s="13">
        <v>3</v>
      </c>
      <c r="C3" s="13" t="s">
        <v>7</v>
      </c>
      <c r="D3" s="13">
        <v>5</v>
      </c>
      <c r="E3" s="14" t="s">
        <v>8</v>
      </c>
      <c r="F3" s="13" t="s">
        <v>9</v>
      </c>
      <c r="G3" s="14" t="s">
        <v>10</v>
      </c>
      <c r="H3" s="17">
        <v>55</v>
      </c>
      <c r="I3" s="12">
        <f>B3*4</f>
        <v>12</v>
      </c>
      <c r="J3" s="16">
        <f>I3*30*10</f>
        <v>3600</v>
      </c>
      <c r="K3" s="16">
        <v>2000</v>
      </c>
      <c r="L3" s="16">
        <f>J3+K3</f>
        <v>5600</v>
      </c>
      <c r="M3" s="16">
        <f>335000*55%</f>
        <v>184250.00000000003</v>
      </c>
      <c r="N3" s="19">
        <v>150000</v>
      </c>
      <c r="O3" s="21">
        <f>N3/L3</f>
        <v>26.785714285714285</v>
      </c>
    </row>
    <row r="4" spans="1:15" ht="30">
      <c r="A4" s="8">
        <v>2</v>
      </c>
      <c r="B4" s="5">
        <v>3</v>
      </c>
      <c r="C4" s="5" t="s">
        <v>7</v>
      </c>
      <c r="D4" s="5">
        <v>3</v>
      </c>
      <c r="E4" s="2" t="s">
        <v>38</v>
      </c>
      <c r="F4" s="2" t="s">
        <v>38</v>
      </c>
      <c r="G4" s="6" t="s">
        <v>27</v>
      </c>
      <c r="H4" s="9">
        <v>55</v>
      </c>
      <c r="I4" s="2">
        <f>B4*4.5</f>
        <v>13.5</v>
      </c>
      <c r="J4" s="2">
        <f>I4*30*10</f>
        <v>4050</v>
      </c>
      <c r="K4" s="2"/>
      <c r="L4" s="2">
        <v>4050</v>
      </c>
      <c r="M4" s="2">
        <f>247500*55%</f>
        <v>136125</v>
      </c>
      <c r="N4" s="20">
        <v>112500</v>
      </c>
      <c r="O4" s="21">
        <f>N4/J4</f>
        <v>27.777777777777779</v>
      </c>
    </row>
    <row r="6" spans="1:15">
      <c r="G6" s="22" t="s">
        <v>41</v>
      </c>
      <c r="J6">
        <f>J3+J4</f>
        <v>7650</v>
      </c>
      <c r="L6">
        <v>9650</v>
      </c>
      <c r="M6">
        <v>321000</v>
      </c>
      <c r="N6">
        <v>262500</v>
      </c>
      <c r="O6" s="23">
        <f>N6/L6</f>
        <v>27.202072538860104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3OFG &amp; 3 ONG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2017-11-15T04:53:46Z</dcterms:modified>
</cp:coreProperties>
</file>