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4KW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D23" i="1"/>
  <c r="C22" i="1"/>
  <c r="D21" i="1"/>
  <c r="C21" i="1"/>
  <c r="C20" i="1"/>
  <c r="C19" i="1"/>
  <c r="D18" i="1"/>
  <c r="C18" i="1"/>
  <c r="D17" i="1"/>
  <c r="D19" i="1" s="1"/>
  <c r="C17" i="1"/>
  <c r="D16" i="1"/>
  <c r="C16" i="1"/>
  <c r="C15" i="1"/>
  <c r="D14" i="1"/>
  <c r="D22" i="1" s="1"/>
  <c r="C14" i="1"/>
  <c r="D12" i="1"/>
  <c r="D13" i="1" s="1"/>
  <c r="D10" i="1"/>
  <c r="D11" i="1" s="1"/>
  <c r="C8" i="1"/>
  <c r="D7" i="1"/>
  <c r="C7" i="1"/>
  <c r="D6" i="1"/>
  <c r="C6" i="1"/>
  <c r="C5" i="1"/>
  <c r="D5" i="1" s="1"/>
  <c r="C4" i="1"/>
  <c r="C3" i="1"/>
  <c r="D24" i="1" l="1"/>
  <c r="D15" i="1"/>
  <c r="C23" i="1"/>
  <c r="D8" i="1"/>
  <c r="D20" i="1" s="1"/>
</calcChain>
</file>

<file path=xl/sharedStrings.xml><?xml version="1.0" encoding="utf-8"?>
<sst xmlns="http://schemas.openxmlformats.org/spreadsheetml/2006/main" count="78" uniqueCount="37">
  <si>
    <t>Project Capacity In KWp</t>
  </si>
  <si>
    <t>S No</t>
  </si>
  <si>
    <t>Material</t>
  </si>
  <si>
    <t>Specification</t>
  </si>
  <si>
    <t>Quantity</t>
  </si>
  <si>
    <t>Units</t>
  </si>
  <si>
    <t>Remarks</t>
  </si>
  <si>
    <t>Modules in Wp</t>
  </si>
  <si>
    <t>Nos</t>
  </si>
  <si>
    <t>Available</t>
  </si>
  <si>
    <t>Structure in Kwp</t>
  </si>
  <si>
    <t>Inverter in KWp</t>
  </si>
  <si>
    <t>No Stack</t>
  </si>
  <si>
    <t>Cable DC</t>
  </si>
  <si>
    <t>Mtrs</t>
  </si>
  <si>
    <t>Cable AC</t>
  </si>
  <si>
    <t>Cable Earthing</t>
  </si>
  <si>
    <t>Earthing Kit</t>
  </si>
  <si>
    <t>1000V</t>
  </si>
  <si>
    <t>Sets</t>
  </si>
  <si>
    <t>MC4 Male</t>
  </si>
  <si>
    <t>MC4</t>
  </si>
  <si>
    <t>MC4 Female</t>
  </si>
  <si>
    <t xml:space="preserve">Branch Connectors </t>
  </si>
  <si>
    <t>2M1F</t>
  </si>
  <si>
    <t>2F1M</t>
  </si>
  <si>
    <t>MCB DC</t>
  </si>
  <si>
    <t>MCB AC</t>
  </si>
  <si>
    <t>MCB BOX</t>
  </si>
  <si>
    <t>Anchor Bolts</t>
  </si>
  <si>
    <t>Nut and Bolts Modules</t>
  </si>
  <si>
    <t>Nut and Bolts Structure</t>
  </si>
  <si>
    <t>Conduit Pipes</t>
  </si>
  <si>
    <t>Cable Ties</t>
  </si>
  <si>
    <t>Pin Lugs</t>
  </si>
  <si>
    <t>Ring Lugs</t>
  </si>
  <si>
    <t>Bus Bar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</si>
</sst>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6" sqref="J6"/>
    </sheetView>
  </sheetViews>
  <sheetFormatPr defaultRowHeight="15" x14ac:dyDescent="0.25"/>
  <cols>
    <col min="1" max="1" width="5.5703125" bestFit="1" customWidth="1"/>
    <col min="2" max="2" width="26.42578125" bestFit="1" customWidth="1"/>
    <col min="3" max="3" width="15.140625" bestFit="1" customWidth="1"/>
    <col min="4" max="4" width="12.7109375" bestFit="1" customWidth="1"/>
  </cols>
  <sheetData>
    <row r="1" spans="1:6" ht="18.75" x14ac:dyDescent="0.3">
      <c r="A1" s="1" t="s">
        <v>0</v>
      </c>
      <c r="B1" s="1"/>
      <c r="C1" s="2">
        <v>4</v>
      </c>
      <c r="D1" s="2"/>
      <c r="E1" s="2"/>
    </row>
    <row r="2" spans="1:6" ht="15.75" x14ac:dyDescent="0.25">
      <c r="A2" s="3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r="3" spans="1:6" x14ac:dyDescent="0.25">
      <c r="A3" s="6">
        <v>1</v>
      </c>
      <c r="B3" s="6" t="s">
        <v>7</v>
      </c>
      <c r="C3" s="7">
        <f>IF(C1&lt;3,265,325)</f>
        <v>325</v>
      </c>
      <c r="D3" s="8">
        <v>13</v>
      </c>
      <c r="E3" s="6" t="s">
        <v>8</v>
      </c>
      <c r="F3" s="9" t="s">
        <v>9</v>
      </c>
    </row>
    <row r="4" spans="1:6" x14ac:dyDescent="0.25">
      <c r="A4" s="6">
        <v>2</v>
      </c>
      <c r="B4" s="6" t="s">
        <v>10</v>
      </c>
      <c r="C4" s="7">
        <f>C1</f>
        <v>4</v>
      </c>
      <c r="D4" s="7">
        <v>1</v>
      </c>
      <c r="E4" s="6" t="s">
        <v>8</v>
      </c>
      <c r="F4" s="9" t="s">
        <v>9</v>
      </c>
    </row>
    <row r="5" spans="1:6" x14ac:dyDescent="0.25">
      <c r="A5" s="6">
        <v>3</v>
      </c>
      <c r="B5" s="6" t="s">
        <v>11</v>
      </c>
      <c r="C5" s="7">
        <f>C1</f>
        <v>4</v>
      </c>
      <c r="D5" s="7">
        <f>C1/C5</f>
        <v>1</v>
      </c>
      <c r="E5" s="6" t="s">
        <v>8</v>
      </c>
      <c r="F5" s="9" t="s">
        <v>12</v>
      </c>
    </row>
    <row r="6" spans="1:6" x14ac:dyDescent="0.25">
      <c r="A6" s="6">
        <v>4</v>
      </c>
      <c r="B6" s="6" t="s">
        <v>13</v>
      </c>
      <c r="C6" s="7" t="str">
        <f>IF(C1&lt;=25,"4Sqmm","6Sqmm")</f>
        <v>4Sqmm</v>
      </c>
      <c r="D6" s="7" t="str">
        <f>IF(C1&lt;=5,"40","60")</f>
        <v>40</v>
      </c>
      <c r="E6" s="6" t="s">
        <v>14</v>
      </c>
      <c r="F6" s="9" t="s">
        <v>9</v>
      </c>
    </row>
    <row r="7" spans="1:6" x14ac:dyDescent="0.25">
      <c r="A7" s="6">
        <v>5</v>
      </c>
      <c r="B7" s="6" t="s">
        <v>15</v>
      </c>
      <c r="C7" s="7" t="str">
        <f>IF(C1&lt;=9,"4Sqmm",IF(C1&lt;=14,"6Sqmm",IF(C1&lt;=25,"10Sqmm","0")))</f>
        <v>4Sqmm</v>
      </c>
      <c r="D7" s="7" t="str">
        <f>IF(C1&lt;=10,"20","40")</f>
        <v>20</v>
      </c>
      <c r="E7" s="6" t="s">
        <v>14</v>
      </c>
      <c r="F7" s="9" t="s">
        <v>9</v>
      </c>
    </row>
    <row r="8" spans="1:6" x14ac:dyDescent="0.25">
      <c r="A8" s="6">
        <v>6</v>
      </c>
      <c r="B8" s="6" t="s">
        <v>16</v>
      </c>
      <c r="C8" s="7" t="str">
        <f>IF(C1&lt;=9,"2.5Sqmm",IF(C1&lt;=25,"4Sqmm","6Sqmm"))</f>
        <v>2.5Sqmm</v>
      </c>
      <c r="D8" s="7">
        <f>(D6+D7)/2</f>
        <v>30</v>
      </c>
      <c r="E8" s="6" t="s">
        <v>14</v>
      </c>
      <c r="F8" s="9" t="s">
        <v>12</v>
      </c>
    </row>
    <row r="9" spans="1:6" x14ac:dyDescent="0.25">
      <c r="A9" s="6">
        <v>7</v>
      </c>
      <c r="B9" s="6" t="s">
        <v>17</v>
      </c>
      <c r="C9" s="7" t="s">
        <v>18</v>
      </c>
      <c r="D9" s="7">
        <v>2</v>
      </c>
      <c r="E9" s="6" t="s">
        <v>19</v>
      </c>
      <c r="F9" s="9" t="s">
        <v>9</v>
      </c>
    </row>
    <row r="10" spans="1:6" x14ac:dyDescent="0.25">
      <c r="A10" s="6">
        <v>8</v>
      </c>
      <c r="B10" s="6" t="s">
        <v>20</v>
      </c>
      <c r="C10" s="10" t="s">
        <v>21</v>
      </c>
      <c r="D10" s="7" t="str">
        <f>IF(C1&lt;=5,"2",IF(C1&lt;=10,"4",IF(C1&lt;=25,"6","0")))</f>
        <v>2</v>
      </c>
      <c r="E10" s="6" t="s">
        <v>8</v>
      </c>
      <c r="F10" s="9" t="s">
        <v>9</v>
      </c>
    </row>
    <row r="11" spans="1:6" x14ac:dyDescent="0.25">
      <c r="A11" s="6">
        <v>9</v>
      </c>
      <c r="B11" s="6" t="s">
        <v>22</v>
      </c>
      <c r="C11" s="7" t="s">
        <v>21</v>
      </c>
      <c r="D11" s="7" t="str">
        <f>D10</f>
        <v>2</v>
      </c>
      <c r="E11" s="6" t="s">
        <v>8</v>
      </c>
      <c r="F11" s="9" t="s">
        <v>9</v>
      </c>
    </row>
    <row r="12" spans="1:6" x14ac:dyDescent="0.25">
      <c r="A12" s="6">
        <v>10</v>
      </c>
      <c r="B12" s="6" t="s">
        <v>23</v>
      </c>
      <c r="C12" s="7" t="s">
        <v>24</v>
      </c>
      <c r="D12" s="7" t="str">
        <f>IF(C1&lt;4,"0",IF(C1&lt;=10,"0","4"))</f>
        <v>0</v>
      </c>
      <c r="E12" s="6" t="s">
        <v>8</v>
      </c>
      <c r="F12" s="9" t="s">
        <v>9</v>
      </c>
    </row>
    <row r="13" spans="1:6" x14ac:dyDescent="0.25">
      <c r="A13" s="6"/>
      <c r="B13" s="6" t="s">
        <v>23</v>
      </c>
      <c r="C13" s="7" t="s">
        <v>25</v>
      </c>
      <c r="D13" s="7" t="str">
        <f>D12</f>
        <v>0</v>
      </c>
      <c r="E13" s="6" t="s">
        <v>8</v>
      </c>
      <c r="F13" s="9" t="s">
        <v>9</v>
      </c>
    </row>
    <row r="14" spans="1:6" x14ac:dyDescent="0.25">
      <c r="A14" s="6">
        <v>11</v>
      </c>
      <c r="B14" s="6" t="s">
        <v>26</v>
      </c>
      <c r="C14" s="7" t="str">
        <f>IF(C1&lt;=25,"10Amps2Pole","0")</f>
        <v>10Amps2Pole</v>
      </c>
      <c r="D14" s="7" t="str">
        <f>IF(C1&lt;=5,"1",IF(C1&lt;=9,"2",IF(C1&lt;=25,"4","0")))</f>
        <v>1</v>
      </c>
      <c r="E14" s="6" t="s">
        <v>8</v>
      </c>
      <c r="F14" s="9" t="s">
        <v>9</v>
      </c>
    </row>
    <row r="15" spans="1:6" x14ac:dyDescent="0.25">
      <c r="A15" s="6">
        <v>12</v>
      </c>
      <c r="B15" s="6" t="s">
        <v>27</v>
      </c>
      <c r="C15" s="7" t="str">
        <f>IF(C1&lt;=3,"16Amps2Pole",IF(C1&lt;=5,"25Amps3Pole",IF(C1&lt;=10,"32Amps3Pole",IF(C1&lt;=25,"50Amps3Pole",IF(C1&lt;=40,"63Amps3Pole""0")))))</f>
        <v>25Amps3Pole</v>
      </c>
      <c r="D15" s="7">
        <f>D5</f>
        <v>1</v>
      </c>
      <c r="E15" s="6" t="s">
        <v>8</v>
      </c>
      <c r="F15" s="9" t="s">
        <v>9</v>
      </c>
    </row>
    <row r="16" spans="1:6" x14ac:dyDescent="0.25">
      <c r="A16" s="6">
        <v>13</v>
      </c>
      <c r="B16" s="6" t="s">
        <v>28</v>
      </c>
      <c r="C16" s="7" t="str">
        <f>IF(C1&lt;=3,"4Pole",IF(C1&lt;=5,"6Pole",IF(C1&lt;=10,"6Pole",IF(C1&lt;=25,"4Pole",IF(C1&lt;=40,"4Pole""0")))))</f>
        <v>6Pole</v>
      </c>
      <c r="D16" s="7" t="str">
        <f>IF(C1&lt;=5,"1",IF(C1&lt;=10,"1",IF(C1&lt;=25,"2","0")))</f>
        <v>1</v>
      </c>
      <c r="E16" s="6" t="s">
        <v>8</v>
      </c>
      <c r="F16" s="9" t="s">
        <v>9</v>
      </c>
    </row>
    <row r="17" spans="1:6" x14ac:dyDescent="0.25">
      <c r="A17" s="6">
        <v>14</v>
      </c>
      <c r="B17" s="6" t="s">
        <v>29</v>
      </c>
      <c r="C17" s="7" t="str">
        <f>IF(C1&lt;=3,"10M6Inches",IF(C1&lt;=5,"10M6Inches",IF(C1&lt;=10,"12M6Inches",IF(C1&lt;=25,"12M6Inches",IF(C1&lt;=40,"12M6Inches","0")))))</f>
        <v>10M6Inches</v>
      </c>
      <c r="D17" s="7">
        <f>C1*6</f>
        <v>24</v>
      </c>
      <c r="E17" s="6" t="s">
        <v>8</v>
      </c>
      <c r="F17" s="9" t="s">
        <v>9</v>
      </c>
    </row>
    <row r="18" spans="1:6" x14ac:dyDescent="0.25">
      <c r="A18" s="6">
        <v>15</v>
      </c>
      <c r="B18" s="6" t="s">
        <v>30</v>
      </c>
      <c r="C18" s="7" t="str">
        <f>IF(C1&lt;=3,"8M1.25Inches",IF(C1&lt;=5,"8M1.25Inches",IF(C1&lt;=10,"8M1.25Inches",IF(C1&lt;=25,"8M1.25Inches",IF(C1&lt;=40,"8M1.25Inches","0")))))</f>
        <v>8M1.25Inches</v>
      </c>
      <c r="D18" s="8">
        <f>D3*4</f>
        <v>52</v>
      </c>
      <c r="E18" s="6" t="s">
        <v>8</v>
      </c>
      <c r="F18" s="9" t="s">
        <v>9</v>
      </c>
    </row>
    <row r="19" spans="1:6" x14ac:dyDescent="0.25">
      <c r="A19" s="6">
        <v>16</v>
      </c>
      <c r="B19" s="6" t="s">
        <v>31</v>
      </c>
      <c r="C19" s="7" t="str">
        <f>IF(C1&lt;=3,"10M2Inches",IF(C1&lt;=5,"10M2Inches",IF(C1&lt;=10,"12M2Inches",IF(C1&lt;=25,"12M2Inches",IF(C1&lt;=40,"12M2Inches","0")))))</f>
        <v>10M2Inches</v>
      </c>
      <c r="D19" s="7">
        <f>(D17/4)*4</f>
        <v>24</v>
      </c>
      <c r="E19" s="6" t="s">
        <v>8</v>
      </c>
      <c r="F19" s="9" t="s">
        <v>12</v>
      </c>
    </row>
    <row r="20" spans="1:6" x14ac:dyDescent="0.25">
      <c r="A20" s="6">
        <v>17</v>
      </c>
      <c r="B20" s="6" t="s">
        <v>32</v>
      </c>
      <c r="C20" s="7" t="str">
        <f>IF(C1&lt;=3,"1Inches",IF(C1&lt;=5,"1Inches",IF(C1&lt;=10,"1.25Inches",IF(C1&lt;=25,"2Inches",IF(C1&lt;=40,"2Inches","0")))))</f>
        <v>1Inches</v>
      </c>
      <c r="D20" s="7">
        <f>(D6+D7+D8)/3</f>
        <v>30</v>
      </c>
      <c r="E20" s="6" t="s">
        <v>8</v>
      </c>
      <c r="F20" s="9" t="s">
        <v>9</v>
      </c>
    </row>
    <row r="21" spans="1:6" x14ac:dyDescent="0.25">
      <c r="A21" s="6">
        <v>18</v>
      </c>
      <c r="B21" s="6" t="s">
        <v>33</v>
      </c>
      <c r="C21" s="7" t="str">
        <f>IF(C1&lt;=3,"9Inches",IF(C1&lt;=5,"9Inches",IF(C1&lt;=10,"9Inches",IF(C1&lt;=25,"9Inches",IF(C1&lt;=40,"9Inches","0")))))</f>
        <v>9Inches</v>
      </c>
      <c r="D21" s="7">
        <f>C1*10</f>
        <v>40</v>
      </c>
      <c r="E21" s="6" t="s">
        <v>8</v>
      </c>
      <c r="F21" s="9" t="s">
        <v>12</v>
      </c>
    </row>
    <row r="22" spans="1:6" x14ac:dyDescent="0.25">
      <c r="A22" s="6">
        <v>18</v>
      </c>
      <c r="B22" s="6" t="s">
        <v>34</v>
      </c>
      <c r="C22" s="7" t="str">
        <f>IF(C1&lt;=3,"0",IF(C1&lt;=5,"0",IF(C1&lt;=10,"1inches",IF(C1&lt;=25,"1inches",IF(C1&lt;=40,"1Inches","0")))))</f>
        <v>0</v>
      </c>
      <c r="D22" s="7">
        <f>D14*2</f>
        <v>2</v>
      </c>
      <c r="E22" s="6" t="s">
        <v>8</v>
      </c>
      <c r="F22" s="9" t="s">
        <v>12</v>
      </c>
    </row>
    <row r="23" spans="1:6" x14ac:dyDescent="0.25">
      <c r="A23" s="6">
        <v>19</v>
      </c>
      <c r="B23" s="6" t="s">
        <v>35</v>
      </c>
      <c r="C23" s="7" t="str">
        <f>IF(C5&lt;=3,"10M2Inches",IF(C5&lt;=5,"10M2Inches",IF(C5&lt;=10,"10M2Inches",IF(C5&lt;=25,"12M2Inches",IF(C5&lt;=40,"12M2Inches","0")))))</f>
        <v>10M2Inches</v>
      </c>
      <c r="D23" s="7" t="str">
        <f>IF(C1&lt;=5,"0",IF(C1&lt;=9,"0",IF(C1&lt;=25,"4","0")))</f>
        <v>0</v>
      </c>
      <c r="E23" s="6" t="s">
        <v>8</v>
      </c>
      <c r="F23" s="11" t="s">
        <v>12</v>
      </c>
    </row>
    <row r="24" spans="1:6" x14ac:dyDescent="0.25">
      <c r="A24" s="6">
        <v>20</v>
      </c>
      <c r="B24" s="6" t="s">
        <v>36</v>
      </c>
      <c r="C24" s="7" t="str">
        <f>IF(C1&lt;=3,"NA",IF(C1&lt;=5,"NA",IF(C6&lt;=10,"NA",IF(C1&lt;=25,"4Pole 440V/63Amps",IF(C1&lt;=40,"4Pole 440V/100Amps","0")))))</f>
        <v>NA</v>
      </c>
      <c r="D24" s="7">
        <f>D5</f>
        <v>1</v>
      </c>
      <c r="E24" s="6" t="s">
        <v>8</v>
      </c>
      <c r="F24" s="11" t="s">
        <v>12</v>
      </c>
    </row>
  </sheetData>
  <mergeCells count="2">
    <mergeCell ref="A1:B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4KW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CO</dc:creator>
  <cp:lastModifiedBy>SALES CO</cp:lastModifiedBy>
  <dcterms:created xsi:type="dcterms:W3CDTF">2017-10-25T04:51:12Z</dcterms:created>
  <dcterms:modified xsi:type="dcterms:W3CDTF">2017-10-25T04:52:01Z</dcterms:modified>
</cp:coreProperties>
</file>