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O8" i="2" l="1"/>
  <c r="O24" i="2"/>
  <c r="P23" i="2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C5" i="2"/>
  <c r="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E7" i="2"/>
  <c r="F7" i="2"/>
  <c r="H7" i="2"/>
  <c r="I7" i="2"/>
  <c r="J7" i="2"/>
  <c r="K7" i="2"/>
  <c r="L7" i="2"/>
  <c r="M7" i="2"/>
  <c r="N7" i="2"/>
  <c r="O7" i="2"/>
  <c r="P7" i="2"/>
  <c r="Q7" i="2"/>
  <c r="R7" i="2"/>
  <c r="E8" i="2"/>
  <c r="F8" i="2"/>
  <c r="G8" i="2"/>
  <c r="H8" i="2"/>
  <c r="I8" i="2"/>
  <c r="J8" i="2"/>
  <c r="K8" i="2"/>
  <c r="L8" i="2"/>
  <c r="M8" i="2"/>
  <c r="N8" i="2"/>
  <c r="P8" i="2"/>
  <c r="Q8" i="2"/>
  <c r="R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E19" i="2"/>
  <c r="F19" i="2"/>
  <c r="G19" i="2"/>
  <c r="H19" i="2"/>
  <c r="I19" i="2"/>
  <c r="J19" i="2"/>
  <c r="K19" i="2"/>
  <c r="L19" i="2"/>
  <c r="M19" i="2"/>
  <c r="Q19" i="2"/>
  <c r="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Q4" i="2"/>
  <c r="R4" i="2"/>
  <c r="P4" i="2"/>
  <c r="O4" i="2"/>
  <c r="N4" i="2"/>
  <c r="M4" i="2"/>
  <c r="L4" i="2"/>
  <c r="K4" i="2"/>
  <c r="J4" i="2"/>
  <c r="I4" i="2"/>
  <c r="H4" i="2"/>
  <c r="F4" i="2"/>
  <c r="G4" i="2"/>
  <c r="E4" i="2"/>
  <c r="N5" i="1" l="1"/>
  <c r="N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M4" i="1"/>
  <c r="M5" i="1"/>
  <c r="M6" i="1"/>
  <c r="N6" i="1" s="1"/>
  <c r="M7" i="1"/>
  <c r="N7" i="1" s="1"/>
  <c r="M8" i="1"/>
  <c r="N8" i="1" s="1"/>
  <c r="M9" i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3" i="1"/>
  <c r="N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/>
  <c r="F5" i="1"/>
  <c r="F6" i="1"/>
  <c r="F7" i="1"/>
  <c r="F8" i="1"/>
  <c r="F9" i="1"/>
  <c r="F10" i="1"/>
  <c r="F11" i="1"/>
  <c r="F12" i="1"/>
  <c r="F13" i="1"/>
  <c r="F14" i="1"/>
  <c r="F15" i="1"/>
  <c r="G7" i="2" s="1"/>
  <c r="F16" i="1"/>
  <c r="F17" i="1"/>
  <c r="F18" i="1"/>
  <c r="F19" i="1"/>
  <c r="F20" i="1"/>
  <c r="F21" i="1"/>
  <c r="F22" i="1"/>
  <c r="F3" i="1"/>
  <c r="N9" i="1" l="1"/>
  <c r="N19" i="2"/>
  <c r="O19" i="2" l="1"/>
  <c r="O9" i="1"/>
  <c r="P19" i="2" s="1"/>
  <c r="P24" i="2" s="1"/>
</calcChain>
</file>

<file path=xl/sharedStrings.xml><?xml version="1.0" encoding="utf-8"?>
<sst xmlns="http://schemas.openxmlformats.org/spreadsheetml/2006/main" count="101" uniqueCount="56">
  <si>
    <t>S.NO</t>
  </si>
  <si>
    <t>Roll.NO</t>
  </si>
  <si>
    <t>Mobile.No</t>
  </si>
  <si>
    <t>Email-id</t>
  </si>
  <si>
    <t>Address</t>
  </si>
  <si>
    <t>English</t>
  </si>
  <si>
    <t>Science</t>
  </si>
  <si>
    <t>Hindi</t>
  </si>
  <si>
    <t>Social</t>
  </si>
  <si>
    <t>Maths</t>
  </si>
  <si>
    <t>Attendence</t>
  </si>
  <si>
    <t>Total Marks</t>
  </si>
  <si>
    <t>Student Name</t>
  </si>
  <si>
    <t>Attendence %</t>
  </si>
  <si>
    <t>Marks %</t>
  </si>
  <si>
    <t>Sandhya</t>
  </si>
  <si>
    <t>Asha</t>
  </si>
  <si>
    <t>Sai</t>
  </si>
  <si>
    <t>Prami</t>
  </si>
  <si>
    <t>Kurmila</t>
  </si>
  <si>
    <t>Sravya</t>
  </si>
  <si>
    <t>Janaki</t>
  </si>
  <si>
    <t>Mani</t>
  </si>
  <si>
    <t>Nooki</t>
  </si>
  <si>
    <t>Satya</t>
  </si>
  <si>
    <t>divya</t>
  </si>
  <si>
    <t>Jyothi</t>
  </si>
  <si>
    <t>Rani</t>
  </si>
  <si>
    <t>Mouni</t>
  </si>
  <si>
    <t>Abhi</t>
  </si>
  <si>
    <t>Mokshith</t>
  </si>
  <si>
    <t>Kumar</t>
  </si>
  <si>
    <t>Sruthi</t>
  </si>
  <si>
    <t>Meena</t>
  </si>
  <si>
    <t>Gnanapuarm</t>
  </si>
  <si>
    <t>kancharapalem</t>
  </si>
  <si>
    <t>Dabagardence</t>
  </si>
  <si>
    <t>NAD</t>
  </si>
  <si>
    <t>Gopalapatnam</t>
  </si>
  <si>
    <t>Complex</t>
  </si>
  <si>
    <t>Market</t>
  </si>
  <si>
    <t>Old Post Office</t>
  </si>
  <si>
    <t>Mvp</t>
  </si>
  <si>
    <t>Seethammadhara</t>
  </si>
  <si>
    <t>Marripalem</t>
  </si>
  <si>
    <t>Dondaparthi</t>
  </si>
  <si>
    <t>Urvasi</t>
  </si>
  <si>
    <t>Karasa</t>
  </si>
  <si>
    <t>Rk Beach</t>
  </si>
  <si>
    <t>Remarks</t>
  </si>
  <si>
    <t>Row Labels</t>
  </si>
  <si>
    <t>Grand Total</t>
  </si>
  <si>
    <t>(All)</t>
  </si>
  <si>
    <t>Sum of Marks %</t>
  </si>
  <si>
    <t>Jyothsna</t>
  </si>
  <si>
    <t>Divya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</si>
</sst>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0" fontId="2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2" fillId="0" borderId="1" xfId="1" applyFont="1" applyBorder="1"/>
    <xf numFmtId="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Marks %</c:v>
                </c:pt>
              </c:strCache>
            </c:strRef>
          </c:tx>
          <c:invertIfNegative val="0"/>
          <c:cat>
            <c:strRef>
              <c:f>Sheet1!$C$3:$C$22</c:f>
              <c:strCache>
                <c:ptCount val="20"/>
                <c:pt idx="0">
                  <c:v>Sandhya</c:v>
                </c:pt>
                <c:pt idx="1">
                  <c:v>Asha</c:v>
                </c:pt>
                <c:pt idx="2">
                  <c:v>Sai</c:v>
                </c:pt>
                <c:pt idx="3">
                  <c:v>Prami</c:v>
                </c:pt>
                <c:pt idx="4">
                  <c:v>Kurmila</c:v>
                </c:pt>
                <c:pt idx="5">
                  <c:v>Sravya</c:v>
                </c:pt>
                <c:pt idx="6">
                  <c:v>Janaki</c:v>
                </c:pt>
                <c:pt idx="7">
                  <c:v>Mani</c:v>
                </c:pt>
                <c:pt idx="8">
                  <c:v>Nooki</c:v>
                </c:pt>
                <c:pt idx="9">
                  <c:v>Satya</c:v>
                </c:pt>
                <c:pt idx="10">
                  <c:v>divya</c:v>
                </c:pt>
                <c:pt idx="11">
                  <c:v>Jyothi</c:v>
                </c:pt>
                <c:pt idx="12">
                  <c:v>Jyothsna</c:v>
                </c:pt>
                <c:pt idx="13">
                  <c:v>Rani</c:v>
                </c:pt>
                <c:pt idx="14">
                  <c:v>Mouni</c:v>
                </c:pt>
                <c:pt idx="15">
                  <c:v>Abhi</c:v>
                </c:pt>
                <c:pt idx="16">
                  <c:v>Mokshith</c:v>
                </c:pt>
                <c:pt idx="17">
                  <c:v>Kumar</c:v>
                </c:pt>
                <c:pt idx="18">
                  <c:v>Sruthi</c:v>
                </c:pt>
                <c:pt idx="19">
                  <c:v>Meena</c:v>
                </c:pt>
              </c:strCache>
            </c:strRef>
          </c:cat>
          <c:val>
            <c:numRef>
              <c:f>Sheet1!$N$3:$N$22</c:f>
              <c:numCache>
                <c:formatCode>0.00%</c:formatCode>
                <c:ptCount val="20"/>
                <c:pt idx="0">
                  <c:v>0.82799999999999996</c:v>
                </c:pt>
                <c:pt idx="1">
                  <c:v>0.73</c:v>
                </c:pt>
                <c:pt idx="2">
                  <c:v>0.63400000000000001</c:v>
                </c:pt>
                <c:pt idx="3">
                  <c:v>0.45400000000000001</c:v>
                </c:pt>
                <c:pt idx="4">
                  <c:v>0.61</c:v>
                </c:pt>
                <c:pt idx="5">
                  <c:v>0.56000000000000005</c:v>
                </c:pt>
                <c:pt idx="6">
                  <c:v>0.59799999999999998</c:v>
                </c:pt>
                <c:pt idx="7">
                  <c:v>0.60399999999999998</c:v>
                </c:pt>
                <c:pt idx="8">
                  <c:v>0.496</c:v>
                </c:pt>
                <c:pt idx="9">
                  <c:v>0.7</c:v>
                </c:pt>
                <c:pt idx="10">
                  <c:v>0.628</c:v>
                </c:pt>
                <c:pt idx="11">
                  <c:v>0.54800000000000004</c:v>
                </c:pt>
                <c:pt idx="12">
                  <c:v>0.60199999999999998</c:v>
                </c:pt>
                <c:pt idx="13">
                  <c:v>0.32800000000000001</c:v>
                </c:pt>
                <c:pt idx="14">
                  <c:v>0.70799999999999996</c:v>
                </c:pt>
                <c:pt idx="15">
                  <c:v>0.438</c:v>
                </c:pt>
                <c:pt idx="16">
                  <c:v>0.55800000000000005</c:v>
                </c:pt>
                <c:pt idx="17">
                  <c:v>0.67</c:v>
                </c:pt>
                <c:pt idx="18">
                  <c:v>0.67600000000000005</c:v>
                </c:pt>
                <c:pt idx="19">
                  <c:v>0.34599999999999997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601856"/>
        <c:axId val="250603392"/>
      </c:barChart>
      <c:catAx>
        <c:axId val="2506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03392"/>
        <c:crosses val="autoZero"/>
        <c:auto val="1"/>
        <c:lblAlgn val="ctr"/>
        <c:lblOffset val="100"/>
        <c:noMultiLvlLbl val="0"/>
      </c:catAx>
      <c:valAx>
        <c:axId val="250603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06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23</xdr:row>
      <xdr:rowOff>38100</xdr:rowOff>
    </xdr:from>
    <xdr:to>
      <xdr:col>12</xdr:col>
      <xdr:colOff>304799</xdr:colOff>
      <xdr:row>39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99.055562499998" createdVersion="4" refreshedVersion="4" minRefreshableVersion="3" recordCount="20">
  <cacheSource type="worksheet">
    <worksheetSource ref="B2:Q22" sheet="Sheet1"/>
  </cacheSource>
  <cacheFields count="16">
    <cacheField name="S.NO" numFmtId="0">
      <sharedItems containsSemiMixedTypes="0" containsString="0" containsNumber="1" containsInteger="1" minValue="1" maxValue="20"/>
    </cacheField>
    <cacheField name="Student Name" numFmtId="0">
      <sharedItems count="20">
        <s v="Sandhya"/>
        <s v="Asha"/>
        <s v="Sai"/>
        <s v="Prami"/>
        <s v="Kurmila"/>
        <s v="Sravya"/>
        <s v="Janaki"/>
        <s v="Mani"/>
        <s v="Nooki"/>
        <s v="Satya"/>
        <s v="divya"/>
        <s v="Jyothi"/>
        <s v="Jyothsana"/>
        <s v="Rani"/>
        <s v="Mouni"/>
        <s v="Abhi"/>
        <s v="Mokshith"/>
        <s v="Kumar"/>
        <s v="Sruthi"/>
        <s v="Meena"/>
      </sharedItems>
    </cacheField>
    <cacheField name="Roll.NO" numFmtId="0">
      <sharedItems containsSemiMixedTypes="0" containsString="0" containsNumber="1" containsInteger="1" minValue="101" maxValue="120"/>
    </cacheField>
    <cacheField name="Mobile.No" numFmtId="0">
      <sharedItems containsSemiMixedTypes="0" containsString="0" containsNumber="1" containsInteger="1" minValue="9030188981" maxValue="9043883367"/>
    </cacheField>
    <cacheField name="Email-id" numFmtId="0">
      <sharedItems/>
    </cacheField>
    <cacheField name="Address" numFmtId="0">
      <sharedItems count="15">
        <s v="Gnanapuarm"/>
        <s v="kancharapalem"/>
        <s v="Dabagardence"/>
        <s v="NAD"/>
        <s v="Gopalapatnam"/>
        <s v="Complex"/>
        <s v="Market"/>
        <s v="Mvp"/>
        <s v="Old Post Office"/>
        <s v="Seethammadhara"/>
        <s v="Marripalem"/>
        <s v="Dondaparthi"/>
        <s v="Urvasi"/>
        <s v="Karasa"/>
        <s v="Rk Beach"/>
      </sharedItems>
    </cacheField>
    <cacheField name="English" numFmtId="0">
      <sharedItems containsSemiMixedTypes="0" containsString="0" containsNumber="1" containsInteger="1" minValue="20" maxValue="98"/>
    </cacheField>
    <cacheField name="Science" numFmtId="0">
      <sharedItems containsSemiMixedTypes="0" containsString="0" containsNumber="1" containsInteger="1" minValue="20" maxValue="92"/>
    </cacheField>
    <cacheField name="Hindi" numFmtId="0">
      <sharedItems containsSemiMixedTypes="0" containsString="0" containsNumber="1" containsInteger="1" minValue="20" maxValue="98"/>
    </cacheField>
    <cacheField name="Social" numFmtId="0">
      <sharedItems containsSemiMixedTypes="0" containsString="0" containsNumber="1" containsInteger="1" minValue="12" maxValue="98"/>
    </cacheField>
    <cacheField name="Maths" numFmtId="0">
      <sharedItems containsSemiMixedTypes="0" containsString="0" containsNumber="1" containsInteger="1" minValue="28" maxValue="92"/>
    </cacheField>
    <cacheField name="Total Marks" numFmtId="0">
      <sharedItems containsSemiMixedTypes="0" containsString="0" containsNumber="1" containsInteger="1" minValue="164" maxValue="414"/>
    </cacheField>
    <cacheField name="Marks %" numFmtId="10">
      <sharedItems containsSemiMixedTypes="0" containsString="0" containsNumber="1" minValue="0.32800000000000001" maxValue="0.82799999999999996"/>
    </cacheField>
    <cacheField name="Remarks" numFmtId="0">
      <sharedItems count="2">
        <s v="Pass"/>
        <s v="Fail"/>
      </sharedItems>
    </cacheField>
    <cacheField name="Attendence" numFmtId="0">
      <sharedItems containsSemiMixedTypes="0" containsString="0" containsNumber="1" containsInteger="1" minValue="156" maxValue="361"/>
    </cacheField>
    <cacheField name="Attendence %" numFmtId="10">
      <sharedItems containsSemiMixedTypes="0" containsString="0" containsNumber="1" minValue="0.42739726027397262" maxValue="0.989041095890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n v="101"/>
    <n v="9030188981"/>
    <s v="Sandhya@gmail.com"/>
    <x v="0"/>
    <n v="89"/>
    <n v="65"/>
    <n v="91"/>
    <n v="84"/>
    <n v="85"/>
    <n v="414"/>
    <n v="0.82799999999999996"/>
    <x v="0"/>
    <n v="359"/>
    <n v="0.98356164383561639"/>
  </r>
  <r>
    <n v="2"/>
    <x v="1"/>
    <n v="102"/>
    <n v="9035079837"/>
    <s v="Asha@gmail.com"/>
    <x v="1"/>
    <n v="78"/>
    <n v="34"/>
    <n v="98"/>
    <n v="63"/>
    <n v="92"/>
    <n v="365"/>
    <n v="0.73"/>
    <x v="0"/>
    <n v="329"/>
    <n v="0.90136986301369859"/>
  </r>
  <r>
    <n v="3"/>
    <x v="2"/>
    <n v="103"/>
    <n v="9035568922"/>
    <s v="Sai@gmail.com"/>
    <x v="2"/>
    <n v="56"/>
    <n v="56"/>
    <n v="82"/>
    <n v="59"/>
    <n v="64"/>
    <n v="317"/>
    <n v="0.63400000000000001"/>
    <x v="0"/>
    <n v="258"/>
    <n v="0.70684931506849313"/>
  </r>
  <r>
    <n v="4"/>
    <x v="3"/>
    <n v="104"/>
    <n v="9036058007"/>
    <s v="Prami@gmail.com"/>
    <x v="3"/>
    <n v="67"/>
    <n v="58"/>
    <n v="32"/>
    <n v="59"/>
    <n v="38"/>
    <n v="254"/>
    <n v="0.50800000000000001"/>
    <x v="0"/>
    <n v="361"/>
    <n v="0.989041095890411"/>
  </r>
  <r>
    <n v="5"/>
    <x v="4"/>
    <n v="105"/>
    <n v="9036547092"/>
    <s v="Kurmila@gmail.com"/>
    <x v="4"/>
    <n v="86"/>
    <n v="67"/>
    <n v="39"/>
    <n v="46"/>
    <n v="67"/>
    <n v="305"/>
    <n v="0.61"/>
    <x v="0"/>
    <n v="159"/>
    <n v="0.43561643835616437"/>
  </r>
  <r>
    <n v="6"/>
    <x v="5"/>
    <n v="106"/>
    <n v="9037036177"/>
    <s v="Sravya@gmail.com"/>
    <x v="5"/>
    <n v="90"/>
    <n v="29"/>
    <n v="57"/>
    <n v="12"/>
    <n v="92"/>
    <n v="280"/>
    <n v="0.56000000000000005"/>
    <x v="0"/>
    <n v="259"/>
    <n v="0.70958904109589038"/>
  </r>
  <r>
    <n v="7"/>
    <x v="6"/>
    <n v="107"/>
    <n v="9037525262"/>
    <s v="Janaki@gmail.com"/>
    <x v="6"/>
    <n v="98"/>
    <n v="54"/>
    <n v="48"/>
    <n v="27"/>
    <n v="64"/>
    <n v="291"/>
    <n v="0.58199999999999996"/>
    <x v="0"/>
    <n v="286"/>
    <n v="0.78356164383561644"/>
  </r>
  <r>
    <n v="8"/>
    <x v="7"/>
    <n v="108"/>
    <n v="9038014347"/>
    <s v="Mani@gmail.com"/>
    <x v="7"/>
    <n v="45"/>
    <n v="82"/>
    <n v="59"/>
    <n v="58"/>
    <n v="58"/>
    <n v="302"/>
    <n v="0.60399999999999998"/>
    <x v="0"/>
    <n v="159"/>
    <n v="0.43561643835616437"/>
  </r>
  <r>
    <n v="9"/>
    <x v="8"/>
    <n v="109"/>
    <n v="9038503432"/>
    <s v="Nooki@gmail.com"/>
    <x v="8"/>
    <n v="31"/>
    <n v="91"/>
    <n v="20"/>
    <n v="39"/>
    <n v="67"/>
    <n v="248"/>
    <n v="0.496"/>
    <x v="0"/>
    <n v="289"/>
    <n v="0.79178082191780819"/>
  </r>
  <r>
    <n v="10"/>
    <x v="9"/>
    <n v="110"/>
    <n v="9038992517"/>
    <s v="Satya@gmail.com"/>
    <x v="9"/>
    <n v="67"/>
    <n v="87"/>
    <n v="71"/>
    <n v="91"/>
    <n v="34"/>
    <n v="350"/>
    <n v="0.7"/>
    <x v="0"/>
    <n v="321"/>
    <n v="0.8794520547945206"/>
  </r>
  <r>
    <n v="11"/>
    <x v="10"/>
    <n v="111"/>
    <n v="9039481602"/>
    <s v="divya@gmail.com"/>
    <x v="10"/>
    <n v="92"/>
    <n v="49"/>
    <n v="50"/>
    <n v="94"/>
    <n v="29"/>
    <n v="314"/>
    <n v="0.628"/>
    <x v="0"/>
    <n v="359"/>
    <n v="0.98356164383561639"/>
  </r>
  <r>
    <n v="12"/>
    <x v="11"/>
    <n v="112"/>
    <n v="9039970687"/>
    <s v="Jyothi@gmail.com"/>
    <x v="11"/>
    <n v="29"/>
    <n v="91"/>
    <n v="49"/>
    <n v="37"/>
    <n v="68"/>
    <n v="274"/>
    <n v="0.54800000000000004"/>
    <x v="0"/>
    <n v="259"/>
    <n v="0.70958904109589038"/>
  </r>
  <r>
    <n v="13"/>
    <x v="12"/>
    <n v="113"/>
    <n v="9040459772"/>
    <s v="Jyothsana@gmail.com"/>
    <x v="7"/>
    <n v="45"/>
    <n v="35"/>
    <n v="81"/>
    <n v="67"/>
    <n v="73"/>
    <n v="301"/>
    <n v="0.60199999999999998"/>
    <x v="0"/>
    <n v="156"/>
    <n v="0.42739726027397262"/>
  </r>
  <r>
    <n v="14"/>
    <x v="13"/>
    <n v="114"/>
    <n v="9040948857"/>
    <s v="Rani@gmail.com"/>
    <x v="12"/>
    <n v="20"/>
    <n v="27"/>
    <n v="30"/>
    <n v="59"/>
    <n v="28"/>
    <n v="164"/>
    <n v="0.32800000000000001"/>
    <x v="1"/>
    <n v="248"/>
    <n v="0.67945205479452053"/>
  </r>
  <r>
    <n v="15"/>
    <x v="14"/>
    <n v="115"/>
    <n v="9041437942"/>
    <s v="Mouni@gmail.com"/>
    <x v="13"/>
    <n v="89"/>
    <n v="73"/>
    <n v="65"/>
    <n v="58"/>
    <n v="69"/>
    <n v="354"/>
    <n v="0.70799999999999996"/>
    <x v="0"/>
    <n v="169"/>
    <n v="0.46301369863013697"/>
  </r>
  <r>
    <n v="16"/>
    <x v="15"/>
    <n v="116"/>
    <n v="9041927027"/>
    <s v="Abhi@gmail.com"/>
    <x v="9"/>
    <n v="59"/>
    <n v="45"/>
    <n v="47"/>
    <n v="29"/>
    <n v="39"/>
    <n v="219"/>
    <n v="0.438"/>
    <x v="0"/>
    <n v="269"/>
    <n v="0.73698630136986298"/>
  </r>
  <r>
    <n v="17"/>
    <x v="16"/>
    <n v="117"/>
    <n v="9042416112"/>
    <s v="Mokshith@gmail.com"/>
    <x v="12"/>
    <n v="68"/>
    <n v="20"/>
    <n v="56"/>
    <n v="98"/>
    <n v="37"/>
    <n v="279"/>
    <n v="0.55800000000000005"/>
    <x v="0"/>
    <n v="249"/>
    <n v="0.68219178082191778"/>
  </r>
  <r>
    <n v="18"/>
    <x v="17"/>
    <n v="118"/>
    <n v="9042905197"/>
    <s v="Kumar@gmail.com"/>
    <x v="14"/>
    <n v="72"/>
    <n v="30"/>
    <n v="93"/>
    <n v="81"/>
    <n v="59"/>
    <n v="335"/>
    <n v="0.67"/>
    <x v="0"/>
    <n v="319"/>
    <n v="0.87397260273972599"/>
  </r>
  <r>
    <n v="19"/>
    <x v="18"/>
    <n v="119"/>
    <n v="9043394282"/>
    <s v="Sruthi@gmail.com"/>
    <x v="13"/>
    <n v="51"/>
    <n v="92"/>
    <n v="60"/>
    <n v="67"/>
    <n v="68"/>
    <n v="338"/>
    <n v="0.67600000000000005"/>
    <x v="0"/>
    <n v="359"/>
    <n v="0.98356164383561639"/>
  </r>
  <r>
    <n v="20"/>
    <x v="19"/>
    <n v="120"/>
    <n v="9043883367"/>
    <s v="Meena@gmail.com"/>
    <x v="11"/>
    <n v="39"/>
    <n v="32"/>
    <n v="37"/>
    <n v="28"/>
    <n v="37"/>
    <n v="173"/>
    <n v="0.34599999999999997"/>
    <x v="1"/>
    <n v="298"/>
    <n v="0.81643835616438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7" firstHeaderRow="1" firstDataRow="1" firstDataCol="1" rowPageCount="2" colPageCount="1"/>
  <pivotFields count="16">
    <pivotField showAll="0"/>
    <pivotField axis="axisRow" showAll="0">
      <items count="21">
        <item x="15"/>
        <item x="1"/>
        <item x="10"/>
        <item x="6"/>
        <item x="11"/>
        <item x="12"/>
        <item x="17"/>
        <item x="4"/>
        <item x="7"/>
        <item x="19"/>
        <item x="16"/>
        <item x="14"/>
        <item x="8"/>
        <item x="3"/>
        <item x="13"/>
        <item x="2"/>
        <item x="0"/>
        <item x="9"/>
        <item x="5"/>
        <item x="18"/>
        <item t="default"/>
      </items>
    </pivotField>
    <pivotField showAll="0"/>
    <pivotField showAll="0"/>
    <pivotField showAll="0"/>
    <pivotField axis="axisPage" showAll="0">
      <items count="16">
        <item x="5"/>
        <item x="2"/>
        <item x="11"/>
        <item x="0"/>
        <item x="4"/>
        <item x="1"/>
        <item x="13"/>
        <item x="6"/>
        <item x="10"/>
        <item x="7"/>
        <item x="3"/>
        <item x="8"/>
        <item x="14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axis="axisPage" showAll="0">
      <items count="3">
        <item x="1"/>
        <item x="0"/>
        <item t="default"/>
      </items>
    </pivotField>
    <pivotField showAll="0"/>
    <pivotField numFmtId="10" showAll="0"/>
  </pivotFields>
  <rowFields count="1">
    <field x="1"/>
  </rowFields>
  <rowItems count="3">
    <i>
      <x/>
    </i>
    <i>
      <x v="17"/>
    </i>
    <i t="grand">
      <x/>
    </i>
  </rowItems>
  <colItems count="1">
    <i/>
  </colItems>
  <pageFields count="2">
    <pageField fld="5" item="13" hier="-1"/>
    <pageField fld="13" hier="-1"/>
  </pageFields>
  <dataFields count="1">
    <dataField name="Sum of Marks %" fld="12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9" t="s">
        <v>4</v>
      </c>
      <c r="B1" t="s">
        <v>43</v>
      </c>
    </row>
    <row r="2" spans="1:2" x14ac:dyDescent="0.25">
      <c r="A2" s="9" t="s">
        <v>49</v>
      </c>
      <c r="B2" t="s">
        <v>52</v>
      </c>
    </row>
    <row r="4" spans="1:2" x14ac:dyDescent="0.25">
      <c r="A4" s="9" t="s">
        <v>50</v>
      </c>
      <c r="B4" t="s">
        <v>53</v>
      </c>
    </row>
    <row r="5" spans="1:2" x14ac:dyDescent="0.25">
      <c r="A5" s="10" t="s">
        <v>29</v>
      </c>
      <c r="B5" s="11">
        <v>0.438</v>
      </c>
    </row>
    <row r="6" spans="1:2" x14ac:dyDescent="0.25">
      <c r="A6" s="10" t="s">
        <v>24</v>
      </c>
      <c r="B6" s="11">
        <v>0.7</v>
      </c>
    </row>
    <row r="7" spans="1:2" x14ac:dyDescent="0.25">
      <c r="A7" s="10" t="s">
        <v>51</v>
      </c>
      <c r="B7" s="11">
        <v>1.1379999999999999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showGridLines="0" tabSelected="1" workbookViewId="0">
      <selection activeCell="Q22" sqref="Q22"/>
    </sheetView>
  </sheetViews>
  <sheetFormatPr defaultRowHeight="15" x14ac:dyDescent="0.25"/>
  <cols>
    <col min="3" max="3" width="15" customWidth="1"/>
    <col min="5" max="5" width="12.7109375" customWidth="1"/>
    <col min="6" max="6" width="23.42578125" customWidth="1"/>
    <col min="7" max="7" width="18.7109375" customWidth="1"/>
    <col min="13" max="13" width="11.42578125" bestFit="1" customWidth="1"/>
    <col min="14" max="15" width="10.28515625" customWidth="1"/>
    <col min="16" max="16" width="11.42578125" bestFit="1" customWidth="1"/>
    <col min="17" max="17" width="13.5703125" bestFit="1" customWidth="1"/>
  </cols>
  <sheetData>
    <row r="2" spans="2:17" x14ac:dyDescent="0.25">
      <c r="B2" s="2" t="s">
        <v>0</v>
      </c>
      <c r="C2" s="6" t="s">
        <v>12</v>
      </c>
      <c r="D2" s="2" t="s">
        <v>1</v>
      </c>
      <c r="E2" s="2" t="s">
        <v>2</v>
      </c>
      <c r="F2" s="6" t="s">
        <v>3</v>
      </c>
      <c r="G2" s="3" t="s">
        <v>4</v>
      </c>
      <c r="H2" s="3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11</v>
      </c>
      <c r="N2" s="3" t="s">
        <v>14</v>
      </c>
      <c r="O2" s="3" t="s">
        <v>49</v>
      </c>
      <c r="P2" s="3" t="s">
        <v>10</v>
      </c>
      <c r="Q2" s="3" t="s">
        <v>13</v>
      </c>
    </row>
    <row r="3" spans="2:17" x14ac:dyDescent="0.25">
      <c r="B3" s="4">
        <v>1</v>
      </c>
      <c r="C3" s="7" t="s">
        <v>15</v>
      </c>
      <c r="D3" s="4">
        <v>101</v>
      </c>
      <c r="E3" s="4">
        <v>9030188981</v>
      </c>
      <c r="F3" s="7" t="str">
        <f>CONCATENATE(C3,"@gmail.com")</f>
        <v>Sandhya@gmail.com</v>
      </c>
      <c r="G3" s="5" t="s">
        <v>34</v>
      </c>
      <c r="H3" s="4">
        <v>89</v>
      </c>
      <c r="I3" s="4">
        <v>65</v>
      </c>
      <c r="J3" s="4">
        <v>91</v>
      </c>
      <c r="K3" s="4">
        <v>84</v>
      </c>
      <c r="L3" s="4">
        <v>85</v>
      </c>
      <c r="M3" s="4">
        <f>SUM(H3:L3)</f>
        <v>414</v>
      </c>
      <c r="N3" s="8">
        <f>M3/(5*100)</f>
        <v>0.82799999999999996</v>
      </c>
      <c r="O3" s="5" t="str">
        <f>IF(AND(N3&gt;=35%,H3&gt;35,I3&gt;35,J3&gt;35,K3&gt;35,L3&gt;35),"Pass","Fail")</f>
        <v>Pass</v>
      </c>
      <c r="P3" s="4">
        <v>359</v>
      </c>
      <c r="Q3" s="8">
        <f>P3/365</f>
        <v>0.98356164383561639</v>
      </c>
    </row>
    <row r="4" spans="2:17" x14ac:dyDescent="0.25">
      <c r="B4" s="4">
        <v>2</v>
      </c>
      <c r="C4" s="7" t="s">
        <v>16</v>
      </c>
      <c r="D4" s="4">
        <v>102</v>
      </c>
      <c r="E4" s="4">
        <f>E3+4890856</f>
        <v>9035079837</v>
      </c>
      <c r="F4" s="7" t="str">
        <f t="shared" ref="F4:F22" si="0">CONCATENATE(C4,"@gmail.com")</f>
        <v>Asha@gmail.com</v>
      </c>
      <c r="G4" s="5" t="s">
        <v>35</v>
      </c>
      <c r="H4" s="4">
        <v>78</v>
      </c>
      <c r="I4" s="4">
        <v>34</v>
      </c>
      <c r="J4" s="4">
        <v>98</v>
      </c>
      <c r="K4" s="4">
        <v>63</v>
      </c>
      <c r="L4" s="4">
        <v>92</v>
      </c>
      <c r="M4" s="4">
        <f t="shared" ref="M4:M22" si="1">SUM(H4:L4)</f>
        <v>365</v>
      </c>
      <c r="N4" s="8">
        <f>M4/(5*100)</f>
        <v>0.73</v>
      </c>
      <c r="O4" s="5" t="str">
        <f t="shared" ref="O4:O22" si="2">IF(AND(N4&gt;=35%,H4&gt;35,I4&gt;35,J4&gt;35,K4&gt;35,L4&gt;35),"Pass","Fail")</f>
        <v>Fail</v>
      </c>
      <c r="P4" s="4">
        <v>329</v>
      </c>
      <c r="Q4" s="8">
        <f t="shared" ref="Q4:Q22" si="3">P4/365</f>
        <v>0.90136986301369859</v>
      </c>
    </row>
    <row r="5" spans="2:17" x14ac:dyDescent="0.25">
      <c r="B5" s="4">
        <v>3</v>
      </c>
      <c r="C5" s="7" t="s">
        <v>17</v>
      </c>
      <c r="D5" s="4">
        <v>103</v>
      </c>
      <c r="E5" s="4">
        <f t="shared" ref="E5:E22" si="4">E4+489085</f>
        <v>9035568922</v>
      </c>
      <c r="F5" s="7" t="str">
        <f t="shared" si="0"/>
        <v>Sai@gmail.com</v>
      </c>
      <c r="G5" s="5" t="s">
        <v>36</v>
      </c>
      <c r="H5" s="1">
        <v>56</v>
      </c>
      <c r="I5" s="4">
        <v>56</v>
      </c>
      <c r="J5" s="4">
        <v>82</v>
      </c>
      <c r="K5" s="4">
        <v>59</v>
      </c>
      <c r="L5" s="4">
        <v>64</v>
      </c>
      <c r="M5" s="4">
        <f t="shared" si="1"/>
        <v>317</v>
      </c>
      <c r="N5" s="8">
        <f>M5/(5*100)</f>
        <v>0.63400000000000001</v>
      </c>
      <c r="O5" s="5" t="str">
        <f t="shared" si="2"/>
        <v>Pass</v>
      </c>
      <c r="P5" s="4">
        <v>258</v>
      </c>
      <c r="Q5" s="8">
        <f t="shared" si="3"/>
        <v>0.70684931506849313</v>
      </c>
    </row>
    <row r="6" spans="2:17" x14ac:dyDescent="0.25">
      <c r="B6" s="4">
        <v>4</v>
      </c>
      <c r="C6" s="7" t="s">
        <v>18</v>
      </c>
      <c r="D6" s="4">
        <v>104</v>
      </c>
      <c r="E6" s="4">
        <f t="shared" si="4"/>
        <v>9036058007</v>
      </c>
      <c r="F6" s="7" t="str">
        <f t="shared" si="0"/>
        <v>Prami@gmail.com</v>
      </c>
      <c r="G6" s="5" t="s">
        <v>37</v>
      </c>
      <c r="H6" s="4">
        <v>67</v>
      </c>
      <c r="I6" s="4">
        <v>58</v>
      </c>
      <c r="J6" s="4">
        <v>32</v>
      </c>
      <c r="K6" s="4">
        <v>32</v>
      </c>
      <c r="L6" s="4">
        <v>38</v>
      </c>
      <c r="M6" s="4">
        <f t="shared" si="1"/>
        <v>227</v>
      </c>
      <c r="N6" s="8">
        <f>M6/(5*100)</f>
        <v>0.45400000000000001</v>
      </c>
      <c r="O6" s="5" t="str">
        <f t="shared" si="2"/>
        <v>Fail</v>
      </c>
      <c r="P6" s="4">
        <v>361</v>
      </c>
      <c r="Q6" s="8">
        <f t="shared" si="3"/>
        <v>0.989041095890411</v>
      </c>
    </row>
    <row r="7" spans="2:17" x14ac:dyDescent="0.25">
      <c r="B7" s="4">
        <v>5</v>
      </c>
      <c r="C7" s="7" t="s">
        <v>19</v>
      </c>
      <c r="D7" s="4">
        <v>105</v>
      </c>
      <c r="E7" s="4">
        <f t="shared" si="4"/>
        <v>9036547092</v>
      </c>
      <c r="F7" s="7" t="str">
        <f t="shared" si="0"/>
        <v>Kurmila@gmail.com</v>
      </c>
      <c r="G7" s="5" t="s">
        <v>38</v>
      </c>
      <c r="H7" s="4">
        <v>86</v>
      </c>
      <c r="I7" s="4">
        <v>67</v>
      </c>
      <c r="J7" s="4">
        <v>39</v>
      </c>
      <c r="K7" s="4">
        <v>46</v>
      </c>
      <c r="L7" s="4">
        <v>67</v>
      </c>
      <c r="M7" s="4">
        <f t="shared" si="1"/>
        <v>305</v>
      </c>
      <c r="N7" s="8">
        <f t="shared" ref="N7:N22" si="5">M7/(5*100)</f>
        <v>0.61</v>
      </c>
      <c r="O7" s="5" t="str">
        <f t="shared" si="2"/>
        <v>Pass</v>
      </c>
      <c r="P7" s="4">
        <v>159</v>
      </c>
      <c r="Q7" s="8">
        <f t="shared" si="3"/>
        <v>0.43561643835616437</v>
      </c>
    </row>
    <row r="8" spans="2:17" x14ac:dyDescent="0.25">
      <c r="B8" s="4">
        <v>6</v>
      </c>
      <c r="C8" s="7" t="s">
        <v>20</v>
      </c>
      <c r="D8" s="4">
        <v>106</v>
      </c>
      <c r="E8" s="4">
        <f t="shared" si="4"/>
        <v>9037036177</v>
      </c>
      <c r="F8" s="7" t="str">
        <f t="shared" si="0"/>
        <v>Sravya@gmail.com</v>
      </c>
      <c r="G8" s="5" t="s">
        <v>39</v>
      </c>
      <c r="H8" s="4">
        <v>90</v>
      </c>
      <c r="I8" s="4">
        <v>29</v>
      </c>
      <c r="J8" s="4">
        <v>57</v>
      </c>
      <c r="K8" s="4">
        <v>12</v>
      </c>
      <c r="L8" s="4">
        <v>92</v>
      </c>
      <c r="M8" s="4">
        <f t="shared" si="1"/>
        <v>280</v>
      </c>
      <c r="N8" s="8">
        <f t="shared" si="5"/>
        <v>0.56000000000000005</v>
      </c>
      <c r="O8" s="5" t="str">
        <f t="shared" si="2"/>
        <v>Fail</v>
      </c>
      <c r="P8" s="4">
        <v>259</v>
      </c>
      <c r="Q8" s="8">
        <f t="shared" si="3"/>
        <v>0.70958904109589038</v>
      </c>
    </row>
    <row r="9" spans="2:17" x14ac:dyDescent="0.25">
      <c r="B9" s="4">
        <v>7</v>
      </c>
      <c r="C9" s="7" t="s">
        <v>21</v>
      </c>
      <c r="D9" s="4">
        <v>107</v>
      </c>
      <c r="E9" s="4">
        <f t="shared" si="4"/>
        <v>9037525262</v>
      </c>
      <c r="F9" s="7" t="str">
        <f t="shared" si="0"/>
        <v>Janaki@gmail.com</v>
      </c>
      <c r="G9" s="5" t="s">
        <v>40</v>
      </c>
      <c r="H9" s="4">
        <v>98</v>
      </c>
      <c r="I9" s="4">
        <v>54</v>
      </c>
      <c r="J9" s="4">
        <v>48</v>
      </c>
      <c r="K9" s="4">
        <v>35</v>
      </c>
      <c r="L9" s="4">
        <v>64</v>
      </c>
      <c r="M9" s="4">
        <f t="shared" si="1"/>
        <v>299</v>
      </c>
      <c r="N9" s="8">
        <f t="shared" si="5"/>
        <v>0.59799999999999998</v>
      </c>
      <c r="O9" s="5" t="str">
        <f t="shared" si="2"/>
        <v>Fail</v>
      </c>
      <c r="P9" s="4">
        <v>286</v>
      </c>
      <c r="Q9" s="8">
        <f t="shared" si="3"/>
        <v>0.78356164383561644</v>
      </c>
    </row>
    <row r="10" spans="2:17" x14ac:dyDescent="0.25">
      <c r="B10" s="4">
        <v>8</v>
      </c>
      <c r="C10" s="7" t="s">
        <v>22</v>
      </c>
      <c r="D10" s="4">
        <v>108</v>
      </c>
      <c r="E10" s="4">
        <f t="shared" si="4"/>
        <v>9038014347</v>
      </c>
      <c r="F10" s="7" t="str">
        <f t="shared" si="0"/>
        <v>Mani@gmail.com</v>
      </c>
      <c r="G10" s="5" t="s">
        <v>42</v>
      </c>
      <c r="H10" s="4">
        <v>45</v>
      </c>
      <c r="I10" s="4">
        <v>82</v>
      </c>
      <c r="J10" s="4">
        <v>59</v>
      </c>
      <c r="K10" s="4">
        <v>58</v>
      </c>
      <c r="L10" s="4">
        <v>58</v>
      </c>
      <c r="M10" s="4">
        <f t="shared" si="1"/>
        <v>302</v>
      </c>
      <c r="N10" s="8">
        <f t="shared" si="5"/>
        <v>0.60399999999999998</v>
      </c>
      <c r="O10" s="5" t="str">
        <f t="shared" si="2"/>
        <v>Pass</v>
      </c>
      <c r="P10" s="4">
        <v>159</v>
      </c>
      <c r="Q10" s="8">
        <f t="shared" si="3"/>
        <v>0.43561643835616437</v>
      </c>
    </row>
    <row r="11" spans="2:17" x14ac:dyDescent="0.25">
      <c r="B11" s="4">
        <v>9</v>
      </c>
      <c r="C11" s="7" t="s">
        <v>23</v>
      </c>
      <c r="D11" s="4">
        <v>109</v>
      </c>
      <c r="E11" s="4">
        <f t="shared" si="4"/>
        <v>9038503432</v>
      </c>
      <c r="F11" s="7" t="str">
        <f t="shared" si="0"/>
        <v>Nooki@gmail.com</v>
      </c>
      <c r="G11" s="5" t="s">
        <v>41</v>
      </c>
      <c r="H11" s="4">
        <v>31</v>
      </c>
      <c r="I11" s="4">
        <v>91</v>
      </c>
      <c r="J11" s="4">
        <v>20</v>
      </c>
      <c r="K11" s="4">
        <v>39</v>
      </c>
      <c r="L11" s="4">
        <v>67</v>
      </c>
      <c r="M11" s="4">
        <f t="shared" si="1"/>
        <v>248</v>
      </c>
      <c r="N11" s="8">
        <f t="shared" si="5"/>
        <v>0.496</v>
      </c>
      <c r="O11" s="5" t="str">
        <f t="shared" si="2"/>
        <v>Fail</v>
      </c>
      <c r="P11" s="4">
        <v>289</v>
      </c>
      <c r="Q11" s="8">
        <f t="shared" si="3"/>
        <v>0.79178082191780819</v>
      </c>
    </row>
    <row r="12" spans="2:17" x14ac:dyDescent="0.25">
      <c r="B12" s="4">
        <v>10</v>
      </c>
      <c r="C12" s="7" t="s">
        <v>24</v>
      </c>
      <c r="D12" s="4">
        <v>110</v>
      </c>
      <c r="E12" s="4">
        <f t="shared" si="4"/>
        <v>9038992517</v>
      </c>
      <c r="F12" s="7" t="str">
        <f t="shared" si="0"/>
        <v>Satya@gmail.com</v>
      </c>
      <c r="G12" s="5" t="s">
        <v>43</v>
      </c>
      <c r="H12" s="4">
        <v>67</v>
      </c>
      <c r="I12" s="4">
        <v>87</v>
      </c>
      <c r="J12" s="4">
        <v>71</v>
      </c>
      <c r="K12" s="4">
        <v>91</v>
      </c>
      <c r="L12" s="4">
        <v>34</v>
      </c>
      <c r="M12" s="4">
        <f t="shared" si="1"/>
        <v>350</v>
      </c>
      <c r="N12" s="8">
        <f t="shared" si="5"/>
        <v>0.7</v>
      </c>
      <c r="O12" s="5" t="str">
        <f t="shared" si="2"/>
        <v>Fail</v>
      </c>
      <c r="P12" s="4">
        <v>321</v>
      </c>
      <c r="Q12" s="8">
        <f t="shared" si="3"/>
        <v>0.8794520547945206</v>
      </c>
    </row>
    <row r="13" spans="2:17" x14ac:dyDescent="0.25">
      <c r="B13" s="4">
        <v>11</v>
      </c>
      <c r="C13" s="7" t="s">
        <v>25</v>
      </c>
      <c r="D13" s="4">
        <v>111</v>
      </c>
      <c r="E13" s="4">
        <f t="shared" si="4"/>
        <v>9039481602</v>
      </c>
      <c r="F13" s="7" t="str">
        <f t="shared" si="0"/>
        <v>divya@gmail.com</v>
      </c>
      <c r="G13" s="5" t="s">
        <v>44</v>
      </c>
      <c r="H13" s="4">
        <v>92</v>
      </c>
      <c r="I13" s="4">
        <v>49</v>
      </c>
      <c r="J13" s="4">
        <v>50</v>
      </c>
      <c r="K13" s="4">
        <v>94</v>
      </c>
      <c r="L13" s="4">
        <v>29</v>
      </c>
      <c r="M13" s="4">
        <f t="shared" si="1"/>
        <v>314</v>
      </c>
      <c r="N13" s="8">
        <f t="shared" si="5"/>
        <v>0.628</v>
      </c>
      <c r="O13" s="5" t="str">
        <f t="shared" si="2"/>
        <v>Fail</v>
      </c>
      <c r="P13" s="4">
        <v>359</v>
      </c>
      <c r="Q13" s="8">
        <f t="shared" si="3"/>
        <v>0.98356164383561639</v>
      </c>
    </row>
    <row r="14" spans="2:17" x14ac:dyDescent="0.25">
      <c r="B14" s="4">
        <v>12</v>
      </c>
      <c r="C14" s="7" t="s">
        <v>26</v>
      </c>
      <c r="D14" s="4">
        <v>112</v>
      </c>
      <c r="E14" s="4">
        <f t="shared" si="4"/>
        <v>9039970687</v>
      </c>
      <c r="F14" s="7" t="str">
        <f t="shared" si="0"/>
        <v>Jyothi@gmail.com</v>
      </c>
      <c r="G14" s="5" t="s">
        <v>45</v>
      </c>
      <c r="H14" s="4">
        <v>29</v>
      </c>
      <c r="I14" s="4">
        <v>91</v>
      </c>
      <c r="J14" s="4">
        <v>49</v>
      </c>
      <c r="K14" s="4">
        <v>37</v>
      </c>
      <c r="L14" s="4">
        <v>68</v>
      </c>
      <c r="M14" s="4">
        <f t="shared" si="1"/>
        <v>274</v>
      </c>
      <c r="N14" s="8">
        <f t="shared" si="5"/>
        <v>0.54800000000000004</v>
      </c>
      <c r="O14" s="5" t="str">
        <f t="shared" si="2"/>
        <v>Fail</v>
      </c>
      <c r="P14" s="4">
        <v>259</v>
      </c>
      <c r="Q14" s="8">
        <f t="shared" si="3"/>
        <v>0.70958904109589038</v>
      </c>
    </row>
    <row r="15" spans="2:17" x14ac:dyDescent="0.25">
      <c r="B15" s="4">
        <v>13</v>
      </c>
      <c r="C15" s="7" t="s">
        <v>54</v>
      </c>
      <c r="D15" s="4">
        <v>113</v>
      </c>
      <c r="E15" s="4">
        <f t="shared" si="4"/>
        <v>9040459772</v>
      </c>
      <c r="F15" s="7" t="str">
        <f t="shared" si="0"/>
        <v>Jyothsna@gmail.com</v>
      </c>
      <c r="G15" s="5" t="s">
        <v>42</v>
      </c>
      <c r="H15" s="4">
        <v>45</v>
      </c>
      <c r="I15" s="4">
        <v>35</v>
      </c>
      <c r="J15" s="4">
        <v>81</v>
      </c>
      <c r="K15" s="4">
        <v>67</v>
      </c>
      <c r="L15" s="4">
        <v>73</v>
      </c>
      <c r="M15" s="4">
        <f t="shared" si="1"/>
        <v>301</v>
      </c>
      <c r="N15" s="8">
        <f t="shared" si="5"/>
        <v>0.60199999999999998</v>
      </c>
      <c r="O15" s="5" t="str">
        <f t="shared" si="2"/>
        <v>Fail</v>
      </c>
      <c r="P15" s="4">
        <v>156</v>
      </c>
      <c r="Q15" s="8">
        <f t="shared" si="3"/>
        <v>0.42739726027397262</v>
      </c>
    </row>
    <row r="16" spans="2:17" x14ac:dyDescent="0.25">
      <c r="B16" s="4">
        <v>14</v>
      </c>
      <c r="C16" s="7" t="s">
        <v>27</v>
      </c>
      <c r="D16" s="4">
        <v>114</v>
      </c>
      <c r="E16" s="4">
        <f t="shared" si="4"/>
        <v>9040948857</v>
      </c>
      <c r="F16" s="7" t="str">
        <f t="shared" si="0"/>
        <v>Rani@gmail.com</v>
      </c>
      <c r="G16" s="5" t="s">
        <v>46</v>
      </c>
      <c r="H16" s="4">
        <v>20</v>
      </c>
      <c r="I16" s="4">
        <v>27</v>
      </c>
      <c r="J16" s="4">
        <v>30</v>
      </c>
      <c r="K16" s="4">
        <v>59</v>
      </c>
      <c r="L16" s="4">
        <v>28</v>
      </c>
      <c r="M16" s="4">
        <f t="shared" si="1"/>
        <v>164</v>
      </c>
      <c r="N16" s="8">
        <f t="shared" si="5"/>
        <v>0.32800000000000001</v>
      </c>
      <c r="O16" s="5" t="str">
        <f t="shared" si="2"/>
        <v>Fail</v>
      </c>
      <c r="P16" s="4">
        <v>248</v>
      </c>
      <c r="Q16" s="8">
        <f t="shared" si="3"/>
        <v>0.67945205479452053</v>
      </c>
    </row>
    <row r="17" spans="2:17" x14ac:dyDescent="0.25">
      <c r="B17" s="4">
        <v>15</v>
      </c>
      <c r="C17" s="7" t="s">
        <v>28</v>
      </c>
      <c r="D17" s="4">
        <v>115</v>
      </c>
      <c r="E17" s="4">
        <f t="shared" si="4"/>
        <v>9041437942</v>
      </c>
      <c r="F17" s="7" t="str">
        <f t="shared" si="0"/>
        <v>Mouni@gmail.com</v>
      </c>
      <c r="G17" s="5" t="s">
        <v>47</v>
      </c>
      <c r="H17" s="4">
        <v>89</v>
      </c>
      <c r="I17" s="4">
        <v>73</v>
      </c>
      <c r="J17" s="4">
        <v>65</v>
      </c>
      <c r="K17" s="4">
        <v>58</v>
      </c>
      <c r="L17" s="4">
        <v>69</v>
      </c>
      <c r="M17" s="4">
        <f t="shared" si="1"/>
        <v>354</v>
      </c>
      <c r="N17" s="8">
        <f t="shared" si="5"/>
        <v>0.70799999999999996</v>
      </c>
      <c r="O17" s="5" t="str">
        <f t="shared" si="2"/>
        <v>Pass</v>
      </c>
      <c r="P17" s="4">
        <v>169</v>
      </c>
      <c r="Q17" s="8">
        <f t="shared" si="3"/>
        <v>0.46301369863013697</v>
      </c>
    </row>
    <row r="18" spans="2:17" x14ac:dyDescent="0.25">
      <c r="B18" s="4">
        <v>16</v>
      </c>
      <c r="C18" s="7" t="s">
        <v>29</v>
      </c>
      <c r="D18" s="4">
        <v>116</v>
      </c>
      <c r="E18" s="4">
        <f t="shared" si="4"/>
        <v>9041927027</v>
      </c>
      <c r="F18" s="7" t="str">
        <f t="shared" si="0"/>
        <v>Abhi@gmail.com</v>
      </c>
      <c r="G18" s="5" t="s">
        <v>43</v>
      </c>
      <c r="H18" s="4">
        <v>59</v>
      </c>
      <c r="I18" s="4">
        <v>45</v>
      </c>
      <c r="J18" s="4">
        <v>47</v>
      </c>
      <c r="K18" s="4">
        <v>29</v>
      </c>
      <c r="L18" s="4">
        <v>39</v>
      </c>
      <c r="M18" s="4">
        <f t="shared" si="1"/>
        <v>219</v>
      </c>
      <c r="N18" s="8">
        <f t="shared" si="5"/>
        <v>0.438</v>
      </c>
      <c r="O18" s="5" t="str">
        <f t="shared" si="2"/>
        <v>Fail</v>
      </c>
      <c r="P18" s="4">
        <v>269</v>
      </c>
      <c r="Q18" s="8">
        <f t="shared" si="3"/>
        <v>0.73698630136986298</v>
      </c>
    </row>
    <row r="19" spans="2:17" x14ac:dyDescent="0.25">
      <c r="B19" s="4">
        <v>17</v>
      </c>
      <c r="C19" s="7" t="s">
        <v>30</v>
      </c>
      <c r="D19" s="4">
        <v>117</v>
      </c>
      <c r="E19" s="4">
        <f t="shared" si="4"/>
        <v>9042416112</v>
      </c>
      <c r="F19" s="7" t="str">
        <f t="shared" si="0"/>
        <v>Mokshith@gmail.com</v>
      </c>
      <c r="G19" s="5" t="s">
        <v>46</v>
      </c>
      <c r="H19" s="4">
        <v>68</v>
      </c>
      <c r="I19" s="4">
        <v>20</v>
      </c>
      <c r="J19" s="4">
        <v>56</v>
      </c>
      <c r="K19" s="4">
        <v>98</v>
      </c>
      <c r="L19" s="4">
        <v>37</v>
      </c>
      <c r="M19" s="4">
        <f t="shared" si="1"/>
        <v>279</v>
      </c>
      <c r="N19" s="8">
        <f t="shared" si="5"/>
        <v>0.55800000000000005</v>
      </c>
      <c r="O19" s="5" t="str">
        <f t="shared" si="2"/>
        <v>Fail</v>
      </c>
      <c r="P19" s="4">
        <v>249</v>
      </c>
      <c r="Q19" s="8">
        <f t="shared" si="3"/>
        <v>0.68219178082191778</v>
      </c>
    </row>
    <row r="20" spans="2:17" x14ac:dyDescent="0.25">
      <c r="B20" s="4">
        <v>18</v>
      </c>
      <c r="C20" s="7" t="s">
        <v>31</v>
      </c>
      <c r="D20" s="4">
        <v>118</v>
      </c>
      <c r="E20" s="4">
        <f t="shared" si="4"/>
        <v>9042905197</v>
      </c>
      <c r="F20" s="7" t="str">
        <f t="shared" si="0"/>
        <v>Kumar@gmail.com</v>
      </c>
      <c r="G20" s="5" t="s">
        <v>48</v>
      </c>
      <c r="H20" s="4">
        <v>72</v>
      </c>
      <c r="I20" s="4">
        <v>30</v>
      </c>
      <c r="J20" s="4">
        <v>93</v>
      </c>
      <c r="K20" s="4">
        <v>81</v>
      </c>
      <c r="L20" s="4">
        <v>59</v>
      </c>
      <c r="M20" s="4">
        <f t="shared" si="1"/>
        <v>335</v>
      </c>
      <c r="N20" s="8">
        <f t="shared" si="5"/>
        <v>0.67</v>
      </c>
      <c r="O20" s="5" t="str">
        <f t="shared" si="2"/>
        <v>Fail</v>
      </c>
      <c r="P20" s="4">
        <v>319</v>
      </c>
      <c r="Q20" s="8">
        <f t="shared" si="3"/>
        <v>0.87397260273972599</v>
      </c>
    </row>
    <row r="21" spans="2:17" x14ac:dyDescent="0.25">
      <c r="B21" s="4">
        <v>19</v>
      </c>
      <c r="C21" s="7" t="s">
        <v>32</v>
      </c>
      <c r="D21" s="4">
        <v>119</v>
      </c>
      <c r="E21" s="4">
        <f t="shared" si="4"/>
        <v>9043394282</v>
      </c>
      <c r="F21" s="7" t="str">
        <f t="shared" si="0"/>
        <v>Sruthi@gmail.com</v>
      </c>
      <c r="G21" s="5" t="s">
        <v>47</v>
      </c>
      <c r="H21" s="4">
        <v>51</v>
      </c>
      <c r="I21" s="4">
        <v>92</v>
      </c>
      <c r="J21" s="4">
        <v>60</v>
      </c>
      <c r="K21" s="4">
        <v>67</v>
      </c>
      <c r="L21" s="4">
        <v>68</v>
      </c>
      <c r="M21" s="4">
        <f t="shared" si="1"/>
        <v>338</v>
      </c>
      <c r="N21" s="8">
        <f t="shared" si="5"/>
        <v>0.67600000000000005</v>
      </c>
      <c r="O21" s="5" t="str">
        <f t="shared" si="2"/>
        <v>Pass</v>
      </c>
      <c r="P21" s="4">
        <v>359</v>
      </c>
      <c r="Q21" s="8">
        <f t="shared" si="3"/>
        <v>0.98356164383561639</v>
      </c>
    </row>
    <row r="22" spans="2:17" x14ac:dyDescent="0.25">
      <c r="B22" s="4">
        <v>20</v>
      </c>
      <c r="C22" s="7" t="s">
        <v>33</v>
      </c>
      <c r="D22" s="4">
        <v>120</v>
      </c>
      <c r="E22" s="4">
        <f t="shared" si="4"/>
        <v>9043883367</v>
      </c>
      <c r="F22" s="7" t="str">
        <f t="shared" si="0"/>
        <v>Meena@gmail.com</v>
      </c>
      <c r="G22" s="5" t="s">
        <v>45</v>
      </c>
      <c r="H22" s="4">
        <v>39</v>
      </c>
      <c r="I22" s="4">
        <v>32</v>
      </c>
      <c r="J22" s="4">
        <v>37</v>
      </c>
      <c r="K22" s="4">
        <v>28</v>
      </c>
      <c r="L22" s="4">
        <v>37</v>
      </c>
      <c r="M22" s="4">
        <f t="shared" si="1"/>
        <v>173</v>
      </c>
      <c r="N22" s="8">
        <f t="shared" si="5"/>
        <v>0.34599999999999997</v>
      </c>
      <c r="O22" s="5" t="str">
        <f t="shared" si="2"/>
        <v>Fail</v>
      </c>
      <c r="P22" s="4">
        <v>298</v>
      </c>
      <c r="Q22" s="8">
        <f t="shared" si="3"/>
        <v>0.81643835616438354</v>
      </c>
    </row>
  </sheetData>
  <conditionalFormatting sqref="N3:N22">
    <cfRule type="cellIs" dxfId="11" priority="10" operator="lessThanOrEqual">
      <formula>0.35</formula>
    </cfRule>
    <cfRule type="cellIs" dxfId="10" priority="12" operator="greaterThanOrEqual">
      <formula>0.8</formula>
    </cfRule>
    <cfRule type="cellIs" dxfId="9" priority="9" operator="between">
      <formula>0.8</formula>
      <formula>0.35</formula>
    </cfRule>
    <cfRule type="cellIs" dxfId="8" priority="2" operator="greaterThan">
      <formula>0.75</formula>
    </cfRule>
    <cfRule type="cellIs" priority="1" operator="greaterThan">
      <formula>75</formula>
    </cfRule>
  </conditionalFormatting>
  <conditionalFormatting sqref="O3:O22">
    <cfRule type="cellIs" dxfId="7" priority="8" operator="equal">
      <formula>"Faill"</formula>
    </cfRule>
    <cfRule type="cellIs" dxfId="6" priority="7" operator="equal">
      <formula>"Fail"</formula>
    </cfRule>
    <cfRule type="cellIs" dxfId="5" priority="6" operator="between">
      <formula>0.8</formula>
      <formula>0.35</formula>
    </cfRule>
    <cfRule type="cellIs" dxfId="4" priority="5" operator="equal">
      <formula>"Pass"</formula>
    </cfRule>
    <cfRule type="cellIs" dxfId="3" priority="4" operator="equal">
      <formula>"Pass"</formula>
    </cfRule>
  </conditionalFormatting>
  <conditionalFormatting sqref="H2:L22">
    <cfRule type="cellIs" dxfId="2" priority="3" operator="lessThan">
      <formula>35</formula>
    </cfRule>
  </conditionalFormatting>
  <dataValidations count="2">
    <dataValidation type="list" allowBlank="1" showInputMessage="1" showErrorMessage="1" sqref="G10:G13">
      <formula1>"Old Post Office,Seethammadhara,Mvp,Marripalem"</formula1>
    </dataValidation>
    <dataValidation type="list" allowBlank="1" showInputMessage="1" showErrorMessage="1" sqref="G14:G22">
      <formula1>"Old Post Office,Seethammadhara,Mvp,Marripalem,Complex,Dondaparthi,Rk Beach,Urvasi,Karasa"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4"/>
  <sheetViews>
    <sheetView workbookViewId="0">
      <selection activeCell="O8" sqref="O8"/>
    </sheetView>
  </sheetViews>
  <sheetFormatPr defaultRowHeight="15" x14ac:dyDescent="0.25"/>
  <cols>
    <col min="4" max="4" width="13.85546875" bestFit="1" customWidth="1"/>
    <col min="6" max="6" width="11" bestFit="1" customWidth="1"/>
    <col min="7" max="7" width="21.7109375" customWidth="1"/>
    <col min="8" max="8" width="14.28515625" customWidth="1"/>
    <col min="14" max="14" width="11.140625" bestFit="1" customWidth="1"/>
    <col min="17" max="17" width="11.42578125" bestFit="1" customWidth="1"/>
    <col min="18" max="18" width="13.5703125" bestFit="1" customWidth="1"/>
  </cols>
  <sheetData>
    <row r="3" spans="3:18" x14ac:dyDescent="0.25">
      <c r="C3" s="2" t="s">
        <v>0</v>
      </c>
      <c r="D3" s="6" t="s">
        <v>12</v>
      </c>
      <c r="E3" s="2" t="s">
        <v>1</v>
      </c>
      <c r="F3" s="2" t="s">
        <v>2</v>
      </c>
      <c r="G3" s="6" t="s">
        <v>3</v>
      </c>
      <c r="H3" s="3" t="s">
        <v>4</v>
      </c>
      <c r="I3" s="3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11</v>
      </c>
      <c r="O3" s="3" t="s">
        <v>14</v>
      </c>
      <c r="P3" s="3" t="s">
        <v>49</v>
      </c>
      <c r="Q3" s="3" t="s">
        <v>10</v>
      </c>
      <c r="R3" s="3" t="s">
        <v>13</v>
      </c>
    </row>
    <row r="4" spans="3:18" x14ac:dyDescent="0.25">
      <c r="C4" s="4">
        <f>IF(D4&gt;"",1,"")</f>
        <v>1</v>
      </c>
      <c r="D4" s="7" t="s">
        <v>15</v>
      </c>
      <c r="E4" s="4">
        <f>VLOOKUP($D4,Sheet1!$C$2:$Q$22,2,0)</f>
        <v>101</v>
      </c>
      <c r="F4" s="4">
        <f>VLOOKUP($D4,Sheet1!$C$2:$Q$22,3,0)</f>
        <v>9030188981</v>
      </c>
      <c r="G4" s="4" t="str">
        <f>VLOOKUP($D4,Sheet1!$C$2:$Q$22,4,0)</f>
        <v>Sandhya@gmail.com</v>
      </c>
      <c r="H4" s="5" t="str">
        <f>VLOOKUP($D4,Sheet1!$C$2:$Q$22,5,0)</f>
        <v>Gnanapuarm</v>
      </c>
      <c r="I4" s="4">
        <f>VLOOKUP($D4,Sheet1!$C$2:$Q$22,6,0)</f>
        <v>89</v>
      </c>
      <c r="J4" s="4">
        <f>VLOOKUP($D4,Sheet1!$C$2:$Q$22,7,0)</f>
        <v>65</v>
      </c>
      <c r="K4" s="4">
        <f>VLOOKUP($D4,Sheet1!$C$2:$Q$22,8,0)</f>
        <v>91</v>
      </c>
      <c r="L4" s="4">
        <f>VLOOKUP($D4,Sheet1!$C$2:$Q$22,9,0)</f>
        <v>84</v>
      </c>
      <c r="M4" s="4">
        <f>VLOOKUP($D4,Sheet1!$C$2:$Q$22,10,0)</f>
        <v>85</v>
      </c>
      <c r="N4" s="4">
        <f>VLOOKUP($D4,Sheet1!$C$2:$Q$22,11,0)</f>
        <v>414</v>
      </c>
      <c r="O4" s="8">
        <f>VLOOKUP($D4,Sheet1!$C$2:$Q$22,12,0)</f>
        <v>0.82799999999999996</v>
      </c>
      <c r="P4" s="5" t="str">
        <f>VLOOKUP($D4,Sheet1!$C$2:$Q$22,13,0)</f>
        <v>Pass</v>
      </c>
      <c r="Q4" s="13">
        <f>VLOOKUP($D4,Sheet1!$C$2:$Q$22,14,0)</f>
        <v>359</v>
      </c>
      <c r="R4" s="12">
        <f>VLOOKUP($D4,Sheet1!$C$2:$Q$22,15,0)</f>
        <v>0.98356164383561639</v>
      </c>
    </row>
    <row r="5" spans="3:18" x14ac:dyDescent="0.25">
      <c r="C5" s="4">
        <f>IF(D5&gt;"",C4+1,"")</f>
        <v>2</v>
      </c>
      <c r="D5" s="7" t="s">
        <v>20</v>
      </c>
      <c r="E5" s="4">
        <f>VLOOKUP($D5,Sheet1!$C$2:$Q$22,2,0)</f>
        <v>106</v>
      </c>
      <c r="F5" s="4">
        <f>VLOOKUP($D5,Sheet1!$C$2:$Q$22,3,0)</f>
        <v>9037036177</v>
      </c>
      <c r="G5" s="4" t="str">
        <f>VLOOKUP($D5,Sheet1!$C$2:$Q$22,4,0)</f>
        <v>Sravya@gmail.com</v>
      </c>
      <c r="H5" s="5" t="str">
        <f>VLOOKUP($D5,Sheet1!$C$2:$Q$22,5,0)</f>
        <v>Complex</v>
      </c>
      <c r="I5" s="4">
        <f>VLOOKUP($D5,Sheet1!$C$2:$Q$22,6,0)</f>
        <v>90</v>
      </c>
      <c r="J5" s="4">
        <f>VLOOKUP($D5,Sheet1!$C$2:$Q$22,7,0)</f>
        <v>29</v>
      </c>
      <c r="K5" s="4">
        <f>VLOOKUP($D5,Sheet1!$C$2:$Q$22,8,0)</f>
        <v>57</v>
      </c>
      <c r="L5" s="4">
        <f>VLOOKUP($D5,Sheet1!$C$2:$Q$22,9,0)</f>
        <v>12</v>
      </c>
      <c r="M5" s="4">
        <f>VLOOKUP($D5,Sheet1!$C$2:$Q$22,10,0)</f>
        <v>92</v>
      </c>
      <c r="N5" s="4">
        <f>VLOOKUP($D5,Sheet1!$C$2:$Q$22,11,0)</f>
        <v>280</v>
      </c>
      <c r="O5" s="8">
        <f>VLOOKUP($D5,Sheet1!$C$2:$Q$22,12,0)</f>
        <v>0.56000000000000005</v>
      </c>
      <c r="P5" s="5" t="str">
        <f>VLOOKUP($D5,Sheet1!$C$2:$Q$22,13,0)</f>
        <v>Fail</v>
      </c>
      <c r="Q5" s="13">
        <f>VLOOKUP($D5,Sheet1!$C$2:$Q$22,14,0)</f>
        <v>259</v>
      </c>
      <c r="R5" s="12">
        <f>VLOOKUP($D5,Sheet1!$C$2:$Q$22,15,0)</f>
        <v>0.70958904109589038</v>
      </c>
    </row>
    <row r="6" spans="3:18" x14ac:dyDescent="0.25">
      <c r="C6" s="4"/>
      <c r="D6" s="7" t="s">
        <v>26</v>
      </c>
      <c r="E6" s="4">
        <f>VLOOKUP($D6,Sheet1!$C$2:$Q$22,2,0)</f>
        <v>112</v>
      </c>
      <c r="F6" s="4">
        <f>VLOOKUP($D6,Sheet1!$C$2:$Q$22,3,0)</f>
        <v>9039970687</v>
      </c>
      <c r="G6" s="4" t="str">
        <f>VLOOKUP($D6,Sheet1!$C$2:$Q$22,4,0)</f>
        <v>Jyothi@gmail.com</v>
      </c>
      <c r="H6" s="5" t="str">
        <f>VLOOKUP($D6,Sheet1!$C$2:$Q$22,5,0)</f>
        <v>Dondaparthi</v>
      </c>
      <c r="I6" s="4">
        <f>VLOOKUP($D6,Sheet1!$C$2:$Q$22,6,0)</f>
        <v>29</v>
      </c>
      <c r="J6" s="4">
        <f>VLOOKUP($D6,Sheet1!$C$2:$Q$22,7,0)</f>
        <v>91</v>
      </c>
      <c r="K6" s="4">
        <f>VLOOKUP($D6,Sheet1!$C$2:$Q$22,8,0)</f>
        <v>49</v>
      </c>
      <c r="L6" s="4">
        <f>VLOOKUP($D6,Sheet1!$C$2:$Q$22,9,0)</f>
        <v>37</v>
      </c>
      <c r="M6" s="4">
        <f>VLOOKUP($D6,Sheet1!$C$2:$Q$22,10,0)</f>
        <v>68</v>
      </c>
      <c r="N6" s="4">
        <f>VLOOKUP($D6,Sheet1!$C$2:$Q$22,11,0)</f>
        <v>274</v>
      </c>
      <c r="O6" s="8">
        <f>VLOOKUP($D6,Sheet1!$C$2:$Q$22,12,0)</f>
        <v>0.54800000000000004</v>
      </c>
      <c r="P6" s="5" t="str">
        <f>VLOOKUP($D6,Sheet1!$C$2:$Q$22,13,0)</f>
        <v>Fail</v>
      </c>
      <c r="Q6" s="13">
        <f>VLOOKUP($D6,Sheet1!$C$2:$Q$22,14,0)</f>
        <v>259</v>
      </c>
      <c r="R6" s="12">
        <f>VLOOKUP($D6,Sheet1!$C$2:$Q$22,15,0)</f>
        <v>0.70958904109589038</v>
      </c>
    </row>
    <row r="7" spans="3:18" x14ac:dyDescent="0.25">
      <c r="C7" s="4"/>
      <c r="D7" s="7" t="s">
        <v>54</v>
      </c>
      <c r="E7" s="4">
        <f>VLOOKUP($D7,Sheet1!$C$2:$Q$22,2,0)</f>
        <v>113</v>
      </c>
      <c r="F7" s="4">
        <f>VLOOKUP($D7,Sheet1!$C$2:$Q$22,3,0)</f>
        <v>9040459772</v>
      </c>
      <c r="G7" s="4" t="str">
        <f>VLOOKUP($D7,Sheet1!$C$2:$Q$22,4,0)</f>
        <v>Jyothsna@gmail.com</v>
      </c>
      <c r="H7" s="5" t="str">
        <f>VLOOKUP($D7,Sheet1!$C$2:$Q$22,5,0)</f>
        <v>Mvp</v>
      </c>
      <c r="I7" s="4">
        <f>VLOOKUP($D7,Sheet1!$C$2:$Q$22,6,0)</f>
        <v>45</v>
      </c>
      <c r="J7" s="4">
        <f>VLOOKUP($D7,Sheet1!$C$2:$Q$22,7,0)</f>
        <v>35</v>
      </c>
      <c r="K7" s="4">
        <f>VLOOKUP($D7,Sheet1!$C$2:$Q$22,8,0)</f>
        <v>81</v>
      </c>
      <c r="L7" s="4">
        <f>VLOOKUP($D7,Sheet1!$C$2:$Q$22,9,0)</f>
        <v>67</v>
      </c>
      <c r="M7" s="4">
        <f>VLOOKUP($D7,Sheet1!$C$2:$Q$22,10,0)</f>
        <v>73</v>
      </c>
      <c r="N7" s="4">
        <f>VLOOKUP($D7,Sheet1!$C$2:$Q$22,11,0)</f>
        <v>301</v>
      </c>
      <c r="O7" s="8">
        <f>VLOOKUP($D7,Sheet1!$C$2:$Q$22,12,0)</f>
        <v>0.60199999999999998</v>
      </c>
      <c r="P7" s="5" t="str">
        <f>VLOOKUP($D7,Sheet1!$C$2:$Q$22,13,0)</f>
        <v>Fail</v>
      </c>
      <c r="Q7" s="13">
        <f>VLOOKUP($D7,Sheet1!$C$2:$Q$22,14,0)</f>
        <v>156</v>
      </c>
      <c r="R7" s="12">
        <f>VLOOKUP($D7,Sheet1!$C$2:$Q$22,15,0)</f>
        <v>0.42739726027397262</v>
      </c>
    </row>
    <row r="8" spans="3:18" x14ac:dyDescent="0.25">
      <c r="C8" s="4"/>
      <c r="D8" s="7" t="s">
        <v>27</v>
      </c>
      <c r="E8" s="4">
        <f>VLOOKUP($D8,Sheet1!$C$2:$Q$22,2,0)</f>
        <v>114</v>
      </c>
      <c r="F8" s="4">
        <f>VLOOKUP($D8,Sheet1!$C$2:$Q$22,3,0)</f>
        <v>9040948857</v>
      </c>
      <c r="G8" s="4" t="str">
        <f>VLOOKUP($D8,Sheet1!$C$2:$Q$22,4,0)</f>
        <v>Rani@gmail.com</v>
      </c>
      <c r="H8" s="5" t="str">
        <f>VLOOKUP($D8,Sheet1!$C$2:$Q$22,5,0)</f>
        <v>Urvasi</v>
      </c>
      <c r="I8" s="4">
        <f>VLOOKUP($D8,Sheet1!$C$2:$Q$22,6,0)</f>
        <v>20</v>
      </c>
      <c r="J8" s="4">
        <f>VLOOKUP($D8,Sheet1!$C$2:$Q$22,7,0)</f>
        <v>27</v>
      </c>
      <c r="K8" s="4">
        <f>VLOOKUP($D8,Sheet1!$C$2:$Q$22,8,0)</f>
        <v>30</v>
      </c>
      <c r="L8" s="4">
        <f>VLOOKUP($D8,Sheet1!$C$2:$Q$22,9,0)</f>
        <v>59</v>
      </c>
      <c r="M8" s="4">
        <f>VLOOKUP($D8,Sheet1!$C$2:$Q$22,10,0)</f>
        <v>28</v>
      </c>
      <c r="N8" s="4">
        <f>VLOOKUP($D8,Sheet1!$C$2:$Q$22,11,0)</f>
        <v>164</v>
      </c>
      <c r="O8" s="8">
        <f>VLOOKUP($D8,Sheet1!$C$2:$Q$22,12,0)</f>
        <v>0.32800000000000001</v>
      </c>
      <c r="P8" s="5" t="str">
        <f>VLOOKUP($D8,Sheet1!$C$2:$Q$22,13,0)</f>
        <v>Fail</v>
      </c>
      <c r="Q8" s="13">
        <f>VLOOKUP($D8,Sheet1!$C$2:$Q$22,14,0)</f>
        <v>248</v>
      </c>
      <c r="R8" s="12">
        <f>VLOOKUP($D8,Sheet1!$C$2:$Q$22,15,0)</f>
        <v>0.67945205479452053</v>
      </c>
    </row>
    <row r="9" spans="3:18" x14ac:dyDescent="0.25">
      <c r="C9" s="4"/>
      <c r="D9" s="7" t="s">
        <v>31</v>
      </c>
      <c r="E9" s="4">
        <f>VLOOKUP($D9,Sheet1!$C$2:$Q$22,2,0)</f>
        <v>118</v>
      </c>
      <c r="F9" s="4">
        <f>VLOOKUP($D9,Sheet1!$C$2:$Q$22,3,0)</f>
        <v>9042905197</v>
      </c>
      <c r="G9" s="4" t="str">
        <f>VLOOKUP($D9,Sheet1!$C$2:$Q$22,4,0)</f>
        <v>Kumar@gmail.com</v>
      </c>
      <c r="H9" s="5" t="str">
        <f>VLOOKUP($D9,Sheet1!$C$2:$Q$22,5,0)</f>
        <v>Rk Beach</v>
      </c>
      <c r="I9" s="4">
        <f>VLOOKUP($D9,Sheet1!$C$2:$Q$22,6,0)</f>
        <v>72</v>
      </c>
      <c r="J9" s="4">
        <f>VLOOKUP($D9,Sheet1!$C$2:$Q$22,7,0)</f>
        <v>30</v>
      </c>
      <c r="K9" s="4">
        <f>VLOOKUP($D9,Sheet1!$C$2:$Q$22,8,0)</f>
        <v>93</v>
      </c>
      <c r="L9" s="4">
        <f>VLOOKUP($D9,Sheet1!$C$2:$Q$22,9,0)</f>
        <v>81</v>
      </c>
      <c r="M9" s="4">
        <f>VLOOKUP($D9,Sheet1!$C$2:$Q$22,10,0)</f>
        <v>59</v>
      </c>
      <c r="N9" s="4">
        <f>VLOOKUP($D9,Sheet1!$C$2:$Q$22,11,0)</f>
        <v>335</v>
      </c>
      <c r="O9" s="8">
        <f>VLOOKUP($D9,Sheet1!$C$2:$Q$22,12,0)</f>
        <v>0.67</v>
      </c>
      <c r="P9" s="5" t="str">
        <f>VLOOKUP($D9,Sheet1!$C$2:$Q$22,13,0)</f>
        <v>Fail</v>
      </c>
      <c r="Q9" s="13">
        <f>VLOOKUP($D9,Sheet1!$C$2:$Q$22,14,0)</f>
        <v>319</v>
      </c>
      <c r="R9" s="12">
        <f>VLOOKUP($D9,Sheet1!$C$2:$Q$22,15,0)</f>
        <v>0.87397260273972599</v>
      </c>
    </row>
    <row r="10" spans="3:18" x14ac:dyDescent="0.25">
      <c r="C10" s="4"/>
      <c r="D10" s="7" t="s">
        <v>29</v>
      </c>
      <c r="E10" s="4">
        <f>VLOOKUP($D10,Sheet1!$C$2:$Q$22,2,0)</f>
        <v>116</v>
      </c>
      <c r="F10" s="4">
        <f>VLOOKUP($D10,Sheet1!$C$2:$Q$22,3,0)</f>
        <v>9041927027</v>
      </c>
      <c r="G10" s="4" t="str">
        <f>VLOOKUP($D10,Sheet1!$C$2:$Q$22,4,0)</f>
        <v>Abhi@gmail.com</v>
      </c>
      <c r="H10" s="5" t="str">
        <f>VLOOKUP($D10,Sheet1!$C$2:$Q$22,5,0)</f>
        <v>Seethammadhara</v>
      </c>
      <c r="I10" s="4">
        <f>VLOOKUP($D10,Sheet1!$C$2:$Q$22,6,0)</f>
        <v>59</v>
      </c>
      <c r="J10" s="4">
        <f>VLOOKUP($D10,Sheet1!$C$2:$Q$22,7,0)</f>
        <v>45</v>
      </c>
      <c r="K10" s="4">
        <f>VLOOKUP($D10,Sheet1!$C$2:$Q$22,8,0)</f>
        <v>47</v>
      </c>
      <c r="L10" s="4">
        <f>VLOOKUP($D10,Sheet1!$C$2:$Q$22,9,0)</f>
        <v>29</v>
      </c>
      <c r="M10" s="4">
        <f>VLOOKUP($D10,Sheet1!$C$2:$Q$22,10,0)</f>
        <v>39</v>
      </c>
      <c r="N10" s="4">
        <f>VLOOKUP($D10,Sheet1!$C$2:$Q$22,11,0)</f>
        <v>219</v>
      </c>
      <c r="O10" s="8">
        <f>VLOOKUP($D10,Sheet1!$C$2:$Q$22,12,0)</f>
        <v>0.438</v>
      </c>
      <c r="P10" s="5" t="str">
        <f>VLOOKUP($D10,Sheet1!$C$2:$Q$22,13,0)</f>
        <v>Fail</v>
      </c>
      <c r="Q10" s="13">
        <f>VLOOKUP($D10,Sheet1!$C$2:$Q$22,14,0)</f>
        <v>269</v>
      </c>
      <c r="R10" s="12">
        <f>VLOOKUP($D10,Sheet1!$C$2:$Q$22,15,0)</f>
        <v>0.73698630136986298</v>
      </c>
    </row>
    <row r="11" spans="3:18" x14ac:dyDescent="0.25">
      <c r="C11" s="4"/>
      <c r="D11" s="7" t="s">
        <v>24</v>
      </c>
      <c r="E11" s="4">
        <f>VLOOKUP($D11,Sheet1!$C$2:$Q$22,2,0)</f>
        <v>110</v>
      </c>
      <c r="F11" s="4">
        <f>VLOOKUP($D11,Sheet1!$C$2:$Q$22,3,0)</f>
        <v>9038992517</v>
      </c>
      <c r="G11" s="4" t="str">
        <f>VLOOKUP($D11,Sheet1!$C$2:$Q$22,4,0)</f>
        <v>Satya@gmail.com</v>
      </c>
      <c r="H11" s="5" t="str">
        <f>VLOOKUP($D11,Sheet1!$C$2:$Q$22,5,0)</f>
        <v>Seethammadhara</v>
      </c>
      <c r="I11" s="4">
        <f>VLOOKUP($D11,Sheet1!$C$2:$Q$22,6,0)</f>
        <v>67</v>
      </c>
      <c r="J11" s="4">
        <f>VLOOKUP($D11,Sheet1!$C$2:$Q$22,7,0)</f>
        <v>87</v>
      </c>
      <c r="K11" s="4">
        <f>VLOOKUP($D11,Sheet1!$C$2:$Q$22,8,0)</f>
        <v>71</v>
      </c>
      <c r="L11" s="4">
        <f>VLOOKUP($D11,Sheet1!$C$2:$Q$22,9,0)</f>
        <v>91</v>
      </c>
      <c r="M11" s="4">
        <f>VLOOKUP($D11,Sheet1!$C$2:$Q$22,10,0)</f>
        <v>34</v>
      </c>
      <c r="N11" s="4">
        <f>VLOOKUP($D11,Sheet1!$C$2:$Q$22,11,0)</f>
        <v>350</v>
      </c>
      <c r="O11" s="8">
        <f>VLOOKUP($D11,Sheet1!$C$2:$Q$22,12,0)</f>
        <v>0.7</v>
      </c>
      <c r="P11" s="5" t="str">
        <f>VLOOKUP($D11,Sheet1!$C$2:$Q$22,13,0)</f>
        <v>Fail</v>
      </c>
      <c r="Q11" s="13">
        <f>VLOOKUP($D11,Sheet1!$C$2:$Q$22,14,0)</f>
        <v>321</v>
      </c>
      <c r="R11" s="12">
        <f>VLOOKUP($D11,Sheet1!$C$2:$Q$22,15,0)</f>
        <v>0.8794520547945206</v>
      </c>
    </row>
    <row r="12" spans="3:18" x14ac:dyDescent="0.25">
      <c r="C12" s="4"/>
      <c r="D12" s="7" t="s">
        <v>28</v>
      </c>
      <c r="E12" s="4">
        <f>VLOOKUP($D12,Sheet1!$C$2:$Q$22,2,0)</f>
        <v>115</v>
      </c>
      <c r="F12" s="4">
        <f>VLOOKUP($D12,Sheet1!$C$2:$Q$22,3,0)</f>
        <v>9041437942</v>
      </c>
      <c r="G12" s="4" t="str">
        <f>VLOOKUP($D12,Sheet1!$C$2:$Q$22,4,0)</f>
        <v>Mouni@gmail.com</v>
      </c>
      <c r="H12" s="5" t="str">
        <f>VLOOKUP($D12,Sheet1!$C$2:$Q$22,5,0)</f>
        <v>Karasa</v>
      </c>
      <c r="I12" s="4">
        <f>VLOOKUP($D12,Sheet1!$C$2:$Q$22,6,0)</f>
        <v>89</v>
      </c>
      <c r="J12" s="4">
        <f>VLOOKUP($D12,Sheet1!$C$2:$Q$22,7,0)</f>
        <v>73</v>
      </c>
      <c r="K12" s="4">
        <f>VLOOKUP($D12,Sheet1!$C$2:$Q$22,8,0)</f>
        <v>65</v>
      </c>
      <c r="L12" s="4">
        <f>VLOOKUP($D12,Sheet1!$C$2:$Q$22,9,0)</f>
        <v>58</v>
      </c>
      <c r="M12" s="4">
        <f>VLOOKUP($D12,Sheet1!$C$2:$Q$22,10,0)</f>
        <v>69</v>
      </c>
      <c r="N12" s="4">
        <f>VLOOKUP($D12,Sheet1!$C$2:$Q$22,11,0)</f>
        <v>354</v>
      </c>
      <c r="O12" s="8">
        <f>VLOOKUP($D12,Sheet1!$C$2:$Q$22,12,0)</f>
        <v>0.70799999999999996</v>
      </c>
      <c r="P12" s="5" t="str">
        <f>VLOOKUP($D12,Sheet1!$C$2:$Q$22,13,0)</f>
        <v>Pass</v>
      </c>
      <c r="Q12" s="13">
        <f>VLOOKUP($D12,Sheet1!$C$2:$Q$22,14,0)</f>
        <v>169</v>
      </c>
      <c r="R12" s="12">
        <f>VLOOKUP($D12,Sheet1!$C$2:$Q$22,15,0)</f>
        <v>0.46301369863013697</v>
      </c>
    </row>
    <row r="13" spans="3:18" x14ac:dyDescent="0.25">
      <c r="C13" s="4"/>
      <c r="D13" s="7" t="s">
        <v>30</v>
      </c>
      <c r="E13" s="4">
        <f>VLOOKUP($D13,Sheet1!$C$2:$Q$22,2,0)</f>
        <v>117</v>
      </c>
      <c r="F13" s="4">
        <f>VLOOKUP($D13,Sheet1!$C$2:$Q$22,3,0)</f>
        <v>9042416112</v>
      </c>
      <c r="G13" s="4" t="str">
        <f>VLOOKUP($D13,Sheet1!$C$2:$Q$22,4,0)</f>
        <v>Mokshith@gmail.com</v>
      </c>
      <c r="H13" s="5" t="str">
        <f>VLOOKUP($D13,Sheet1!$C$2:$Q$22,5,0)</f>
        <v>Urvasi</v>
      </c>
      <c r="I13" s="4">
        <f>VLOOKUP($D13,Sheet1!$C$2:$Q$22,6,0)</f>
        <v>68</v>
      </c>
      <c r="J13" s="4">
        <f>VLOOKUP($D13,Sheet1!$C$2:$Q$22,7,0)</f>
        <v>20</v>
      </c>
      <c r="K13" s="4">
        <f>VLOOKUP($D13,Sheet1!$C$2:$Q$22,8,0)</f>
        <v>56</v>
      </c>
      <c r="L13" s="4">
        <f>VLOOKUP($D13,Sheet1!$C$2:$Q$22,9,0)</f>
        <v>98</v>
      </c>
      <c r="M13" s="4">
        <f>VLOOKUP($D13,Sheet1!$C$2:$Q$22,10,0)</f>
        <v>37</v>
      </c>
      <c r="N13" s="4">
        <f>VLOOKUP($D13,Sheet1!$C$2:$Q$22,11,0)</f>
        <v>279</v>
      </c>
      <c r="O13" s="8">
        <f>VLOOKUP($D13,Sheet1!$C$2:$Q$22,12,0)</f>
        <v>0.55800000000000005</v>
      </c>
      <c r="P13" s="5" t="str">
        <f>VLOOKUP($D13,Sheet1!$C$2:$Q$22,13,0)</f>
        <v>Fail</v>
      </c>
      <c r="Q13" s="13">
        <f>VLOOKUP($D13,Sheet1!$C$2:$Q$22,14,0)</f>
        <v>249</v>
      </c>
      <c r="R13" s="12">
        <f>VLOOKUP($D13,Sheet1!$C$2:$Q$22,15,0)</f>
        <v>0.68219178082191778</v>
      </c>
    </row>
    <row r="14" spans="3:18" x14ac:dyDescent="0.25">
      <c r="C14" s="4"/>
      <c r="D14" s="7" t="s">
        <v>32</v>
      </c>
      <c r="E14" s="4">
        <f>VLOOKUP($D14,Sheet1!$C$2:$Q$22,2,0)</f>
        <v>119</v>
      </c>
      <c r="F14" s="4">
        <f>VLOOKUP($D14,Sheet1!$C$2:$Q$22,3,0)</f>
        <v>9043394282</v>
      </c>
      <c r="G14" s="4" t="str">
        <f>VLOOKUP($D14,Sheet1!$C$2:$Q$22,4,0)</f>
        <v>Sruthi@gmail.com</v>
      </c>
      <c r="H14" s="5" t="str">
        <f>VLOOKUP($D14,Sheet1!$C$2:$Q$22,5,0)</f>
        <v>Karasa</v>
      </c>
      <c r="I14" s="4">
        <f>VLOOKUP($D14,Sheet1!$C$2:$Q$22,6,0)</f>
        <v>51</v>
      </c>
      <c r="J14" s="4">
        <f>VLOOKUP($D14,Sheet1!$C$2:$Q$22,7,0)</f>
        <v>92</v>
      </c>
      <c r="K14" s="4">
        <f>VLOOKUP($D14,Sheet1!$C$2:$Q$22,8,0)</f>
        <v>60</v>
      </c>
      <c r="L14" s="4">
        <f>VLOOKUP($D14,Sheet1!$C$2:$Q$22,9,0)</f>
        <v>67</v>
      </c>
      <c r="M14" s="4">
        <f>VLOOKUP($D14,Sheet1!$C$2:$Q$22,10,0)</f>
        <v>68</v>
      </c>
      <c r="N14" s="4">
        <f>VLOOKUP($D14,Sheet1!$C$2:$Q$22,11,0)</f>
        <v>338</v>
      </c>
      <c r="O14" s="8">
        <f>VLOOKUP($D14,Sheet1!$C$2:$Q$22,12,0)</f>
        <v>0.67600000000000005</v>
      </c>
      <c r="P14" s="5" t="str">
        <f>VLOOKUP($D14,Sheet1!$C$2:$Q$22,13,0)</f>
        <v>Pass</v>
      </c>
      <c r="Q14" s="13">
        <f>VLOOKUP($D14,Sheet1!$C$2:$Q$22,14,0)</f>
        <v>359</v>
      </c>
      <c r="R14" s="12">
        <f>VLOOKUP($D14,Sheet1!$C$2:$Q$22,15,0)</f>
        <v>0.98356164383561639</v>
      </c>
    </row>
    <row r="15" spans="3:18" x14ac:dyDescent="0.25">
      <c r="C15" s="4"/>
      <c r="D15" s="7" t="s">
        <v>33</v>
      </c>
      <c r="E15" s="4">
        <f>VLOOKUP($D15,Sheet1!$C$2:$Q$22,2,0)</f>
        <v>120</v>
      </c>
      <c r="F15" s="4">
        <f>VLOOKUP($D15,Sheet1!$C$2:$Q$22,3,0)</f>
        <v>9043883367</v>
      </c>
      <c r="G15" s="4" t="str">
        <f>VLOOKUP($D15,Sheet1!$C$2:$Q$22,4,0)</f>
        <v>Meena@gmail.com</v>
      </c>
      <c r="H15" s="5" t="str">
        <f>VLOOKUP($D15,Sheet1!$C$2:$Q$22,5,0)</f>
        <v>Dondaparthi</v>
      </c>
      <c r="I15" s="4">
        <f>VLOOKUP($D15,Sheet1!$C$2:$Q$22,6,0)</f>
        <v>39</v>
      </c>
      <c r="J15" s="4">
        <f>VLOOKUP($D15,Sheet1!$C$2:$Q$22,7,0)</f>
        <v>32</v>
      </c>
      <c r="K15" s="4">
        <f>VLOOKUP($D15,Sheet1!$C$2:$Q$22,8,0)</f>
        <v>37</v>
      </c>
      <c r="L15" s="4">
        <f>VLOOKUP($D15,Sheet1!$C$2:$Q$22,9,0)</f>
        <v>28</v>
      </c>
      <c r="M15" s="4">
        <f>VLOOKUP($D15,Sheet1!$C$2:$Q$22,10,0)</f>
        <v>37</v>
      </c>
      <c r="N15" s="4">
        <f>VLOOKUP($D15,Sheet1!$C$2:$Q$22,11,0)</f>
        <v>173</v>
      </c>
      <c r="O15" s="8">
        <f>VLOOKUP($D15,Sheet1!$C$2:$Q$22,12,0)</f>
        <v>0.34599999999999997</v>
      </c>
      <c r="P15" s="5" t="str">
        <f>VLOOKUP($D15,Sheet1!$C$2:$Q$22,13,0)</f>
        <v>Fail</v>
      </c>
      <c r="Q15" s="13">
        <f>VLOOKUP($D15,Sheet1!$C$2:$Q$22,14,0)</f>
        <v>298</v>
      </c>
      <c r="R15" s="12">
        <f>VLOOKUP($D15,Sheet1!$C$2:$Q$22,15,0)</f>
        <v>0.81643835616438354</v>
      </c>
    </row>
    <row r="16" spans="3:18" x14ac:dyDescent="0.25">
      <c r="C16" s="4"/>
      <c r="D16" s="7" t="s">
        <v>55</v>
      </c>
      <c r="E16" s="4">
        <f>VLOOKUP($D16,Sheet1!$C$2:$Q$22,2,0)</f>
        <v>111</v>
      </c>
      <c r="F16" s="4">
        <f>VLOOKUP($D16,Sheet1!$C$2:$Q$22,3,0)</f>
        <v>9039481602</v>
      </c>
      <c r="G16" s="4" t="str">
        <f>VLOOKUP($D16,Sheet1!$C$2:$Q$22,4,0)</f>
        <v>divya@gmail.com</v>
      </c>
      <c r="H16" s="5" t="str">
        <f>VLOOKUP($D16,Sheet1!$C$2:$Q$22,5,0)</f>
        <v>Marripalem</v>
      </c>
      <c r="I16" s="4">
        <f>VLOOKUP($D16,Sheet1!$C$2:$Q$22,6,0)</f>
        <v>92</v>
      </c>
      <c r="J16" s="4">
        <f>VLOOKUP($D16,Sheet1!$C$2:$Q$22,7,0)</f>
        <v>49</v>
      </c>
      <c r="K16" s="4">
        <f>VLOOKUP($D16,Sheet1!$C$2:$Q$22,8,0)</f>
        <v>50</v>
      </c>
      <c r="L16" s="4">
        <f>VLOOKUP($D16,Sheet1!$C$2:$Q$22,9,0)</f>
        <v>94</v>
      </c>
      <c r="M16" s="4">
        <f>VLOOKUP($D16,Sheet1!$C$2:$Q$22,10,0)</f>
        <v>29</v>
      </c>
      <c r="N16" s="4">
        <f>VLOOKUP($D16,Sheet1!$C$2:$Q$22,11,0)</f>
        <v>314</v>
      </c>
      <c r="O16" s="8">
        <f>VLOOKUP($D16,Sheet1!$C$2:$Q$22,12,0)</f>
        <v>0.628</v>
      </c>
      <c r="P16" s="5" t="str">
        <f>VLOOKUP($D16,Sheet1!$C$2:$Q$22,13,0)</f>
        <v>Fail</v>
      </c>
      <c r="Q16" s="13">
        <f>VLOOKUP($D16,Sheet1!$C$2:$Q$22,14,0)</f>
        <v>359</v>
      </c>
      <c r="R16" s="12">
        <f>VLOOKUP($D16,Sheet1!$C$2:$Q$22,15,0)</f>
        <v>0.98356164383561639</v>
      </c>
    </row>
    <row r="17" spans="3:18" x14ac:dyDescent="0.25">
      <c r="C17" s="4"/>
      <c r="D17" s="7" t="s">
        <v>23</v>
      </c>
      <c r="E17" s="4">
        <f>VLOOKUP($D17,Sheet1!$C$2:$Q$22,2,0)</f>
        <v>109</v>
      </c>
      <c r="F17" s="4">
        <f>VLOOKUP($D17,Sheet1!$C$2:$Q$22,3,0)</f>
        <v>9038503432</v>
      </c>
      <c r="G17" s="4" t="str">
        <f>VLOOKUP($D17,Sheet1!$C$2:$Q$22,4,0)</f>
        <v>Nooki@gmail.com</v>
      </c>
      <c r="H17" s="5" t="str">
        <f>VLOOKUP($D17,Sheet1!$C$2:$Q$22,5,0)</f>
        <v>Old Post Office</v>
      </c>
      <c r="I17" s="4">
        <f>VLOOKUP($D17,Sheet1!$C$2:$Q$22,6,0)</f>
        <v>31</v>
      </c>
      <c r="J17" s="4">
        <f>VLOOKUP($D17,Sheet1!$C$2:$Q$22,7,0)</f>
        <v>91</v>
      </c>
      <c r="K17" s="4">
        <f>VLOOKUP($D17,Sheet1!$C$2:$Q$22,8,0)</f>
        <v>20</v>
      </c>
      <c r="L17" s="4">
        <f>VLOOKUP($D17,Sheet1!$C$2:$Q$22,9,0)</f>
        <v>39</v>
      </c>
      <c r="M17" s="4">
        <f>VLOOKUP($D17,Sheet1!$C$2:$Q$22,10,0)</f>
        <v>67</v>
      </c>
      <c r="N17" s="4">
        <f>VLOOKUP($D17,Sheet1!$C$2:$Q$22,11,0)</f>
        <v>248</v>
      </c>
      <c r="O17" s="8">
        <f>VLOOKUP($D17,Sheet1!$C$2:$Q$22,12,0)</f>
        <v>0.496</v>
      </c>
      <c r="P17" s="5" t="str">
        <f>VLOOKUP($D17,Sheet1!$C$2:$Q$22,13,0)</f>
        <v>Fail</v>
      </c>
      <c r="Q17" s="13">
        <f>VLOOKUP($D17,Sheet1!$C$2:$Q$22,14,0)</f>
        <v>289</v>
      </c>
      <c r="R17" s="12">
        <f>VLOOKUP($D17,Sheet1!$C$2:$Q$22,15,0)</f>
        <v>0.79178082191780819</v>
      </c>
    </row>
    <row r="18" spans="3:18" x14ac:dyDescent="0.25">
      <c r="C18" s="4"/>
      <c r="D18" s="7" t="s">
        <v>22</v>
      </c>
      <c r="E18" s="4">
        <f>VLOOKUP($D18,Sheet1!$C$2:$Q$22,2,0)</f>
        <v>108</v>
      </c>
      <c r="F18" s="4">
        <f>VLOOKUP($D18,Sheet1!$C$2:$Q$22,3,0)</f>
        <v>9038014347</v>
      </c>
      <c r="G18" s="4" t="str">
        <f>VLOOKUP($D18,Sheet1!$C$2:$Q$22,4,0)</f>
        <v>Mani@gmail.com</v>
      </c>
      <c r="H18" s="5" t="str">
        <f>VLOOKUP($D18,Sheet1!$C$2:$Q$22,5,0)</f>
        <v>Mvp</v>
      </c>
      <c r="I18" s="4">
        <f>VLOOKUP($D18,Sheet1!$C$2:$Q$22,6,0)</f>
        <v>45</v>
      </c>
      <c r="J18" s="4">
        <f>VLOOKUP($D18,Sheet1!$C$2:$Q$22,7,0)</f>
        <v>82</v>
      </c>
      <c r="K18" s="4">
        <f>VLOOKUP($D18,Sheet1!$C$2:$Q$22,8,0)</f>
        <v>59</v>
      </c>
      <c r="L18" s="4">
        <f>VLOOKUP($D18,Sheet1!$C$2:$Q$22,9,0)</f>
        <v>58</v>
      </c>
      <c r="M18" s="4">
        <f>VLOOKUP($D18,Sheet1!$C$2:$Q$22,10,0)</f>
        <v>58</v>
      </c>
      <c r="N18" s="4">
        <f>VLOOKUP($D18,Sheet1!$C$2:$Q$22,11,0)</f>
        <v>302</v>
      </c>
      <c r="O18" s="8">
        <f>VLOOKUP($D18,Sheet1!$C$2:$Q$22,12,0)</f>
        <v>0.60399999999999998</v>
      </c>
      <c r="P18" s="5" t="str">
        <f>VLOOKUP($D18,Sheet1!$C$2:$Q$22,13,0)</f>
        <v>Pass</v>
      </c>
      <c r="Q18" s="13">
        <f>VLOOKUP($D18,Sheet1!$C$2:$Q$22,14,0)</f>
        <v>159</v>
      </c>
      <c r="R18" s="12">
        <f>VLOOKUP($D18,Sheet1!$C$2:$Q$22,15,0)</f>
        <v>0.43561643835616437</v>
      </c>
    </row>
    <row r="19" spans="3:18" x14ac:dyDescent="0.25">
      <c r="C19" s="4"/>
      <c r="D19" s="7" t="s">
        <v>21</v>
      </c>
      <c r="E19" s="4">
        <f>VLOOKUP($D19,Sheet1!$C$2:$Q$22,2,0)</f>
        <v>107</v>
      </c>
      <c r="F19" s="4">
        <f>VLOOKUP($D19,Sheet1!$C$2:$Q$22,3,0)</f>
        <v>9037525262</v>
      </c>
      <c r="G19" s="4" t="str">
        <f>VLOOKUP($D19,Sheet1!$C$2:$Q$22,4,0)</f>
        <v>Janaki@gmail.com</v>
      </c>
      <c r="H19" s="5" t="str">
        <f>VLOOKUP($D19,Sheet1!$C$2:$Q$22,5,0)</f>
        <v>Market</v>
      </c>
      <c r="I19" s="4">
        <f>VLOOKUP($D19,Sheet1!$C$2:$Q$22,6,0)</f>
        <v>98</v>
      </c>
      <c r="J19" s="4">
        <f>VLOOKUP($D19,Sheet1!$C$2:$Q$22,7,0)</f>
        <v>54</v>
      </c>
      <c r="K19" s="4">
        <f>VLOOKUP($D19,Sheet1!$C$2:$Q$22,8,0)</f>
        <v>48</v>
      </c>
      <c r="L19" s="4">
        <f>VLOOKUP($D19,Sheet1!$C$2:$Q$22,9,0)</f>
        <v>35</v>
      </c>
      <c r="M19" s="4">
        <f>VLOOKUP($D19,Sheet1!$C$2:$Q$22,10,0)</f>
        <v>64</v>
      </c>
      <c r="N19" s="4">
        <f>VLOOKUP($D19,Sheet1!$C$2:$Q$22,11,0)</f>
        <v>299</v>
      </c>
      <c r="O19" s="8">
        <f>VLOOKUP($D19,Sheet1!$C$2:$Q$22,12,0)</f>
        <v>0.59799999999999998</v>
      </c>
      <c r="P19" s="5" t="str">
        <f>VLOOKUP($D19,Sheet1!$C$2:$Q$22,13,0)</f>
        <v>Fail</v>
      </c>
      <c r="Q19" s="13">
        <f>VLOOKUP($D19,Sheet1!$C$2:$Q$22,14,0)</f>
        <v>286</v>
      </c>
      <c r="R19" s="12">
        <f>VLOOKUP($D19,Sheet1!$C$2:$Q$22,15,0)</f>
        <v>0.78356164383561644</v>
      </c>
    </row>
    <row r="20" spans="3:18" x14ac:dyDescent="0.25">
      <c r="C20" s="4"/>
      <c r="D20" s="7" t="s">
        <v>16</v>
      </c>
      <c r="E20" s="4">
        <f>VLOOKUP($D20,Sheet1!$C$2:$Q$22,2,0)</f>
        <v>102</v>
      </c>
      <c r="F20" s="4">
        <f>VLOOKUP($D20,Sheet1!$C$2:$Q$22,3,0)</f>
        <v>9035079837</v>
      </c>
      <c r="G20" s="4" t="str">
        <f>VLOOKUP($D20,Sheet1!$C$2:$Q$22,4,0)</f>
        <v>Asha@gmail.com</v>
      </c>
      <c r="H20" s="5" t="str">
        <f>VLOOKUP($D20,Sheet1!$C$2:$Q$22,5,0)</f>
        <v>kancharapalem</v>
      </c>
      <c r="I20" s="4">
        <f>VLOOKUP($D20,Sheet1!$C$2:$Q$22,6,0)</f>
        <v>78</v>
      </c>
      <c r="J20" s="4">
        <f>VLOOKUP($D20,Sheet1!$C$2:$Q$22,7,0)</f>
        <v>34</v>
      </c>
      <c r="K20" s="4">
        <f>VLOOKUP($D20,Sheet1!$C$2:$Q$22,8,0)</f>
        <v>98</v>
      </c>
      <c r="L20" s="4">
        <f>VLOOKUP($D20,Sheet1!$C$2:$Q$22,9,0)</f>
        <v>63</v>
      </c>
      <c r="M20" s="4">
        <f>VLOOKUP($D20,Sheet1!$C$2:$Q$22,10,0)</f>
        <v>92</v>
      </c>
      <c r="N20" s="4">
        <f>VLOOKUP($D20,Sheet1!$C$2:$Q$22,11,0)</f>
        <v>365</v>
      </c>
      <c r="O20" s="8">
        <f>VLOOKUP($D20,Sheet1!$C$2:$Q$22,12,0)</f>
        <v>0.73</v>
      </c>
      <c r="P20" s="5" t="str">
        <f>VLOOKUP($D20,Sheet1!$C$2:$Q$22,13,0)</f>
        <v>Fail</v>
      </c>
      <c r="Q20" s="13">
        <f>VLOOKUP($D20,Sheet1!$C$2:$Q$22,14,0)</f>
        <v>329</v>
      </c>
      <c r="R20" s="12">
        <f>VLOOKUP($D20,Sheet1!$C$2:$Q$22,15,0)</f>
        <v>0.90136986301369859</v>
      </c>
    </row>
    <row r="21" spans="3:18" x14ac:dyDescent="0.25">
      <c r="C21" s="4"/>
      <c r="D21" s="7" t="s">
        <v>17</v>
      </c>
      <c r="E21" s="4">
        <f>VLOOKUP($D21,Sheet1!$C$2:$Q$22,2,0)</f>
        <v>103</v>
      </c>
      <c r="F21" s="4">
        <f>VLOOKUP($D21,Sheet1!$C$2:$Q$22,3,0)</f>
        <v>9035568922</v>
      </c>
      <c r="G21" s="4" t="str">
        <f>VLOOKUP($D21,Sheet1!$C$2:$Q$22,4,0)</f>
        <v>Sai@gmail.com</v>
      </c>
      <c r="H21" s="5" t="str">
        <f>VLOOKUP($D21,Sheet1!$C$2:$Q$22,5,0)</f>
        <v>Dabagardence</v>
      </c>
      <c r="I21" s="4">
        <f>VLOOKUP($D21,Sheet1!$C$2:$Q$22,6,0)</f>
        <v>56</v>
      </c>
      <c r="J21" s="4">
        <f>VLOOKUP($D21,Sheet1!$C$2:$Q$22,7,0)</f>
        <v>56</v>
      </c>
      <c r="K21" s="4">
        <f>VLOOKUP($D21,Sheet1!$C$2:$Q$22,8,0)</f>
        <v>82</v>
      </c>
      <c r="L21" s="4">
        <f>VLOOKUP($D21,Sheet1!$C$2:$Q$22,9,0)</f>
        <v>59</v>
      </c>
      <c r="M21" s="4">
        <f>VLOOKUP($D21,Sheet1!$C$2:$Q$22,10,0)</f>
        <v>64</v>
      </c>
      <c r="N21" s="4">
        <f>VLOOKUP($D21,Sheet1!$C$2:$Q$22,11,0)</f>
        <v>317</v>
      </c>
      <c r="O21" s="8">
        <f>VLOOKUP($D21,Sheet1!$C$2:$Q$22,12,0)</f>
        <v>0.63400000000000001</v>
      </c>
      <c r="P21" s="5" t="str">
        <f>VLOOKUP($D21,Sheet1!$C$2:$Q$22,13,0)</f>
        <v>Pass</v>
      </c>
      <c r="Q21" s="13">
        <f>VLOOKUP($D21,Sheet1!$C$2:$Q$22,14,0)</f>
        <v>258</v>
      </c>
      <c r="R21" s="12">
        <f>VLOOKUP($D21,Sheet1!$C$2:$Q$22,15,0)</f>
        <v>0.70684931506849313</v>
      </c>
    </row>
    <row r="22" spans="3:18" x14ac:dyDescent="0.25">
      <c r="C22" s="4"/>
      <c r="D22" s="7" t="s">
        <v>18</v>
      </c>
      <c r="E22" s="4">
        <f>VLOOKUP($D22,Sheet1!$C$2:$Q$22,2,0)</f>
        <v>104</v>
      </c>
      <c r="F22" s="4">
        <f>VLOOKUP($D22,Sheet1!$C$2:$Q$22,3,0)</f>
        <v>9036058007</v>
      </c>
      <c r="G22" s="4" t="str">
        <f>VLOOKUP($D22,Sheet1!$C$2:$Q$22,4,0)</f>
        <v>Prami@gmail.com</v>
      </c>
      <c r="H22" s="5" t="str">
        <f>VLOOKUP($D22,Sheet1!$C$2:$Q$22,5,0)</f>
        <v>NAD</v>
      </c>
      <c r="I22" s="4">
        <f>VLOOKUP($D22,Sheet1!$C$2:$Q$22,6,0)</f>
        <v>67</v>
      </c>
      <c r="J22" s="4">
        <f>VLOOKUP($D22,Sheet1!$C$2:$Q$22,7,0)</f>
        <v>58</v>
      </c>
      <c r="K22" s="4">
        <f>VLOOKUP($D22,Sheet1!$C$2:$Q$22,8,0)</f>
        <v>32</v>
      </c>
      <c r="L22" s="4">
        <f>VLOOKUP($D22,Sheet1!$C$2:$Q$22,9,0)</f>
        <v>32</v>
      </c>
      <c r="M22" s="4">
        <f>VLOOKUP($D22,Sheet1!$C$2:$Q$22,10,0)</f>
        <v>38</v>
      </c>
      <c r="N22" s="4">
        <f>VLOOKUP($D22,Sheet1!$C$2:$Q$22,11,0)</f>
        <v>227</v>
      </c>
      <c r="O22" s="8">
        <f>VLOOKUP($D22,Sheet1!$C$2:$Q$22,12,0)</f>
        <v>0.45400000000000001</v>
      </c>
      <c r="P22" s="5" t="str">
        <f>VLOOKUP($D22,Sheet1!$C$2:$Q$22,13,0)</f>
        <v>Fail</v>
      </c>
      <c r="Q22" s="13">
        <f>VLOOKUP($D22,Sheet1!$C$2:$Q$22,14,0)</f>
        <v>361</v>
      </c>
      <c r="R22" s="12">
        <f>VLOOKUP($D22,Sheet1!$C$2:$Q$22,15,0)</f>
        <v>0.989041095890411</v>
      </c>
    </row>
    <row r="23" spans="3:18" x14ac:dyDescent="0.25">
      <c r="C23" s="4"/>
      <c r="D23" s="7" t="s">
        <v>19</v>
      </c>
      <c r="E23" s="4">
        <f>VLOOKUP($D23,Sheet1!$C$2:$Q$22,2,0)</f>
        <v>105</v>
      </c>
      <c r="F23" s="4">
        <f>VLOOKUP($D23,Sheet1!$C$2:$Q$22,3,0)</f>
        <v>9036547092</v>
      </c>
      <c r="G23" s="4" t="str">
        <f>VLOOKUP($D23,Sheet1!$C$2:$Q$22,4,0)</f>
        <v>Kurmila@gmail.com</v>
      </c>
      <c r="H23" s="5" t="str">
        <f>VLOOKUP($D23,Sheet1!$C$2:$Q$22,5,0)</f>
        <v>Gopalapatnam</v>
      </c>
      <c r="I23" s="4">
        <f>VLOOKUP($D23,Sheet1!$C$2:$Q$22,6,0)</f>
        <v>86</v>
      </c>
      <c r="J23" s="4">
        <f>VLOOKUP($D23,Sheet1!$C$2:$Q$22,7,0)</f>
        <v>67</v>
      </c>
      <c r="K23" s="4">
        <f>VLOOKUP($D23,Sheet1!$C$2:$Q$22,8,0)</f>
        <v>39</v>
      </c>
      <c r="L23" s="4">
        <f>VLOOKUP($D23,Sheet1!$C$2:$Q$22,9,0)</f>
        <v>46</v>
      </c>
      <c r="M23" s="4">
        <f>VLOOKUP($D23,Sheet1!$C$2:$Q$22,10,0)</f>
        <v>67</v>
      </c>
      <c r="N23" s="4">
        <f>VLOOKUP($D23,Sheet1!$C$2:$Q$22,11,0)</f>
        <v>305</v>
      </c>
      <c r="O23" s="8">
        <f>VLOOKUP($D23,Sheet1!$C$2:$Q$22,12,0)</f>
        <v>0.61</v>
      </c>
      <c r="P23" s="5" t="str">
        <f>VLOOKUP($D23,Sheet1!$C$2:$Q$22,13,0)</f>
        <v>Pass</v>
      </c>
      <c r="Q23" s="13">
        <f>VLOOKUP($D23,Sheet1!$C$2:$Q$22,14,0)</f>
        <v>159</v>
      </c>
      <c r="R23" s="12">
        <f>VLOOKUP($D23,Sheet1!$C$2:$Q$22,15,0)</f>
        <v>0.43561643835616437</v>
      </c>
    </row>
    <row r="24" spans="3:18" x14ac:dyDescent="0.25">
      <c r="O24" t="e">
        <f>IF(O4:O23&gt;75%,D4:D23)</f>
        <v>#VALUE!</v>
      </c>
      <c r="P24">
        <f>COUNTIF(P4:P23,"Pass")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2017-06-13T06:27:35Z</dcterms:created>
  <dcterms:modified xsi:type="dcterms:W3CDTF">2017-07-07T09:21:56Z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c8b7234d-f5e2-41f8-a74a-c0a0d03b90e0</vt:lpwstr>
  </property>
</Properties>
</file>